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KONYVELES\KONYÁR\Koltsegvetes\2019\Koltsegvetes modositas 20190630\"/>
    </mc:Choice>
  </mc:AlternateContent>
  <xr:revisionPtr revIDLastSave="0" documentId="13_ncr:1_{5195790E-8A73-471E-A6A3-C9010DFEE09C}" xr6:coauthVersionLast="43" xr6:coauthVersionMax="43" xr10:uidLastSave="{00000000-0000-0000-0000-000000000000}"/>
  <bookViews>
    <workbookView xWindow="28680" yWindow="-120" windowWidth="29040" windowHeight="15840" activeTab="6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state="hidden" r:id="rId5"/>
    <sheet name="5.sz.mell" sheetId="9" state="hidden" r:id="rId6"/>
    <sheet name="6.sz.mell" sheetId="32" r:id="rId7"/>
    <sheet name="7.sz.mell." sheetId="11" state="hidden" r:id="rId8"/>
    <sheet name="8.sz.mell. " sheetId="13" state="hidden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state="hidden" r:id="rId14"/>
    <sheet name="14.sz.mell" sheetId="26" state="hidden" r:id="rId15"/>
    <sheet name="15.sz.mell" sheetId="29" state="hidden" r:id="rId16"/>
    <sheet name="16.sz.mell" sheetId="25" state="hidden" r:id="rId17"/>
    <sheet name="17.sz.mell" sheetId="28" state="hidden" r:id="rId18"/>
    <sheet name="18.sz.mell" sheetId="24" state="hidden" r:id="rId19"/>
    <sheet name="19.sz.mell" sheetId="30" state="hidden" r:id="rId20"/>
    <sheet name="20. sz.mell" sheetId="31" state="hidden" r:id="rId21"/>
    <sheet name="21. sz. melléklet" sheetId="47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9">'9.sz.mell.'!$4:$5</definedName>
    <definedName name="_xlnm.Print_Area" localSheetId="1">'1.sz.mell.'!$A$1:$D$119</definedName>
    <definedName name="_xlnm.Print_Area" localSheetId="16">'16.sz.mell'!$A$1:$C$16</definedName>
    <definedName name="_xlnm.Print_Area" localSheetId="2">'2.sz.mell  '!$A$1:$E$13</definedName>
    <definedName name="_xlnm.Print_Area" localSheetId="3">'3.sz.mell'!$A$1:$F$69</definedName>
    <definedName name="_xlnm.Print_Area" localSheetId="4">'4. sz.mell'!$A$1:$C$32</definedName>
    <definedName name="_xlnm.Print_Area" localSheetId="7">'7.sz.mell.'!$A$1:$L$11</definedName>
    <definedName name="_xlnm.Print_Area" localSheetId="9">'9.sz.mell.'!$A$1:$F$115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32" l="1"/>
  <c r="F11" i="7" l="1"/>
  <c r="E25" i="5"/>
  <c r="E21" i="5"/>
  <c r="E71" i="1"/>
  <c r="D25" i="5" s="1"/>
  <c r="D71" i="1"/>
  <c r="C25" i="5" s="1"/>
  <c r="E112" i="14" l="1"/>
  <c r="D34" i="36" l="1"/>
  <c r="E37" i="18"/>
  <c r="F37" i="18"/>
  <c r="D34" i="18"/>
  <c r="F6" i="17" l="1"/>
  <c r="D34" i="17"/>
  <c r="E98" i="14"/>
  <c r="E33" i="14"/>
  <c r="E14" i="14"/>
  <c r="D72" i="14"/>
  <c r="D33" i="14"/>
  <c r="D14" i="14"/>
  <c r="F98" i="1" l="1"/>
  <c r="I15" i="5" s="1"/>
  <c r="F97" i="1"/>
  <c r="I14" i="5" s="1"/>
  <c r="F92" i="1"/>
  <c r="F87" i="1"/>
  <c r="F84" i="1"/>
  <c r="I8" i="5" s="1"/>
  <c r="F83" i="1"/>
  <c r="I7" i="5" s="1"/>
  <c r="F82" i="1"/>
  <c r="I6" i="5" s="1"/>
  <c r="E64" i="1"/>
  <c r="E46" i="1"/>
  <c r="F23" i="1"/>
  <c r="E23" i="1"/>
  <c r="F20" i="1"/>
  <c r="F18" i="1"/>
  <c r="F19" i="1"/>
  <c r="E21" i="1"/>
  <c r="E18" i="1"/>
  <c r="E15" i="1"/>
  <c r="E16" i="1"/>
  <c r="E17" i="1"/>
  <c r="E19" i="1"/>
  <c r="E20" i="1"/>
  <c r="E85" i="1" l="1"/>
  <c r="H9" i="5" s="1"/>
  <c r="E88" i="1"/>
  <c r="F88" i="1"/>
  <c r="E89" i="1"/>
  <c r="F89" i="1"/>
  <c r="E90" i="1"/>
  <c r="F90" i="1"/>
  <c r="E91" i="1"/>
  <c r="F91" i="1"/>
  <c r="E92" i="1"/>
  <c r="E94" i="1"/>
  <c r="F94" i="1"/>
  <c r="E95" i="1"/>
  <c r="F95" i="1"/>
  <c r="E97" i="1"/>
  <c r="H14" i="5" s="1"/>
  <c r="E100" i="1"/>
  <c r="E101" i="1"/>
  <c r="E102" i="1"/>
  <c r="E103" i="1"/>
  <c r="E104" i="1"/>
  <c r="E105" i="1"/>
  <c r="E108" i="1"/>
  <c r="F108" i="1"/>
  <c r="E109" i="1"/>
  <c r="F109" i="1"/>
  <c r="E110" i="1"/>
  <c r="H23" i="5" s="1"/>
  <c r="H26" i="5" s="1"/>
  <c r="F110" i="1"/>
  <c r="I23" i="5" s="1"/>
  <c r="I26" i="5" s="1"/>
  <c r="E6" i="1"/>
  <c r="F6" i="1"/>
  <c r="F7" i="1"/>
  <c r="F8" i="1"/>
  <c r="E9" i="1"/>
  <c r="F9" i="1"/>
  <c r="F10" i="1"/>
  <c r="E11" i="1"/>
  <c r="E13" i="1"/>
  <c r="F16" i="1"/>
  <c r="E25" i="1"/>
  <c r="F25" i="1"/>
  <c r="E27" i="1"/>
  <c r="F27" i="1"/>
  <c r="E28" i="1"/>
  <c r="F28" i="1"/>
  <c r="E29" i="1"/>
  <c r="F29" i="1"/>
  <c r="E30" i="1"/>
  <c r="F30" i="1"/>
  <c r="E32" i="1"/>
  <c r="E34" i="1"/>
  <c r="E35" i="1"/>
  <c r="E36" i="1"/>
  <c r="F36" i="1"/>
  <c r="E38" i="1"/>
  <c r="F38" i="1"/>
  <c r="E39" i="1"/>
  <c r="E40" i="1"/>
  <c r="F40" i="1"/>
  <c r="E42" i="1"/>
  <c r="F42" i="1"/>
  <c r="E43" i="1"/>
  <c r="F43" i="1"/>
  <c r="E44" i="1"/>
  <c r="E47" i="1"/>
  <c r="E49" i="1"/>
  <c r="F50" i="1"/>
  <c r="E51" i="1"/>
  <c r="E52" i="1"/>
  <c r="E53" i="1"/>
  <c r="E54" i="1"/>
  <c r="E55" i="1"/>
  <c r="F56" i="1"/>
  <c r="E58" i="1"/>
  <c r="F58" i="1"/>
  <c r="E59" i="1"/>
  <c r="F59" i="1"/>
  <c r="E60" i="1"/>
  <c r="F60" i="1"/>
  <c r="E61" i="1"/>
  <c r="F61" i="1"/>
  <c r="E62" i="1"/>
  <c r="F62" i="1"/>
  <c r="E65" i="1"/>
  <c r="E66" i="1" s="1"/>
  <c r="D10" i="5" s="1"/>
  <c r="E69" i="1"/>
  <c r="F69" i="1"/>
  <c r="E73" i="1"/>
  <c r="D23" i="5" s="1"/>
  <c r="F73" i="1"/>
  <c r="E23" i="5" s="1"/>
  <c r="E74" i="1"/>
  <c r="F74" i="1"/>
  <c r="F112" i="1" l="1"/>
  <c r="F72" i="1"/>
  <c r="E63" i="1"/>
  <c r="D15" i="5" s="1"/>
  <c r="E37" i="1"/>
  <c r="F63" i="1"/>
  <c r="E15" i="5" s="1"/>
  <c r="E41" i="1"/>
  <c r="E33" i="1"/>
  <c r="E14" i="1"/>
  <c r="D7" i="5" s="1"/>
  <c r="E112" i="1"/>
  <c r="E99" i="1"/>
  <c r="H16" i="5" s="1"/>
  <c r="E72" i="1"/>
  <c r="F41" i="1"/>
  <c r="E76" i="1" l="1"/>
  <c r="D22" i="5"/>
  <c r="D26" i="5" s="1"/>
  <c r="F76" i="1"/>
  <c r="E22" i="5"/>
  <c r="E26" i="5" s="1"/>
  <c r="E45" i="1"/>
  <c r="D8" i="5" s="1"/>
  <c r="E98" i="1" l="1"/>
  <c r="H15" i="5" s="1"/>
  <c r="H19" i="5" s="1"/>
  <c r="E56" i="1"/>
  <c r="E10" i="1"/>
  <c r="F41" i="14"/>
  <c r="E106" i="1" l="1"/>
  <c r="E50" i="1"/>
  <c r="E87" i="1"/>
  <c r="F92" i="14"/>
  <c r="E93" i="1"/>
  <c r="F72" i="14"/>
  <c r="E72" i="14"/>
  <c r="E37" i="14"/>
  <c r="E41" i="14"/>
  <c r="F24" i="14"/>
  <c r="H57" i="7"/>
  <c r="H52" i="7"/>
  <c r="H49" i="7"/>
  <c r="H48" i="7"/>
  <c r="H41" i="7"/>
  <c r="H39" i="7"/>
  <c r="H37" i="7"/>
  <c r="H26" i="7"/>
  <c r="H22" i="7"/>
  <c r="H18" i="7"/>
  <c r="H15" i="7"/>
  <c r="H14" i="7"/>
  <c r="H13" i="7"/>
  <c r="H12" i="7"/>
  <c r="H10" i="7"/>
  <c r="H9" i="7"/>
  <c r="H8" i="7"/>
  <c r="G58" i="7"/>
  <c r="G59" i="7" s="1"/>
  <c r="G50" i="7"/>
  <c r="G47" i="7"/>
  <c r="G40" i="7"/>
  <c r="G35" i="7"/>
  <c r="G30" i="7"/>
  <c r="G21" i="7"/>
  <c r="G6" i="7"/>
  <c r="G16" i="7"/>
  <c r="G20" i="7" s="1"/>
  <c r="E86" i="1" l="1"/>
  <c r="H10" i="5" s="1"/>
  <c r="H47" i="7"/>
  <c r="F85" i="14"/>
  <c r="F93" i="1"/>
  <c r="F86" i="1" s="1"/>
  <c r="I10" i="5" s="1"/>
  <c r="E24" i="14"/>
  <c r="G55" i="7"/>
  <c r="E45" i="14"/>
  <c r="E85" i="14"/>
  <c r="G38" i="7"/>
  <c r="E95" i="14" l="1"/>
  <c r="G60" i="7"/>
  <c r="D98" i="1"/>
  <c r="G15" i="5" s="1"/>
  <c r="D97" i="1"/>
  <c r="G14" i="5" s="1"/>
  <c r="D85" i="1"/>
  <c r="G9" i="5" s="1"/>
  <c r="D84" i="1"/>
  <c r="G8" i="5" s="1"/>
  <c r="D83" i="1"/>
  <c r="G7" i="5" s="1"/>
  <c r="D82" i="1"/>
  <c r="G6" i="5" s="1"/>
  <c r="D95" i="1" l="1"/>
  <c r="D94" i="1"/>
  <c r="D92" i="1"/>
  <c r="D91" i="1"/>
  <c r="D90" i="1"/>
  <c r="D89" i="1"/>
  <c r="D88" i="1"/>
  <c r="D87" i="1"/>
  <c r="D110" i="1"/>
  <c r="G23" i="5" s="1"/>
  <c r="G26" i="5" s="1"/>
  <c r="D109" i="1"/>
  <c r="D108" i="1"/>
  <c r="D105" i="1"/>
  <c r="D104" i="1"/>
  <c r="D103" i="1"/>
  <c r="D102" i="1"/>
  <c r="D101" i="1"/>
  <c r="D100" i="1"/>
  <c r="D74" i="1"/>
  <c r="D73" i="1"/>
  <c r="C23" i="5" s="1"/>
  <c r="D65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7" i="1"/>
  <c r="D46" i="1"/>
  <c r="D44" i="1"/>
  <c r="D43" i="1"/>
  <c r="D42" i="1"/>
  <c r="D40" i="1"/>
  <c r="D39" i="1"/>
  <c r="D35" i="1"/>
  <c r="D34" i="1"/>
  <c r="D32" i="1"/>
  <c r="D30" i="1"/>
  <c r="D29" i="1"/>
  <c r="D28" i="1"/>
  <c r="D27" i="1"/>
  <c r="D26" i="1"/>
  <c r="D25" i="1"/>
  <c r="D21" i="1"/>
  <c r="D20" i="1"/>
  <c r="D19" i="1"/>
  <c r="D17" i="1"/>
  <c r="D16" i="1"/>
  <c r="D13" i="1"/>
  <c r="D11" i="1"/>
  <c r="D10" i="1"/>
  <c r="D112" i="1" l="1"/>
  <c r="E82" i="1" l="1"/>
  <c r="H6" i="5" s="1"/>
  <c r="E83" i="1" l="1"/>
  <c r="H7" i="5" s="1"/>
  <c r="E84" i="1"/>
  <c r="H8" i="5" s="1"/>
  <c r="E8" i="1"/>
  <c r="E7" i="1"/>
  <c r="H13" i="5" l="1"/>
  <c r="H20" i="5" s="1"/>
  <c r="H27" i="5" s="1"/>
  <c r="E96" i="1"/>
  <c r="E107" i="1" s="1"/>
  <c r="E113" i="1" s="1"/>
  <c r="E12" i="1"/>
  <c r="D6" i="5" s="1"/>
  <c r="D92" i="14"/>
  <c r="E22" i="1" l="1"/>
  <c r="D85" i="14"/>
  <c r="D93" i="1"/>
  <c r="D86" i="1" s="1"/>
  <c r="G10" i="5" s="1"/>
  <c r="G13" i="5" s="1"/>
  <c r="F56" i="18"/>
  <c r="F34" i="18"/>
  <c r="F16" i="47" l="1"/>
  <c r="E16" i="47"/>
  <c r="D16" i="47"/>
  <c r="C16" i="47"/>
  <c r="G15" i="47"/>
  <c r="G14" i="47"/>
  <c r="G13" i="47"/>
  <c r="G12" i="47"/>
  <c r="G11" i="47"/>
  <c r="G10" i="47"/>
  <c r="G8" i="47"/>
  <c r="G16" i="47" l="1"/>
  <c r="C27" i="13"/>
  <c r="C8" i="34"/>
  <c r="C59" i="13"/>
  <c r="C26" i="34" s="1"/>
  <c r="C7" i="34"/>
  <c r="C123" i="13"/>
  <c r="C25" i="34" s="1"/>
  <c r="O21" i="23"/>
  <c r="O8" i="23"/>
  <c r="O9" i="23"/>
  <c r="O10" i="23"/>
  <c r="E28" i="28"/>
  <c r="F28" i="28" s="1"/>
  <c r="D23" i="28"/>
  <c r="E25" i="28"/>
  <c r="F25" i="28" s="1"/>
  <c r="E24" i="28"/>
  <c r="F24" i="28" s="1"/>
  <c r="D7" i="28"/>
  <c r="E7" i="28" s="1"/>
  <c r="F7" i="28" s="1"/>
  <c r="E10" i="28"/>
  <c r="F10" i="28" s="1"/>
  <c r="E9" i="28"/>
  <c r="F9" i="28" s="1"/>
  <c r="F8" i="28"/>
  <c r="E8" i="28"/>
  <c r="E7" i="29"/>
  <c r="J7" i="29" s="1"/>
  <c r="F23" i="28" l="1"/>
  <c r="F14" i="28"/>
  <c r="E23" i="28"/>
  <c r="C24" i="34"/>
  <c r="C126" i="13" l="1"/>
  <c r="B126" i="13"/>
  <c r="F126" i="13" s="1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F117" i="13" l="1"/>
  <c r="F108" i="13"/>
  <c r="F125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C77" i="13"/>
  <c r="F77" i="13" s="1"/>
  <c r="E70" i="13"/>
  <c r="F95" i="13" l="1"/>
  <c r="F86" i="13"/>
  <c r="F94" i="13"/>
  <c r="C62" i="13" l="1"/>
  <c r="B62" i="13"/>
  <c r="F62" i="13" s="1"/>
  <c r="E61" i="13"/>
  <c r="D61" i="13"/>
  <c r="C61" i="13"/>
  <c r="B61" i="13"/>
  <c r="F60" i="13"/>
  <c r="F59" i="13"/>
  <c r="F58" i="13"/>
  <c r="F57" i="13"/>
  <c r="F56" i="13"/>
  <c r="F55" i="13"/>
  <c r="F54" i="13"/>
  <c r="E53" i="13"/>
  <c r="D53" i="13"/>
  <c r="C53" i="13"/>
  <c r="F51" i="13"/>
  <c r="F50" i="13"/>
  <c r="F49" i="13"/>
  <c r="F48" i="13"/>
  <c r="F47" i="13"/>
  <c r="F46" i="13"/>
  <c r="F45" i="13"/>
  <c r="C44" i="13"/>
  <c r="F44" i="13" s="1"/>
  <c r="E37" i="13"/>
  <c r="F53" i="13" l="1"/>
  <c r="F61" i="13"/>
  <c r="C31" i="13"/>
  <c r="B31" i="13"/>
  <c r="F31" i="13" s="1"/>
  <c r="E30" i="13"/>
  <c r="D30" i="13"/>
  <c r="C30" i="13"/>
  <c r="B30" i="13"/>
  <c r="F29" i="13"/>
  <c r="F28" i="13"/>
  <c r="D27" i="13"/>
  <c r="D22" i="13" s="1"/>
  <c r="C26" i="13"/>
  <c r="F26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E6" i="13"/>
  <c r="F13" i="13" l="1"/>
  <c r="F30" i="13"/>
  <c r="C22" i="13"/>
  <c r="F27" i="13"/>
  <c r="F22" i="13" s="1"/>
  <c r="D8" i="11" l="1"/>
  <c r="H8" i="11"/>
  <c r="J8" i="11"/>
  <c r="J6" i="11"/>
  <c r="J9" i="11" s="1"/>
  <c r="J7" i="11"/>
  <c r="B7" i="11"/>
  <c r="H7" i="11"/>
  <c r="H6" i="11"/>
  <c r="L6" i="11" l="1"/>
  <c r="K6" i="11" s="1"/>
  <c r="L8" i="11"/>
  <c r="K8" i="11" s="1"/>
  <c r="I6" i="11" l="1"/>
  <c r="E12" i="9"/>
  <c r="D38" i="1" l="1"/>
  <c r="D36" i="1" l="1"/>
  <c r="D18" i="1" l="1"/>
  <c r="F99" i="14"/>
  <c r="F100" i="14"/>
  <c r="F101" i="14"/>
  <c r="F102" i="14"/>
  <c r="F103" i="14"/>
  <c r="D15" i="1"/>
  <c r="F98" i="14" l="1"/>
  <c r="D99" i="1"/>
  <c r="G16" i="5" s="1"/>
  <c r="G19" i="5" s="1"/>
  <c r="G20" i="5" s="1"/>
  <c r="G27" i="5" s="1"/>
  <c r="J6" i="29" l="1"/>
  <c r="D41" i="14" l="1"/>
  <c r="F19" i="7" l="1"/>
  <c r="H19" i="7" s="1"/>
  <c r="E59" i="36" l="1"/>
  <c r="D59" i="36"/>
  <c r="F58" i="36"/>
  <c r="E56" i="36"/>
  <c r="D56" i="36"/>
  <c r="F55" i="36"/>
  <c r="F99" i="1" s="1"/>
  <c r="E52" i="36"/>
  <c r="D52" i="36"/>
  <c r="F51" i="36"/>
  <c r="F50" i="36"/>
  <c r="F37" i="36"/>
  <c r="E37" i="36"/>
  <c r="D37" i="36"/>
  <c r="F36" i="36"/>
  <c r="E34" i="36"/>
  <c r="F32" i="36"/>
  <c r="F31" i="36"/>
  <c r="F30" i="36"/>
  <c r="F27" i="36"/>
  <c r="F26" i="36"/>
  <c r="F25" i="36"/>
  <c r="F24" i="36"/>
  <c r="F23" i="36"/>
  <c r="F22" i="36"/>
  <c r="F21" i="36"/>
  <c r="F20" i="36"/>
  <c r="F19" i="36"/>
  <c r="E18" i="36"/>
  <c r="D18" i="36"/>
  <c r="D29" i="36" s="1"/>
  <c r="F17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H11" i="7"/>
  <c r="F7" i="7"/>
  <c r="H7" i="7" s="1"/>
  <c r="H6" i="7" s="1"/>
  <c r="F54" i="7"/>
  <c r="H54" i="7" s="1"/>
  <c r="F47" i="7"/>
  <c r="F46" i="7"/>
  <c r="H46" i="7" s="1"/>
  <c r="F44" i="7"/>
  <c r="H44" i="7" s="1"/>
  <c r="F43" i="7"/>
  <c r="H43" i="7" s="1"/>
  <c r="F33" i="7"/>
  <c r="H33" i="7" s="1"/>
  <c r="F31" i="7"/>
  <c r="H31" i="7" s="1"/>
  <c r="F17" i="7"/>
  <c r="H17" i="7" s="1"/>
  <c r="F106" i="1" l="1"/>
  <c r="I16" i="5"/>
  <c r="I19" i="5" s="1"/>
  <c r="E29" i="36"/>
  <c r="F56" i="36"/>
  <c r="F18" i="36"/>
  <c r="F29" i="36" s="1"/>
  <c r="F59" i="36"/>
  <c r="E40" i="36"/>
  <c r="F15" i="36"/>
  <c r="F34" i="36"/>
  <c r="D33" i="36"/>
  <c r="E57" i="36"/>
  <c r="D40" i="36"/>
  <c r="D41" i="36" s="1"/>
  <c r="D57" i="36"/>
  <c r="D60" i="36" s="1"/>
  <c r="F52" i="36"/>
  <c r="F10" i="36"/>
  <c r="F40" i="36" l="1"/>
  <c r="E33" i="36"/>
  <c r="E41" i="36"/>
  <c r="E42" i="36"/>
  <c r="E60" i="36"/>
  <c r="F33" i="36"/>
  <c r="F57" i="36"/>
  <c r="D42" i="36"/>
  <c r="D37" i="14"/>
  <c r="F44" i="14"/>
  <c r="F44" i="1" s="1"/>
  <c r="F39" i="14"/>
  <c r="F35" i="14"/>
  <c r="F35" i="1" s="1"/>
  <c r="F34" i="14"/>
  <c r="F34" i="1" s="1"/>
  <c r="F32" i="14"/>
  <c r="F32" i="1" s="1"/>
  <c r="F13" i="14"/>
  <c r="F13" i="1" s="1"/>
  <c r="F21" i="14"/>
  <c r="F17" i="14"/>
  <c r="F11" i="14"/>
  <c r="F11" i="1" s="1"/>
  <c r="F12" i="1" s="1"/>
  <c r="E6" i="5" s="1"/>
  <c r="F33" i="1" l="1"/>
  <c r="F17" i="1"/>
  <c r="F14" i="14"/>
  <c r="F41" i="36"/>
  <c r="F37" i="14"/>
  <c r="F39" i="1"/>
  <c r="F37" i="1" s="1"/>
  <c r="F45" i="1" s="1"/>
  <c r="E8" i="5" s="1"/>
  <c r="F33" i="14"/>
  <c r="F42" i="36"/>
  <c r="F60" i="36"/>
  <c r="E57" i="14"/>
  <c r="D69" i="14"/>
  <c r="E69" i="14"/>
  <c r="D66" i="14"/>
  <c r="E66" i="14"/>
  <c r="D63" i="14"/>
  <c r="E63" i="14"/>
  <c r="D24" i="14"/>
  <c r="E12" i="14"/>
  <c r="D31" i="14" l="1"/>
  <c r="F45" i="14"/>
  <c r="D45" i="14"/>
  <c r="D75" i="14"/>
  <c r="J10" i="11"/>
  <c r="E75" i="14"/>
  <c r="E105" i="14"/>
  <c r="E31" i="14"/>
  <c r="D105" i="14"/>
  <c r="D95" i="14"/>
  <c r="E22" i="14"/>
  <c r="E70" i="14" l="1"/>
  <c r="D106" i="14"/>
  <c r="F95" i="14"/>
  <c r="E59" i="17"/>
  <c r="D59" i="17"/>
  <c r="F58" i="17"/>
  <c r="F50" i="17"/>
  <c r="F85" i="1" s="1"/>
  <c r="F51" i="17"/>
  <c r="F36" i="17"/>
  <c r="F32" i="17"/>
  <c r="F31" i="17"/>
  <c r="F30" i="17"/>
  <c r="F20" i="17"/>
  <c r="F21" i="17"/>
  <c r="F49" i="1" s="1"/>
  <c r="F22" i="17"/>
  <c r="F23" i="17"/>
  <c r="F51" i="1" s="1"/>
  <c r="F24" i="17"/>
  <c r="F52" i="1" s="1"/>
  <c r="F25" i="17"/>
  <c r="F53" i="1" s="1"/>
  <c r="F26" i="17"/>
  <c r="F54" i="1" s="1"/>
  <c r="F27" i="17"/>
  <c r="F55" i="1" s="1"/>
  <c r="F19" i="17"/>
  <c r="F17" i="17"/>
  <c r="F47" i="1" s="1"/>
  <c r="F12" i="17"/>
  <c r="F13" i="17"/>
  <c r="F14" i="17"/>
  <c r="F11" i="17"/>
  <c r="F7" i="17"/>
  <c r="F8" i="17"/>
  <c r="F96" i="1" l="1"/>
  <c r="F107" i="1" s="1"/>
  <c r="F113" i="1" s="1"/>
  <c r="I9" i="5"/>
  <c r="I13" i="5" s="1"/>
  <c r="I20" i="5" s="1"/>
  <c r="I27" i="5" s="1"/>
  <c r="F64" i="1"/>
  <c r="F65" i="1"/>
  <c r="E76" i="14"/>
  <c r="E106" i="14"/>
  <c r="F59" i="17"/>
  <c r="F56" i="17"/>
  <c r="F66" i="1" l="1"/>
  <c r="E10" i="5" s="1"/>
  <c r="E113" i="14"/>
  <c r="E27" i="28"/>
  <c r="E29" i="28" s="1"/>
  <c r="C28" i="34"/>
  <c r="E115" i="14" l="1"/>
  <c r="C8" i="30" l="1"/>
  <c r="D24" i="1"/>
  <c r="E8" i="29"/>
  <c r="F8" i="29"/>
  <c r="G8" i="29"/>
  <c r="I8" i="29"/>
  <c r="D8" i="29"/>
  <c r="O22" i="23" l="1"/>
  <c r="D37" i="1"/>
  <c r="J5" i="29"/>
  <c r="J4" i="29"/>
  <c r="J8" i="29" l="1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29" i="34" l="1"/>
  <c r="E14" i="9" l="1"/>
  <c r="E24" i="31" l="1"/>
  <c r="D24" i="31"/>
  <c r="C24" i="31"/>
  <c r="E18" i="31"/>
  <c r="D18" i="31"/>
  <c r="C18" i="31"/>
  <c r="E16" i="31"/>
  <c r="D16" i="31"/>
  <c r="C16" i="31"/>
  <c r="C25" i="31" l="1"/>
  <c r="E25" i="31"/>
  <c r="D25" i="31"/>
  <c r="O18" i="23" l="1"/>
  <c r="E37" i="17" l="1"/>
  <c r="F37" i="17"/>
  <c r="D37" i="17"/>
  <c r="F11" i="18"/>
  <c r="F12" i="18"/>
  <c r="F13" i="18"/>
  <c r="F14" i="18"/>
  <c r="D37" i="18"/>
  <c r="D112" i="14" l="1"/>
  <c r="F27" i="28"/>
  <c r="F29" i="28" s="1"/>
  <c r="D27" i="28"/>
  <c r="D29" i="28" s="1"/>
  <c r="F16" i="28"/>
  <c r="E14" i="28"/>
  <c r="E16" i="28" s="1"/>
  <c r="J23" i="28" s="1"/>
  <c r="D14" i="28"/>
  <c r="D16" i="28" s="1"/>
  <c r="C14" i="25"/>
  <c r="C8" i="25"/>
  <c r="I23" i="28" l="1"/>
  <c r="D113" i="14"/>
  <c r="K23" i="28"/>
  <c r="C15" i="25"/>
  <c r="H8" i="24"/>
  <c r="G8" i="24"/>
  <c r="F8" i="24"/>
  <c r="E8" i="24"/>
  <c r="B8" i="24"/>
  <c r="I8" i="24"/>
  <c r="D8" i="24"/>
  <c r="E59" i="18" l="1"/>
  <c r="D59" i="18"/>
  <c r="F58" i="18"/>
  <c r="E56" i="18"/>
  <c r="D56" i="18"/>
  <c r="E52" i="18"/>
  <c r="D52" i="18"/>
  <c r="E34" i="18"/>
  <c r="D40" i="18"/>
  <c r="D41" i="18" s="1"/>
  <c r="E18" i="18"/>
  <c r="D18" i="18"/>
  <c r="E15" i="18"/>
  <c r="D15" i="18"/>
  <c r="E10" i="18"/>
  <c r="D10" i="18"/>
  <c r="D7" i="11" s="1"/>
  <c r="F9" i="18"/>
  <c r="F8" i="18"/>
  <c r="F7" i="18"/>
  <c r="E56" i="17"/>
  <c r="D56" i="17"/>
  <c r="E52" i="17"/>
  <c r="D52" i="17"/>
  <c r="E34" i="17"/>
  <c r="D40" i="17"/>
  <c r="D41" i="17" s="1"/>
  <c r="E18" i="17"/>
  <c r="D18" i="17"/>
  <c r="D29" i="17" s="1"/>
  <c r="F16" i="17"/>
  <c r="E15" i="17"/>
  <c r="D15" i="17"/>
  <c r="E10" i="17"/>
  <c r="D10" i="17"/>
  <c r="F112" i="14"/>
  <c r="F75" i="14"/>
  <c r="F69" i="14"/>
  <c r="F66" i="14"/>
  <c r="F63" i="14"/>
  <c r="B9" i="11"/>
  <c r="E26" i="1" l="1"/>
  <c r="E24" i="1" s="1"/>
  <c r="E31" i="1" s="1"/>
  <c r="D14" i="5" s="1"/>
  <c r="D19" i="5" s="1"/>
  <c r="F46" i="1"/>
  <c r="E48" i="1"/>
  <c r="E57" i="1" s="1"/>
  <c r="D9" i="5" s="1"/>
  <c r="D13" i="5" s="1"/>
  <c r="D29" i="18"/>
  <c r="F7" i="11" s="1"/>
  <c r="D48" i="1"/>
  <c r="E29" i="18"/>
  <c r="F59" i="18"/>
  <c r="F31" i="14"/>
  <c r="F10" i="18"/>
  <c r="E40" i="17"/>
  <c r="E29" i="17"/>
  <c r="E40" i="18"/>
  <c r="C25" i="28"/>
  <c r="O11" i="23"/>
  <c r="D9" i="11"/>
  <c r="D57" i="18"/>
  <c r="D60" i="18" s="1"/>
  <c r="D57" i="17"/>
  <c r="D60" i="17" s="1"/>
  <c r="F40" i="18"/>
  <c r="E57" i="18"/>
  <c r="E57" i="17"/>
  <c r="F52" i="17"/>
  <c r="F18" i="17"/>
  <c r="F48" i="1" s="1"/>
  <c r="F34" i="17"/>
  <c r="F15" i="17"/>
  <c r="F52" i="18"/>
  <c r="F15" i="18"/>
  <c r="D33" i="17"/>
  <c r="D42" i="17" s="1"/>
  <c r="F10" i="17"/>
  <c r="B11" i="11"/>
  <c r="H9" i="11"/>
  <c r="D20" i="5" l="1"/>
  <c r="F26" i="1"/>
  <c r="F24" i="1" s="1"/>
  <c r="F31" i="1" s="1"/>
  <c r="E14" i="5" s="1"/>
  <c r="E19" i="5" s="1"/>
  <c r="F14" i="1"/>
  <c r="F57" i="1"/>
  <c r="E9" i="5" s="1"/>
  <c r="E70" i="1"/>
  <c r="E77" i="1" s="1"/>
  <c r="E115" i="1" s="1"/>
  <c r="D33" i="18"/>
  <c r="D42" i="18" s="1"/>
  <c r="C4" i="30"/>
  <c r="E33" i="18"/>
  <c r="E33" i="17"/>
  <c r="E41" i="17"/>
  <c r="F40" i="17"/>
  <c r="E60" i="17"/>
  <c r="D106" i="1"/>
  <c r="E60" i="18"/>
  <c r="E41" i="18"/>
  <c r="F41" i="18"/>
  <c r="F29" i="18"/>
  <c r="H11" i="11"/>
  <c r="F57" i="18"/>
  <c r="F29" i="17"/>
  <c r="F57" i="17"/>
  <c r="D27" i="5" l="1"/>
  <c r="F22" i="1"/>
  <c r="F70" i="1" s="1"/>
  <c r="F77" i="1" s="1"/>
  <c r="E7" i="5"/>
  <c r="E13" i="5" s="1"/>
  <c r="E20" i="5" s="1"/>
  <c r="E27" i="5" s="1"/>
  <c r="E42" i="18"/>
  <c r="E42" i="17"/>
  <c r="F60" i="17"/>
  <c r="F41" i="17"/>
  <c r="F60" i="18"/>
  <c r="F9" i="11"/>
  <c r="L9" i="11" s="1"/>
  <c r="F33" i="18"/>
  <c r="C23" i="23"/>
  <c r="O17" i="23"/>
  <c r="O20" i="23"/>
  <c r="F33" i="17"/>
  <c r="F56" i="7"/>
  <c r="H56" i="7" s="1"/>
  <c r="H58" i="7" s="1"/>
  <c r="H59" i="7" s="1"/>
  <c r="F53" i="7"/>
  <c r="H53" i="7" s="1"/>
  <c r="F51" i="7"/>
  <c r="F45" i="7"/>
  <c r="H45" i="7" s="1"/>
  <c r="F42" i="7"/>
  <c r="F36" i="7"/>
  <c r="F34" i="7"/>
  <c r="H34" i="7" s="1"/>
  <c r="F32" i="7"/>
  <c r="H32" i="7" s="1"/>
  <c r="F29" i="7"/>
  <c r="H29" i="7" s="1"/>
  <c r="F28" i="7"/>
  <c r="H28" i="7" s="1"/>
  <c r="F27" i="7"/>
  <c r="H27" i="7" s="1"/>
  <c r="F25" i="7"/>
  <c r="H25" i="7" s="1"/>
  <c r="F24" i="7"/>
  <c r="H24" i="7" s="1"/>
  <c r="F23" i="7"/>
  <c r="H23" i="7" s="1"/>
  <c r="F6" i="7"/>
  <c r="F5" i="7"/>
  <c r="H5" i="7" s="1"/>
  <c r="H16" i="7" s="1"/>
  <c r="H20" i="7" s="1"/>
  <c r="H30" i="7" l="1"/>
  <c r="H21" i="7"/>
  <c r="F35" i="7"/>
  <c r="H36" i="7"/>
  <c r="H35" i="7" s="1"/>
  <c r="H38" i="7" s="1"/>
  <c r="F40" i="7"/>
  <c r="H42" i="7"/>
  <c r="H40" i="7" s="1"/>
  <c r="F50" i="7"/>
  <c r="H51" i="7"/>
  <c r="H50" i="7" s="1"/>
  <c r="F42" i="17"/>
  <c r="L7" i="11"/>
  <c r="E7" i="11" s="1"/>
  <c r="F42" i="18"/>
  <c r="O16" i="23"/>
  <c r="O19" i="23"/>
  <c r="G9" i="11"/>
  <c r="K9" i="11"/>
  <c r="C9" i="11"/>
  <c r="E9" i="11"/>
  <c r="I9" i="11"/>
  <c r="F16" i="7"/>
  <c r="F20" i="7" s="1"/>
  <c r="D23" i="23"/>
  <c r="E23" i="23"/>
  <c r="O15" i="23"/>
  <c r="F21" i="7"/>
  <c r="F30" i="7"/>
  <c r="F105" i="14"/>
  <c r="F58" i="7"/>
  <c r="F59" i="7" s="1"/>
  <c r="F55" i="7" l="1"/>
  <c r="D8" i="1" s="1"/>
  <c r="K7" i="11"/>
  <c r="H55" i="7"/>
  <c r="H60" i="7" s="1"/>
  <c r="I7" i="11"/>
  <c r="G7" i="11"/>
  <c r="D6" i="1"/>
  <c r="D10" i="11"/>
  <c r="D9" i="1"/>
  <c r="F106" i="14"/>
  <c r="C7" i="11"/>
  <c r="F38" i="7"/>
  <c r="F23" i="23"/>
  <c r="C24" i="28"/>
  <c r="F113" i="14" l="1"/>
  <c r="D11" i="11"/>
  <c r="G23" i="23"/>
  <c r="F60" i="7"/>
  <c r="C28" i="28"/>
  <c r="D80" i="1"/>
  <c r="D72" i="1"/>
  <c r="D69" i="1"/>
  <c r="D66" i="1"/>
  <c r="C10" i="5" s="1"/>
  <c r="D63" i="1"/>
  <c r="C15" i="5" s="1"/>
  <c r="D41" i="1"/>
  <c r="D33" i="1"/>
  <c r="D31" i="1"/>
  <c r="C14" i="5" s="1"/>
  <c r="D14" i="1"/>
  <c r="C7" i="5" s="1"/>
  <c r="D76" i="1" l="1"/>
  <c r="C15" i="28" s="1"/>
  <c r="C22" i="5"/>
  <c r="C26" i="5" s="1"/>
  <c r="C19" i="5"/>
  <c r="D7" i="1"/>
  <c r="D45" i="1"/>
  <c r="C8" i="5" s="1"/>
  <c r="C7" i="30"/>
  <c r="C10" i="30" s="1"/>
  <c r="C11" i="30" s="1"/>
  <c r="C20" i="30" s="1"/>
  <c r="C12" i="28"/>
  <c r="H23" i="23"/>
  <c r="D96" i="1"/>
  <c r="D107" i="1" s="1"/>
  <c r="D12" i="14"/>
  <c r="C26" i="28"/>
  <c r="C23" i="28" s="1"/>
  <c r="C8" i="28"/>
  <c r="C11" i="28"/>
  <c r="D119" i="1"/>
  <c r="C9" i="28" l="1"/>
  <c r="D22" i="14"/>
  <c r="O6" i="23"/>
  <c r="I23" i="23"/>
  <c r="C22" i="28"/>
  <c r="C27" i="28" s="1"/>
  <c r="C29" i="28" s="1"/>
  <c r="D12" i="1"/>
  <c r="F12" i="14"/>
  <c r="D113" i="1"/>
  <c r="D22" i="1" l="1"/>
  <c r="C6" i="5"/>
  <c r="F22" i="14"/>
  <c r="J23" i="23"/>
  <c r="K23" i="23" l="1"/>
  <c r="C7" i="28"/>
  <c r="L23" i="23" l="1"/>
  <c r="D11" i="32"/>
  <c r="M23" i="23" l="1"/>
  <c r="C12" i="23" l="1"/>
  <c r="N23" i="23"/>
  <c r="O14" i="23"/>
  <c r="C24" i="23" l="1"/>
  <c r="D12" i="23"/>
  <c r="D24" i="23" s="1"/>
  <c r="O23" i="23"/>
  <c r="E12" i="23" l="1"/>
  <c r="F12" i="23" l="1"/>
  <c r="F24" i="23" s="1"/>
  <c r="E24" i="23"/>
  <c r="G12" i="23" l="1"/>
  <c r="G24" i="23" s="1"/>
  <c r="H12" i="23" l="1"/>
  <c r="H24" i="23" l="1"/>
  <c r="I12" i="23"/>
  <c r="I24" i="23" s="1"/>
  <c r="J12" i="23" l="1"/>
  <c r="O5" i="23"/>
  <c r="J24" i="23" l="1"/>
  <c r="K12" i="23"/>
  <c r="K24" i="23" s="1"/>
  <c r="L12" i="23" l="1"/>
  <c r="L24" i="23" s="1"/>
  <c r="M12" i="23" l="1"/>
  <c r="M24" i="23" s="1"/>
  <c r="O7" i="23" l="1"/>
  <c r="N12" i="23"/>
  <c r="N24" i="23" l="1"/>
  <c r="O24" i="23" s="1"/>
  <c r="O12" i="23"/>
  <c r="D57" i="14"/>
  <c r="F10" i="11" l="1"/>
  <c r="F57" i="14"/>
  <c r="D70" i="14"/>
  <c r="D76" i="14" l="1"/>
  <c r="F70" i="14"/>
  <c r="D115" i="14"/>
  <c r="F11" i="11"/>
  <c r="L10" i="11"/>
  <c r="D57" i="1"/>
  <c r="C9" i="5" s="1"/>
  <c r="C13" i="5" s="1"/>
  <c r="C20" i="5" s="1"/>
  <c r="C27" i="5" s="1"/>
  <c r="F76" i="14" l="1"/>
  <c r="D70" i="1"/>
  <c r="C10" i="28"/>
  <c r="C14" i="28" s="1"/>
  <c r="C16" i="28" s="1"/>
  <c r="E10" i="11"/>
  <c r="K10" i="11"/>
  <c r="C10" i="11"/>
  <c r="L11" i="11"/>
  <c r="G11" i="11" s="1"/>
  <c r="G10" i="11"/>
  <c r="I11" i="11" l="1"/>
  <c r="C11" i="11"/>
  <c r="K11" i="11"/>
  <c r="E11" i="11"/>
  <c r="D77" i="1"/>
  <c r="D115" i="1" s="1"/>
  <c r="D118" i="1"/>
</calcChain>
</file>

<file path=xl/sharedStrings.xml><?xml version="1.0" encoding="utf-8"?>
<sst xmlns="http://schemas.openxmlformats.org/spreadsheetml/2006/main" count="2065" uniqueCount="748">
  <si>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</si>
  <si>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</si>
  <si>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</si>
  <si>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</si>
  <si>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</si>
  <si>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</si>
  <si>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</si>
  <si>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</si>
  <si>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</si>
  <si>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</si>
  <si>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</si>
  <si>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</si>
  <si>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</si>
  <si>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</si>
  <si>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</si>
  <si>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</si>
  <si>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</si>
  <si>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</si>
  <si>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</si>
  <si>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</si>
  <si>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</si>
  <si>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</si>
  <si>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</si>
  <si>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</si>
  <si>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</si>
  <si>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</si>
  <si>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</si>
  <si>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</si>
  <si>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</si>
  <si>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</si>
  <si>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</si>
  <si>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</si>
  <si>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</si>
  <si>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</si>
  <si>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</si>
  <si>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</si>
  <si>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</si>
  <si>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</si>
  <si>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</si>
  <si>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</si>
  <si>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</si>
  <si>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</si>
  <si>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</si>
  <si>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</si>
  <si>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</si>
  <si>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</si>
  <si>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</si>
  <si>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</si>
  <si>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</si>
  <si>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</si>
  <si>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</si>
  <si>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</si>
  <si>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</si>
  <si>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</si>
  <si>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</si>
  <si>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</si>
  <si>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</si>
  <si>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</si>
  <si>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</si>
  <si>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</si>
  <si>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</si>
  <si>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</si>
  <si>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</si>
  <si>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</si>
  <si>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</si>
  <si>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</si>
  <si>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</si>
  <si>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</si>
  <si>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</si>
  <si>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</si>
  <si>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</si>
  <si>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</si>
  <si>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</si>
  <si>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</si>
  <si>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</si>
  <si>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</si>
  <si>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</si>
  <si>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</si>
  <si>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</si>
  <si>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</si>
  <si>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</si>
  <si>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</si>
  <si>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</si>
  <si>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</si>
  <si>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</si>
  <si>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</si>
  <si>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</si>
  <si>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</si>
  <si>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</si>
  <si>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</si>
  <si>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</si>
  <si>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</si>
  <si>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</si>
  <si>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</si>
  <si>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</si>
  <si>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</si>
  <si>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</si>
  <si>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</si>
  <si>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</si>
  <si>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</si>
  <si>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</si>
  <si>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</si>
  <si>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</si>
  <si>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</si>
  <si>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</si>
  <si>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</si>
  <si>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</si>
  <si>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</si>
  <si>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</si>
  <si>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</si>
  <si>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</si>
  <si>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</si>
  <si>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</si>
  <si>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</si>
  <si>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</si>
  <si>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</si>
  <si>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</si>
  <si>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</si>
  <si>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</si>
  <si>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</si>
  <si>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</si>
  <si>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</si>
  <si>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</si>
  <si>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</si>
  <si>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</si>
  <si>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</si>
  <si>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</si>
  <si>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</si>
  <si>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</si>
  <si>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</si>
  <si>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</si>
  <si>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</si>
  <si>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</si>
  <si>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</si>
  <si>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</si>
  <si>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</si>
  <si>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</si>
  <si>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</si>
  <si>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</si>
  <si>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</si>
  <si>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</si>
  <si>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</si>
  <si>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</si>
  <si>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</si>
  <si>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</si>
  <si>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</si>
  <si>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</si>
  <si>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</si>
  <si>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</si>
  <si>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</si>
  <si>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</si>
  <si>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</si>
  <si>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</si>
  <si>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</si>
  <si>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</si>
  <si>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</si>
  <si>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</si>
  <si>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</si>
  <si>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</si>
  <si>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</si>
  <si>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</si>
  <si>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</si>
  <si>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</si>
  <si>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</si>
  <si>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</si>
  <si>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</si>
  <si>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</si>
  <si>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</si>
  <si>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</si>
  <si>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</si>
  <si>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</si>
  <si>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</si>
  <si>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</si>
  <si>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</si>
  <si>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</si>
  <si>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</si>
  <si>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</si>
  <si>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</si>
  <si>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</si>
  <si>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</si>
  <si>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</si>
  <si>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</si>
  <si>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</si>
  <si>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</si>
  <si>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</si>
  <si>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</si>
  <si>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</si>
  <si>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</si>
  <si>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</si>
  <si>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</si>
  <si>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</si>
  <si>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</si>
  <si>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</si>
  <si>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</si>
  <si>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</si>
  <si>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</si>
  <si>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</si>
  <si>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</si>
  <si>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</si>
  <si>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</si>
  <si>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</si>
  <si>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</si>
  <si>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</si>
  <si>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</si>
  <si>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</si>
  <si>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</si>
  <si>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</si>
  <si>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</si>
  <si>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</si>
  <si>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</si>
  <si>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</si>
  <si>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</si>
  <si>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</si>
  <si>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</si>
  <si>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</si>
  <si>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</si>
  <si>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</si>
  <si>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</si>
  <si>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</si>
  <si>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</si>
  <si>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</si>
  <si>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</si>
  <si>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</si>
  <si>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</si>
  <si>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</si>
  <si>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</si>
  <si>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</si>
  <si>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</si>
  <si>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</si>
  <si>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</si>
  <si>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</si>
  <si>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</si>
  <si>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</si>
  <si>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</si>
  <si>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</si>
  <si>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</si>
  <si>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</si>
  <si>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</si>
  <si>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</si>
  <si>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</si>
  <si>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</si>
  <si>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</si>
  <si>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</si>
  <si>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</si>
  <si>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</si>
  <si>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</si>
  <si>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</si>
  <si>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</si>
  <si>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</si>
  <si>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</si>
  <si>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</si>
  <si>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</si>
  <si>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</si>
  <si>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</si>
  <si>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</si>
  <si>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</si>
  <si>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</si>
  <si>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</si>
  <si>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</si>
  <si>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</si>
  <si>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</si>
  <si>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</si>
  <si>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</si>
  <si>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</si>
  <si>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</si>
  <si>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</si>
  <si>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</si>
  <si>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</si>
  <si>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</si>
  <si>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</si>
  <si>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</si>
  <si>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</si>
  <si>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</si>
  <si>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</si>
  <si>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</si>
  <si>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</si>
  <si>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</si>
  <si>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</si>
  <si>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</si>
  <si>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</si>
  <si>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</si>
  <si>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</si>
  <si>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</si>
  <si>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</si>
  <si>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</si>
  <si>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</si>
  <si>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</si>
  <si>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</si>
  <si>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</si>
  <si>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</si>
  <si>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</si>
  <si>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</si>
  <si>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</si>
  <si>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</si>
  <si>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</si>
  <si>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</si>
  <si>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</si>
  <si>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</si>
  <si>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</si>
  <si>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</si>
  <si>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</si>
  <si>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</si>
  <si>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</si>
  <si>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</si>
  <si>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</si>
  <si>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</si>
  <si>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</si>
  <si>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</si>
  <si>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</si>
  <si>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</si>
  <si>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</si>
  <si>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</si>
  <si>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</si>
  <si>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</si>
  <si>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</si>
  <si>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</si>
  <si>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</si>
  <si>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</si>
  <si>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</si>
  <si>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</si>
  <si>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</si>
  <si>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</si>
  <si>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</si>
  <si>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</si>
  <si>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</si>
  <si>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</si>
  <si>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</si>
  <si>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</si>
  <si>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</si>
  <si>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</si>
  <si>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</si>
  <si>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</si>
  <si>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</si>
  <si>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</si>
  <si>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</si>
  <si>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</si>
  <si>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</si>
  <si>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</si>
  <si>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</si>
  <si>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</si>
  <si>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</si>
  <si>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</si>
  <si>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</si>
  <si>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</si>
  <si>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</si>
  <si>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</si>
  <si>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</si>
  <si>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</si>
  <si>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</si>
  <si>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</si>
  <si>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</si>
  <si>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</si>
  <si>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</si>
  <si>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</si>
  <si>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</si>
  <si>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</si>
  <si>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</si>
  <si>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</si>
  <si>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</si>
  <si>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</si>
  <si>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</si>
  <si>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</si>
  <si>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</si>
  <si>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</si>
  <si>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</si>
  <si>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</si>
  <si>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</si>
  <si>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</si>
  <si>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</si>
  <si>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</si>
  <si>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</si>
  <si>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</si>
  <si>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</si>
  <si>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</si>
  <si>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</si>
  <si>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</si>
  <si>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</si>
  <si>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</si>
  <si>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</si>
  <si>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</si>
  <si>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</si>
  <si>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</si>
  <si>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</si>
  <si>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</si>
  <si>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</si>
  <si>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</si>
  <si>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</si>
  <si>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</si>
  <si>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</si>
  <si>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</si>
  <si>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</si>
  <si>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</si>
  <si>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</si>
  <si>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</si>
  <si>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</si>
  <si>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</si>
  <si>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</si>
  <si>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</si>
  <si>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</si>
  <si>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</si>
  <si>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</si>
  <si>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</si>
  <si>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</si>
  <si>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</si>
  <si>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</si>
  <si>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</si>
  <si>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</si>
  <si>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</si>
  <si>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</si>
  <si>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</si>
  <si>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</si>
  <si>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</si>
  <si>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</si>
  <si>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</si>
  <si>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</si>
  <si>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</si>
  <si>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</si>
  <si>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</si>
  <si>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</si>
  <si>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</si>
  <si>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</si>
  <si>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</si>
  <si>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</si>
  <si>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</si>
  <si>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</si>
  <si>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</si>
  <si>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</si>
  <si>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</si>
  <si>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</si>
  <si>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</si>
  <si>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</si>
  <si>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</si>
  <si>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</si>
  <si>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</si>
  <si>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</si>
  <si>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</si>
  <si>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</si>
  <si>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</si>
  <si>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</si>
  <si>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</si>
  <si>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</si>
  <si>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</si>
  <si>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</si>
  <si>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</si>
  <si>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</si>
  <si>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</si>
  <si>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</si>
  <si>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</si>
  <si>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</si>
  <si>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</si>
  <si>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</si>
  <si>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</si>
  <si>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</si>
  <si>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</si>
  <si>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</si>
  <si>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</si>
  <si>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</si>
  <si>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</si>
  <si>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</si>
  <si>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</si>
  <si>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</si>
  <si>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</si>
  <si>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</si>
  <si>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</si>
  <si>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</si>
  <si>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</si>
  <si>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</si>
  <si>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</si>
  <si>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</si>
  <si>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</si>
  <si>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</si>
  <si>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</si>
  <si>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</si>
  <si>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</si>
  <si>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</si>
  <si>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</si>
  <si>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</si>
  <si>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</si>
  <si>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</si>
  <si>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</si>
  <si>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</si>
  <si>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</si>
  <si>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</si>
  <si>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</si>
  <si>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</si>
  <si>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</si>
  <si>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</si>
  <si>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</si>
  <si>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</si>
  <si>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</si>
  <si>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</si>
  <si>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</si>
  <si>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</si>
  <si>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</si>
  <si>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</si>
  <si>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</si>
  <si>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</si>
  <si>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</si>
  <si>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</si>
  <si>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</si>
  <si>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</si>
  <si>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</si>
  <si>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</si>
  <si>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</si>
  <si>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</si>
  <si>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</si>
  <si>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</si>
  <si>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</si>
  <si>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</si>
  <si>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</si>
  <si>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</si>
  <si>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</si>
  <si>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</si>
  <si>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</si>
  <si>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</si>
  <si>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</si>
  <si>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</si>
  <si>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</si>
  <si>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</si>
  <si>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</si>
  <si>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</si>
  <si>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</si>
  <si>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</si>
  <si>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</si>
  <si>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</si>
  <si>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</si>
  <si>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</si>
  <si>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</si>
  <si>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</si>
  <si>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</si>
  <si>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</si>
  <si>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</si>
  <si>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</si>
  <si>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</si>
  <si>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</si>
  <si>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</si>
  <si>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</si>
  <si>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</si>
  <si>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</si>
  <si>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</si>
  <si>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</si>
  <si>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</si>
  <si>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</si>
  <si>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</si>
  <si>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</si>
  <si>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</si>
  <si>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</si>
  <si>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</si>
  <si>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</si>
  <si>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</si>
  <si>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</si>
  <si>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</si>
  <si>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</si>
  <si>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</si>
  <si>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</si>
  <si>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</si>
  <si>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</si>
  <si>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</si>
  <si>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</si>
  <si>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</si>
  <si>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</si>
  <si>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</si>
  <si>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</si>
  <si>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</si>
  <si>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</si>
  <si>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</si>
  <si>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</si>
  <si>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</si>
  <si>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</si>
  <si>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</si>
  <si>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</si>
  <si>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</si>
  <si>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</si>
  <si>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</si>
  <si>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</si>
  <si>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</si>
  <si>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</si>
  <si>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</si>
  <si>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</si>
  <si>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</si>
  <si>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</si>
  <si>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</si>
  <si>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</si>
  <si>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</si>
  <si>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</si>
  <si>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</si>
  <si>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</si>
  <si>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</si>
  <si>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</si>
  <si>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</si>
  <si>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</si>
  <si>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</si>
  <si>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</si>
  <si>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</si>
  <si>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</si>
  <si>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</si>
  <si>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</si>
  <si>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</si>
  <si>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G</t>
  </si>
  <si>
    <t>Finanszírozási bevételek, kiadások egyenlege
(finanszírozási bevételek 70. sor - finanszírozási kiadások 31. sor) (+/-)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</si>
  <si>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</si>
  <si>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</si>
  <si>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</si>
  <si>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</si>
  <si>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2020. év</t>
  </si>
  <si>
    <t>2021.</t>
  </si>
  <si>
    <t>2018. évi költelezettség</t>
  </si>
  <si>
    <t>2020. évi kötelezettség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</si>
  <si>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</si>
  <si>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</si>
  <si>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által 2018. évben folyósított ellátottak pénzbeli juttatásai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</si>
  <si>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</si>
  <si>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</si>
  <si>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</si>
  <si>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</si>
  <si>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</si>
  <si>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</si>
  <si>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</si>
  <si>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</si>
  <si>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</si>
  <si>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</si>
  <si>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</si>
  <si>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</si>
  <si>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</si>
  <si>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</si>
  <si>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</si>
  <si>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</si>
  <si>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</si>
  <si>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</si>
  <si>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</si>
  <si>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</si>
  <si>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</si>
  <si>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</si>
  <si>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</si>
  <si>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</si>
  <si>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</si>
  <si>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</si>
  <si>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</si>
  <si>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</si>
  <si>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</si>
  <si>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</si>
  <si>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</si>
  <si>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</si>
  <si>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</si>
  <si>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</si>
  <si>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</si>
  <si>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</si>
  <si>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</si>
  <si>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</si>
  <si>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</si>
  <si>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</si>
  <si>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</si>
  <si>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</si>
  <si>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</si>
  <si>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</si>
  <si>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</si>
  <si>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</si>
  <si>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</si>
  <si>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</si>
  <si>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</si>
  <si>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</si>
  <si>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</si>
  <si>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</si>
  <si>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</si>
  <si>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</si>
  <si>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</si>
  <si>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</si>
  <si>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</si>
  <si>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</si>
  <si>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</si>
  <si>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</si>
  <si>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</si>
  <si>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</si>
  <si>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</si>
  <si>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</si>
  <si>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</si>
  <si>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</si>
  <si>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</si>
  <si>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</si>
  <si>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</si>
  <si>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</si>
  <si>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</si>
  <si>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</si>
  <si>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</si>
  <si>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</si>
  <si>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</si>
  <si>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</si>
  <si>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</si>
  <si>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</si>
  <si>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</si>
  <si>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</si>
  <si>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</si>
  <si>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</si>
  <si>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</si>
  <si>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</si>
  <si>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</si>
  <si>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</si>
  <si>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</si>
  <si>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</si>
  <si>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</si>
  <si>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</si>
  <si>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</si>
  <si>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</si>
  <si>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</si>
  <si>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</si>
  <si>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</si>
  <si>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</si>
  <si>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</si>
  <si>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</si>
  <si>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</si>
  <si>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</si>
  <si>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</si>
  <si>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</si>
  <si>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</si>
  <si>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</si>
  <si>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</si>
  <si>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</si>
  <si>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</si>
  <si>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</si>
  <si>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</si>
  <si>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</si>
  <si>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</si>
  <si>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</si>
  <si>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</si>
  <si>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</si>
  <si>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</si>
  <si>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</si>
  <si>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Módosítás</t>
  </si>
  <si>
    <t>Megelőlegezés</t>
  </si>
  <si>
    <t>B814</t>
  </si>
  <si>
    <t>Konyár Község Önkormányzatának
2019. évi bevételi és kiadási előirányzatai</t>
  </si>
  <si>
    <t>Konyári Polgármesteri Hivatal
2019. évi bevételi és kiadási előirányzatai</t>
  </si>
  <si>
    <t>Művelődési és Ifjúsági Ház, Könyvtár, Kurucz Albert Falumúzeum
2019. évi bevételi és kiadási előirányzatai</t>
  </si>
  <si>
    <t>Konyári Óvoda
2019. évi bevételi és kiadási előirányzatai</t>
  </si>
  <si>
    <t xml:space="preserve"> Konyár Község Önkormányzatának
2019. évi állami támogatások  jogcímei és összegei</t>
  </si>
  <si>
    <t>Konyár Község Önkormányzata
2019. évi költségvetésében a működési és felhalmozási célú bevételek és kiadások összevont mérlege</t>
  </si>
  <si>
    <t>Konyár Község Önkormányzata
2019. évi költségvetésének összevont mérlege</t>
  </si>
  <si>
    <t>Címrend
Konyár Község Önkormányzata 2019. évi költségvetéséhez</t>
  </si>
  <si>
    <t>2019. évi  előirányzat teljesítése</t>
  </si>
  <si>
    <t>H</t>
  </si>
  <si>
    <t>I</t>
  </si>
  <si>
    <t xml:space="preserve">Költségvetési működési kiadások összesen </t>
  </si>
  <si>
    <t>Államháztartáson belüli megelolegezések</t>
  </si>
  <si>
    <t>2019. évi állami támogatás</t>
  </si>
  <si>
    <t>2019. évi módosított állami támogatás</t>
  </si>
  <si>
    <t>2019. évi eredeti előirányzat</t>
  </si>
  <si>
    <t>2019. évi módosított előirányzat</t>
  </si>
  <si>
    <t>KIADÁSOK ÖSSZESEN: (26.+31.)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</si>
</sst>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#,###.00"/>
    <numFmt numFmtId="169" formatCode="_-* #,##0.00\ _F_t_-;\-* #,##0.00\ _F_t_-;_-* \-??\ _F_t_-;_-@_-"/>
    <numFmt numFmtId="172" formatCode="_-* #,##0.00\ &quot;Ft&quot;_-;\-* #,##0.00\ &quot;Ft&quot;_-;_-* &quot;-&quot;??\ &quot;Ft&quot;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6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8" applyNumberFormat="0" applyAlignment="0" applyProtection="0"/>
    <xf numFmtId="0" fontId="72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4" fillId="0" borderId="41" applyNumberFormat="0" applyFill="0" applyAlignment="0" applyProtection="0"/>
    <xf numFmtId="0" fontId="75" fillId="0" borderId="42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39" applyNumberFormat="0" applyAlignment="0" applyProtection="0"/>
    <xf numFmtId="164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6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35" fillId="23" borderId="44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5" applyNumberFormat="0" applyAlignment="0" applyProtection="0"/>
    <xf numFmtId="0" fontId="82" fillId="0" borderId="0" applyNumberFormat="0" applyFill="0" applyBorder="0" applyAlignment="0" applyProtection="0"/>
    <xf numFmtId="0" fontId="36" fillId="0" borderId="0"/>
    <xf numFmtId="0" fontId="36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4" fillId="0" borderId="46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164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6">
    <xf numFmtId="0" fontId="0" fillId="0" borderId="0" xfId="0"/>
    <xf numFmtId="0" fontId="7" fillId="0" borderId="0" xfId="1" applyFill="1" applyProtection="1"/>
    <xf numFmtId="165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5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5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3" fillId="0" borderId="0" xfId="0" applyNumberFormat="1" applyFont="1" applyFill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5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59" fillId="0" borderId="0" xfId="48" applyFont="1"/>
    <xf numFmtId="0" fontId="64" fillId="0" borderId="0" xfId="48" applyFont="1"/>
    <xf numFmtId="167" fontId="64" fillId="0" borderId="0" xfId="35" applyNumberFormat="1" applyFont="1"/>
    <xf numFmtId="167" fontId="65" fillId="0" borderId="0" xfId="35" applyNumberFormat="1" applyFont="1" applyFill="1" applyBorder="1" applyAlignment="1">
      <alignment horizontal="right"/>
    </xf>
    <xf numFmtId="0" fontId="67" fillId="0" borderId="0" xfId="48" applyFont="1"/>
    <xf numFmtId="0" fontId="64" fillId="0" borderId="0" xfId="48" applyFont="1" applyBorder="1"/>
    <xf numFmtId="167" fontId="64" fillId="0" borderId="0" xfId="35" applyNumberFormat="1" applyFont="1" applyBorder="1"/>
    <xf numFmtId="165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5" fontId="20" fillId="0" borderId="2" xfId="67" applyNumberFormat="1" applyFont="1" applyBorder="1" applyAlignment="1">
      <alignment vertical="center"/>
    </xf>
    <xf numFmtId="165" fontId="58" fillId="0" borderId="1" xfId="67" applyNumberFormat="1" applyFont="1" applyBorder="1" applyAlignment="1">
      <alignment vertical="center" wrapText="1"/>
    </xf>
    <xf numFmtId="165" fontId="20" fillId="0" borderId="0" xfId="67" applyNumberFormat="1" applyFont="1" applyFill="1" applyBorder="1" applyAlignment="1">
      <alignment vertical="center"/>
    </xf>
    <xf numFmtId="165" fontId="20" fillId="0" borderId="0" xfId="67" applyNumberFormat="1" applyFont="1" applyBorder="1" applyAlignment="1">
      <alignment horizontal="center" vertical="center" wrapText="1"/>
    </xf>
    <xf numFmtId="165" fontId="16" fillId="0" borderId="0" xfId="67" applyNumberFormat="1" applyFont="1" applyBorder="1" applyAlignment="1">
      <alignment horizontal="center" vertical="center" wrapText="1"/>
    </xf>
    <xf numFmtId="165" fontId="58" fillId="0" borderId="0" xfId="67" applyNumberFormat="1" applyFont="1" applyBorder="1" applyAlignment="1">
      <alignment vertical="center"/>
    </xf>
    <xf numFmtId="165" fontId="20" fillId="0" borderId="0" xfId="67" applyNumberFormat="1" applyFont="1" applyBorder="1" applyAlignment="1">
      <alignment vertical="center" wrapText="1"/>
    </xf>
    <xf numFmtId="165" fontId="16" fillId="0" borderId="57" xfId="67" applyNumberFormat="1" applyFont="1" applyBorder="1" applyAlignment="1">
      <alignment horizontal="center" vertical="center" wrapText="1"/>
    </xf>
    <xf numFmtId="165" fontId="16" fillId="0" borderId="57" xfId="67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165" fontId="63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5" fontId="20" fillId="0" borderId="0" xfId="159" applyNumberFormat="1" applyFont="1" applyFill="1" applyBorder="1" applyAlignment="1">
      <alignment horizontal="left" vertical="center"/>
    </xf>
    <xf numFmtId="165" fontId="48" fillId="0" borderId="0" xfId="159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89" fillId="0" borderId="0" xfId="0" applyFont="1" applyFill="1" applyBorder="1" applyAlignment="1" applyProtection="1">
      <alignment horizontal="center" vertical="center"/>
    </xf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165" fontId="16" fillId="0" borderId="0" xfId="159" applyNumberFormat="1" applyFont="1" applyFill="1" applyAlignment="1">
      <alignment vertical="center"/>
    </xf>
    <xf numFmtId="165" fontId="16" fillId="0" borderId="0" xfId="159" applyNumberFormat="1" applyFont="1" applyFill="1" applyBorder="1" applyAlignment="1">
      <alignment vertical="center"/>
    </xf>
    <xf numFmtId="3" fontId="92" fillId="0" borderId="24" xfId="76" applyNumberFormat="1" applyFont="1" applyFill="1" applyBorder="1" applyAlignment="1">
      <alignment horizontal="right" vertical="center"/>
    </xf>
    <xf numFmtId="165" fontId="20" fillId="0" borderId="13" xfId="159" applyNumberFormat="1" applyFont="1" applyFill="1" applyBorder="1" applyAlignment="1">
      <alignment horizontal="center" vertical="center"/>
    </xf>
    <xf numFmtId="165" fontId="20" fillId="0" borderId="14" xfId="159" applyNumberFormat="1" applyFont="1" applyFill="1" applyBorder="1" applyAlignment="1">
      <alignment horizontal="center" vertical="center" wrapText="1"/>
    </xf>
    <xf numFmtId="165" fontId="20" fillId="0" borderId="58" xfId="159" applyNumberFormat="1" applyFont="1" applyFill="1" applyBorder="1" applyAlignment="1">
      <alignment horizontal="center" vertical="center"/>
    </xf>
    <xf numFmtId="165" fontId="20" fillId="0" borderId="19" xfId="159" applyNumberFormat="1" applyFont="1" applyFill="1" applyBorder="1" applyAlignment="1">
      <alignment horizontal="center" vertical="center"/>
    </xf>
    <xf numFmtId="165" fontId="20" fillId="0" borderId="1" xfId="159" applyNumberFormat="1" applyFont="1" applyFill="1" applyBorder="1" applyAlignment="1">
      <alignment horizontal="center" vertical="center" wrapText="1"/>
    </xf>
    <xf numFmtId="165" fontId="16" fillId="0" borderId="26" xfId="159" applyNumberFormat="1" applyFont="1" applyFill="1" applyBorder="1" applyAlignment="1">
      <alignment vertical="center" wrapText="1"/>
    </xf>
    <xf numFmtId="165" fontId="16" fillId="0" borderId="49" xfId="159" applyNumberFormat="1" applyFont="1" applyFill="1" applyBorder="1" applyAlignment="1">
      <alignment vertical="center" wrapText="1"/>
    </xf>
    <xf numFmtId="165" fontId="16" fillId="0" borderId="50" xfId="159" applyNumberFormat="1" applyFont="1" applyFill="1" applyBorder="1" applyAlignment="1">
      <alignment vertical="center" wrapText="1"/>
    </xf>
    <xf numFmtId="165" fontId="16" fillId="0" borderId="4" xfId="159" applyNumberFormat="1" applyFont="1" applyFill="1" applyBorder="1" applyAlignment="1">
      <alignment horizontal="left" vertical="center" wrapText="1"/>
    </xf>
    <xf numFmtId="165" fontId="16" fillId="0" borderId="5" xfId="159" applyNumberFormat="1" applyFont="1" applyFill="1" applyBorder="1" applyAlignment="1">
      <alignment horizontal="right" vertical="center"/>
    </xf>
    <xf numFmtId="165" fontId="16" fillId="0" borderId="60" xfId="159" applyNumberFormat="1" applyFont="1" applyFill="1" applyBorder="1" applyAlignment="1">
      <alignment horizontal="right" vertical="center"/>
    </xf>
    <xf numFmtId="165" fontId="16" fillId="0" borderId="6" xfId="159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5" fontId="16" fillId="0" borderId="7" xfId="159" applyNumberFormat="1" applyFont="1" applyFill="1" applyBorder="1" applyAlignment="1">
      <alignment horizontal="left" vertical="center" wrapText="1"/>
    </xf>
    <xf numFmtId="165" fontId="16" fillId="0" borderId="8" xfId="159" applyNumberFormat="1" applyFont="1" applyFill="1" applyBorder="1" applyAlignment="1">
      <alignment horizontal="right" vertical="center"/>
    </xf>
    <xf numFmtId="165" fontId="16" fillId="0" borderId="55" xfId="159" applyNumberFormat="1" applyFont="1" applyFill="1" applyBorder="1" applyAlignment="1">
      <alignment horizontal="right" vertical="center"/>
    </xf>
    <xf numFmtId="165" fontId="16" fillId="0" borderId="9" xfId="159" applyNumberFormat="1" applyFont="1" applyFill="1" applyBorder="1" applyAlignment="1">
      <alignment horizontal="right" vertical="center"/>
    </xf>
    <xf numFmtId="165" fontId="16" fillId="0" borderId="22" xfId="159" applyNumberFormat="1" applyFont="1" applyFill="1" applyBorder="1" applyAlignment="1">
      <alignment horizontal="left" vertical="center" wrapText="1"/>
    </xf>
    <xf numFmtId="165" fontId="16" fillId="0" borderId="18" xfId="159" applyNumberFormat="1" applyFont="1" applyFill="1" applyBorder="1" applyAlignment="1">
      <alignment horizontal="right" vertical="center"/>
    </xf>
    <xf numFmtId="165" fontId="16" fillId="0" borderId="61" xfId="159" applyNumberFormat="1" applyFont="1" applyFill="1" applyBorder="1" applyAlignment="1">
      <alignment horizontal="right" vertical="center"/>
    </xf>
    <xf numFmtId="165" fontId="16" fillId="0" borderId="62" xfId="159" applyNumberFormat="1" applyFont="1" applyFill="1" applyBorder="1" applyAlignment="1">
      <alignment horizontal="right" vertical="center"/>
    </xf>
    <xf numFmtId="165" fontId="20" fillId="0" borderId="26" xfId="159" applyNumberFormat="1" applyFont="1" applyFill="1" applyBorder="1" applyAlignment="1">
      <alignment horizontal="center" vertical="center" wrapText="1"/>
    </xf>
    <xf numFmtId="165" fontId="16" fillId="0" borderId="8" xfId="159" applyNumberFormat="1" applyFont="1" applyFill="1" applyBorder="1" applyAlignment="1">
      <alignment horizontal="right" vertical="center" wrapText="1"/>
    </xf>
    <xf numFmtId="165" fontId="16" fillId="0" borderId="55" xfId="159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5" fontId="16" fillId="0" borderId="18" xfId="159" applyNumberFormat="1" applyFont="1" applyFill="1" applyBorder="1" applyAlignment="1">
      <alignment horizontal="right" vertical="center" wrapText="1"/>
    </xf>
    <xf numFmtId="165" fontId="16" fillId="0" borderId="61" xfId="159" applyNumberFormat="1" applyFont="1" applyFill="1" applyBorder="1" applyAlignment="1">
      <alignment horizontal="right" vertical="center" wrapText="1"/>
    </xf>
    <xf numFmtId="165" fontId="93" fillId="0" borderId="2" xfId="159" applyNumberFormat="1" applyFont="1" applyFill="1" applyBorder="1" applyAlignment="1">
      <alignment horizontal="right" vertical="center" wrapText="1"/>
    </xf>
    <xf numFmtId="165" fontId="93" fillId="0" borderId="59" xfId="159" applyNumberFormat="1" applyFont="1" applyFill="1" applyBorder="1" applyAlignment="1">
      <alignment horizontal="right" vertical="center" wrapText="1"/>
    </xf>
    <xf numFmtId="165" fontId="93" fillId="0" borderId="3" xfId="159" applyNumberFormat="1" applyFont="1" applyFill="1" applyBorder="1" applyAlignment="1">
      <alignment horizontal="right" vertical="center"/>
    </xf>
    <xf numFmtId="165" fontId="56" fillId="0" borderId="0" xfId="159" applyNumberFormat="1" applyFont="1" applyFill="1" applyBorder="1" applyAlignment="1">
      <alignment horizontal="left" vertical="center" wrapText="1"/>
    </xf>
    <xf numFmtId="165" fontId="56" fillId="0" borderId="0" xfId="159" applyNumberFormat="1" applyFont="1" applyFill="1" applyBorder="1" applyAlignment="1">
      <alignment horizontal="right" vertical="center" wrapText="1"/>
    </xf>
    <xf numFmtId="165" fontId="56" fillId="0" borderId="0" xfId="159" applyNumberFormat="1" applyFont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89" fillId="0" borderId="0" xfId="0" applyFont="1" applyFill="1" applyBorder="1" applyAlignment="1" applyProtection="1"/>
    <xf numFmtId="0" fontId="0" fillId="0" borderId="0" xfId="0" applyFill="1" applyBorder="1" applyAlignment="1"/>
    <xf numFmtId="0" fontId="90" fillId="0" borderId="0" xfId="0" applyFont="1" applyFill="1" applyBorder="1" applyAlignment="1" applyProtection="1">
      <protection locked="0"/>
    </xf>
    <xf numFmtId="165" fontId="16" fillId="0" borderId="0" xfId="159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5" fontId="93" fillId="0" borderId="0" xfId="159" applyNumberFormat="1" applyFont="1" applyFill="1" applyBorder="1" applyAlignment="1">
      <alignment horizontal="right" vertical="center" wrapText="1"/>
    </xf>
    <xf numFmtId="165" fontId="93" fillId="0" borderId="0" xfId="15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6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5" fontId="96" fillId="0" borderId="30" xfId="0" applyNumberFormat="1" applyFont="1" applyFill="1" applyBorder="1" applyAlignment="1" applyProtection="1">
      <alignment horizontal="right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5" fontId="96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165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5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5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5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5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5" fontId="17" fillId="0" borderId="0" xfId="1" applyNumberFormat="1" applyFont="1" applyFill="1" applyBorder="1" applyAlignment="1" applyProtection="1">
      <alignment horizontal="right" vertical="center" wrapText="1" indent="1"/>
    </xf>
    <xf numFmtId="165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5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5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5" fontId="17" fillId="0" borderId="47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5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99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69" applyFont="1" applyFill="1" applyBorder="1" applyAlignment="1" applyProtection="1">
      <alignment horizontal="center" vertical="center" wrapText="1"/>
    </xf>
    <xf numFmtId="0" fontId="89" fillId="0" borderId="2" xfId="169" applyFont="1" applyFill="1" applyBorder="1" applyAlignment="1" applyProtection="1">
      <alignment horizontal="center" vertical="center"/>
    </xf>
    <xf numFmtId="0" fontId="89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5" fontId="14" fillId="0" borderId="14" xfId="169" applyNumberFormat="1" applyFont="1" applyFill="1" applyBorder="1" applyAlignment="1" applyProtection="1">
      <alignment vertical="center"/>
      <protection locked="0"/>
    </xf>
    <xf numFmtId="165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5" fontId="14" fillId="0" borderId="8" xfId="169" applyNumberFormat="1" applyFont="1" applyFill="1" applyBorder="1" applyAlignment="1" applyProtection="1">
      <alignment vertical="center"/>
      <protection locked="0"/>
    </xf>
    <xf numFmtId="165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5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4" fillId="0" borderId="2" xfId="169" applyFont="1" applyFill="1" applyBorder="1" applyAlignment="1" applyProtection="1">
      <alignment horizontal="left" vertical="center" indent="1"/>
    </xf>
    <xf numFmtId="165" fontId="95" fillId="0" borderId="2" xfId="169" applyNumberFormat="1" applyFont="1" applyFill="1" applyBorder="1" applyAlignment="1" applyProtection="1">
      <alignment vertical="center"/>
    </xf>
    <xf numFmtId="165" fontId="95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5" fontId="14" fillId="0" borderId="18" xfId="169" applyNumberFormat="1" applyFont="1" applyFill="1" applyBorder="1" applyAlignment="1" applyProtection="1">
      <alignment vertical="center"/>
      <protection locked="0"/>
    </xf>
    <xf numFmtId="165" fontId="14" fillId="0" borderId="23" xfId="169" applyNumberFormat="1" applyFont="1" applyFill="1" applyBorder="1" applyAlignment="1" applyProtection="1">
      <alignment vertical="center"/>
    </xf>
    <xf numFmtId="0" fontId="95" fillId="0" borderId="1" xfId="169" applyFont="1" applyFill="1" applyBorder="1" applyAlignment="1" applyProtection="1">
      <alignment horizontal="left" vertical="center" indent="1"/>
    </xf>
    <xf numFmtId="0" fontId="95" fillId="0" borderId="67" xfId="169" applyFont="1" applyFill="1" applyBorder="1" applyAlignment="1" applyProtection="1">
      <alignment horizontal="left" vertical="center" indent="1"/>
    </xf>
    <xf numFmtId="0" fontId="94" fillId="0" borderId="57" xfId="169" applyFont="1" applyFill="1" applyBorder="1" applyAlignment="1" applyProtection="1">
      <alignment horizontal="left" vertical="center" indent="1"/>
    </xf>
    <xf numFmtId="165" fontId="95" fillId="0" borderId="57" xfId="169" applyNumberFormat="1" applyFont="1" applyFill="1" applyBorder="1" applyProtection="1"/>
    <xf numFmtId="165" fontId="95" fillId="0" borderId="68" xfId="169" applyNumberFormat="1" applyFont="1" applyFill="1" applyBorder="1" applyProtection="1"/>
    <xf numFmtId="0" fontId="15" fillId="0" borderId="0" xfId="169" applyFont="1" applyFill="1" applyProtection="1"/>
    <xf numFmtId="0" fontId="97" fillId="0" borderId="0" xfId="169" applyFont="1" applyFill="1" applyProtection="1">
      <protection locked="0"/>
    </xf>
    <xf numFmtId="0" fontId="24" fillId="0" borderId="0" xfId="169" applyFont="1" applyFill="1" applyProtection="1">
      <protection locked="0"/>
    </xf>
    <xf numFmtId="0" fontId="59" fillId="0" borderId="0" xfId="170" applyFont="1"/>
    <xf numFmtId="0" fontId="58" fillId="0" borderId="0" xfId="170" applyFont="1" applyAlignment="1">
      <alignment horizontal="center" wrapText="1"/>
    </xf>
    <xf numFmtId="0" fontId="56" fillId="0" borderId="0" xfId="170" applyFont="1"/>
    <xf numFmtId="0" fontId="101" fillId="0" borderId="0" xfId="170" applyFont="1" applyAlignment="1">
      <alignment horizontal="center" vertical="center" wrapText="1"/>
    </xf>
    <xf numFmtId="0" fontId="58" fillId="0" borderId="18" xfId="170" applyFont="1" applyBorder="1" applyAlignment="1">
      <alignment horizontal="center"/>
    </xf>
    <xf numFmtId="0" fontId="58" fillId="0" borderId="23" xfId="170" applyFont="1" applyBorder="1" applyAlignment="1">
      <alignment horizontal="center"/>
    </xf>
    <xf numFmtId="0" fontId="102" fillId="0" borderId="0" xfId="170" applyFont="1"/>
    <xf numFmtId="0" fontId="56" fillId="0" borderId="36" xfId="170" applyFont="1" applyBorder="1" applyAlignment="1">
      <alignment horizontal="center" vertical="center" wrapText="1"/>
    </xf>
    <xf numFmtId="3" fontId="56" fillId="0" borderId="31" xfId="170" applyNumberFormat="1" applyFont="1" applyBorder="1" applyAlignment="1">
      <alignment horizontal="center" vertical="center"/>
    </xf>
    <xf numFmtId="3" fontId="56" fillId="0" borderId="5" xfId="170" applyNumberFormat="1" applyFont="1" applyBorder="1" applyAlignment="1">
      <alignment horizontal="center" vertical="center"/>
    </xf>
    <xf numFmtId="3" fontId="56" fillId="0" borderId="6" xfId="170" applyNumberFormat="1" applyFont="1" applyBorder="1" applyAlignment="1">
      <alignment horizontal="center" vertical="center"/>
    </xf>
    <xf numFmtId="0" fontId="56" fillId="0" borderId="48" xfId="170" applyFont="1" applyBorder="1" applyAlignment="1">
      <alignment horizontal="center" vertical="center" wrapText="1"/>
    </xf>
    <xf numFmtId="3" fontId="56" fillId="0" borderId="65" xfId="170" applyNumberFormat="1" applyFont="1" applyBorder="1" applyAlignment="1">
      <alignment horizontal="center" vertical="center"/>
    </xf>
    <xf numFmtId="3" fontId="56" fillId="0" borderId="11" xfId="170" applyNumberFormat="1" applyFont="1" applyBorder="1" applyAlignment="1">
      <alignment horizontal="center" vertical="center"/>
    </xf>
    <xf numFmtId="3" fontId="56" fillId="0" borderId="12" xfId="170" applyNumberFormat="1" applyFont="1" applyBorder="1" applyAlignment="1">
      <alignment horizontal="center" vertical="center"/>
    </xf>
    <xf numFmtId="0" fontId="103" fillId="0" borderId="0" xfId="170" applyFont="1" applyAlignment="1">
      <alignment horizontal="center" vertical="center" wrapText="1"/>
    </xf>
    <xf numFmtId="0" fontId="103" fillId="0" borderId="0" xfId="170" applyFont="1"/>
    <xf numFmtId="3" fontId="58" fillId="0" borderId="62" xfId="170" applyNumberFormat="1" applyFont="1" applyBorder="1" applyAlignment="1">
      <alignment horizontal="center" vertical="center"/>
    </xf>
    <xf numFmtId="0" fontId="58" fillId="24" borderId="25" xfId="170" applyFont="1" applyFill="1" applyBorder="1" applyAlignment="1">
      <alignment horizontal="center" vertical="center"/>
    </xf>
    <xf numFmtId="3" fontId="58" fillId="0" borderId="2" xfId="170" applyNumberFormat="1" applyFont="1" applyBorder="1" applyAlignment="1">
      <alignment horizontal="center" vertical="center"/>
    </xf>
    <xf numFmtId="3" fontId="58" fillId="0" borderId="3" xfId="170" applyNumberFormat="1" applyFont="1" applyBorder="1" applyAlignment="1">
      <alignment horizontal="center" vertical="center"/>
    </xf>
    <xf numFmtId="0" fontId="101" fillId="0" borderId="0" xfId="170" applyFont="1" applyAlignment="1">
      <alignment horizontal="center" vertical="center"/>
    </xf>
    <xf numFmtId="0" fontId="59" fillId="0" borderId="0" xfId="171" applyFont="1"/>
    <xf numFmtId="0" fontId="59" fillId="0" borderId="0" xfId="171" applyFont="1" applyAlignment="1">
      <alignment horizontal="center"/>
    </xf>
    <xf numFmtId="0" fontId="59" fillId="0" borderId="0" xfId="171" applyFont="1" applyFill="1" applyBorder="1" applyAlignment="1">
      <alignment horizontal="right"/>
    </xf>
    <xf numFmtId="0" fontId="59" fillId="0" borderId="0" xfId="171" applyFont="1" applyAlignment="1">
      <alignment vertical="center"/>
    </xf>
    <xf numFmtId="0" fontId="59" fillId="0" borderId="0" xfId="171" applyFont="1" applyBorder="1" applyAlignment="1">
      <alignment horizontal="center"/>
    </xf>
    <xf numFmtId="0" fontId="59" fillId="0" borderId="0" xfId="171" applyFont="1" applyBorder="1"/>
    <xf numFmtId="0" fontId="105" fillId="0" borderId="0" xfId="171" applyFont="1" applyFill="1" applyBorder="1" applyAlignment="1">
      <alignment horizontal="right"/>
    </xf>
    <xf numFmtId="0" fontId="101" fillId="0" borderId="1" xfId="171" applyFont="1" applyBorder="1" applyAlignment="1">
      <alignment horizontal="center" vertical="center"/>
    </xf>
    <xf numFmtId="0" fontId="101" fillId="0" borderId="2" xfId="171" applyFont="1" applyBorder="1" applyAlignment="1">
      <alignment horizontal="center" vertical="center"/>
    </xf>
    <xf numFmtId="0" fontId="101" fillId="0" borderId="3" xfId="171" applyFont="1" applyFill="1" applyBorder="1" applyAlignment="1">
      <alignment horizontal="center" vertical="center" wrapText="1"/>
    </xf>
    <xf numFmtId="0" fontId="59" fillId="0" borderId="0" xfId="171" applyFont="1" applyAlignment="1">
      <alignment horizontal="center" vertical="center"/>
    </xf>
    <xf numFmtId="0" fontId="101" fillId="0" borderId="0" xfId="171" applyFont="1"/>
    <xf numFmtId="0" fontId="59" fillId="0" borderId="0" xfId="171" applyFont="1" applyFill="1" applyBorder="1"/>
    <xf numFmtId="3" fontId="59" fillId="0" borderId="0" xfId="171" applyNumberFormat="1" applyFont="1"/>
    <xf numFmtId="0" fontId="104" fillId="0" borderId="63" xfId="171" applyFont="1" applyBorder="1" applyAlignment="1"/>
    <xf numFmtId="0" fontId="104" fillId="0" borderId="0" xfId="171" applyFont="1" applyBorder="1" applyAlignment="1"/>
    <xf numFmtId="0" fontId="59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vertical="center" wrapText="1"/>
    </xf>
    <xf numFmtId="165" fontId="11" fillId="0" borderId="9" xfId="1" applyNumberFormat="1" applyFont="1" applyFill="1" applyBorder="1" applyAlignment="1" applyProtection="1">
      <alignment vertical="center" wrapText="1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</xf>
    <xf numFmtId="165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5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</xf>
    <xf numFmtId="165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5" fontId="16" fillId="0" borderId="11" xfId="0" quotePrefix="1" applyNumberFormat="1" applyFont="1" applyBorder="1" applyAlignment="1" applyProtection="1">
      <alignment vertical="center" wrapText="1"/>
      <protection locked="0"/>
    </xf>
    <xf numFmtId="165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5" fontId="20" fillId="0" borderId="2" xfId="0" quotePrefix="1" applyNumberFormat="1" applyFont="1" applyBorder="1" applyAlignment="1" applyProtection="1">
      <alignment vertical="center" wrapText="1"/>
    </xf>
    <xf numFmtId="165" fontId="20" fillId="0" borderId="3" xfId="0" quotePrefix="1" applyNumberFormat="1" applyFont="1" applyBorder="1" applyAlignment="1" applyProtection="1">
      <alignment vertical="center" wrapText="1"/>
    </xf>
    <xf numFmtId="0" fontId="60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3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5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0" xfId="1" applyNumberFormat="1" applyFont="1" applyFill="1" applyAlignment="1" applyProtection="1">
      <alignment horizontal="right" vertical="center" inden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</xf>
    <xf numFmtId="165" fontId="15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0" xfId="0" applyNumberFormat="1" applyFont="1" applyFill="1" applyAlignment="1">
      <alignment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5" fillId="0" borderId="1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3" xfId="1" applyNumberFormat="1" applyFont="1" applyFill="1" applyBorder="1" applyAlignment="1" applyProtection="1">
      <alignment vertical="center" wrapText="1"/>
      <protection locked="0"/>
    </xf>
    <xf numFmtId="165" fontId="11" fillId="0" borderId="6" xfId="1" applyNumberFormat="1" applyFont="1" applyFill="1" applyBorder="1" applyAlignment="1" applyProtection="1">
      <alignment vertical="center" wrapText="1"/>
      <protection locked="0"/>
    </xf>
    <xf numFmtId="165" fontId="13" fillId="0" borderId="3" xfId="1" applyNumberFormat="1" applyFont="1" applyFill="1" applyBorder="1" applyAlignment="1" applyProtection="1">
      <alignment vertical="center" wrapText="1"/>
    </xf>
    <xf numFmtId="165" fontId="15" fillId="0" borderId="6" xfId="1" applyNumberFormat="1" applyFont="1" applyFill="1" applyBorder="1" applyAlignment="1" applyProtection="1">
      <alignment vertical="center" wrapText="1"/>
    </xf>
    <xf numFmtId="165" fontId="13" fillId="0" borderId="21" xfId="1" applyNumberFormat="1" applyFont="1" applyFill="1" applyBorder="1" applyAlignment="1" applyProtection="1">
      <alignment vertical="center" wrapText="1"/>
    </xf>
    <xf numFmtId="165" fontId="15" fillId="0" borderId="15" xfId="1" applyNumberFormat="1" applyFont="1" applyFill="1" applyBorder="1" applyAlignment="1" applyProtection="1">
      <alignment vertical="center" wrapText="1"/>
    </xf>
    <xf numFmtId="165" fontId="20" fillId="0" borderId="0" xfId="159" applyNumberFormat="1" applyFont="1" applyFill="1" applyBorder="1" applyAlignment="1">
      <alignment horizontal="right" vertical="center" wrapText="1"/>
    </xf>
    <xf numFmtId="165" fontId="93" fillId="0" borderId="1" xfId="159" applyNumberFormat="1" applyFont="1" applyFill="1" applyBorder="1" applyAlignment="1">
      <alignment vertical="center" wrapText="1"/>
    </xf>
    <xf numFmtId="165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3" applyFont="1"/>
    <xf numFmtId="0" fontId="59" fillId="0" borderId="0" xfId="173" applyFont="1"/>
    <xf numFmtId="0" fontId="59" fillId="0" borderId="35" xfId="173" applyFont="1" applyBorder="1" applyAlignment="1">
      <alignment horizontal="center" vertical="center"/>
    </xf>
    <xf numFmtId="165" fontId="64" fillId="0" borderId="6" xfId="35" applyNumberFormat="1" applyFont="1" applyBorder="1" applyAlignment="1">
      <alignment horizontal="right" vertical="center"/>
    </xf>
    <xf numFmtId="0" fontId="59" fillId="0" borderId="37" xfId="173" applyFont="1" applyBorder="1" applyAlignment="1">
      <alignment horizontal="center" vertical="center"/>
    </xf>
    <xf numFmtId="165" fontId="64" fillId="0" borderId="9" xfId="35" applyNumberFormat="1" applyFont="1" applyBorder="1" applyAlignment="1">
      <alignment horizontal="right" vertical="center"/>
    </xf>
    <xf numFmtId="0" fontId="29" fillId="0" borderId="0" xfId="174"/>
    <xf numFmtId="167" fontId="68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7" fontId="29" fillId="0" borderId="0" xfId="174" applyNumberFormat="1"/>
    <xf numFmtId="167" fontId="0" fillId="0" borderId="0" xfId="175" applyNumberFormat="1" applyFont="1"/>
    <xf numFmtId="0" fontId="64" fillId="0" borderId="8" xfId="174" applyFont="1" applyFill="1" applyBorder="1" applyAlignment="1">
      <alignment wrapText="1"/>
    </xf>
    <xf numFmtId="167" fontId="64" fillId="0" borderId="8" xfId="175" applyNumberFormat="1" applyFont="1" applyFill="1" applyBorder="1" applyAlignment="1">
      <alignment horizontal="center" vertical="center"/>
    </xf>
    <xf numFmtId="0" fontId="64" fillId="0" borderId="8" xfId="174" applyFont="1" applyBorder="1" applyAlignment="1">
      <alignment wrapText="1"/>
    </xf>
    <xf numFmtId="167" fontId="64" fillId="0" borderId="8" xfId="175" applyNumberFormat="1" applyFont="1" applyBorder="1" applyAlignment="1">
      <alignment vertical="center"/>
    </xf>
    <xf numFmtId="0" fontId="64" fillId="0" borderId="5" xfId="174" applyFont="1" applyFill="1" applyBorder="1" applyAlignment="1">
      <alignment wrapText="1"/>
    </xf>
    <xf numFmtId="167" fontId="64" fillId="0" borderId="5" xfId="175" applyNumberFormat="1" applyFont="1" applyFill="1" applyBorder="1" applyAlignment="1">
      <alignment horizontal="center" vertical="center"/>
    </xf>
    <xf numFmtId="167" fontId="96" fillId="0" borderId="6" xfId="175" applyNumberFormat="1" applyFont="1" applyFill="1" applyBorder="1" applyAlignment="1" applyProtection="1">
      <alignment vertical="center"/>
      <protection locked="0"/>
    </xf>
    <xf numFmtId="167" fontId="96" fillId="0" borderId="9" xfId="175" applyNumberFormat="1" applyFont="1" applyFill="1" applyBorder="1" applyAlignment="1" applyProtection="1">
      <alignment vertical="center"/>
      <protection locked="0"/>
    </xf>
    <xf numFmtId="167" fontId="91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58" fillId="0" borderId="1" xfId="176" applyFont="1" applyFill="1" applyBorder="1" applyAlignment="1">
      <alignment horizontal="center" vertical="center" wrapText="1"/>
    </xf>
    <xf numFmtId="0" fontId="58" fillId="0" borderId="2" xfId="176" applyFont="1" applyFill="1" applyBorder="1" applyAlignment="1">
      <alignment horizontal="center" vertical="center" wrapText="1"/>
    </xf>
    <xf numFmtId="0" fontId="58" fillId="0" borderId="3" xfId="176" applyFont="1" applyFill="1" applyBorder="1" applyAlignment="1">
      <alignment horizontal="center" vertical="center" wrapText="1"/>
    </xf>
    <xf numFmtId="0" fontId="56" fillId="0" borderId="7" xfId="176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3" fontId="56" fillId="0" borderId="9" xfId="176" applyNumberFormat="1" applyFont="1" applyFill="1" applyBorder="1" applyAlignment="1">
      <alignment horizontal="right"/>
    </xf>
    <xf numFmtId="14" fontId="96" fillId="0" borderId="11" xfId="0" applyNumberFormat="1" applyFont="1" applyFill="1" applyBorder="1" applyAlignment="1"/>
    <xf numFmtId="3" fontId="56" fillId="0" borderId="12" xfId="176" applyNumberFormat="1" applyFont="1" applyFill="1" applyBorder="1" applyAlignment="1">
      <alignment horizontal="right"/>
    </xf>
    <xf numFmtId="0" fontId="58" fillId="0" borderId="1" xfId="176" applyFont="1" applyFill="1" applyBorder="1" applyAlignment="1">
      <alignment horizontal="center"/>
    </xf>
    <xf numFmtId="0" fontId="58" fillId="0" borderId="2" xfId="176" applyFont="1" applyFill="1" applyBorder="1" applyAlignment="1">
      <alignment horizontal="left"/>
    </xf>
    <xf numFmtId="3" fontId="58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6" fillId="0" borderId="36" xfId="170" applyFont="1" applyBorder="1" applyAlignment="1">
      <alignment horizontal="left" vertical="center" wrapText="1"/>
    </xf>
    <xf numFmtId="0" fontId="58" fillId="0" borderId="25" xfId="170" applyFont="1" applyBorder="1" applyAlignment="1">
      <alignment horizontal="left" vertical="center"/>
    </xf>
    <xf numFmtId="0" fontId="102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0" fillId="0" borderId="1" xfId="176" applyFont="1" applyBorder="1" applyAlignment="1">
      <alignment horizontal="center" vertical="center" wrapText="1"/>
    </xf>
    <xf numFmtId="0" fontId="60" fillId="0" borderId="2" xfId="176" applyFont="1" applyBorder="1" applyAlignment="1">
      <alignment horizontal="center" vertical="center" wrapText="1"/>
    </xf>
    <xf numFmtId="0" fontId="60" fillId="0" borderId="3" xfId="176" applyFont="1" applyBorder="1" applyAlignment="1">
      <alignment horizontal="center" vertical="center" wrapText="1"/>
    </xf>
    <xf numFmtId="0" fontId="58" fillId="0" borderId="1" xfId="48" applyFont="1" applyBorder="1" applyAlignment="1">
      <alignment horizontal="center" vertical="center" wrapText="1"/>
    </xf>
    <xf numFmtId="167" fontId="58" fillId="0" borderId="3" xfId="35" applyNumberFormat="1" applyFont="1" applyBorder="1" applyAlignment="1">
      <alignment horizontal="center" vertical="center" wrapText="1"/>
    </xf>
    <xf numFmtId="3" fontId="59" fillId="0" borderId="0" xfId="48" applyNumberFormat="1" applyFont="1"/>
    <xf numFmtId="3" fontId="67" fillId="0" borderId="0" xfId="48" applyNumberFormat="1" applyFont="1"/>
    <xf numFmtId="165" fontId="16" fillId="0" borderId="13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vertical="center" wrapText="1"/>
    </xf>
    <xf numFmtId="165" fontId="16" fillId="0" borderId="9" xfId="0" applyNumberFormat="1" applyFont="1" applyFill="1" applyBorder="1" applyAlignment="1">
      <alignment vertical="center" wrapText="1"/>
    </xf>
    <xf numFmtId="165" fontId="16" fillId="0" borderId="12" xfId="0" applyNumberFormat="1" applyFont="1" applyFill="1" applyBorder="1" applyAlignment="1">
      <alignment vertical="center" wrapText="1"/>
    </xf>
    <xf numFmtId="165" fontId="20" fillId="0" borderId="2" xfId="0" applyNumberFormat="1" applyFont="1" applyFill="1" applyBorder="1" applyAlignment="1">
      <alignment vertical="center" wrapText="1"/>
    </xf>
    <xf numFmtId="165" fontId="20" fillId="0" borderId="3" xfId="0" applyNumberFormat="1" applyFont="1" applyFill="1" applyBorder="1" applyAlignment="1">
      <alignment vertical="center" wrapText="1"/>
    </xf>
    <xf numFmtId="0" fontId="56" fillId="0" borderId="4" xfId="48" applyFont="1" applyBorder="1" applyAlignment="1">
      <alignment horizontal="center" vertical="center"/>
    </xf>
    <xf numFmtId="0" fontId="56" fillId="0" borderId="7" xfId="48" applyFont="1" applyBorder="1" applyAlignment="1">
      <alignment horizontal="center" vertical="center"/>
    </xf>
    <xf numFmtId="0" fontId="58" fillId="0" borderId="25" xfId="48" applyFont="1" applyBorder="1" applyAlignment="1">
      <alignment horizontal="center" vertical="center"/>
    </xf>
    <xf numFmtId="167" fontId="58" fillId="0" borderId="3" xfId="35" applyNumberFormat="1" applyFont="1" applyBorder="1" applyAlignment="1">
      <alignment vertical="center"/>
    </xf>
    <xf numFmtId="167" fontId="58" fillId="0" borderId="68" xfId="35" applyNumberFormat="1" applyFont="1" applyBorder="1" applyAlignment="1">
      <alignment vertical="center"/>
    </xf>
    <xf numFmtId="165" fontId="16" fillId="0" borderId="74" xfId="67" applyNumberFormat="1" applyFont="1" applyBorder="1" applyAlignment="1">
      <alignment horizontal="center" vertical="center" wrapText="1"/>
    </xf>
    <xf numFmtId="168" fontId="20" fillId="0" borderId="59" xfId="67" applyNumberFormat="1" applyFont="1" applyBorder="1" applyAlignment="1">
      <alignment vertical="center"/>
    </xf>
    <xf numFmtId="165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5" fontId="58" fillId="0" borderId="67" xfId="67" applyNumberFormat="1" applyFont="1" applyBorder="1" applyAlignment="1">
      <alignment vertical="center" wrapText="1"/>
    </xf>
    <xf numFmtId="165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6" fontId="16" fillId="0" borderId="18" xfId="67" applyNumberFormat="1" applyFont="1" applyBorder="1" applyAlignment="1">
      <alignment vertical="center"/>
    </xf>
    <xf numFmtId="166" fontId="20" fillId="0" borderId="57" xfId="67" applyNumberFormat="1" applyFont="1" applyBorder="1" applyAlignment="1">
      <alignment vertical="center"/>
    </xf>
    <xf numFmtId="166" fontId="16" fillId="0" borderId="57" xfId="67" applyNumberFormat="1" applyFont="1" applyBorder="1" applyAlignment="1">
      <alignment vertical="center"/>
    </xf>
    <xf numFmtId="0" fontId="59" fillId="0" borderId="5" xfId="171" applyFont="1" applyBorder="1" applyAlignment="1">
      <alignment horizontal="left" vertical="center" wrapText="1"/>
    </xf>
    <xf numFmtId="0" fontId="59" fillId="0" borderId="4" xfId="171" applyFont="1" applyBorder="1" applyAlignment="1">
      <alignment horizontal="center" vertical="center"/>
    </xf>
    <xf numFmtId="0" fontId="59" fillId="0" borderId="5" xfId="171" applyFont="1" applyBorder="1" applyAlignment="1">
      <alignment vertical="center" wrapText="1"/>
    </xf>
    <xf numFmtId="3" fontId="59" fillId="0" borderId="15" xfId="171" applyNumberFormat="1" applyFont="1" applyFill="1" applyBorder="1" applyAlignment="1">
      <alignment vertical="center"/>
    </xf>
    <xf numFmtId="0" fontId="59" fillId="0" borderId="10" xfId="171" applyFont="1" applyBorder="1" applyAlignment="1">
      <alignment horizontal="center" vertical="center"/>
    </xf>
    <xf numFmtId="0" fontId="59" fillId="0" borderId="11" xfId="171" applyFont="1" applyBorder="1" applyAlignment="1">
      <alignment vertical="center"/>
    </xf>
    <xf numFmtId="3" fontId="59" fillId="0" borderId="53" xfId="171" applyNumberFormat="1" applyFont="1" applyFill="1" applyBorder="1" applyAlignment="1">
      <alignment vertical="center"/>
    </xf>
    <xf numFmtId="0" fontId="58" fillId="0" borderId="2" xfId="171" applyFont="1" applyBorder="1" applyAlignment="1">
      <alignment vertical="center"/>
    </xf>
    <xf numFmtId="3" fontId="58" fillId="0" borderId="3" xfId="171" applyNumberFormat="1" applyFont="1" applyFill="1" applyBorder="1" applyAlignment="1">
      <alignment vertical="center"/>
    </xf>
    <xf numFmtId="3" fontId="59" fillId="0" borderId="6" xfId="171" applyNumberFormat="1" applyFont="1" applyFill="1" applyBorder="1" applyAlignment="1">
      <alignment vertical="center"/>
    </xf>
    <xf numFmtId="0" fontId="101" fillId="0" borderId="2" xfId="171" applyFont="1" applyBorder="1" applyAlignment="1">
      <alignment horizontal="left" vertical="center"/>
    </xf>
    <xf numFmtId="3" fontId="101" fillId="0" borderId="3" xfId="171" applyNumberFormat="1" applyFont="1" applyBorder="1" applyAlignment="1">
      <alignment vertical="center"/>
    </xf>
    <xf numFmtId="0" fontId="101" fillId="0" borderId="67" xfId="171" applyFont="1" applyBorder="1" applyAlignment="1">
      <alignment horizontal="center" vertical="center"/>
    </xf>
    <xf numFmtId="0" fontId="101" fillId="0" borderId="24" xfId="171" applyFont="1" applyBorder="1" applyAlignment="1">
      <alignment vertical="center"/>
    </xf>
    <xf numFmtId="3" fontId="101" fillId="0" borderId="69" xfId="171" applyNumberFormat="1" applyFont="1" applyBorder="1" applyAlignment="1">
      <alignment vertical="center"/>
    </xf>
    <xf numFmtId="0" fontId="109" fillId="0" borderId="4" xfId="0" applyFont="1" applyBorder="1" applyAlignment="1">
      <alignment horizontal="left" vertical="center" wrapText="1"/>
    </xf>
    <xf numFmtId="0" fontId="109" fillId="0" borderId="7" xfId="0" applyFont="1" applyBorder="1" applyAlignment="1">
      <alignment horizontal="left" vertical="center" wrapText="1"/>
    </xf>
    <xf numFmtId="0" fontId="109" fillId="0" borderId="10" xfId="0" applyFont="1" applyBorder="1" applyAlignment="1">
      <alignment horizontal="left" vertical="center" wrapText="1"/>
    </xf>
    <xf numFmtId="0" fontId="101" fillId="0" borderId="20" xfId="173" applyFont="1" applyBorder="1" applyAlignment="1">
      <alignment horizontal="center" vertical="center" wrapText="1"/>
    </xf>
    <xf numFmtId="0" fontId="101" fillId="0" borderId="25" xfId="173" applyFont="1" applyBorder="1" applyAlignment="1">
      <alignment horizontal="center" vertical="center"/>
    </xf>
    <xf numFmtId="0" fontId="101" fillId="0" borderId="3" xfId="173" applyFont="1" applyBorder="1" applyAlignment="1">
      <alignment horizontal="center" vertical="center"/>
    </xf>
    <xf numFmtId="0" fontId="110" fillId="0" borderId="1" xfId="0" applyFont="1" applyBorder="1" applyAlignment="1">
      <alignment horizontal="left" vertical="center" wrapText="1"/>
    </xf>
    <xf numFmtId="0" fontId="59" fillId="0" borderId="27" xfId="173" applyFont="1" applyBorder="1" applyAlignment="1">
      <alignment horizontal="center" vertical="center"/>
    </xf>
    <xf numFmtId="0" fontId="101" fillId="0" borderId="20" xfId="173" applyFont="1" applyBorder="1" applyAlignment="1">
      <alignment horizontal="center" vertical="center"/>
    </xf>
    <xf numFmtId="0" fontId="59" fillId="0" borderId="20" xfId="173" applyFont="1" applyBorder="1" applyAlignment="1">
      <alignment horizontal="center" vertical="center"/>
    </xf>
    <xf numFmtId="0" fontId="59" fillId="0" borderId="28" xfId="173" applyFont="1" applyBorder="1" applyAlignment="1">
      <alignment horizontal="center" vertical="center"/>
    </xf>
    <xf numFmtId="165" fontId="64" fillId="0" borderId="12" xfId="35" applyNumberFormat="1" applyFont="1" applyBorder="1" applyAlignment="1">
      <alignment horizontal="right" vertical="center"/>
    </xf>
    <xf numFmtId="165" fontId="106" fillId="0" borderId="3" xfId="35" applyNumberFormat="1" applyFont="1" applyBorder="1" applyAlignment="1">
      <alignment horizontal="right" vertical="center"/>
    </xf>
    <xf numFmtId="165" fontId="64" fillId="0" borderId="3" xfId="35" applyNumberFormat="1" applyFont="1" applyBorder="1" applyAlignment="1">
      <alignment horizontal="right" vertical="center"/>
    </xf>
    <xf numFmtId="165" fontId="101" fillId="0" borderId="3" xfId="173" applyNumberFormat="1" applyFont="1" applyBorder="1" applyAlignment="1">
      <alignment horizontal="right" vertical="center"/>
    </xf>
    <xf numFmtId="0" fontId="56" fillId="0" borderId="13" xfId="172" applyFont="1" applyFill="1" applyBorder="1" applyAlignment="1">
      <alignment horizontal="center" vertical="center" wrapText="1"/>
    </xf>
    <xf numFmtId="0" fontId="56" fillId="0" borderId="14" xfId="172" applyFont="1" applyFill="1" applyBorder="1" applyAlignment="1">
      <alignment horizontal="left" vertical="center" wrapText="1"/>
    </xf>
    <xf numFmtId="0" fontId="56" fillId="0" borderId="7" xfId="172" applyFont="1" applyFill="1" applyBorder="1" applyAlignment="1">
      <alignment horizontal="center" vertical="center" wrapText="1"/>
    </xf>
    <xf numFmtId="0" fontId="56" fillId="0" borderId="8" xfId="172" applyFont="1" applyFill="1" applyBorder="1" applyAlignment="1">
      <alignment horizontal="left" vertical="center" wrapText="1"/>
    </xf>
    <xf numFmtId="0" fontId="56" fillId="0" borderId="66" xfId="172" applyFont="1" applyFill="1" applyBorder="1" applyAlignment="1">
      <alignment vertical="center" wrapText="1"/>
    </xf>
    <xf numFmtId="49" fontId="112" fillId="0" borderId="1" xfId="172" applyNumberFormat="1" applyFont="1" applyFill="1" applyBorder="1"/>
    <xf numFmtId="0" fontId="58" fillId="0" borderId="2" xfId="172" applyFont="1" applyFill="1" applyBorder="1" applyAlignment="1">
      <alignment vertical="center"/>
    </xf>
    <xf numFmtId="0" fontId="58" fillId="0" borderId="1" xfId="172" applyFont="1" applyFill="1" applyBorder="1" applyAlignment="1">
      <alignment horizontal="center" vertical="center" wrapText="1"/>
    </xf>
    <xf numFmtId="0" fontId="58" fillId="0" borderId="2" xfId="172" applyFont="1" applyFill="1" applyBorder="1" applyAlignment="1">
      <alignment horizontal="center" vertical="center" wrapText="1"/>
    </xf>
    <xf numFmtId="0" fontId="58" fillId="0" borderId="3" xfId="172" applyFont="1" applyFill="1" applyBorder="1" applyAlignment="1">
      <alignment horizontal="center" vertical="center" wrapText="1"/>
    </xf>
    <xf numFmtId="0" fontId="56" fillId="0" borderId="14" xfId="172" applyFont="1" applyFill="1" applyBorder="1" applyAlignment="1">
      <alignment horizontal="center" vertical="center" wrapText="1"/>
    </xf>
    <xf numFmtId="0" fontId="56" fillId="0" borderId="8" xfId="172" applyFont="1" applyFill="1" applyBorder="1" applyAlignment="1">
      <alignment horizontal="center" vertical="center" wrapText="1"/>
    </xf>
    <xf numFmtId="0" fontId="58" fillId="0" borderId="53" xfId="172" applyFont="1" applyFill="1" applyBorder="1" applyAlignment="1">
      <alignment horizontal="center" vertical="center"/>
    </xf>
    <xf numFmtId="0" fontId="58" fillId="0" borderId="9" xfId="172" applyFont="1" applyFill="1" applyBorder="1" applyAlignment="1">
      <alignment horizontal="center" vertical="center"/>
    </xf>
    <xf numFmtId="0" fontId="56" fillId="0" borderId="66" xfId="172" applyFont="1" applyFill="1" applyBorder="1" applyAlignment="1">
      <alignment horizontal="center" vertical="center" wrapText="1"/>
    </xf>
    <xf numFmtId="0" fontId="56" fillId="0" borderId="66" xfId="172" applyFont="1" applyFill="1" applyBorder="1" applyAlignment="1">
      <alignment horizontal="center" vertical="center"/>
    </xf>
    <xf numFmtId="0" fontId="58" fillId="0" borderId="2" xfId="172" applyFont="1" applyFill="1" applyBorder="1" applyAlignment="1">
      <alignment horizontal="center" vertical="center"/>
    </xf>
    <xf numFmtId="0" fontId="58" fillId="0" borderId="3" xfId="172" applyFont="1" applyFill="1" applyBorder="1" applyAlignment="1">
      <alignment horizontal="center" vertical="center"/>
    </xf>
    <xf numFmtId="165" fontId="19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5" fontId="15" fillId="0" borderId="19" xfId="1" applyNumberFormat="1" applyFont="1" applyFill="1" applyBorder="1" applyAlignment="1" applyProtection="1">
      <alignment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5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5" fontId="16" fillId="0" borderId="20" xfId="159" applyNumberFormat="1" applyFont="1" applyFill="1" applyBorder="1" applyAlignment="1">
      <alignment horizontal="left" vertical="center" wrapText="1"/>
    </xf>
    <xf numFmtId="165" fontId="16" fillId="0" borderId="21" xfId="159" applyNumberFormat="1" applyFont="1" applyFill="1" applyBorder="1" applyAlignment="1">
      <alignment horizontal="right" vertical="center"/>
    </xf>
    <xf numFmtId="165" fontId="93" fillId="0" borderId="3" xfId="159" applyNumberFormat="1" applyFont="1" applyFill="1" applyBorder="1" applyAlignment="1">
      <alignment horizontal="right" vertical="center" wrapText="1"/>
    </xf>
    <xf numFmtId="0" fontId="96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6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5" fontId="68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5" fontId="68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5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5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165" fontId="96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5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165" fontId="96" fillId="0" borderId="13" xfId="0" applyNumberFormat="1" applyFont="1" applyFill="1" applyBorder="1" applyAlignment="1" applyProtection="1">
      <alignment horizontal="right" vertical="center" wrapText="1"/>
    </xf>
    <xf numFmtId="165" fontId="96" fillId="0" borderId="14" xfId="0" applyNumberFormat="1" applyFont="1" applyFill="1" applyBorder="1" applyAlignment="1" applyProtection="1">
      <alignment horizontal="right" vertical="center" wrapText="1"/>
    </xf>
    <xf numFmtId="165" fontId="96" fillId="0" borderId="7" xfId="0" applyNumberFormat="1" applyFont="1" applyFill="1" applyBorder="1" applyAlignment="1" applyProtection="1">
      <alignment horizontal="right" vertical="center" wrapText="1"/>
    </xf>
    <xf numFmtId="165" fontId="96" fillId="0" borderId="8" xfId="0" applyNumberFormat="1" applyFont="1" applyFill="1" applyBorder="1" applyAlignment="1" applyProtection="1">
      <alignment horizontal="right" vertical="center" wrapText="1"/>
    </xf>
    <xf numFmtId="165" fontId="96" fillId="0" borderId="10" xfId="0" applyNumberFormat="1" applyFont="1" applyFill="1" applyBorder="1" applyAlignment="1" applyProtection="1">
      <alignment horizontal="right" vertical="center" wrapText="1"/>
    </xf>
    <xf numFmtId="165" fontId="96" fillId="0" borderId="11" xfId="0" applyNumberFormat="1" applyFont="1" applyFill="1" applyBorder="1" applyAlignment="1" applyProtection="1">
      <alignment horizontal="right" vertical="center" wrapText="1"/>
    </xf>
    <xf numFmtId="165" fontId="68" fillId="0" borderId="1" xfId="0" applyNumberFormat="1" applyFont="1" applyFill="1" applyBorder="1" applyAlignment="1" applyProtection="1">
      <alignment horizontal="right" vertical="center" wrapText="1"/>
    </xf>
    <xf numFmtId="165" fontId="68" fillId="0" borderId="2" xfId="0" applyNumberFormat="1" applyFont="1" applyFill="1" applyBorder="1" applyAlignment="1" applyProtection="1">
      <alignment horizontal="right" vertical="center" wrapText="1"/>
    </xf>
    <xf numFmtId="165" fontId="68" fillId="0" borderId="4" xfId="0" applyNumberFormat="1" applyFont="1" applyFill="1" applyBorder="1" applyAlignment="1" applyProtection="1">
      <alignment horizontal="right" vertical="center" wrapText="1"/>
    </xf>
    <xf numFmtId="165" fontId="68" fillId="0" borderId="5" xfId="0" applyNumberFormat="1" applyFont="1" applyFill="1" applyBorder="1" applyAlignment="1" applyProtection="1">
      <alignment horizontal="right" vertical="center" wrapText="1"/>
    </xf>
    <xf numFmtId="165" fontId="68" fillId="0" borderId="7" xfId="0" applyNumberFormat="1" applyFont="1" applyFill="1" applyBorder="1" applyAlignment="1" applyProtection="1">
      <alignment horizontal="right" vertical="center" wrapText="1"/>
    </xf>
    <xf numFmtId="165" fontId="68" fillId="0" borderId="8" xfId="0" applyNumberFormat="1" applyFont="1" applyFill="1" applyBorder="1" applyAlignment="1" applyProtection="1">
      <alignment horizontal="right" vertical="center" wrapText="1"/>
    </xf>
    <xf numFmtId="165" fontId="68" fillId="0" borderId="10" xfId="0" applyNumberFormat="1" applyFont="1" applyFill="1" applyBorder="1" applyAlignment="1" applyProtection="1">
      <alignment horizontal="right" vertical="center" wrapText="1"/>
    </xf>
    <xf numFmtId="165" fontId="68" fillId="0" borderId="11" xfId="0" applyNumberFormat="1" applyFont="1" applyFill="1" applyBorder="1" applyAlignment="1" applyProtection="1">
      <alignment horizontal="right" vertical="center" wrapText="1"/>
    </xf>
    <xf numFmtId="165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0" applyNumberFormat="1" applyFont="1" applyFill="1" applyBorder="1" applyAlignment="1" applyProtection="1">
      <alignment horizontal="right" vertical="center" wrapText="1"/>
    </xf>
    <xf numFmtId="165" fontId="17" fillId="0" borderId="11" xfId="0" applyNumberFormat="1" applyFont="1" applyFill="1" applyBorder="1" applyAlignment="1" applyProtection="1">
      <alignment horizontal="right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1" applyNumberFormat="1" applyFont="1" applyFill="1" applyBorder="1" applyAlignment="1" applyProtection="1">
      <alignment horizontal="right" vertical="center" wrapText="1"/>
    </xf>
    <xf numFmtId="165" fontId="17" fillId="0" borderId="2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165" fontId="15" fillId="0" borderId="4" xfId="1" applyNumberFormat="1" applyFont="1" applyFill="1" applyBorder="1" applyAlignment="1" applyProtection="1">
      <alignment vertical="center" wrapText="1"/>
      <protection locked="0"/>
    </xf>
    <xf numFmtId="165" fontId="15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10" xfId="1" applyNumberFormat="1" applyFont="1" applyFill="1" applyBorder="1" applyAlignment="1" applyProtection="1">
      <alignment vertical="center" wrapText="1"/>
      <protection locked="0"/>
    </xf>
    <xf numFmtId="165" fontId="15" fillId="0" borderId="11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</xf>
    <xf numFmtId="165" fontId="17" fillId="0" borderId="7" xfId="1" applyNumberFormat="1" applyFont="1" applyFill="1" applyBorder="1" applyAlignment="1" applyProtection="1">
      <alignment vertical="center" wrapText="1"/>
    </xf>
    <xf numFmtId="165" fontId="17" fillId="0" borderId="8" xfId="1" applyNumberFormat="1" applyFont="1" applyFill="1" applyBorder="1" applyAlignment="1" applyProtection="1">
      <alignment vertical="center" wrapText="1"/>
    </xf>
    <xf numFmtId="165" fontId="17" fillId="0" borderId="67" xfId="1" applyNumberFormat="1" applyFont="1" applyFill="1" applyBorder="1" applyAlignment="1" applyProtection="1">
      <alignment vertical="center" wrapText="1"/>
    </xf>
    <xf numFmtId="165" fontId="17" fillId="0" borderId="57" xfId="1" applyNumberFormat="1" applyFont="1" applyFill="1" applyBorder="1" applyAlignment="1" applyProtection="1">
      <alignment vertical="center" wrapText="1"/>
    </xf>
    <xf numFmtId="165" fontId="16" fillId="0" borderId="50" xfId="67" applyNumberFormat="1" applyFont="1" applyBorder="1" applyAlignment="1">
      <alignment vertical="center"/>
    </xf>
    <xf numFmtId="165" fontId="20" fillId="0" borderId="21" xfId="67" applyNumberFormat="1" applyFont="1" applyBorder="1" applyAlignment="1">
      <alignment vertical="center"/>
    </xf>
    <xf numFmtId="165" fontId="16" fillId="0" borderId="21" xfId="67" applyNumberFormat="1" applyFont="1" applyBorder="1" applyAlignment="1">
      <alignment vertical="center"/>
    </xf>
    <xf numFmtId="165" fontId="20" fillId="0" borderId="69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horizontal="center" vertical="center" wrapText="1"/>
    </xf>
    <xf numFmtId="166" fontId="16" fillId="0" borderId="15" xfId="67" applyNumberFormat="1" applyFont="1" applyBorder="1" applyAlignment="1">
      <alignment vertical="center"/>
    </xf>
    <xf numFmtId="166" fontId="16" fillId="0" borderId="23" xfId="67" applyNumberFormat="1" applyFont="1" applyBorder="1" applyAlignment="1">
      <alignment vertical="center"/>
    </xf>
    <xf numFmtId="166" fontId="20" fillId="0" borderId="68" xfId="67" applyNumberFormat="1" applyFont="1" applyBorder="1" applyAlignment="1">
      <alignment vertical="center"/>
    </xf>
    <xf numFmtId="166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5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5" fontId="13" fillId="0" borderId="59" xfId="1" applyNumberFormat="1" applyFont="1" applyFill="1" applyBorder="1" applyAlignment="1" applyProtection="1">
      <alignment horizontal="right" vertical="center" wrapText="1"/>
    </xf>
    <xf numFmtId="165" fontId="13" fillId="0" borderId="2" xfId="1" applyNumberFormat="1" applyFont="1" applyFill="1" applyBorder="1" applyAlignment="1" applyProtection="1">
      <alignment horizontal="right" vertical="center" wrapText="1"/>
    </xf>
    <xf numFmtId="165" fontId="17" fillId="0" borderId="59" xfId="1" applyNumberFormat="1" applyFont="1" applyFill="1" applyBorder="1" applyAlignment="1" applyProtection="1">
      <alignment vertical="center" wrapText="1"/>
    </xf>
    <xf numFmtId="165" fontId="13" fillId="0" borderId="59" xfId="1" applyNumberFormat="1" applyFont="1" applyFill="1" applyBorder="1" applyAlignment="1" applyProtection="1">
      <alignment vertical="center" wrapText="1"/>
    </xf>
    <xf numFmtId="165" fontId="13" fillId="0" borderId="2" xfId="1" applyNumberFormat="1" applyFont="1" applyFill="1" applyBorder="1" applyAlignment="1" applyProtection="1">
      <alignment vertical="center" wrapText="1"/>
    </xf>
    <xf numFmtId="165" fontId="17" fillId="0" borderId="59" xfId="1" applyNumberFormat="1" applyFont="1" applyFill="1" applyBorder="1" applyAlignment="1" applyProtection="1">
      <alignment vertical="center" wrapText="1"/>
      <protection locked="0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7" fontId="97" fillId="0" borderId="2" xfId="175" applyNumberFormat="1" applyFont="1" applyFill="1" applyBorder="1" applyAlignment="1" applyProtection="1">
      <alignment horizontal="center" vertical="center" wrapText="1"/>
    </xf>
    <xf numFmtId="167" fontId="97" fillId="0" borderId="3" xfId="175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5" applyNumberFormat="1" applyFont="1" applyFill="1" applyBorder="1" applyAlignment="1" applyProtection="1">
      <alignment horizontal="center" vertical="center"/>
    </xf>
    <xf numFmtId="1" fontId="96" fillId="0" borderId="3" xfId="175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4" fillId="0" borderId="8" xfId="174" applyFont="1" applyBorder="1" applyAlignment="1">
      <alignment vertical="center" wrapText="1"/>
    </xf>
    <xf numFmtId="167" fontId="64" fillId="0" borderId="8" xfId="175" applyNumberFormat="1" applyFont="1" applyBorder="1" applyAlignment="1">
      <alignment horizontal="center" vertical="center"/>
    </xf>
    <xf numFmtId="0" fontId="64" fillId="0" borderId="8" xfId="174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4" fillId="0" borderId="11" xfId="174" applyFont="1" applyBorder="1" applyAlignment="1">
      <alignment vertical="center" wrapText="1" shrinkToFit="1"/>
    </xf>
    <xf numFmtId="167" fontId="64" fillId="0" borderId="11" xfId="175" applyNumberFormat="1" applyFont="1" applyBorder="1" applyAlignment="1">
      <alignment vertical="center"/>
    </xf>
    <xf numFmtId="167" fontId="96" fillId="0" borderId="12" xfId="175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7" fontId="97" fillId="0" borderId="2" xfId="175" applyNumberFormat="1" applyFont="1" applyFill="1" applyBorder="1" applyAlignment="1" applyProtection="1">
      <alignment vertical="center"/>
      <protection locked="0"/>
    </xf>
    <xf numFmtId="167" fontId="97" fillId="0" borderId="3" xfId="175" applyNumberFormat="1" applyFont="1" applyFill="1" applyBorder="1" applyAlignment="1" applyProtection="1">
      <alignment vertical="center"/>
      <protection locked="0"/>
    </xf>
    <xf numFmtId="0" fontId="56" fillId="0" borderId="66" xfId="174" applyFont="1" applyFill="1" applyBorder="1" applyAlignment="1">
      <alignment wrapText="1"/>
    </xf>
    <xf numFmtId="167" fontId="56" fillId="0" borderId="66" xfId="175" applyNumberFormat="1" applyFont="1" applyBorder="1" applyAlignment="1">
      <alignment horizontal="center"/>
    </xf>
    <xf numFmtId="167" fontId="96" fillId="0" borderId="53" xfId="175" applyNumberFormat="1" applyFont="1" applyFill="1" applyBorder="1" applyAlignment="1" applyProtection="1">
      <alignment vertical="center"/>
      <protection locked="0"/>
    </xf>
    <xf numFmtId="0" fontId="56" fillId="0" borderId="5" xfId="174" applyFont="1" applyBorder="1" applyAlignment="1">
      <alignment wrapText="1"/>
    </xf>
    <xf numFmtId="167" fontId="56" fillId="0" borderId="5" xfId="175" applyNumberFormat="1" applyFont="1" applyBorder="1" applyAlignment="1">
      <alignment horizontal="center"/>
    </xf>
    <xf numFmtId="0" fontId="56" fillId="0" borderId="8" xfId="174" applyFont="1" applyBorder="1" applyAlignment="1">
      <alignment wrapText="1"/>
    </xf>
    <xf numFmtId="167" fontId="56" fillId="0" borderId="8" xfId="175" applyNumberFormat="1" applyFont="1" applyFill="1" applyBorder="1" applyAlignment="1">
      <alignment horizontal="center"/>
    </xf>
    <xf numFmtId="0" fontId="56" fillId="0" borderId="8" xfId="174" applyFont="1" applyFill="1" applyBorder="1" applyAlignment="1">
      <alignment wrapText="1"/>
    </xf>
    <xf numFmtId="167" fontId="56" fillId="0" borderId="8" xfId="175" applyNumberFormat="1" applyFont="1" applyBorder="1" applyAlignment="1">
      <alignment horizontal="center"/>
    </xf>
    <xf numFmtId="0" fontId="96" fillId="0" borderId="10" xfId="1" applyFont="1" applyFill="1" applyBorder="1" applyAlignment="1" applyProtection="1">
      <alignment horizontal="center" vertical="center"/>
    </xf>
    <xf numFmtId="0" fontId="56" fillId="0" borderId="11" xfId="174" applyFont="1" applyFill="1" applyBorder="1" applyAlignment="1">
      <alignment wrapText="1"/>
    </xf>
    <xf numFmtId="167" fontId="114" fillId="0" borderId="11" xfId="175" applyNumberFormat="1" applyFont="1" applyFill="1" applyBorder="1" applyAlignment="1"/>
    <xf numFmtId="0" fontId="97" fillId="0" borderId="67" xfId="1" applyFont="1" applyFill="1" applyBorder="1" applyAlignment="1" applyProtection="1">
      <alignment horizontal="center" vertical="center"/>
    </xf>
    <xf numFmtId="0" fontId="97" fillId="0" borderId="57" xfId="1" applyFont="1" applyFill="1" applyBorder="1" applyAlignment="1" applyProtection="1">
      <alignment horizontal="left" vertical="center" wrapText="1"/>
    </xf>
    <xf numFmtId="167" fontId="97" fillId="0" borderId="57" xfId="175" applyNumberFormat="1" applyFont="1" applyFill="1" applyBorder="1" applyAlignment="1" applyProtection="1">
      <alignment vertical="center"/>
    </xf>
    <xf numFmtId="167" fontId="97" fillId="0" borderId="68" xfId="175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6" fillId="0" borderId="5" xfId="0" applyFont="1" applyBorder="1" applyAlignment="1" applyProtection="1">
      <alignment horizontal="left" vertical="center" wrapText="1" indent="1"/>
    </xf>
    <xf numFmtId="165" fontId="69" fillId="0" borderId="5" xfId="1" applyNumberFormat="1" applyFont="1" applyFill="1" applyBorder="1" applyAlignment="1" applyProtection="1">
      <alignment vertical="center" wrapText="1"/>
      <protection locked="0"/>
    </xf>
    <xf numFmtId="165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5" fontId="69" fillId="0" borderId="8" xfId="1" applyNumberFormat="1" applyFont="1" applyFill="1" applyBorder="1" applyAlignment="1" applyProtection="1">
      <alignment vertical="center" wrapText="1"/>
      <protection locked="0"/>
    </xf>
    <xf numFmtId="165" fontId="69" fillId="0" borderId="55" xfId="1" applyNumberFormat="1" applyFont="1" applyFill="1" applyBorder="1" applyAlignment="1" applyProtection="1">
      <alignment vertical="center" wrapText="1"/>
      <protection locked="0"/>
    </xf>
    <xf numFmtId="165" fontId="69" fillId="0" borderId="9" xfId="1" applyNumberFormat="1" applyFont="1" applyFill="1" applyBorder="1" applyAlignment="1" applyProtection="1">
      <alignment vertical="center" wrapText="1"/>
      <protection locked="0"/>
    </xf>
    <xf numFmtId="0" fontId="56" fillId="0" borderId="8" xfId="0" applyFont="1" applyBorder="1" applyAlignment="1" applyProtection="1">
      <alignment horizontal="left" vertical="center" wrapText="1" indent="1"/>
    </xf>
    <xf numFmtId="165" fontId="96" fillId="0" borderId="8" xfId="1" applyNumberFormat="1" applyFont="1" applyFill="1" applyBorder="1" applyAlignment="1" applyProtection="1">
      <alignment vertical="center" wrapText="1"/>
    </xf>
    <xf numFmtId="165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5" fontId="96" fillId="0" borderId="11" xfId="1" applyNumberFormat="1" applyFont="1" applyFill="1" applyBorder="1" applyAlignment="1" applyProtection="1">
      <alignment vertical="center" wrapText="1"/>
      <protection locked="0"/>
    </xf>
    <xf numFmtId="165" fontId="96" fillId="0" borderId="70" xfId="1" applyNumberFormat="1" applyFont="1" applyFill="1" applyBorder="1" applyAlignment="1" applyProtection="1">
      <alignment vertical="center" wrapText="1"/>
      <protection locked="0"/>
    </xf>
    <xf numFmtId="165" fontId="96" fillId="0" borderId="12" xfId="1" applyNumberFormat="1" applyFont="1" applyFill="1" applyBorder="1" applyAlignment="1" applyProtection="1">
      <alignment vertical="center" wrapText="1"/>
      <protection locked="0"/>
    </xf>
    <xf numFmtId="165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6" fillId="0" borderId="30" xfId="0" applyFont="1" applyBorder="1" applyAlignment="1">
      <alignment vertical="center" wrapText="1"/>
    </xf>
    <xf numFmtId="0" fontId="56" fillId="0" borderId="32" xfId="0" applyFont="1" applyBorder="1" applyAlignment="1">
      <alignment vertical="center" wrapText="1"/>
    </xf>
    <xf numFmtId="0" fontId="58" fillId="0" borderId="32" xfId="0" applyFont="1" applyFill="1" applyBorder="1" applyAlignment="1">
      <alignment horizontal="left" vertical="center" wrapText="1"/>
    </xf>
    <xf numFmtId="0" fontId="58" fillId="0" borderId="32" xfId="0" applyFont="1" applyFill="1" applyBorder="1" applyAlignment="1">
      <alignment vertical="center" wrapText="1"/>
    </xf>
    <xf numFmtId="0" fontId="56" fillId="0" borderId="32" xfId="0" applyFont="1" applyBorder="1" applyAlignment="1">
      <alignment vertical="center"/>
    </xf>
    <xf numFmtId="0" fontId="66" fillId="0" borderId="32" xfId="0" applyFont="1" applyBorder="1" applyAlignment="1">
      <alignment horizontal="left" vertical="center" indent="2"/>
    </xf>
    <xf numFmtId="0" fontId="56" fillId="0" borderId="32" xfId="0" applyFont="1" applyBorder="1" applyAlignment="1">
      <alignment horizontal="left" vertical="center"/>
    </xf>
    <xf numFmtId="0" fontId="56" fillId="0" borderId="32" xfId="0" applyFont="1" applyFill="1" applyBorder="1" applyAlignment="1">
      <alignment vertical="center"/>
    </xf>
    <xf numFmtId="0" fontId="56" fillId="0" borderId="48" xfId="0" applyFont="1" applyBorder="1" applyAlignment="1">
      <alignment vertical="center"/>
    </xf>
    <xf numFmtId="0" fontId="97" fillId="0" borderId="25" xfId="1" applyFont="1" applyFill="1" applyBorder="1" applyAlignment="1" applyProtection="1">
      <alignment horizontal="left" vertical="center" wrapText="1"/>
    </xf>
    <xf numFmtId="0" fontId="97" fillId="0" borderId="47" xfId="1" applyFont="1" applyFill="1" applyBorder="1" applyAlignment="1" applyProtection="1">
      <alignment horizontal="left" vertical="center" wrapText="1"/>
    </xf>
    <xf numFmtId="0" fontId="96" fillId="0" borderId="32" xfId="1" applyFont="1" applyFill="1" applyBorder="1" applyAlignment="1" applyProtection="1">
      <alignment horizontal="left" vertical="center" wrapText="1"/>
    </xf>
    <xf numFmtId="0" fontId="115" fillId="0" borderId="32" xfId="1" applyFont="1" applyFill="1" applyBorder="1" applyAlignment="1" applyProtection="1">
      <alignment horizontal="left" vertical="center" wrapText="1" indent="4"/>
    </xf>
    <xf numFmtId="0" fontId="115" fillId="0" borderId="32" xfId="1" applyFont="1" applyFill="1" applyBorder="1" applyAlignment="1" applyProtection="1">
      <alignment horizontal="left" vertical="center" wrapText="1" indent="1"/>
    </xf>
    <xf numFmtId="0" fontId="115" fillId="0" borderId="48" xfId="1" applyFont="1" applyFill="1" applyBorder="1" applyAlignment="1" applyProtection="1">
      <alignment horizontal="left" vertical="center" wrapText="1" indent="6"/>
    </xf>
    <xf numFmtId="49" fontId="69" fillId="0" borderId="36" xfId="1" applyNumberFormat="1" applyFont="1" applyFill="1" applyBorder="1" applyAlignment="1" applyProtection="1">
      <alignment horizontal="center" vertical="center" wrapText="1"/>
    </xf>
    <xf numFmtId="0" fontId="69" fillId="0" borderId="36" xfId="1" applyFont="1" applyFill="1" applyBorder="1" applyAlignment="1" applyProtection="1">
      <alignment horizontal="left" vertical="center" wrapText="1" indent="1"/>
    </xf>
    <xf numFmtId="0" fontId="69" fillId="0" borderId="36" xfId="1" applyFont="1" applyFill="1" applyBorder="1" applyAlignment="1" applyProtection="1">
      <alignment horizontal="center" vertical="center" wrapText="1"/>
    </xf>
    <xf numFmtId="165" fontId="69" fillId="0" borderId="36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5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5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8" xfId="1" applyNumberFormat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0" fontId="68" fillId="0" borderId="48" xfId="1" applyFont="1" applyFill="1" applyBorder="1" applyAlignment="1" applyProtection="1">
      <alignment horizontal="center" vertical="center" wrapText="1"/>
    </xf>
    <xf numFmtId="165" fontId="68" fillId="0" borderId="48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5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6" xfId="1" applyFont="1" applyFill="1" applyBorder="1" applyAlignment="1" applyProtection="1">
      <alignment horizontal="center" vertical="center" wrapText="1"/>
    </xf>
    <xf numFmtId="165" fontId="68" fillId="0" borderId="32" xfId="1" applyNumberFormat="1" applyFont="1" applyFill="1" applyBorder="1" applyAlignment="1" applyProtection="1">
      <alignment vertical="center" wrapText="1"/>
    </xf>
    <xf numFmtId="0" fontId="68" fillId="0" borderId="47" xfId="1" applyFont="1" applyFill="1" applyBorder="1" applyAlignment="1" applyProtection="1">
      <alignment horizontal="center" vertical="center" wrapText="1"/>
    </xf>
    <xf numFmtId="0" fontId="68" fillId="0" borderId="47" xfId="1" applyFont="1" applyFill="1" applyBorder="1" applyAlignment="1" applyProtection="1">
      <alignment horizontal="left" vertical="center" wrapText="1" indent="1"/>
    </xf>
    <xf numFmtId="165" fontId="68" fillId="0" borderId="47" xfId="1" applyNumberFormat="1" applyFont="1" applyFill="1" applyBorder="1" applyAlignment="1" applyProtection="1">
      <alignment vertical="center" wrapText="1"/>
    </xf>
    <xf numFmtId="0" fontId="60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0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165" fontId="16" fillId="25" borderId="0" xfId="159" applyNumberFormat="1" applyFont="1" applyFill="1" applyBorder="1" applyAlignment="1">
      <alignment horizontal="right" vertical="center" wrapText="1"/>
    </xf>
    <xf numFmtId="165" fontId="20" fillId="25" borderId="2" xfId="159" applyNumberFormat="1" applyFont="1" applyFill="1" applyBorder="1" applyAlignment="1">
      <alignment horizontal="right" vertical="center"/>
    </xf>
    <xf numFmtId="165" fontId="20" fillId="25" borderId="59" xfId="159" applyNumberFormat="1" applyFont="1" applyFill="1" applyBorder="1" applyAlignment="1">
      <alignment horizontal="right" vertical="center"/>
    </xf>
    <xf numFmtId="165" fontId="20" fillId="25" borderId="3" xfId="159" applyNumberFormat="1" applyFont="1" applyFill="1" applyBorder="1" applyAlignment="1">
      <alignment horizontal="right" vertical="center"/>
    </xf>
    <xf numFmtId="165" fontId="20" fillId="25" borderId="2" xfId="159" applyNumberFormat="1" applyFont="1" applyFill="1" applyBorder="1" applyAlignment="1">
      <alignment vertical="center" wrapText="1"/>
    </xf>
    <xf numFmtId="165" fontId="20" fillId="25" borderId="3" xfId="159" applyNumberFormat="1" applyFont="1" applyFill="1" applyBorder="1" applyAlignment="1">
      <alignment vertical="center" wrapText="1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3" fontId="103" fillId="0" borderId="0" xfId="48" applyNumberFormat="1" applyFont="1"/>
    <xf numFmtId="0" fontId="116" fillId="0" borderId="0" xfId="0" applyFont="1"/>
    <xf numFmtId="165" fontId="7" fillId="0" borderId="0" xfId="1" applyNumberFormat="1" applyFill="1" applyProtection="1"/>
    <xf numFmtId="10" fontId="16" fillId="0" borderId="0" xfId="159" applyNumberFormat="1" applyFont="1" applyFill="1" applyBorder="1" applyAlignment="1">
      <alignment horizontal="left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0" fontId="16" fillId="0" borderId="0" xfId="159" applyNumberFormat="1" applyFont="1" applyFill="1" applyBorder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7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7" fontId="7" fillId="0" borderId="0" xfId="1" applyNumberFormat="1" applyFill="1" applyProtection="1"/>
    <xf numFmtId="0" fontId="56" fillId="0" borderId="0" xfId="51" applyFont="1" applyFill="1" applyAlignment="1"/>
    <xf numFmtId="3" fontId="56" fillId="0" borderId="0" xfId="51" applyNumberFormat="1" applyFont="1" applyFill="1" applyAlignment="1"/>
    <xf numFmtId="3" fontId="16" fillId="0" borderId="0" xfId="51" applyNumberFormat="1" applyFont="1" applyFill="1"/>
    <xf numFmtId="0" fontId="57" fillId="0" borderId="0" xfId="51" applyFont="1" applyFill="1" applyAlignment="1"/>
    <xf numFmtId="3" fontId="57" fillId="0" borderId="0" xfId="51" applyNumberFormat="1" applyFont="1" applyFill="1" applyAlignment="1"/>
    <xf numFmtId="3" fontId="20" fillId="0" borderId="0" xfId="51" applyNumberFormat="1" applyFont="1" applyFill="1"/>
    <xf numFmtId="0" fontId="58" fillId="0" borderId="0" xfId="51" applyFont="1" applyFill="1" applyAlignment="1"/>
    <xf numFmtId="3" fontId="58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5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6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5" fontId="16" fillId="0" borderId="7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/>
    </xf>
    <xf numFmtId="165" fontId="56" fillId="0" borderId="1" xfId="67" applyNumberFormat="1" applyFont="1" applyFill="1" applyBorder="1" applyAlignment="1">
      <alignment vertical="center" wrapText="1"/>
    </xf>
    <xf numFmtId="165" fontId="93" fillId="0" borderId="0" xfId="159" applyNumberFormat="1" applyFont="1" applyFill="1" applyBorder="1" applyAlignment="1">
      <alignment vertical="center" wrapText="1"/>
    </xf>
    <xf numFmtId="0" fontId="58" fillId="0" borderId="0" xfId="170" applyFont="1" applyAlignment="1">
      <alignment horizontal="center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69" fillId="0" borderId="0" xfId="1" applyNumberFormat="1" applyFont="1" applyFill="1" applyProtection="1"/>
    <xf numFmtId="165" fontId="20" fillId="0" borderId="7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 applyProtection="1">
      <alignment vertical="center" wrapText="1"/>
      <protection locked="0"/>
    </xf>
    <xf numFmtId="165" fontId="16" fillId="0" borderId="11" xfId="0" applyNumberFormat="1" applyFont="1" applyFill="1" applyBorder="1" applyAlignment="1" applyProtection="1">
      <alignment vertical="center" wrapText="1"/>
      <protection locked="0"/>
    </xf>
    <xf numFmtId="165" fontId="20" fillId="0" borderId="22" xfId="0" applyNumberFormat="1" applyFont="1" applyFill="1" applyBorder="1" applyAlignment="1">
      <alignment horizontal="center" vertical="center" wrapText="1"/>
    </xf>
    <xf numFmtId="0" fontId="117" fillId="0" borderId="0" xfId="0" applyFont="1" applyFill="1" applyProtection="1"/>
    <xf numFmtId="0" fontId="118" fillId="0" borderId="0" xfId="0" applyFont="1" applyFill="1" applyProtection="1"/>
    <xf numFmtId="0" fontId="0" fillId="0" borderId="0" xfId="0" applyFill="1" applyProtection="1"/>
    <xf numFmtId="0" fontId="97" fillId="0" borderId="0" xfId="0" applyFont="1" applyFill="1" applyProtection="1">
      <protection locked="0"/>
    </xf>
    <xf numFmtId="0" fontId="96" fillId="0" borderId="0" xfId="0" applyFont="1" applyFill="1" applyProtection="1">
      <protection locked="0"/>
    </xf>
    <xf numFmtId="0" fontId="96" fillId="0" borderId="0" xfId="0" applyFont="1" applyFill="1" applyProtection="1"/>
    <xf numFmtId="0" fontId="88" fillId="0" borderId="0" xfId="0" applyFont="1" applyFill="1" applyAlignment="1" applyProtection="1">
      <alignment horizontal="right"/>
    </xf>
    <xf numFmtId="0" fontId="94" fillId="0" borderId="82" xfId="0" applyFont="1" applyFill="1" applyBorder="1" applyAlignment="1" applyProtection="1">
      <alignment horizontal="center" vertical="center" wrapText="1"/>
    </xf>
    <xf numFmtId="0" fontId="94" fillId="0" borderId="83" xfId="0" applyFont="1" applyFill="1" applyBorder="1" applyAlignment="1" applyProtection="1">
      <alignment horizontal="center" vertical="center" wrapText="1"/>
    </xf>
    <xf numFmtId="0" fontId="94" fillId="0" borderId="84" xfId="0" applyFont="1" applyFill="1" applyBorder="1" applyAlignment="1" applyProtection="1">
      <alignment horizontal="center" vertical="center" wrapText="1"/>
    </xf>
    <xf numFmtId="0" fontId="90" fillId="0" borderId="85" xfId="0" applyFont="1" applyFill="1" applyBorder="1" applyAlignment="1" applyProtection="1">
      <alignment horizontal="center" vertical="center"/>
    </xf>
    <xf numFmtId="0" fontId="90" fillId="0" borderId="47" xfId="0" applyFont="1" applyFill="1" applyBorder="1" applyAlignment="1" applyProtection="1">
      <alignment vertical="center" wrapText="1"/>
    </xf>
    <xf numFmtId="165" fontId="90" fillId="0" borderId="47" xfId="0" applyNumberFormat="1" applyFont="1" applyFill="1" applyBorder="1" applyAlignment="1" applyProtection="1">
      <alignment vertical="center"/>
      <protection locked="0"/>
    </xf>
    <xf numFmtId="165" fontId="28" fillId="0" borderId="86" xfId="0" applyNumberFormat="1" applyFont="1" applyFill="1" applyBorder="1" applyAlignment="1" applyProtection="1">
      <alignment vertical="center"/>
    </xf>
    <xf numFmtId="0" fontId="90" fillId="0" borderId="87" xfId="0" applyFont="1" applyFill="1" applyBorder="1" applyAlignment="1" applyProtection="1">
      <alignment horizontal="center" vertical="center"/>
    </xf>
    <xf numFmtId="0" fontId="90" fillId="0" borderId="25" xfId="0" applyFont="1" applyFill="1" applyBorder="1" applyAlignment="1" applyProtection="1">
      <alignment vertical="center" wrapText="1"/>
    </xf>
    <xf numFmtId="165" fontId="90" fillId="0" borderId="25" xfId="0" applyNumberFormat="1" applyFont="1" applyFill="1" applyBorder="1" applyAlignment="1" applyProtection="1">
      <alignment vertical="center"/>
      <protection locked="0"/>
    </xf>
    <xf numFmtId="165" fontId="28" fillId="0" borderId="76" xfId="0" applyNumberFormat="1" applyFont="1" applyFill="1" applyBorder="1" applyAlignment="1" applyProtection="1">
      <alignment vertical="center"/>
    </xf>
    <xf numFmtId="0" fontId="90" fillId="0" borderId="88" xfId="0" applyFont="1" applyFill="1" applyBorder="1" applyAlignment="1" applyProtection="1">
      <alignment horizontal="center" vertical="center"/>
    </xf>
    <xf numFmtId="0" fontId="90" fillId="0" borderId="29" xfId="0" applyFont="1" applyFill="1" applyBorder="1" applyAlignment="1" applyProtection="1">
      <alignment vertical="center" wrapText="1"/>
    </xf>
    <xf numFmtId="165" fontId="90" fillId="0" borderId="29" xfId="0" applyNumberFormat="1" applyFont="1" applyFill="1" applyBorder="1" applyAlignment="1" applyProtection="1">
      <alignment vertical="center"/>
      <protection locked="0"/>
    </xf>
    <xf numFmtId="165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89" fillId="0" borderId="83" xfId="0" applyFont="1" applyFill="1" applyBorder="1" applyAlignment="1" applyProtection="1">
      <alignment vertical="center" wrapText="1"/>
    </xf>
    <xf numFmtId="165" fontId="28" fillId="0" borderId="83" xfId="0" applyNumberFormat="1" applyFont="1" applyFill="1" applyBorder="1" applyAlignment="1" applyProtection="1">
      <alignment vertical="center"/>
    </xf>
    <xf numFmtId="165" fontId="28" fillId="0" borderId="84" xfId="0" applyNumberFormat="1" applyFont="1" applyFill="1" applyBorder="1" applyAlignment="1" applyProtection="1">
      <alignment vertical="center"/>
    </xf>
    <xf numFmtId="0" fontId="11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167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5" fontId="17" fillId="0" borderId="55" xfId="1" applyNumberFormat="1" applyFont="1" applyFill="1" applyBorder="1" applyAlignment="1" applyProtection="1">
      <alignment horizontal="right" vertical="center" wrapText="1"/>
    </xf>
    <xf numFmtId="165" fontId="17" fillId="0" borderId="8" xfId="1" applyNumberFormat="1" applyFont="1" applyFill="1" applyBorder="1" applyAlignment="1" applyProtection="1">
      <alignment horizontal="right" vertical="center" wrapText="1"/>
    </xf>
    <xf numFmtId="165" fontId="17" fillId="0" borderId="75" xfId="1" applyNumberFormat="1" applyFont="1" applyFill="1" applyBorder="1" applyAlignment="1" applyProtection="1">
      <alignment horizontal="right" vertical="center" wrapText="1"/>
    </xf>
    <xf numFmtId="165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165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5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5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5" fontId="15" fillId="0" borderId="55" xfId="1" applyNumberFormat="1" applyFont="1" applyFill="1" applyBorder="1" applyAlignment="1" applyProtection="1">
      <alignment vertical="center" wrapText="1"/>
      <protection locked="0"/>
    </xf>
    <xf numFmtId="165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5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5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5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5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5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5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vertical="center" wrapText="1"/>
    </xf>
    <xf numFmtId="165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5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3" fontId="20" fillId="0" borderId="25" xfId="51" applyNumberFormat="1" applyFont="1" applyFill="1" applyBorder="1" applyAlignment="1">
      <alignment horizontal="right" vertical="center"/>
    </xf>
    <xf numFmtId="3" fontId="16" fillId="0" borderId="25" xfId="51" applyNumberFormat="1" applyFont="1" applyFill="1" applyBorder="1" applyAlignment="1">
      <alignment horizontal="right" vertical="center"/>
    </xf>
    <xf numFmtId="3" fontId="16" fillId="0" borderId="0" xfId="51" applyNumberFormat="1" applyFont="1"/>
    <xf numFmtId="3" fontId="20" fillId="0" borderId="25" xfId="51" applyNumberFormat="1" applyFont="1" applyBorder="1" applyAlignment="1">
      <alignment horizontal="right" vertical="center"/>
    </xf>
    <xf numFmtId="165" fontId="7" fillId="0" borderId="0" xfId="1" applyNumberFormat="1" applyFont="1" applyFill="1" applyProtection="1"/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5" fontId="17" fillId="0" borderId="0" xfId="1" applyNumberFormat="1" applyFont="1" applyFill="1" applyBorder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5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9" fontId="7" fillId="0" borderId="0" xfId="212" applyFont="1" applyFill="1" applyProtection="1"/>
    <xf numFmtId="9" fontId="14" fillId="0" borderId="0" xfId="212" applyFont="1" applyFill="1" applyProtection="1"/>
    <xf numFmtId="9" fontId="15" fillId="0" borderId="0" xfId="212" applyFont="1" applyFill="1" applyProtection="1"/>
    <xf numFmtId="3" fontId="15" fillId="0" borderId="0" xfId="1" applyNumberFormat="1" applyFont="1" applyFill="1" applyProtection="1"/>
    <xf numFmtId="9" fontId="9" fillId="0" borderId="0" xfId="212" applyFont="1" applyFill="1" applyAlignment="1">
      <alignment vertical="center"/>
    </xf>
    <xf numFmtId="9" fontId="13" fillId="0" borderId="0" xfId="212" applyFont="1" applyFill="1" applyAlignment="1">
      <alignment vertical="center"/>
    </xf>
    <xf numFmtId="9" fontId="9" fillId="0" borderId="0" xfId="212" applyFont="1" applyFill="1" applyAlignment="1">
      <alignment horizontal="center" vertical="center" wrapText="1"/>
    </xf>
    <xf numFmtId="9" fontId="69" fillId="0" borderId="0" xfId="212" applyFont="1" applyFill="1" applyAlignment="1">
      <alignment vertical="center" wrapText="1"/>
    </xf>
    <xf numFmtId="9" fontId="98" fillId="0" borderId="0" xfId="212" applyFont="1" applyFill="1" applyAlignment="1">
      <alignment vertical="center" wrapText="1"/>
    </xf>
    <xf numFmtId="9" fontId="0" fillId="0" borderId="0" xfId="212" applyFont="1" applyFill="1" applyBorder="1" applyAlignment="1">
      <alignment vertical="center" wrapText="1"/>
    </xf>
    <xf numFmtId="9" fontId="0" fillId="0" borderId="0" xfId="212" applyFont="1" applyFill="1" applyAlignment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9" fontId="9" fillId="0" borderId="0" xfId="212" applyFont="1" applyFill="1" applyAlignment="1">
      <alignment horizontal="center" vertical="center"/>
    </xf>
    <xf numFmtId="9" fontId="69" fillId="0" borderId="0" xfId="212" applyFont="1" applyFill="1" applyAlignment="1">
      <alignment vertical="center"/>
    </xf>
    <xf numFmtId="9" fontId="0" fillId="0" borderId="0" xfId="212" applyFont="1" applyFill="1" applyBorder="1" applyAlignment="1">
      <alignment vertical="center"/>
    </xf>
    <xf numFmtId="9" fontId="0" fillId="0" borderId="0" xfId="212" applyFont="1" applyFill="1" applyAlignment="1">
      <alignment vertical="center"/>
    </xf>
    <xf numFmtId="165" fontId="69" fillId="0" borderId="0" xfId="0" applyNumberFormat="1" applyFont="1" applyFill="1" applyAlignment="1">
      <alignment vertical="center" wrapText="1"/>
    </xf>
    <xf numFmtId="165" fontId="98" fillId="0" borderId="0" xfId="0" applyNumberFormat="1" applyFont="1" applyFill="1" applyAlignment="1">
      <alignment vertical="center" wrapText="1"/>
    </xf>
    <xf numFmtId="165" fontId="15" fillId="0" borderId="0" xfId="1" applyNumberFormat="1" applyFont="1" applyFill="1" applyProtection="1"/>
    <xf numFmtId="3" fontId="16" fillId="0" borderId="0" xfId="51" applyNumberFormat="1" applyFont="1" applyAlignment="1"/>
    <xf numFmtId="166" fontId="16" fillId="0" borderId="25" xfId="51" applyNumberFormat="1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/>
    </xf>
    <xf numFmtId="165" fontId="17" fillId="0" borderId="25" xfId="0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 indent="1"/>
    </xf>
    <xf numFmtId="165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vertical="center" wrapText="1"/>
    </xf>
    <xf numFmtId="165" fontId="0" fillId="0" borderId="25" xfId="0" applyNumberFormat="1" applyFill="1" applyBorder="1" applyAlignment="1" applyProtection="1">
      <alignment vertical="center" wrapText="1"/>
    </xf>
    <xf numFmtId="165" fontId="0" fillId="0" borderId="25" xfId="0" applyNumberFormat="1" applyFont="1" applyFill="1" applyBorder="1" applyAlignment="1" applyProtection="1">
      <alignment horizontal="left" vertical="center" wrapText="1"/>
    </xf>
    <xf numFmtId="165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5" xfId="0" applyNumberFormat="1" applyFont="1" applyFill="1" applyBorder="1" applyAlignment="1" applyProtection="1">
      <alignment vertical="center" wrapText="1"/>
      <protection locked="0"/>
    </xf>
    <xf numFmtId="165" fontId="23" fillId="0" borderId="25" xfId="0" applyNumberFormat="1" applyFont="1" applyFill="1" applyBorder="1" applyAlignment="1" applyProtection="1">
      <alignment vertical="center" wrapText="1"/>
      <protection locked="0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0" fontId="16" fillId="0" borderId="25" xfId="5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3" fillId="0" borderId="24" xfId="51" applyFont="1" applyBorder="1" applyAlignment="1">
      <alignment horizontal="right" vertical="center"/>
    </xf>
    <xf numFmtId="0" fontId="63" fillId="0" borderId="24" xfId="51" applyFont="1" applyBorder="1" applyAlignment="1">
      <alignment vertical="center"/>
    </xf>
    <xf numFmtId="165" fontId="23" fillId="0" borderId="25" xfId="0" applyNumberFormat="1" applyFont="1" applyFill="1" applyBorder="1" applyAlignment="1" applyProtection="1">
      <alignment horizontal="right" vertical="center" wrapText="1"/>
    </xf>
    <xf numFmtId="165" fontId="0" fillId="0" borderId="25" xfId="0" applyNumberFormat="1" applyFont="1" applyFill="1" applyBorder="1" applyAlignment="1" applyProtection="1">
      <alignment horizontal="right" vertical="center" wrapText="1"/>
    </xf>
    <xf numFmtId="165" fontId="23" fillId="0" borderId="25" xfId="0" applyNumberFormat="1" applyFont="1" applyFill="1" applyBorder="1" applyAlignment="1" applyProtection="1">
      <alignment vertical="center" wrapText="1"/>
    </xf>
    <xf numFmtId="3" fontId="11" fillId="0" borderId="0" xfId="1" applyNumberFormat="1" applyFont="1" applyFill="1" applyProtection="1"/>
    <xf numFmtId="165" fontId="88" fillId="0" borderId="0" xfId="0" applyNumberFormat="1" applyFont="1" applyFill="1" applyAlignment="1">
      <alignment vertical="center" wrapText="1"/>
    </xf>
    <xf numFmtId="165" fontId="97" fillId="0" borderId="0" xfId="0" applyNumberFormat="1" applyFont="1" applyFill="1" applyAlignment="1">
      <alignment vertical="center" wrapText="1"/>
    </xf>
    <xf numFmtId="9" fontId="7" fillId="0" borderId="0" xfId="212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9" fontId="17" fillId="0" borderId="0" xfId="212" applyFont="1" applyFill="1" applyProtection="1"/>
    <xf numFmtId="3" fontId="17" fillId="0" borderId="0" xfId="1" applyNumberFormat="1" applyFont="1" applyFill="1" applyProtection="1"/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0" fontId="62" fillId="0" borderId="54" xfId="176" applyFont="1" applyBorder="1" applyAlignment="1">
      <alignment horizontal="center" vertical="center" wrapText="1"/>
    </xf>
    <xf numFmtId="0" fontId="108" fillId="0" borderId="63" xfId="0" applyFont="1" applyBorder="1" applyAlignment="1">
      <alignment horizontal="center" vertical="center" wrapText="1"/>
    </xf>
    <xf numFmtId="0" fontId="108" fillId="0" borderId="64" xfId="0" applyFont="1" applyBorder="1" applyAlignment="1">
      <alignment horizontal="center" vertical="center" wrapText="1"/>
    </xf>
    <xf numFmtId="0" fontId="108" fillId="0" borderId="71" xfId="0" applyFont="1" applyBorder="1" applyAlignment="1">
      <alignment horizontal="center" vertical="center" wrapText="1"/>
    </xf>
    <xf numFmtId="0" fontId="108" fillId="0" borderId="24" xfId="0" applyFont="1" applyBorder="1" applyAlignment="1">
      <alignment horizontal="center" vertical="center" wrapText="1"/>
    </xf>
    <xf numFmtId="0" fontId="108" fillId="0" borderId="69" xfId="0" applyFont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5" fontId="9" fillId="0" borderId="24" xfId="1" applyNumberFormat="1" applyFont="1" applyFill="1" applyBorder="1" applyAlignment="1" applyProtection="1">
      <alignment horizontal="center" vertical="center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24" fillId="0" borderId="62" xfId="0" applyNumberFormat="1" applyFont="1" applyFill="1" applyBorder="1" applyAlignment="1" applyProtection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165" fontId="61" fillId="0" borderId="0" xfId="0" applyNumberFormat="1" applyFont="1" applyFill="1" applyAlignment="1" applyProtection="1">
      <alignment horizontal="center" vertical="center" wrapText="1"/>
    </xf>
    <xf numFmtId="0" fontId="60" fillId="0" borderId="0" xfId="51" applyFont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165" fontId="60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0" fillId="0" borderId="67" xfId="48" applyFont="1" applyBorder="1" applyAlignment="1">
      <alignment horizontal="center" vertical="center"/>
    </xf>
    <xf numFmtId="0" fontId="60" fillId="0" borderId="57" xfId="48" applyFont="1" applyBorder="1" applyAlignment="1">
      <alignment horizontal="center" vertical="center"/>
    </xf>
    <xf numFmtId="0" fontId="64" fillId="0" borderId="0" xfId="48" applyFont="1" applyBorder="1"/>
    <xf numFmtId="0" fontId="58" fillId="0" borderId="72" xfId="48" applyFont="1" applyBorder="1" applyAlignment="1">
      <alignment horizontal="left" vertical="center"/>
    </xf>
    <xf numFmtId="0" fontId="58" fillId="0" borderId="2" xfId="48" applyFont="1" applyBorder="1" applyAlignment="1">
      <alignment horizontal="left" vertical="center"/>
    </xf>
    <xf numFmtId="0" fontId="58" fillId="0" borderId="72" xfId="48" applyFont="1" applyBorder="1" applyAlignment="1">
      <alignment vertical="center"/>
    </xf>
    <xf numFmtId="0" fontId="58" fillId="0" borderId="2" xfId="48" applyFont="1" applyBorder="1" applyAlignment="1">
      <alignment vertical="center"/>
    </xf>
    <xf numFmtId="0" fontId="113" fillId="0" borderId="0" xfId="48" applyFont="1" applyAlignment="1">
      <alignment horizontal="center" vertical="center" wrapText="1"/>
    </xf>
    <xf numFmtId="0" fontId="113" fillId="0" borderId="0" xfId="48" applyFont="1" applyAlignment="1">
      <alignment horizontal="center" vertical="center"/>
    </xf>
    <xf numFmtId="0" fontId="58" fillId="0" borderId="2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0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Border="1" applyAlignment="1">
      <alignment horizontal="right"/>
    </xf>
    <xf numFmtId="165" fontId="58" fillId="0" borderId="1" xfId="67" applyNumberFormat="1" applyFont="1" applyBorder="1" applyAlignment="1">
      <alignment horizontal="center" vertical="center"/>
    </xf>
    <xf numFmtId="165" fontId="58" fillId="0" borderId="1" xfId="67" applyNumberFormat="1" applyFont="1" applyBorder="1" applyAlignment="1">
      <alignment vertical="center"/>
    </xf>
    <xf numFmtId="165" fontId="20" fillId="0" borderId="14" xfId="67" applyNumberFormat="1" applyFont="1" applyFill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 wrapText="1"/>
    </xf>
    <xf numFmtId="165" fontId="20" fillId="0" borderId="14" xfId="67" applyNumberFormat="1" applyFont="1" applyBorder="1" applyAlignment="1">
      <alignment vertical="center" wrapText="1"/>
    </xf>
    <xf numFmtId="165" fontId="20" fillId="0" borderId="21" xfId="67" applyNumberFormat="1" applyFont="1" applyBorder="1" applyAlignment="1">
      <alignment horizontal="center" vertical="center" wrapText="1"/>
    </xf>
    <xf numFmtId="165" fontId="20" fillId="0" borderId="21" xfId="67" applyNumberFormat="1" applyFont="1" applyBorder="1" applyAlignment="1">
      <alignment vertical="center" wrapText="1"/>
    </xf>
    <xf numFmtId="165" fontId="20" fillId="0" borderId="73" xfId="67" applyNumberFormat="1" applyFont="1" applyFill="1" applyBorder="1" applyAlignment="1">
      <alignment horizontal="center" vertical="center"/>
    </xf>
    <xf numFmtId="165" fontId="20" fillId="0" borderId="49" xfId="67" applyNumberFormat="1" applyFont="1" applyFill="1" applyBorder="1" applyAlignment="1">
      <alignment horizontal="center" vertical="center"/>
    </xf>
    <xf numFmtId="165" fontId="20" fillId="0" borderId="15" xfId="67" applyNumberFormat="1" applyFont="1" applyBorder="1" applyAlignment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165" fontId="20" fillId="0" borderId="0" xfId="159" applyNumberFormat="1" applyFont="1" applyFill="1" applyBorder="1" applyAlignment="1">
      <alignment horizontal="left"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0" fontId="16" fillId="0" borderId="0" xfId="159" applyNumberFormat="1" applyFont="1" applyFill="1" applyBorder="1" applyAlignment="1">
      <alignment horizontal="left" vertical="center"/>
    </xf>
    <xf numFmtId="0" fontId="8" fillId="0" borderId="0" xfId="1" applyFont="1" applyFill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8" fillId="0" borderId="54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165" fontId="97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0" fillId="0" borderId="66" xfId="169" applyFont="1" applyFill="1" applyBorder="1" applyAlignment="1" applyProtection="1">
      <alignment horizontal="left" vertical="center" indent="1"/>
    </xf>
    <xf numFmtId="0" fontId="100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3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2" fillId="0" borderId="0" xfId="172" applyFont="1" applyFill="1" applyBorder="1" applyAlignment="1">
      <alignment horizontal="center" vertical="center" wrapText="1"/>
    </xf>
    <xf numFmtId="0" fontId="107" fillId="0" borderId="0" xfId="172" applyFont="1" applyFill="1" applyBorder="1" applyAlignment="1">
      <alignment horizontal="center" vertical="center" wrapText="1"/>
    </xf>
    <xf numFmtId="0" fontId="104" fillId="0" borderId="0" xfId="171" applyFont="1" applyAlignment="1">
      <alignment horizontal="center" vertical="center" wrapText="1"/>
    </xf>
    <xf numFmtId="0" fontId="104" fillId="0" borderId="0" xfId="171" applyFont="1" applyAlignment="1">
      <alignment horizontal="center" vertical="center"/>
    </xf>
    <xf numFmtId="0" fontId="104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5" fontId="10" fillId="0" borderId="0" xfId="1" applyNumberFormat="1" applyFont="1" applyFill="1" applyBorder="1" applyAlignment="1" applyProtection="1">
      <alignment horizontal="left"/>
    </xf>
    <xf numFmtId="0" fontId="62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8" fillId="0" borderId="29" xfId="170" applyFont="1" applyBorder="1" applyAlignment="1">
      <alignment horizontal="center" vertical="center" wrapText="1"/>
    </xf>
    <xf numFmtId="0" fontId="58" fillId="0" borderId="47" xfId="170" applyFont="1" applyBorder="1" applyAlignment="1">
      <alignment horizontal="center" vertical="center" wrapText="1"/>
    </xf>
    <xf numFmtId="0" fontId="58" fillId="0" borderId="63" xfId="170" applyFont="1" applyBorder="1" applyAlignment="1">
      <alignment horizontal="center" vertical="center" wrapText="1"/>
    </xf>
    <xf numFmtId="0" fontId="58" fillId="0" borderId="24" xfId="170" applyFont="1" applyBorder="1" applyAlignment="1">
      <alignment horizontal="center" vertical="center" wrapText="1"/>
    </xf>
    <xf numFmtId="0" fontId="58" fillId="0" borderId="14" xfId="170" applyFont="1" applyBorder="1" applyAlignment="1">
      <alignment horizontal="center" vertical="center" wrapText="1"/>
    </xf>
    <xf numFmtId="0" fontId="58" fillId="0" borderId="15" xfId="170" applyFont="1" applyBorder="1" applyAlignment="1">
      <alignment horizontal="center" vertical="center" wrapText="1"/>
    </xf>
    <xf numFmtId="0" fontId="104" fillId="0" borderId="0" xfId="173" applyFont="1" applyAlignment="1">
      <alignment horizontal="center" vertical="center" wrapText="1"/>
    </xf>
    <xf numFmtId="165" fontId="61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8" fillId="0" borderId="0" xfId="0" applyFont="1" applyFill="1" applyAlignment="1" applyProtection="1">
      <alignment horizontal="left"/>
      <protection locked="0"/>
    </xf>
    <xf numFmtId="3" fontId="58" fillId="0" borderId="59" xfId="176" applyNumberFormat="1" applyFont="1" applyFill="1" applyBorder="1" applyAlignment="1">
      <alignment horizontal="right"/>
    </xf>
    <xf numFmtId="3" fontId="56" fillId="0" borderId="9" xfId="176" applyNumberFormat="1" applyFont="1" applyFill="1" applyBorder="1" applyAlignment="1">
      <alignment horizontal="right"/>
    </xf>
    <xf numFmtId="0" fontId="58" fillId="0" borderId="3" xfId="176" applyFont="1" applyFill="1" applyBorder="1" applyAlignment="1">
      <alignment horizontal="center" vertical="center" wrapText="1"/>
    </xf>
    <xf numFmtId="3" fontId="56" fillId="0" borderId="9" xfId="176" applyNumberFormat="1" applyFont="1" applyFill="1" applyBorder="1" applyAlignment="1">
      <alignment horizontal="right"/>
    </xf>
    <xf numFmtId="3" fontId="56" fillId="0" borderId="12" xfId="176" applyNumberFormat="1" applyFont="1" applyFill="1" applyBorder="1" applyAlignment="1">
      <alignment horizontal="right"/>
    </xf>
  </cellXfs>
  <cellStyles count="216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Pénznem 2 2" xfId="213" xr:uid="{00000000-0005-0000-0000-0000C9000000}"/>
    <cellStyle name="Pénznem 2 3" xfId="214" xr:uid="{751219E7-6AFB-403A-9A95-626EC9F58000}"/>
    <cellStyle name="Rossz 2" xfId="162" xr:uid="{00000000-0005-0000-0000-0000CA000000}"/>
    <cellStyle name="Semleges 2" xfId="163" xr:uid="{00000000-0005-0000-0000-0000CB000000}"/>
    <cellStyle name="Stílus 1" xfId="164" xr:uid="{00000000-0005-0000-0000-0000CC000000}"/>
    <cellStyle name="Számítás 2" xfId="165" xr:uid="{00000000-0005-0000-0000-0000CD000000}"/>
    <cellStyle name="Százalék" xfId="212" builtinId="5"/>
    <cellStyle name="Százalék 2" xfId="72" xr:uid="{00000000-0005-0000-0000-0000CF000000}"/>
    <cellStyle name="Százalék 2 2" xfId="166" xr:uid="{00000000-0005-0000-0000-0000D0000000}"/>
    <cellStyle name="Százalék 3" xfId="167" xr:uid="{00000000-0005-0000-0000-0000D1000000}"/>
    <cellStyle name="Százalék 4" xfId="168" xr:uid="{00000000-0005-0000-0000-0000D2000000}"/>
    <cellStyle name="Százalék 5" xfId="215" xr:uid="{56F326B9-EBDD-4190-9101-89F90757FF09}"/>
    <cellStyle name="Title" xfId="73" xr:uid="{00000000-0005-0000-0000-0000D3000000}"/>
    <cellStyle name="Total" xfId="74" xr:uid="{00000000-0005-0000-0000-0000D4000000}"/>
    <cellStyle name="Warning Text" xfId="75" xr:uid="{00000000-0005-0000-0000-0000D5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g&#233;la\SZAK&#201;RT&#336;I%20TEV&#201;KENYS&#201;G\KONY&#193;R%20-%20K&#214;NYVEL&#201;S%20ELLEN&#336;RZ&#201;S\2017.%20ktgv\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8" sqref="C8"/>
    </sheetView>
  </sheetViews>
  <sheetFormatPr defaultColWidth="10.6640625" defaultRowHeight="12.75" x14ac:dyDescent="0.2"/>
  <cols>
    <col min="1" max="2" width="8.83203125" style="446" customWidth="1"/>
    <col min="3" max="3" width="73.5" style="422" customWidth="1"/>
    <col min="4" max="256" width="10.6640625" style="422"/>
    <col min="257" max="258" width="8.83203125" style="422" customWidth="1"/>
    <col min="259" max="259" width="73.5" style="422" customWidth="1"/>
    <col min="260" max="512" width="10.6640625" style="422"/>
    <col min="513" max="514" width="8.83203125" style="422" customWidth="1"/>
    <col min="515" max="515" width="73.5" style="422" customWidth="1"/>
    <col min="516" max="768" width="10.6640625" style="422"/>
    <col min="769" max="770" width="8.83203125" style="422" customWidth="1"/>
    <col min="771" max="771" width="73.5" style="422" customWidth="1"/>
    <col min="772" max="1024" width="10.6640625" style="422"/>
    <col min="1025" max="1026" width="8.83203125" style="422" customWidth="1"/>
    <col min="1027" max="1027" width="73.5" style="422" customWidth="1"/>
    <col min="1028" max="1280" width="10.6640625" style="422"/>
    <col min="1281" max="1282" width="8.83203125" style="422" customWidth="1"/>
    <col min="1283" max="1283" width="73.5" style="422" customWidth="1"/>
    <col min="1284" max="1536" width="10.6640625" style="422"/>
    <col min="1537" max="1538" width="8.83203125" style="422" customWidth="1"/>
    <col min="1539" max="1539" width="73.5" style="422" customWidth="1"/>
    <col min="1540" max="1792" width="10.6640625" style="422"/>
    <col min="1793" max="1794" width="8.83203125" style="422" customWidth="1"/>
    <col min="1795" max="1795" width="73.5" style="422" customWidth="1"/>
    <col min="1796" max="2048" width="10.6640625" style="422"/>
    <col min="2049" max="2050" width="8.83203125" style="422" customWidth="1"/>
    <col min="2051" max="2051" width="73.5" style="422" customWidth="1"/>
    <col min="2052" max="2304" width="10.6640625" style="422"/>
    <col min="2305" max="2306" width="8.83203125" style="422" customWidth="1"/>
    <col min="2307" max="2307" width="73.5" style="422" customWidth="1"/>
    <col min="2308" max="2560" width="10.6640625" style="422"/>
    <col min="2561" max="2562" width="8.83203125" style="422" customWidth="1"/>
    <col min="2563" max="2563" width="73.5" style="422" customWidth="1"/>
    <col min="2564" max="2816" width="10.6640625" style="422"/>
    <col min="2817" max="2818" width="8.83203125" style="422" customWidth="1"/>
    <col min="2819" max="2819" width="73.5" style="422" customWidth="1"/>
    <col min="2820" max="3072" width="10.6640625" style="422"/>
    <col min="3073" max="3074" width="8.83203125" style="422" customWidth="1"/>
    <col min="3075" max="3075" width="73.5" style="422" customWidth="1"/>
    <col min="3076" max="3328" width="10.6640625" style="422"/>
    <col min="3329" max="3330" width="8.83203125" style="422" customWidth="1"/>
    <col min="3331" max="3331" width="73.5" style="422" customWidth="1"/>
    <col min="3332" max="3584" width="10.6640625" style="422"/>
    <col min="3585" max="3586" width="8.83203125" style="422" customWidth="1"/>
    <col min="3587" max="3587" width="73.5" style="422" customWidth="1"/>
    <col min="3588" max="3840" width="10.6640625" style="422"/>
    <col min="3841" max="3842" width="8.83203125" style="422" customWidth="1"/>
    <col min="3843" max="3843" width="73.5" style="422" customWidth="1"/>
    <col min="3844" max="4096" width="10.6640625" style="422"/>
    <col min="4097" max="4098" width="8.83203125" style="422" customWidth="1"/>
    <col min="4099" max="4099" width="73.5" style="422" customWidth="1"/>
    <col min="4100" max="4352" width="10.6640625" style="422"/>
    <col min="4353" max="4354" width="8.83203125" style="422" customWidth="1"/>
    <col min="4355" max="4355" width="73.5" style="422" customWidth="1"/>
    <col min="4356" max="4608" width="10.6640625" style="422"/>
    <col min="4609" max="4610" width="8.83203125" style="422" customWidth="1"/>
    <col min="4611" max="4611" width="73.5" style="422" customWidth="1"/>
    <col min="4612" max="4864" width="10.6640625" style="422"/>
    <col min="4865" max="4866" width="8.83203125" style="422" customWidth="1"/>
    <col min="4867" max="4867" width="73.5" style="422" customWidth="1"/>
    <col min="4868" max="5120" width="10.6640625" style="422"/>
    <col min="5121" max="5122" width="8.83203125" style="422" customWidth="1"/>
    <col min="5123" max="5123" width="73.5" style="422" customWidth="1"/>
    <col min="5124" max="5376" width="10.6640625" style="422"/>
    <col min="5377" max="5378" width="8.83203125" style="422" customWidth="1"/>
    <col min="5379" max="5379" width="73.5" style="422" customWidth="1"/>
    <col min="5380" max="5632" width="10.6640625" style="422"/>
    <col min="5633" max="5634" width="8.83203125" style="422" customWidth="1"/>
    <col min="5635" max="5635" width="73.5" style="422" customWidth="1"/>
    <col min="5636" max="5888" width="10.6640625" style="422"/>
    <col min="5889" max="5890" width="8.83203125" style="422" customWidth="1"/>
    <col min="5891" max="5891" width="73.5" style="422" customWidth="1"/>
    <col min="5892" max="6144" width="10.6640625" style="422"/>
    <col min="6145" max="6146" width="8.83203125" style="422" customWidth="1"/>
    <col min="6147" max="6147" width="73.5" style="422" customWidth="1"/>
    <col min="6148" max="6400" width="10.6640625" style="422"/>
    <col min="6401" max="6402" width="8.83203125" style="422" customWidth="1"/>
    <col min="6403" max="6403" width="73.5" style="422" customWidth="1"/>
    <col min="6404" max="6656" width="10.6640625" style="422"/>
    <col min="6657" max="6658" width="8.83203125" style="422" customWidth="1"/>
    <col min="6659" max="6659" width="73.5" style="422" customWidth="1"/>
    <col min="6660" max="6912" width="10.6640625" style="422"/>
    <col min="6913" max="6914" width="8.83203125" style="422" customWidth="1"/>
    <col min="6915" max="6915" width="73.5" style="422" customWidth="1"/>
    <col min="6916" max="7168" width="10.6640625" style="422"/>
    <col min="7169" max="7170" width="8.83203125" style="422" customWidth="1"/>
    <col min="7171" max="7171" width="73.5" style="422" customWidth="1"/>
    <col min="7172" max="7424" width="10.6640625" style="422"/>
    <col min="7425" max="7426" width="8.83203125" style="422" customWidth="1"/>
    <col min="7427" max="7427" width="73.5" style="422" customWidth="1"/>
    <col min="7428" max="7680" width="10.6640625" style="422"/>
    <col min="7681" max="7682" width="8.83203125" style="422" customWidth="1"/>
    <col min="7683" max="7683" width="73.5" style="422" customWidth="1"/>
    <col min="7684" max="7936" width="10.6640625" style="422"/>
    <col min="7937" max="7938" width="8.83203125" style="422" customWidth="1"/>
    <col min="7939" max="7939" width="73.5" style="422" customWidth="1"/>
    <col min="7940" max="8192" width="10.6640625" style="422"/>
    <col min="8193" max="8194" width="8.83203125" style="422" customWidth="1"/>
    <col min="8195" max="8195" width="73.5" style="422" customWidth="1"/>
    <col min="8196" max="8448" width="10.6640625" style="422"/>
    <col min="8449" max="8450" width="8.83203125" style="422" customWidth="1"/>
    <col min="8451" max="8451" width="73.5" style="422" customWidth="1"/>
    <col min="8452" max="8704" width="10.6640625" style="422"/>
    <col min="8705" max="8706" width="8.83203125" style="422" customWidth="1"/>
    <col min="8707" max="8707" width="73.5" style="422" customWidth="1"/>
    <col min="8708" max="8960" width="10.6640625" style="422"/>
    <col min="8961" max="8962" width="8.83203125" style="422" customWidth="1"/>
    <col min="8963" max="8963" width="73.5" style="422" customWidth="1"/>
    <col min="8964" max="9216" width="10.6640625" style="422"/>
    <col min="9217" max="9218" width="8.83203125" style="422" customWidth="1"/>
    <col min="9219" max="9219" width="73.5" style="422" customWidth="1"/>
    <col min="9220" max="9472" width="10.6640625" style="422"/>
    <col min="9473" max="9474" width="8.83203125" style="422" customWidth="1"/>
    <col min="9475" max="9475" width="73.5" style="422" customWidth="1"/>
    <col min="9476" max="9728" width="10.6640625" style="422"/>
    <col min="9729" max="9730" width="8.83203125" style="422" customWidth="1"/>
    <col min="9731" max="9731" width="73.5" style="422" customWidth="1"/>
    <col min="9732" max="9984" width="10.6640625" style="422"/>
    <col min="9985" max="9986" width="8.83203125" style="422" customWidth="1"/>
    <col min="9987" max="9987" width="73.5" style="422" customWidth="1"/>
    <col min="9988" max="10240" width="10.6640625" style="422"/>
    <col min="10241" max="10242" width="8.83203125" style="422" customWidth="1"/>
    <col min="10243" max="10243" width="73.5" style="422" customWidth="1"/>
    <col min="10244" max="10496" width="10.6640625" style="422"/>
    <col min="10497" max="10498" width="8.83203125" style="422" customWidth="1"/>
    <col min="10499" max="10499" width="73.5" style="422" customWidth="1"/>
    <col min="10500" max="10752" width="10.6640625" style="422"/>
    <col min="10753" max="10754" width="8.83203125" style="422" customWidth="1"/>
    <col min="10755" max="10755" width="73.5" style="422" customWidth="1"/>
    <col min="10756" max="11008" width="10.6640625" style="422"/>
    <col min="11009" max="11010" width="8.83203125" style="422" customWidth="1"/>
    <col min="11011" max="11011" width="73.5" style="422" customWidth="1"/>
    <col min="11012" max="11264" width="10.6640625" style="422"/>
    <col min="11265" max="11266" width="8.83203125" style="422" customWidth="1"/>
    <col min="11267" max="11267" width="73.5" style="422" customWidth="1"/>
    <col min="11268" max="11520" width="10.6640625" style="422"/>
    <col min="11521" max="11522" width="8.83203125" style="422" customWidth="1"/>
    <col min="11523" max="11523" width="73.5" style="422" customWidth="1"/>
    <col min="11524" max="11776" width="10.6640625" style="422"/>
    <col min="11777" max="11778" width="8.83203125" style="422" customWidth="1"/>
    <col min="11779" max="11779" width="73.5" style="422" customWidth="1"/>
    <col min="11780" max="12032" width="10.6640625" style="422"/>
    <col min="12033" max="12034" width="8.83203125" style="422" customWidth="1"/>
    <col min="12035" max="12035" width="73.5" style="422" customWidth="1"/>
    <col min="12036" max="12288" width="10.6640625" style="422"/>
    <col min="12289" max="12290" width="8.83203125" style="422" customWidth="1"/>
    <col min="12291" max="12291" width="73.5" style="422" customWidth="1"/>
    <col min="12292" max="12544" width="10.6640625" style="422"/>
    <col min="12545" max="12546" width="8.83203125" style="422" customWidth="1"/>
    <col min="12547" max="12547" width="73.5" style="422" customWidth="1"/>
    <col min="12548" max="12800" width="10.6640625" style="422"/>
    <col min="12801" max="12802" width="8.83203125" style="422" customWidth="1"/>
    <col min="12803" max="12803" width="73.5" style="422" customWidth="1"/>
    <col min="12804" max="13056" width="10.6640625" style="422"/>
    <col min="13057" max="13058" width="8.83203125" style="422" customWidth="1"/>
    <col min="13059" max="13059" width="73.5" style="422" customWidth="1"/>
    <col min="13060" max="13312" width="10.6640625" style="422"/>
    <col min="13313" max="13314" width="8.83203125" style="422" customWidth="1"/>
    <col min="13315" max="13315" width="73.5" style="422" customWidth="1"/>
    <col min="13316" max="13568" width="10.6640625" style="422"/>
    <col min="13569" max="13570" width="8.83203125" style="422" customWidth="1"/>
    <col min="13571" max="13571" width="73.5" style="422" customWidth="1"/>
    <col min="13572" max="13824" width="10.6640625" style="422"/>
    <col min="13825" max="13826" width="8.83203125" style="422" customWidth="1"/>
    <col min="13827" max="13827" width="73.5" style="422" customWidth="1"/>
    <col min="13828" max="14080" width="10.6640625" style="422"/>
    <col min="14081" max="14082" width="8.83203125" style="422" customWidth="1"/>
    <col min="14083" max="14083" width="73.5" style="422" customWidth="1"/>
    <col min="14084" max="14336" width="10.6640625" style="422"/>
    <col min="14337" max="14338" width="8.83203125" style="422" customWidth="1"/>
    <col min="14339" max="14339" width="73.5" style="422" customWidth="1"/>
    <col min="14340" max="14592" width="10.6640625" style="422"/>
    <col min="14593" max="14594" width="8.83203125" style="422" customWidth="1"/>
    <col min="14595" max="14595" width="73.5" style="422" customWidth="1"/>
    <col min="14596" max="14848" width="10.6640625" style="422"/>
    <col min="14849" max="14850" width="8.83203125" style="422" customWidth="1"/>
    <col min="14851" max="14851" width="73.5" style="422" customWidth="1"/>
    <col min="14852" max="15104" width="10.6640625" style="422"/>
    <col min="15105" max="15106" width="8.83203125" style="422" customWidth="1"/>
    <col min="15107" max="15107" width="73.5" style="422" customWidth="1"/>
    <col min="15108" max="15360" width="10.6640625" style="422"/>
    <col min="15361" max="15362" width="8.83203125" style="422" customWidth="1"/>
    <col min="15363" max="15363" width="73.5" style="422" customWidth="1"/>
    <col min="15364" max="15616" width="10.6640625" style="422"/>
    <col min="15617" max="15618" width="8.83203125" style="422" customWidth="1"/>
    <col min="15619" max="15619" width="73.5" style="422" customWidth="1"/>
    <col min="15620" max="15872" width="10.6640625" style="422"/>
    <col min="15873" max="15874" width="8.83203125" style="422" customWidth="1"/>
    <col min="15875" max="15875" width="73.5" style="422" customWidth="1"/>
    <col min="15876" max="16128" width="10.6640625" style="422"/>
    <col min="16129" max="16130" width="8.83203125" style="422" customWidth="1"/>
    <col min="16131" max="16131" width="73.5" style="422" customWidth="1"/>
    <col min="16132" max="16384" width="10.6640625" style="422"/>
  </cols>
  <sheetData>
    <row r="1" spans="1:3" x14ac:dyDescent="0.2">
      <c r="A1" s="1030" t="s">
        <v>737</v>
      </c>
      <c r="B1" s="1031"/>
      <c r="C1" s="1032"/>
    </row>
    <row r="2" spans="1:3" ht="41.25" customHeight="1" x14ac:dyDescent="0.2">
      <c r="A2" s="1033"/>
      <c r="B2" s="1034"/>
      <c r="C2" s="1035"/>
    </row>
    <row r="4" spans="1:3" s="447" customFormat="1" ht="31.5" x14ac:dyDescent="0.2">
      <c r="A4" s="448" t="s">
        <v>540</v>
      </c>
      <c r="B4" s="449" t="s">
        <v>541</v>
      </c>
      <c r="C4" s="450" t="s">
        <v>542</v>
      </c>
    </row>
    <row r="5" spans="1:3" s="423" customFormat="1" ht="24" customHeight="1" x14ac:dyDescent="0.2">
      <c r="A5" s="774" t="s">
        <v>543</v>
      </c>
      <c r="B5" s="775"/>
      <c r="C5" s="776" t="s">
        <v>600</v>
      </c>
    </row>
    <row r="6" spans="1:3" s="423" customFormat="1" ht="24" customHeight="1" x14ac:dyDescent="0.2">
      <c r="A6" s="774" t="s">
        <v>544</v>
      </c>
      <c r="B6" s="775"/>
      <c r="C6" s="776" t="s">
        <v>545</v>
      </c>
    </row>
    <row r="7" spans="1:3" s="423" customFormat="1" ht="24" customHeight="1" x14ac:dyDescent="0.2">
      <c r="A7" s="774"/>
      <c r="B7" s="775" t="s">
        <v>9</v>
      </c>
      <c r="C7" s="777" t="s">
        <v>601</v>
      </c>
    </row>
    <row r="8" spans="1:3" s="423" customFormat="1" ht="24" customHeight="1" x14ac:dyDescent="0.2">
      <c r="A8" s="774" t="s">
        <v>352</v>
      </c>
      <c r="B8" s="775"/>
      <c r="C8" s="776" t="s">
        <v>546</v>
      </c>
    </row>
    <row r="9" spans="1:3" s="423" customFormat="1" ht="24" customHeight="1" x14ac:dyDescent="0.2">
      <c r="A9" s="775"/>
      <c r="B9" s="775" t="s">
        <v>9</v>
      </c>
      <c r="C9" s="777" t="s">
        <v>602</v>
      </c>
    </row>
    <row r="10" spans="1:3" s="423" customFormat="1" ht="24" customHeight="1" x14ac:dyDescent="0.2">
      <c r="A10" s="775"/>
      <c r="B10" s="775" t="s">
        <v>12</v>
      </c>
      <c r="C10" s="777" t="s">
        <v>603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5"/>
  <sheetViews>
    <sheetView topLeftCell="A82" zoomScale="110" zoomScaleNormal="110" workbookViewId="0">
      <selection activeCell="B24" sqref="B24"/>
    </sheetView>
  </sheetViews>
  <sheetFormatPr defaultColWidth="9.33203125" defaultRowHeight="15.75" x14ac:dyDescent="0.25"/>
  <cols>
    <col min="1" max="1" width="6.33203125" style="87" customWidth="1"/>
    <col min="2" max="2" width="70.83203125" style="87" customWidth="1"/>
    <col min="3" max="3" width="12.33203125" style="87" customWidth="1"/>
    <col min="4" max="4" width="16.83203125" style="87" customWidth="1"/>
    <col min="5" max="5" width="15" style="87" customWidth="1"/>
    <col min="6" max="6" width="17.6640625" style="88" customWidth="1"/>
    <col min="7" max="7" width="28.33203125" style="972" bestFit="1" customWidth="1"/>
    <col min="8" max="8" width="18.33203125" style="1" customWidth="1"/>
    <col min="9" max="9" width="9.33203125" style="1"/>
    <col min="10" max="10" width="11" style="1" bestFit="1" customWidth="1"/>
    <col min="11" max="11" width="15.33203125" style="1" bestFit="1" customWidth="1"/>
    <col min="12" max="12" width="14.6640625" style="1" bestFit="1" customWidth="1"/>
    <col min="13" max="16384" width="9.33203125" style="1"/>
  </cols>
  <sheetData>
    <row r="1" spans="1:11" ht="51" customHeight="1" x14ac:dyDescent="0.25">
      <c r="A1" s="1037" t="s">
        <v>730</v>
      </c>
      <c r="B1" s="1103"/>
      <c r="C1" s="1103"/>
      <c r="D1" s="1103"/>
      <c r="E1" s="1103"/>
      <c r="F1" s="1103"/>
    </row>
    <row r="2" spans="1:11" ht="15.95" customHeight="1" x14ac:dyDescent="0.25">
      <c r="A2" s="1036" t="s">
        <v>0</v>
      </c>
      <c r="B2" s="1036"/>
      <c r="C2" s="1036"/>
      <c r="D2" s="1036"/>
      <c r="E2" s="1036"/>
      <c r="F2" s="1036"/>
    </row>
    <row r="3" spans="1:11" ht="15.95" customHeight="1" x14ac:dyDescent="0.25">
      <c r="A3" s="1042"/>
      <c r="B3" s="1042"/>
      <c r="C3" s="957"/>
      <c r="D3" s="957"/>
      <c r="E3" s="957"/>
      <c r="F3" s="3" t="s">
        <v>1</v>
      </c>
    </row>
    <row r="4" spans="1:11" ht="38.1" customHeight="1" x14ac:dyDescent="0.25">
      <c r="A4" s="4" t="s">
        <v>2</v>
      </c>
      <c r="B4" s="5" t="s">
        <v>3</v>
      </c>
      <c r="C4" s="5" t="s">
        <v>4</v>
      </c>
      <c r="D4" s="192" t="s">
        <v>489</v>
      </c>
      <c r="E4" s="192" t="s">
        <v>725</v>
      </c>
      <c r="F4" s="192" t="s">
        <v>726</v>
      </c>
    </row>
    <row r="5" spans="1:11" s="7" customFormat="1" ht="12" customHeight="1" x14ac:dyDescent="0.2">
      <c r="A5" s="4" t="s">
        <v>5</v>
      </c>
      <c r="B5" s="5" t="s">
        <v>6</v>
      </c>
      <c r="C5" s="5" t="s">
        <v>7</v>
      </c>
      <c r="D5" s="653" t="s">
        <v>8</v>
      </c>
      <c r="E5" s="653" t="s">
        <v>262</v>
      </c>
      <c r="F5" s="6" t="s">
        <v>411</v>
      </c>
      <c r="G5" s="973"/>
    </row>
    <row r="6" spans="1:11" s="11" customFormat="1" ht="15.75" customHeight="1" x14ac:dyDescent="0.2">
      <c r="A6" s="8" t="s">
        <v>9</v>
      </c>
      <c r="B6" s="863" t="s">
        <v>10</v>
      </c>
      <c r="C6" s="864" t="s">
        <v>11</v>
      </c>
      <c r="D6" s="860">
        <v>55849500</v>
      </c>
      <c r="E6" s="860">
        <v>55849500</v>
      </c>
      <c r="F6" s="865">
        <v>29227772</v>
      </c>
      <c r="G6" s="974"/>
      <c r="H6" s="975"/>
    </row>
    <row r="7" spans="1:11" s="11" customFormat="1" ht="15.75" customHeight="1" x14ac:dyDescent="0.2">
      <c r="A7" s="12" t="s">
        <v>12</v>
      </c>
      <c r="B7" s="866" t="s">
        <v>13</v>
      </c>
      <c r="C7" s="867" t="s">
        <v>14</v>
      </c>
      <c r="D7" s="860">
        <v>53343750</v>
      </c>
      <c r="E7" s="861">
        <v>55255450</v>
      </c>
      <c r="F7" s="865">
        <v>26912837</v>
      </c>
      <c r="G7" s="974"/>
      <c r="H7" s="975"/>
    </row>
    <row r="8" spans="1:11" s="11" customFormat="1" ht="24" customHeight="1" x14ac:dyDescent="0.2">
      <c r="A8" s="12" t="s">
        <v>15</v>
      </c>
      <c r="B8" s="866" t="s">
        <v>16</v>
      </c>
      <c r="C8" s="867" t="s">
        <v>17</v>
      </c>
      <c r="D8" s="861">
        <v>47253778</v>
      </c>
      <c r="E8" s="861">
        <v>47253778</v>
      </c>
      <c r="F8" s="865">
        <v>25433255</v>
      </c>
      <c r="G8" s="974"/>
      <c r="H8" s="975"/>
    </row>
    <row r="9" spans="1:11" s="11" customFormat="1" ht="15.75" customHeight="1" x14ac:dyDescent="0.2">
      <c r="A9" s="12" t="s">
        <v>18</v>
      </c>
      <c r="B9" s="866" t="s">
        <v>19</v>
      </c>
      <c r="C9" s="867" t="s">
        <v>20</v>
      </c>
      <c r="D9" s="861">
        <v>2701930</v>
      </c>
      <c r="E9" s="861">
        <v>2701930</v>
      </c>
      <c r="F9" s="865">
        <v>1848814</v>
      </c>
      <c r="G9" s="974"/>
      <c r="H9" s="975"/>
    </row>
    <row r="10" spans="1:11" s="11" customFormat="1" ht="15.75" customHeight="1" x14ac:dyDescent="0.2">
      <c r="A10" s="8" t="s">
        <v>21</v>
      </c>
      <c r="B10" s="866" t="s">
        <v>22</v>
      </c>
      <c r="C10" s="867" t="s">
        <v>23</v>
      </c>
      <c r="D10" s="861"/>
      <c r="E10" s="861">
        <v>5176000</v>
      </c>
      <c r="F10" s="865">
        <v>5176000</v>
      </c>
      <c r="G10" s="974"/>
      <c r="H10" s="975"/>
      <c r="K10" s="975"/>
    </row>
    <row r="11" spans="1:11" s="11" customFormat="1" ht="15.75" customHeight="1" x14ac:dyDescent="0.2">
      <c r="A11" s="12" t="s">
        <v>24</v>
      </c>
      <c r="B11" s="866" t="s">
        <v>25</v>
      </c>
      <c r="C11" s="867" t="s">
        <v>26</v>
      </c>
      <c r="D11" s="861"/>
      <c r="E11" s="861"/>
      <c r="F11" s="865">
        <f>SUM(D11:E11)</f>
        <v>0</v>
      </c>
      <c r="G11" s="974"/>
      <c r="H11" s="975"/>
    </row>
    <row r="12" spans="1:11" s="11" customFormat="1" ht="15.75" customHeight="1" x14ac:dyDescent="0.2">
      <c r="A12" s="15" t="s">
        <v>27</v>
      </c>
      <c r="B12" s="16" t="s">
        <v>28</v>
      </c>
      <c r="C12" s="17" t="s">
        <v>29</v>
      </c>
      <c r="D12" s="868">
        <f t="shared" ref="D12:E12" si="0">+D6+D7+D8+D9+D10+D11</f>
        <v>159148958</v>
      </c>
      <c r="E12" s="869">
        <f t="shared" si="0"/>
        <v>166236658</v>
      </c>
      <c r="F12" s="870">
        <f>+F6+F7+F8+F9+F10+F11</f>
        <v>88598678</v>
      </c>
      <c r="G12" s="974"/>
      <c r="H12" s="1021"/>
    </row>
    <row r="13" spans="1:11" s="11" customFormat="1" ht="15.75" customHeight="1" x14ac:dyDescent="0.2">
      <c r="A13" s="12" t="s">
        <v>30</v>
      </c>
      <c r="B13" s="866" t="s">
        <v>31</v>
      </c>
      <c r="C13" s="867" t="s">
        <v>32</v>
      </c>
      <c r="D13" s="861"/>
      <c r="E13" s="861"/>
      <c r="F13" s="871">
        <f>SUM(D13:E13)</f>
        <v>0</v>
      </c>
      <c r="G13" s="974"/>
      <c r="H13" s="975"/>
    </row>
    <row r="14" spans="1:11" s="11" customFormat="1" ht="15.75" customHeight="1" x14ac:dyDescent="0.2">
      <c r="A14" s="8" t="s">
        <v>33</v>
      </c>
      <c r="B14" s="866" t="s">
        <v>34</v>
      </c>
      <c r="C14" s="867" t="s">
        <v>35</v>
      </c>
      <c r="D14" s="872">
        <f>SUM(D15:D21)</f>
        <v>182470457</v>
      </c>
      <c r="E14" s="873">
        <f>SUM(E15:E21)</f>
        <v>274294800</v>
      </c>
      <c r="F14" s="874">
        <f>SUM(F15:F21)</f>
        <v>223055565</v>
      </c>
      <c r="G14" s="974"/>
      <c r="H14" s="975"/>
    </row>
    <row r="15" spans="1:11" s="11" customFormat="1" ht="24" customHeight="1" x14ac:dyDescent="0.2">
      <c r="A15" s="12" t="s">
        <v>36</v>
      </c>
      <c r="B15" s="875" t="s">
        <v>37</v>
      </c>
      <c r="C15" s="867" t="s">
        <v>35</v>
      </c>
      <c r="D15" s="861"/>
      <c r="E15" s="861">
        <v>91824343</v>
      </c>
      <c r="F15" s="876">
        <v>91824343</v>
      </c>
      <c r="G15" s="974"/>
      <c r="H15" s="975"/>
    </row>
    <row r="16" spans="1:11" s="11" customFormat="1" ht="24.75" customHeight="1" x14ac:dyDescent="0.2">
      <c r="A16" s="12" t="s">
        <v>38</v>
      </c>
      <c r="B16" s="877" t="s">
        <v>39</v>
      </c>
      <c r="C16" s="867" t="s">
        <v>35</v>
      </c>
      <c r="D16" s="861"/>
      <c r="E16" s="861"/>
      <c r="F16" s="876"/>
      <c r="G16" s="974"/>
      <c r="H16" s="975"/>
    </row>
    <row r="17" spans="1:8" s="11" customFormat="1" ht="15.75" customHeight="1" x14ac:dyDescent="0.2">
      <c r="A17" s="8" t="s">
        <v>40</v>
      </c>
      <c r="B17" s="877" t="s">
        <v>41</v>
      </c>
      <c r="C17" s="867" t="s">
        <v>35</v>
      </c>
      <c r="D17" s="861"/>
      <c r="E17" s="861"/>
      <c r="F17" s="876">
        <f>SUM(D17:E17)</f>
        <v>0</v>
      </c>
      <c r="G17" s="974"/>
      <c r="H17" s="975"/>
    </row>
    <row r="18" spans="1:8" s="11" customFormat="1" ht="19.5" customHeight="1" x14ac:dyDescent="0.2">
      <c r="A18" s="12" t="s">
        <v>42</v>
      </c>
      <c r="B18" s="877" t="s">
        <v>43</v>
      </c>
      <c r="C18" s="867" t="s">
        <v>35</v>
      </c>
      <c r="D18" s="861">
        <v>55874919</v>
      </c>
      <c r="E18" s="861">
        <v>55874919</v>
      </c>
      <c r="F18" s="350">
        <v>55874919</v>
      </c>
      <c r="G18" s="974"/>
      <c r="H18" s="975"/>
    </row>
    <row r="19" spans="1:8" s="11" customFormat="1" ht="19.5" customHeight="1" x14ac:dyDescent="0.2">
      <c r="A19" s="12" t="s">
        <v>44</v>
      </c>
      <c r="B19" s="877" t="s">
        <v>45</v>
      </c>
      <c r="C19" s="867" t="s">
        <v>35</v>
      </c>
      <c r="D19" s="861">
        <v>5100000</v>
      </c>
      <c r="E19" s="861">
        <v>5100000</v>
      </c>
      <c r="F19" s="876">
        <v>5100000</v>
      </c>
      <c r="G19" s="974"/>
      <c r="H19" s="975"/>
    </row>
    <row r="20" spans="1:8" s="11" customFormat="1" ht="24" customHeight="1" x14ac:dyDescent="0.2">
      <c r="A20" s="8" t="s">
        <v>46</v>
      </c>
      <c r="B20" s="877" t="s">
        <v>47</v>
      </c>
      <c r="C20" s="867" t="s">
        <v>35</v>
      </c>
      <c r="D20" s="861">
        <v>121495538</v>
      </c>
      <c r="E20" s="861">
        <v>121495538</v>
      </c>
      <c r="F20" s="876">
        <v>70256303</v>
      </c>
      <c r="G20" s="974"/>
      <c r="H20" s="975"/>
    </row>
    <row r="21" spans="1:8" s="11" customFormat="1" ht="24.75" customHeight="1" x14ac:dyDescent="0.2">
      <c r="A21" s="20" t="s">
        <v>48</v>
      </c>
      <c r="B21" s="877" t="s">
        <v>49</v>
      </c>
      <c r="C21" s="878" t="s">
        <v>35</v>
      </c>
      <c r="D21" s="879"/>
      <c r="E21" s="879"/>
      <c r="F21" s="880">
        <f>SUM(D21:E21)</f>
        <v>0</v>
      </c>
      <c r="G21" s="974"/>
      <c r="H21" s="975"/>
    </row>
    <row r="22" spans="1:8" s="11" customFormat="1" ht="18" customHeight="1" x14ac:dyDescent="0.2">
      <c r="A22" s="22" t="s">
        <v>50</v>
      </c>
      <c r="B22" s="881" t="s">
        <v>51</v>
      </c>
      <c r="C22" s="882" t="s">
        <v>52</v>
      </c>
      <c r="D22" s="670">
        <f>SUM(D12+D13+D14)</f>
        <v>341619415</v>
      </c>
      <c r="E22" s="671">
        <f t="shared" ref="E22" si="1">SUM(E12+E13+E14)</f>
        <v>440531458</v>
      </c>
      <c r="F22" s="883">
        <f>SUM(F12+F13+F14)</f>
        <v>311654243</v>
      </c>
      <c r="G22" s="974"/>
      <c r="H22" s="975"/>
    </row>
    <row r="23" spans="1:8" s="11" customFormat="1" ht="15.75" customHeight="1" x14ac:dyDescent="0.2">
      <c r="A23" s="8" t="s">
        <v>53</v>
      </c>
      <c r="B23" s="884" t="s">
        <v>54</v>
      </c>
      <c r="C23" s="864" t="s">
        <v>55</v>
      </c>
      <c r="D23" s="885"/>
      <c r="E23" s="885"/>
      <c r="F23" s="347"/>
      <c r="G23" s="974"/>
      <c r="H23" s="975"/>
    </row>
    <row r="24" spans="1:8" s="11" customFormat="1" ht="15.75" customHeight="1" x14ac:dyDescent="0.2">
      <c r="A24" s="12" t="s">
        <v>56</v>
      </c>
      <c r="B24" s="886" t="s">
        <v>57</v>
      </c>
      <c r="C24" s="867" t="s">
        <v>58</v>
      </c>
      <c r="D24" s="887">
        <f t="shared" ref="D24:F24" si="2">SUM(D25:D30)</f>
        <v>98531059</v>
      </c>
      <c r="E24" s="887">
        <f t="shared" si="2"/>
        <v>98531059</v>
      </c>
      <c r="F24" s="888">
        <f t="shared" si="2"/>
        <v>53588789</v>
      </c>
      <c r="G24" s="974"/>
      <c r="H24" s="975"/>
    </row>
    <row r="25" spans="1:8" s="11" customFormat="1" ht="15.75" customHeight="1" x14ac:dyDescent="0.2">
      <c r="A25" s="12" t="s">
        <v>59</v>
      </c>
      <c r="B25" s="875" t="s">
        <v>60</v>
      </c>
      <c r="C25" s="867" t="s">
        <v>58</v>
      </c>
      <c r="D25" s="861"/>
      <c r="E25" s="889"/>
      <c r="F25" s="350"/>
      <c r="G25" s="974"/>
      <c r="H25" s="975"/>
    </row>
    <row r="26" spans="1:8" s="11" customFormat="1" ht="24" customHeight="1" x14ac:dyDescent="0.2">
      <c r="A26" s="8" t="s">
        <v>61</v>
      </c>
      <c r="B26" s="890" t="s">
        <v>62</v>
      </c>
      <c r="C26" s="867" t="s">
        <v>58</v>
      </c>
      <c r="D26" s="889">
        <v>98531059</v>
      </c>
      <c r="E26" s="889">
        <v>98531059</v>
      </c>
      <c r="F26" s="350">
        <v>53588789</v>
      </c>
      <c r="G26" s="974"/>
      <c r="H26" s="975"/>
    </row>
    <row r="27" spans="1:8" s="11" customFormat="1" ht="25.5" x14ac:dyDescent="0.2">
      <c r="A27" s="12" t="s">
        <v>63</v>
      </c>
      <c r="B27" s="890" t="s">
        <v>64</v>
      </c>
      <c r="C27" s="867" t="s">
        <v>58</v>
      </c>
      <c r="D27" s="889"/>
      <c r="E27" s="889"/>
      <c r="F27" s="350"/>
      <c r="G27" s="974"/>
      <c r="H27" s="975"/>
    </row>
    <row r="28" spans="1:8" s="11" customFormat="1" ht="15.75" customHeight="1" x14ac:dyDescent="0.2">
      <c r="A28" s="12" t="s">
        <v>65</v>
      </c>
      <c r="B28" s="890" t="s">
        <v>66</v>
      </c>
      <c r="C28" s="867" t="s">
        <v>58</v>
      </c>
      <c r="D28" s="889"/>
      <c r="E28" s="889"/>
      <c r="F28" s="350"/>
      <c r="G28" s="974"/>
      <c r="H28" s="975"/>
    </row>
    <row r="29" spans="1:8" s="11" customFormat="1" ht="24.75" customHeight="1" x14ac:dyDescent="0.2">
      <c r="A29" s="8" t="s">
        <v>67</v>
      </c>
      <c r="B29" s="890" t="s">
        <v>68</v>
      </c>
      <c r="C29" s="867" t="s">
        <v>58</v>
      </c>
      <c r="D29" s="889"/>
      <c r="E29" s="889"/>
      <c r="F29" s="350"/>
      <c r="G29" s="974"/>
      <c r="H29" s="975"/>
    </row>
    <row r="30" spans="1:8" s="11" customFormat="1" ht="24" customHeight="1" x14ac:dyDescent="0.2">
      <c r="A30" s="20" t="s">
        <v>69</v>
      </c>
      <c r="B30" s="891" t="s">
        <v>70</v>
      </c>
      <c r="C30" s="878" t="s">
        <v>58</v>
      </c>
      <c r="D30" s="892"/>
      <c r="E30" s="892"/>
      <c r="F30" s="893"/>
      <c r="G30" s="974"/>
      <c r="H30" s="975"/>
    </row>
    <row r="31" spans="1:8" s="11" customFormat="1" ht="22.5" customHeight="1" x14ac:dyDescent="0.2">
      <c r="A31" s="29" t="s">
        <v>71</v>
      </c>
      <c r="B31" s="30" t="s">
        <v>72</v>
      </c>
      <c r="C31" s="31" t="s">
        <v>73</v>
      </c>
      <c r="D31" s="672">
        <f t="shared" ref="D31:E31" si="3">SUM(D23+D24)</f>
        <v>98531059</v>
      </c>
      <c r="E31" s="355">
        <f t="shared" si="3"/>
        <v>98531059</v>
      </c>
      <c r="F31" s="894">
        <f>SUM(F23+F24)</f>
        <v>53588789</v>
      </c>
      <c r="G31" s="974"/>
      <c r="H31" s="975"/>
    </row>
    <row r="32" spans="1:8" s="11" customFormat="1" ht="14.25" customHeight="1" x14ac:dyDescent="0.2">
      <c r="A32" s="32" t="s">
        <v>74</v>
      </c>
      <c r="B32" s="33" t="s">
        <v>75</v>
      </c>
      <c r="C32" s="34" t="s">
        <v>76</v>
      </c>
      <c r="D32" s="654"/>
      <c r="E32" s="654"/>
      <c r="F32" s="383">
        <f>SUM(D32:E32)</f>
        <v>0</v>
      </c>
      <c r="G32" s="974"/>
      <c r="H32" s="975"/>
    </row>
    <row r="33" spans="1:8" s="11" customFormat="1" ht="14.25" customHeight="1" x14ac:dyDescent="0.2">
      <c r="A33" s="12" t="s">
        <v>77</v>
      </c>
      <c r="B33" s="866" t="s">
        <v>78</v>
      </c>
      <c r="C33" s="867" t="s">
        <v>79</v>
      </c>
      <c r="D33" s="872">
        <f t="shared" ref="D33:F33" si="4">SUM(D34:D36)</f>
        <v>3500000</v>
      </c>
      <c r="E33" s="872">
        <f t="shared" si="4"/>
        <v>3500000</v>
      </c>
      <c r="F33" s="872">
        <f t="shared" si="4"/>
        <v>1493375</v>
      </c>
      <c r="G33" s="974"/>
      <c r="H33" s="975"/>
    </row>
    <row r="34" spans="1:8" s="11" customFormat="1" ht="14.25" customHeight="1" x14ac:dyDescent="0.2">
      <c r="A34" s="12" t="s">
        <v>80</v>
      </c>
      <c r="B34" s="35" t="s">
        <v>81</v>
      </c>
      <c r="C34" s="895" t="s">
        <v>79</v>
      </c>
      <c r="D34" s="896"/>
      <c r="E34" s="897"/>
      <c r="F34" s="898">
        <f>SUM(D34:E34)</f>
        <v>0</v>
      </c>
      <c r="G34" s="974"/>
      <c r="H34" s="975"/>
    </row>
    <row r="35" spans="1:8" s="11" customFormat="1" ht="14.25" customHeight="1" x14ac:dyDescent="0.2">
      <c r="A35" s="8" t="s">
        <v>82</v>
      </c>
      <c r="B35" s="37" t="s">
        <v>83</v>
      </c>
      <c r="C35" s="895" t="s">
        <v>79</v>
      </c>
      <c r="D35" s="896"/>
      <c r="E35" s="897"/>
      <c r="F35" s="898">
        <f>SUM(D35:E35)</f>
        <v>0</v>
      </c>
      <c r="G35" s="974"/>
      <c r="H35" s="975"/>
    </row>
    <row r="36" spans="1:8" s="11" customFormat="1" ht="14.25" customHeight="1" x14ac:dyDescent="0.2">
      <c r="A36" s="8" t="s">
        <v>84</v>
      </c>
      <c r="B36" s="37" t="s">
        <v>85</v>
      </c>
      <c r="C36" s="895" t="s">
        <v>79</v>
      </c>
      <c r="D36" s="896">
        <v>3500000</v>
      </c>
      <c r="E36" s="897">
        <v>3500000</v>
      </c>
      <c r="F36" s="898">
        <v>1493375</v>
      </c>
      <c r="G36" s="974"/>
      <c r="H36" s="975"/>
    </row>
    <row r="37" spans="1:8" s="11" customFormat="1" ht="14.25" customHeight="1" x14ac:dyDescent="0.2">
      <c r="A37" s="12" t="s">
        <v>86</v>
      </c>
      <c r="B37" s="38" t="s">
        <v>87</v>
      </c>
      <c r="C37" s="867" t="s">
        <v>88</v>
      </c>
      <c r="D37" s="872">
        <f t="shared" ref="D37:F37" si="5">SUM(D38:D39)</f>
        <v>60000000</v>
      </c>
      <c r="E37" s="873">
        <f t="shared" si="5"/>
        <v>60000000</v>
      </c>
      <c r="F37" s="873">
        <f t="shared" si="5"/>
        <v>19361161</v>
      </c>
      <c r="G37" s="974"/>
      <c r="H37" s="975"/>
    </row>
    <row r="38" spans="1:8" s="11" customFormat="1" ht="14.25" customHeight="1" x14ac:dyDescent="0.2">
      <c r="A38" s="12" t="s">
        <v>89</v>
      </c>
      <c r="B38" s="39" t="s">
        <v>90</v>
      </c>
      <c r="C38" s="895" t="s">
        <v>88</v>
      </c>
      <c r="D38" s="896">
        <v>60000000</v>
      </c>
      <c r="E38" s="897">
        <v>60000000</v>
      </c>
      <c r="F38" s="897">
        <v>19361161</v>
      </c>
      <c r="G38" s="974"/>
      <c r="H38" s="975"/>
    </row>
    <row r="39" spans="1:8" s="11" customFormat="1" ht="14.25" customHeight="1" x14ac:dyDescent="0.2">
      <c r="A39" s="8" t="s">
        <v>91</v>
      </c>
      <c r="B39" s="39" t="s">
        <v>92</v>
      </c>
      <c r="C39" s="895" t="s">
        <v>88</v>
      </c>
      <c r="D39" s="896"/>
      <c r="E39" s="897"/>
      <c r="F39" s="888">
        <f>SUM(D39:E39)</f>
        <v>0</v>
      </c>
      <c r="G39" s="974"/>
      <c r="H39" s="975"/>
    </row>
    <row r="40" spans="1:8" s="11" customFormat="1" ht="17.25" customHeight="1" x14ac:dyDescent="0.2">
      <c r="A40" s="8" t="s">
        <v>93</v>
      </c>
      <c r="B40" s="40" t="s">
        <v>647</v>
      </c>
      <c r="C40" s="867" t="s">
        <v>95</v>
      </c>
      <c r="D40" s="861">
        <v>3000000</v>
      </c>
      <c r="E40" s="899">
        <v>3000000</v>
      </c>
      <c r="F40" s="888">
        <v>2041705</v>
      </c>
      <c r="G40" s="974"/>
      <c r="H40" s="975"/>
    </row>
    <row r="41" spans="1:8" s="11" customFormat="1" ht="17.25" customHeight="1" x14ac:dyDescent="0.2">
      <c r="A41" s="12" t="s">
        <v>96</v>
      </c>
      <c r="B41" s="38" t="s">
        <v>100</v>
      </c>
      <c r="C41" s="867" t="s">
        <v>101</v>
      </c>
      <c r="D41" s="872">
        <f>SUM(D42:D43)</f>
        <v>2760000</v>
      </c>
      <c r="E41" s="873">
        <f t="shared" ref="E41:F41" si="6">SUM(E42:E43)</f>
        <v>2760000</v>
      </c>
      <c r="F41" s="873">
        <f t="shared" si="6"/>
        <v>1125598</v>
      </c>
      <c r="G41" s="974"/>
      <c r="H41" s="975"/>
    </row>
    <row r="42" spans="1:8" s="11" customFormat="1" ht="14.25" customHeight="1" x14ac:dyDescent="0.2">
      <c r="A42" s="12" t="s">
        <v>97</v>
      </c>
      <c r="B42" s="39" t="s">
        <v>648</v>
      </c>
      <c r="C42" s="895" t="s">
        <v>650</v>
      </c>
      <c r="D42" s="896">
        <v>160000</v>
      </c>
      <c r="E42" s="896">
        <v>160000</v>
      </c>
      <c r="F42" s="350">
        <v>129956</v>
      </c>
      <c r="G42" s="974"/>
      <c r="H42" s="975"/>
    </row>
    <row r="43" spans="1:8" s="11" customFormat="1" ht="14.25" customHeight="1" x14ac:dyDescent="0.2">
      <c r="A43" s="8" t="s">
        <v>98</v>
      </c>
      <c r="B43" s="39" t="s">
        <v>649</v>
      </c>
      <c r="C43" s="895" t="s">
        <v>650</v>
      </c>
      <c r="D43" s="896">
        <v>2600000</v>
      </c>
      <c r="E43" s="896">
        <v>2600000</v>
      </c>
      <c r="F43" s="350">
        <v>995642</v>
      </c>
      <c r="G43" s="974"/>
      <c r="H43" s="975"/>
    </row>
    <row r="44" spans="1:8" s="11" customFormat="1" ht="14.25" customHeight="1" x14ac:dyDescent="0.2">
      <c r="A44" s="41" t="s">
        <v>99</v>
      </c>
      <c r="B44" s="900" t="s">
        <v>651</v>
      </c>
      <c r="C44" s="901" t="s">
        <v>652</v>
      </c>
      <c r="D44" s="902"/>
      <c r="E44" s="902"/>
      <c r="F44" s="384">
        <f>SUM(D44:E44)</f>
        <v>0</v>
      </c>
      <c r="G44" s="974"/>
      <c r="H44" s="975"/>
    </row>
    <row r="45" spans="1:8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672">
        <f>SUM(D32+D33+D37+D40+D41+D44)</f>
        <v>69260000</v>
      </c>
      <c r="E45" s="672">
        <f t="shared" ref="E45" si="7">SUM(E32+E33+E37+E40+E41+E44)</f>
        <v>69260000</v>
      </c>
      <c r="F45" s="672">
        <f>SUM(F32+F33+F37+F40+F41+F44)</f>
        <v>24021839</v>
      </c>
      <c r="G45" s="974"/>
      <c r="H45" s="975"/>
    </row>
    <row r="46" spans="1:8" s="11" customFormat="1" ht="14.25" customHeight="1" x14ac:dyDescent="0.2">
      <c r="A46" s="32" t="s">
        <v>105</v>
      </c>
      <c r="B46" s="903" t="s">
        <v>106</v>
      </c>
      <c r="C46" s="904" t="s">
        <v>107</v>
      </c>
      <c r="D46" s="905">
        <v>11000000</v>
      </c>
      <c r="E46" s="905">
        <v>11000000</v>
      </c>
      <c r="F46" s="388">
        <v>1533277</v>
      </c>
      <c r="G46" s="974"/>
      <c r="H46" s="975"/>
    </row>
    <row r="47" spans="1:8" s="11" customFormat="1" ht="14.25" customHeight="1" x14ac:dyDescent="0.2">
      <c r="A47" s="12" t="s">
        <v>108</v>
      </c>
      <c r="B47" s="886" t="s">
        <v>109</v>
      </c>
      <c r="C47" s="906" t="s">
        <v>110</v>
      </c>
      <c r="D47" s="907">
        <v>11688000</v>
      </c>
      <c r="E47" s="907">
        <v>11688000</v>
      </c>
      <c r="F47" s="350">
        <v>7098877</v>
      </c>
      <c r="G47" s="974"/>
      <c r="H47" s="975"/>
    </row>
    <row r="48" spans="1:8" s="11" customFormat="1" ht="14.25" customHeight="1" x14ac:dyDescent="0.2">
      <c r="A48" s="12" t="s">
        <v>111</v>
      </c>
      <c r="B48" s="886" t="s">
        <v>112</v>
      </c>
      <c r="C48" s="906" t="s">
        <v>113</v>
      </c>
      <c r="D48" s="907">
        <v>2000000</v>
      </c>
      <c r="E48" s="907">
        <v>2000000</v>
      </c>
      <c r="F48" s="350">
        <v>1291676</v>
      </c>
      <c r="G48" s="974"/>
      <c r="H48" s="975"/>
    </row>
    <row r="49" spans="1:8" s="11" customFormat="1" ht="14.25" customHeight="1" x14ac:dyDescent="0.2">
      <c r="A49" s="12" t="s">
        <v>114</v>
      </c>
      <c r="B49" s="886" t="s">
        <v>115</v>
      </c>
      <c r="C49" s="906" t="s">
        <v>116</v>
      </c>
      <c r="D49" s="907">
        <v>0</v>
      </c>
      <c r="E49" s="907">
        <v>0</v>
      </c>
      <c r="F49" s="350">
        <v>0</v>
      </c>
      <c r="G49" s="974"/>
      <c r="H49" s="975"/>
    </row>
    <row r="50" spans="1:8" s="11" customFormat="1" ht="14.25" customHeight="1" x14ac:dyDescent="0.2">
      <c r="A50" s="12" t="s">
        <v>117</v>
      </c>
      <c r="B50" s="886" t="s">
        <v>118</v>
      </c>
      <c r="C50" s="906" t="s">
        <v>119</v>
      </c>
      <c r="D50" s="907">
        <v>2260000</v>
      </c>
      <c r="E50" s="907">
        <v>2260000</v>
      </c>
      <c r="F50" s="350">
        <v>1521153</v>
      </c>
      <c r="G50" s="974"/>
      <c r="H50" s="975"/>
    </row>
    <row r="51" spans="1:8" s="11" customFormat="1" ht="14.25" customHeight="1" x14ac:dyDescent="0.2">
      <c r="A51" s="12" t="s">
        <v>120</v>
      </c>
      <c r="B51" s="886" t="s">
        <v>121</v>
      </c>
      <c r="C51" s="906" t="s">
        <v>122</v>
      </c>
      <c r="D51" s="907">
        <v>3800000</v>
      </c>
      <c r="E51" s="907">
        <v>3800000</v>
      </c>
      <c r="F51" s="350">
        <v>1114971</v>
      </c>
      <c r="G51" s="974"/>
      <c r="H51" s="975"/>
    </row>
    <row r="52" spans="1:8" s="11" customFormat="1" ht="14.25" customHeight="1" x14ac:dyDescent="0.2">
      <c r="A52" s="12" t="s">
        <v>123</v>
      </c>
      <c r="B52" s="886" t="s">
        <v>124</v>
      </c>
      <c r="C52" s="906" t="s">
        <v>125</v>
      </c>
      <c r="D52" s="907">
        <v>0</v>
      </c>
      <c r="E52" s="907">
        <v>0</v>
      </c>
      <c r="F52" s="350"/>
      <c r="G52" s="974"/>
      <c r="H52" s="975"/>
    </row>
    <row r="53" spans="1:8" s="11" customFormat="1" ht="14.25" customHeight="1" x14ac:dyDescent="0.2">
      <c r="A53" s="12" t="s">
        <v>126</v>
      </c>
      <c r="B53" s="886" t="s">
        <v>127</v>
      </c>
      <c r="C53" s="906" t="s">
        <v>128</v>
      </c>
      <c r="D53" s="907">
        <v>0</v>
      </c>
      <c r="E53" s="907">
        <v>0</v>
      </c>
      <c r="F53" s="350">
        <v>0</v>
      </c>
      <c r="G53" s="974"/>
      <c r="H53" s="975"/>
    </row>
    <row r="54" spans="1:8" s="11" customFormat="1" ht="14.25" customHeight="1" x14ac:dyDescent="0.2">
      <c r="A54" s="12" t="s">
        <v>129</v>
      </c>
      <c r="B54" s="886" t="s">
        <v>130</v>
      </c>
      <c r="C54" s="906" t="s">
        <v>131</v>
      </c>
      <c r="D54" s="907">
        <v>0</v>
      </c>
      <c r="E54" s="907">
        <v>0</v>
      </c>
      <c r="F54" s="389"/>
      <c r="G54" s="974"/>
      <c r="H54" s="975"/>
    </row>
    <row r="55" spans="1:8" s="11" customFormat="1" ht="14.25" customHeight="1" x14ac:dyDescent="0.2">
      <c r="A55" s="12" t="s">
        <v>132</v>
      </c>
      <c r="B55" s="886" t="s">
        <v>133</v>
      </c>
      <c r="C55" s="906" t="s">
        <v>134</v>
      </c>
      <c r="D55" s="907">
        <v>0</v>
      </c>
      <c r="E55" s="907">
        <v>0</v>
      </c>
      <c r="F55" s="389"/>
      <c r="G55" s="974"/>
      <c r="H55" s="975"/>
    </row>
    <row r="56" spans="1:8" s="11" customFormat="1" ht="14.25" customHeight="1" x14ac:dyDescent="0.2">
      <c r="A56" s="20" t="s">
        <v>135</v>
      </c>
      <c r="B56" s="908" t="s">
        <v>136</v>
      </c>
      <c r="C56" s="901" t="s">
        <v>137</v>
      </c>
      <c r="D56" s="902">
        <v>1620000</v>
      </c>
      <c r="E56" s="902">
        <v>1620000</v>
      </c>
      <c r="F56" s="354">
        <v>8113</v>
      </c>
      <c r="G56" s="974"/>
      <c r="H56" s="975"/>
    </row>
    <row r="57" spans="1:8" s="11" customFormat="1" ht="15.75" customHeight="1" x14ac:dyDescent="0.2">
      <c r="A57" s="22" t="s">
        <v>138</v>
      </c>
      <c r="B57" s="48" t="s">
        <v>139</v>
      </c>
      <c r="C57" s="882" t="s">
        <v>140</v>
      </c>
      <c r="D57" s="675">
        <f t="shared" ref="D57:E57" si="8">SUM(D46:D56)</f>
        <v>32368000</v>
      </c>
      <c r="E57" s="638">
        <f t="shared" si="8"/>
        <v>32368000</v>
      </c>
      <c r="F57" s="909">
        <f>SUM(F46:F56)</f>
        <v>12568067</v>
      </c>
      <c r="G57" s="974"/>
      <c r="H57" s="975"/>
    </row>
    <row r="58" spans="1:8" s="11" customFormat="1" ht="14.25" customHeight="1" x14ac:dyDescent="0.2">
      <c r="A58" s="49" t="s">
        <v>141</v>
      </c>
      <c r="B58" s="884" t="s">
        <v>142</v>
      </c>
      <c r="C58" s="910" t="s">
        <v>143</v>
      </c>
      <c r="D58" s="911"/>
      <c r="E58" s="911"/>
      <c r="F58" s="391"/>
      <c r="G58" s="974"/>
      <c r="H58" s="975"/>
    </row>
    <row r="59" spans="1:8" s="11" customFormat="1" ht="14.25" customHeight="1" x14ac:dyDescent="0.2">
      <c r="A59" s="51" t="s">
        <v>144</v>
      </c>
      <c r="B59" s="886" t="s">
        <v>145</v>
      </c>
      <c r="C59" s="906" t="s">
        <v>146</v>
      </c>
      <c r="D59" s="907">
        <v>20000000</v>
      </c>
      <c r="E59" s="907">
        <v>17619014</v>
      </c>
      <c r="F59" s="389"/>
      <c r="G59" s="974"/>
      <c r="H59" s="975"/>
    </row>
    <row r="60" spans="1:8" s="11" customFormat="1" ht="14.25" customHeight="1" x14ac:dyDescent="0.2">
      <c r="A60" s="51" t="s">
        <v>147</v>
      </c>
      <c r="B60" s="886" t="s">
        <v>148</v>
      </c>
      <c r="C60" s="906" t="s">
        <v>149</v>
      </c>
      <c r="D60" s="907"/>
      <c r="E60" s="907">
        <v>472441</v>
      </c>
      <c r="F60" s="389">
        <v>472441</v>
      </c>
      <c r="G60" s="974"/>
      <c r="H60" s="975"/>
    </row>
    <row r="61" spans="1:8" s="11" customFormat="1" ht="14.25" customHeight="1" x14ac:dyDescent="0.2">
      <c r="A61" s="51" t="s">
        <v>150</v>
      </c>
      <c r="B61" s="886" t="s">
        <v>151</v>
      </c>
      <c r="C61" s="906" t="s">
        <v>152</v>
      </c>
      <c r="D61" s="907"/>
      <c r="E61" s="907"/>
      <c r="F61" s="389"/>
      <c r="G61" s="974"/>
      <c r="H61" s="975"/>
    </row>
    <row r="62" spans="1:8" s="11" customFormat="1" ht="14.25" customHeight="1" x14ac:dyDescent="0.2">
      <c r="A62" s="52" t="s">
        <v>153</v>
      </c>
      <c r="B62" s="908" t="s">
        <v>154</v>
      </c>
      <c r="C62" s="901" t="s">
        <v>155</v>
      </c>
      <c r="D62" s="902">
        <v>240000</v>
      </c>
      <c r="E62" s="902">
        <v>240000</v>
      </c>
      <c r="F62" s="354"/>
      <c r="G62" s="974"/>
      <c r="H62" s="975"/>
    </row>
    <row r="63" spans="1:8" s="11" customFormat="1" ht="19.5" customHeight="1" x14ac:dyDescent="0.2">
      <c r="A63" s="29" t="s">
        <v>156</v>
      </c>
      <c r="B63" s="48" t="s">
        <v>157</v>
      </c>
      <c r="C63" s="912" t="s">
        <v>158</v>
      </c>
      <c r="D63" s="673">
        <f t="shared" ref="D63:E63" si="9">SUM(D58:D62)</f>
        <v>20240000</v>
      </c>
      <c r="E63" s="674">
        <f t="shared" si="9"/>
        <v>18331455</v>
      </c>
      <c r="F63" s="394">
        <f>SUM(F58:F62)</f>
        <v>472441</v>
      </c>
      <c r="G63" s="974"/>
      <c r="H63" s="975"/>
    </row>
    <row r="64" spans="1:8" s="11" customFormat="1" ht="24" customHeight="1" x14ac:dyDescent="0.2">
      <c r="A64" s="32" t="s">
        <v>159</v>
      </c>
      <c r="B64" s="913" t="s">
        <v>160</v>
      </c>
      <c r="C64" s="914" t="s">
        <v>161</v>
      </c>
      <c r="D64" s="915"/>
      <c r="E64" s="915">
        <v>55635</v>
      </c>
      <c r="F64" s="388">
        <v>55635</v>
      </c>
      <c r="G64" s="974"/>
      <c r="H64" s="975"/>
    </row>
    <row r="65" spans="1:8" s="11" customFormat="1" ht="17.25" customHeight="1" x14ac:dyDescent="0.2">
      <c r="A65" s="20" t="s">
        <v>162</v>
      </c>
      <c r="B65" s="908" t="s">
        <v>163</v>
      </c>
      <c r="C65" s="916" t="s">
        <v>164</v>
      </c>
      <c r="D65" s="917">
        <v>1600000</v>
      </c>
      <c r="E65" s="917">
        <v>1600000</v>
      </c>
      <c r="F65" s="384">
        <v>100000</v>
      </c>
      <c r="G65" s="974"/>
      <c r="H65" s="975"/>
    </row>
    <row r="66" spans="1:8" s="11" customFormat="1" ht="17.25" customHeight="1" x14ac:dyDescent="0.2">
      <c r="A66" s="29" t="s">
        <v>165</v>
      </c>
      <c r="B66" s="881" t="s">
        <v>166</v>
      </c>
      <c r="C66" s="882" t="s">
        <v>167</v>
      </c>
      <c r="D66" s="671">
        <f t="shared" ref="D66:E66" si="10">SUM(D64:D65)</f>
        <v>1600000</v>
      </c>
      <c r="E66" s="671">
        <f t="shared" si="10"/>
        <v>1655635</v>
      </c>
      <c r="F66" s="918">
        <f>SUM(F64:F65)</f>
        <v>155635</v>
      </c>
      <c r="G66" s="974"/>
      <c r="H66" s="975"/>
    </row>
    <row r="67" spans="1:8" s="11" customFormat="1" ht="16.5" customHeight="1" x14ac:dyDescent="0.2">
      <c r="A67" s="8" t="s">
        <v>168</v>
      </c>
      <c r="B67" s="863" t="s">
        <v>169</v>
      </c>
      <c r="C67" s="864" t="s">
        <v>170</v>
      </c>
      <c r="D67" s="919"/>
      <c r="E67" s="919"/>
      <c r="F67" s="920"/>
      <c r="G67" s="974"/>
      <c r="H67" s="975"/>
    </row>
    <row r="68" spans="1:8" s="11" customFormat="1" ht="14.25" customHeight="1" x14ac:dyDescent="0.2">
      <c r="A68" s="20" t="s">
        <v>171</v>
      </c>
      <c r="B68" s="908" t="s">
        <v>172</v>
      </c>
      <c r="C68" s="878" t="s">
        <v>173</v>
      </c>
      <c r="D68" s="917"/>
      <c r="E68" s="917"/>
      <c r="F68" s="921"/>
      <c r="G68" s="974"/>
      <c r="H68" s="975"/>
    </row>
    <row r="69" spans="1:8" s="11" customFormat="1" ht="15.75" customHeight="1" x14ac:dyDescent="0.2">
      <c r="A69" s="20" t="s">
        <v>174</v>
      </c>
      <c r="B69" s="922" t="s">
        <v>175</v>
      </c>
      <c r="C69" s="923" t="s">
        <v>176</v>
      </c>
      <c r="D69" s="924">
        <f t="shared" ref="D69:E69" si="11">SUM(D67:D68)</f>
        <v>0</v>
      </c>
      <c r="E69" s="924">
        <f t="shared" si="11"/>
        <v>0</v>
      </c>
      <c r="F69" s="925">
        <f>SUM(F67:F68)</f>
        <v>0</v>
      </c>
      <c r="G69" s="974"/>
      <c r="H69" s="975"/>
    </row>
    <row r="70" spans="1:8" s="11" customFormat="1" ht="25.5" customHeight="1" x14ac:dyDescent="0.2">
      <c r="A70" s="29" t="s">
        <v>177</v>
      </c>
      <c r="B70" s="48" t="s">
        <v>178</v>
      </c>
      <c r="C70" s="59" t="s">
        <v>179</v>
      </c>
      <c r="D70" s="355">
        <f t="shared" ref="D70" si="12">SUM(D22+D31+D45+D57+D63+D66+D69)</f>
        <v>563618474</v>
      </c>
      <c r="E70" s="355">
        <f>SUM(E22+E31+E45+E57+E63+E66+E69)</f>
        <v>660677607</v>
      </c>
      <c r="F70" s="356">
        <f>SUM(F22+F31+F45+F57+F63+F66+F69)</f>
        <v>402461014</v>
      </c>
      <c r="G70" s="974"/>
      <c r="H70" s="975"/>
    </row>
    <row r="71" spans="1:8" s="11" customFormat="1" ht="14.25" customHeight="1" x14ac:dyDescent="0.2">
      <c r="A71" s="8" t="s">
        <v>180</v>
      </c>
      <c r="B71" s="863" t="s">
        <v>728</v>
      </c>
      <c r="C71" s="864" t="s">
        <v>729</v>
      </c>
      <c r="D71" s="860">
        <v>5605355</v>
      </c>
      <c r="E71" s="860">
        <v>5605355</v>
      </c>
      <c r="F71" s="393"/>
      <c r="G71" s="974"/>
      <c r="H71" s="975"/>
    </row>
    <row r="72" spans="1:8" s="11" customFormat="1" ht="14.25" customHeight="1" x14ac:dyDescent="0.2">
      <c r="A72" s="12" t="s">
        <v>182</v>
      </c>
      <c r="B72" s="866" t="s">
        <v>183</v>
      </c>
      <c r="C72" s="867" t="s">
        <v>184</v>
      </c>
      <c r="D72" s="926">
        <f t="shared" ref="D72:F72" si="13">SUM(D73:D74)</f>
        <v>50000000</v>
      </c>
      <c r="E72" s="366">
        <f t="shared" si="13"/>
        <v>53346850</v>
      </c>
      <c r="F72" s="927">
        <f t="shared" si="13"/>
        <v>53346850</v>
      </c>
      <c r="G72" s="974"/>
      <c r="H72" s="975"/>
    </row>
    <row r="73" spans="1:8" s="11" customFormat="1" ht="14.25" customHeight="1" x14ac:dyDescent="0.2">
      <c r="A73" s="12" t="s">
        <v>185</v>
      </c>
      <c r="B73" s="928" t="s">
        <v>186</v>
      </c>
      <c r="C73" s="867" t="s">
        <v>187</v>
      </c>
      <c r="D73" s="861">
        <v>50000000</v>
      </c>
      <c r="E73" s="861">
        <v>53346850</v>
      </c>
      <c r="F73" s="389">
        <v>53346850</v>
      </c>
      <c r="G73" s="974"/>
      <c r="H73" s="975"/>
    </row>
    <row r="74" spans="1:8" s="11" customFormat="1" ht="14.25" customHeight="1" x14ac:dyDescent="0.2">
      <c r="A74" s="20" t="s">
        <v>188</v>
      </c>
      <c r="B74" s="929" t="s">
        <v>189</v>
      </c>
      <c r="C74" s="867" t="s">
        <v>190</v>
      </c>
      <c r="D74" s="879"/>
      <c r="E74" s="879"/>
      <c r="F74" s="354"/>
      <c r="G74" s="974"/>
      <c r="H74" s="975"/>
    </row>
    <row r="75" spans="1:8" s="11" customFormat="1" ht="24.75" customHeight="1" x14ac:dyDescent="0.2">
      <c r="A75" s="29" t="s">
        <v>191</v>
      </c>
      <c r="B75" s="930" t="s">
        <v>192</v>
      </c>
      <c r="C75" s="882" t="s">
        <v>193</v>
      </c>
      <c r="D75" s="672">
        <f t="shared" ref="D75:E75" si="14">SUM(D71:D72)</f>
        <v>55605355</v>
      </c>
      <c r="E75" s="355">
        <f t="shared" si="14"/>
        <v>58952205</v>
      </c>
      <c r="F75" s="894">
        <f>SUM(F71:F72)</f>
        <v>53346850</v>
      </c>
      <c r="G75" s="974"/>
      <c r="H75" s="975"/>
    </row>
    <row r="76" spans="1:8" s="11" customFormat="1" ht="27" customHeight="1" x14ac:dyDescent="0.2">
      <c r="A76" s="29" t="s">
        <v>194</v>
      </c>
      <c r="B76" s="930" t="s">
        <v>195</v>
      </c>
      <c r="C76" s="882" t="s">
        <v>595</v>
      </c>
      <c r="D76" s="672">
        <f t="shared" ref="D76:E76" si="15">SUM(D75,D70)</f>
        <v>619223829</v>
      </c>
      <c r="E76" s="355">
        <f t="shared" si="15"/>
        <v>719629812</v>
      </c>
      <c r="F76" s="894">
        <f>SUM(F75,F70)</f>
        <v>455807864</v>
      </c>
      <c r="G76" s="1026"/>
      <c r="H76" s="1027"/>
    </row>
    <row r="77" spans="1:8" ht="17.25" customHeight="1" x14ac:dyDescent="0.25">
      <c r="A77" s="1036"/>
      <c r="B77" s="1036"/>
      <c r="C77" s="1036"/>
      <c r="D77" s="1036"/>
      <c r="E77" s="1036"/>
      <c r="F77" s="1036"/>
      <c r="G77" s="974"/>
      <c r="H77" s="975"/>
    </row>
    <row r="78" spans="1:8" s="63" customFormat="1" ht="16.5" customHeight="1" x14ac:dyDescent="0.25">
      <c r="A78" s="1036" t="s">
        <v>196</v>
      </c>
      <c r="B78" s="1036"/>
      <c r="C78" s="1036"/>
      <c r="D78" s="1036"/>
      <c r="E78" s="1036"/>
      <c r="F78" s="1036"/>
      <c r="G78" s="974"/>
      <c r="H78" s="975"/>
    </row>
    <row r="79" spans="1:8" ht="38.1" customHeight="1" x14ac:dyDescent="0.25">
      <c r="A79" s="4" t="s">
        <v>2</v>
      </c>
      <c r="B79" s="5" t="s">
        <v>197</v>
      </c>
      <c r="C79" s="5" t="s">
        <v>4</v>
      </c>
      <c r="D79" s="192" t="s">
        <v>489</v>
      </c>
      <c r="E79" s="192" t="s">
        <v>725</v>
      </c>
      <c r="F79" s="192" t="s">
        <v>726</v>
      </c>
      <c r="G79" s="974"/>
      <c r="H79" s="975"/>
    </row>
    <row r="80" spans="1:8" s="7" customFormat="1" ht="12" customHeight="1" x14ac:dyDescent="0.2">
      <c r="A80" s="4" t="s">
        <v>5</v>
      </c>
      <c r="B80" s="5" t="s">
        <v>6</v>
      </c>
      <c r="C80" s="5" t="s">
        <v>7</v>
      </c>
      <c r="D80" s="653" t="s">
        <v>8</v>
      </c>
      <c r="E80" s="653" t="s">
        <v>262</v>
      </c>
      <c r="F80" s="6" t="s">
        <v>411</v>
      </c>
      <c r="G80" s="974"/>
      <c r="H80" s="975"/>
    </row>
    <row r="81" spans="1:12" ht="16.5" customHeight="1" x14ac:dyDescent="0.25">
      <c r="A81" s="77" t="s">
        <v>9</v>
      </c>
      <c r="B81" s="33" t="s">
        <v>198</v>
      </c>
      <c r="C81" s="34" t="s">
        <v>199</v>
      </c>
      <c r="D81" s="658">
        <v>130677641</v>
      </c>
      <c r="E81" s="658">
        <v>130677641</v>
      </c>
      <c r="F81" s="784">
        <v>67977934</v>
      </c>
      <c r="G81" s="974"/>
      <c r="H81" s="975"/>
    </row>
    <row r="82" spans="1:12" ht="16.5" customHeight="1" x14ac:dyDescent="0.25">
      <c r="A82" s="51" t="s">
        <v>12</v>
      </c>
      <c r="B82" s="66" t="s">
        <v>200</v>
      </c>
      <c r="C82" s="67" t="s">
        <v>201</v>
      </c>
      <c r="D82" s="659">
        <v>17453886</v>
      </c>
      <c r="E82" s="659">
        <v>17453886</v>
      </c>
      <c r="F82" s="784">
        <v>9118878</v>
      </c>
      <c r="G82" s="974"/>
      <c r="H82" s="975"/>
    </row>
    <row r="83" spans="1:12" ht="16.5" customHeight="1" x14ac:dyDescent="0.25">
      <c r="A83" s="51" t="s">
        <v>15</v>
      </c>
      <c r="B83" s="66" t="s">
        <v>202</v>
      </c>
      <c r="C83" s="67" t="s">
        <v>203</v>
      </c>
      <c r="D83" s="659">
        <v>173112763</v>
      </c>
      <c r="E83" s="659">
        <v>264937106</v>
      </c>
      <c r="F83" s="784">
        <v>205251492</v>
      </c>
      <c r="G83" s="974"/>
      <c r="H83" s="975"/>
      <c r="K83" s="975"/>
      <c r="L83" s="953"/>
    </row>
    <row r="84" spans="1:12" ht="16.5" customHeight="1" x14ac:dyDescent="0.25">
      <c r="A84" s="51" t="s">
        <v>18</v>
      </c>
      <c r="B84" s="66" t="s">
        <v>204</v>
      </c>
      <c r="C84" s="67" t="s">
        <v>205</v>
      </c>
      <c r="D84" s="659">
        <v>2000000</v>
      </c>
      <c r="E84" s="659">
        <v>2000000</v>
      </c>
      <c r="F84" s="784">
        <v>1020700</v>
      </c>
      <c r="G84" s="974"/>
      <c r="H84" s="975"/>
    </row>
    <row r="85" spans="1:12" ht="16.5" customHeight="1" x14ac:dyDescent="0.25">
      <c r="A85" s="51" t="s">
        <v>21</v>
      </c>
      <c r="B85" s="66" t="s">
        <v>206</v>
      </c>
      <c r="C85" s="67" t="s">
        <v>207</v>
      </c>
      <c r="D85" s="873">
        <f t="shared" ref="D85:F85" si="16">SUM(D86:D92)</f>
        <v>21178862</v>
      </c>
      <c r="E85" s="873">
        <f t="shared" si="16"/>
        <v>22672802</v>
      </c>
      <c r="F85" s="784">
        <f t="shared" si="16"/>
        <v>4437105</v>
      </c>
      <c r="G85" s="974"/>
      <c r="H85" s="975"/>
    </row>
    <row r="86" spans="1:12" ht="16.5" customHeight="1" x14ac:dyDescent="0.25">
      <c r="A86" s="51" t="s">
        <v>24</v>
      </c>
      <c r="B86" s="66" t="s">
        <v>208</v>
      </c>
      <c r="C86" s="67" t="s">
        <v>653</v>
      </c>
      <c r="D86" s="659">
        <v>9778862</v>
      </c>
      <c r="E86" s="659">
        <v>11272802</v>
      </c>
      <c r="F86" s="784">
        <v>3293980</v>
      </c>
      <c r="G86" s="974"/>
      <c r="H86" s="975"/>
    </row>
    <row r="87" spans="1:12" ht="16.5" customHeight="1" x14ac:dyDescent="0.25">
      <c r="A87" s="51" t="s">
        <v>27</v>
      </c>
      <c r="B87" s="68" t="s">
        <v>210</v>
      </c>
      <c r="C87" s="94" t="s">
        <v>211</v>
      </c>
      <c r="D87" s="660">
        <v>0</v>
      </c>
      <c r="E87" s="660">
        <v>0</v>
      </c>
      <c r="F87" s="784"/>
      <c r="G87" s="974"/>
      <c r="H87" s="975"/>
    </row>
    <row r="88" spans="1:12" ht="16.5" customHeight="1" x14ac:dyDescent="0.25">
      <c r="A88" s="51" t="s">
        <v>30</v>
      </c>
      <c r="B88" s="68" t="s">
        <v>212</v>
      </c>
      <c r="C88" s="94" t="s">
        <v>213</v>
      </c>
      <c r="D88" s="660">
        <v>0</v>
      </c>
      <c r="E88" s="660">
        <v>0</v>
      </c>
      <c r="F88" s="784"/>
      <c r="G88" s="974"/>
      <c r="H88" s="975"/>
    </row>
    <row r="89" spans="1:12" ht="16.5" customHeight="1" x14ac:dyDescent="0.25">
      <c r="A89" s="51" t="s">
        <v>33</v>
      </c>
      <c r="B89" s="69" t="s">
        <v>214</v>
      </c>
      <c r="C89" s="94" t="s">
        <v>215</v>
      </c>
      <c r="D89" s="660">
        <v>5400000</v>
      </c>
      <c r="E89" s="660">
        <v>5400000</v>
      </c>
      <c r="F89" s="784">
        <v>158125</v>
      </c>
      <c r="G89" s="974"/>
      <c r="H89" s="975"/>
    </row>
    <row r="90" spans="1:12" ht="16.5" customHeight="1" x14ac:dyDescent="0.25">
      <c r="A90" s="51" t="s">
        <v>36</v>
      </c>
      <c r="B90" s="68" t="s">
        <v>216</v>
      </c>
      <c r="C90" s="94" t="s">
        <v>217</v>
      </c>
      <c r="D90" s="660">
        <v>0</v>
      </c>
      <c r="E90" s="660">
        <v>0</v>
      </c>
      <c r="F90" s="784"/>
      <c r="G90" s="974"/>
      <c r="H90" s="975"/>
    </row>
    <row r="91" spans="1:12" ht="16.5" customHeight="1" x14ac:dyDescent="0.25">
      <c r="A91" s="51" t="s">
        <v>38</v>
      </c>
      <c r="B91" s="68" t="s">
        <v>218</v>
      </c>
      <c r="C91" s="94" t="s">
        <v>219</v>
      </c>
      <c r="D91" s="660">
        <v>6000000</v>
      </c>
      <c r="E91" s="660">
        <v>6000000</v>
      </c>
      <c r="F91" s="784">
        <v>985000</v>
      </c>
      <c r="G91" s="974"/>
      <c r="H91" s="975"/>
    </row>
    <row r="92" spans="1:12" ht="16.5" customHeight="1" x14ac:dyDescent="0.25">
      <c r="A92" s="51" t="s">
        <v>40</v>
      </c>
      <c r="B92" s="68" t="s">
        <v>220</v>
      </c>
      <c r="C92" s="94" t="s">
        <v>221</v>
      </c>
      <c r="D92" s="660">
        <f>SUM(D93:D94)</f>
        <v>0</v>
      </c>
      <c r="E92" s="660">
        <v>0</v>
      </c>
      <c r="F92" s="382">
        <f t="shared" ref="F92" si="17">SUM(F93:F94)</f>
        <v>0</v>
      </c>
      <c r="G92" s="974"/>
      <c r="H92" s="975"/>
    </row>
    <row r="93" spans="1:12" ht="16.5" customHeight="1" x14ac:dyDescent="0.25">
      <c r="A93" s="51" t="s">
        <v>42</v>
      </c>
      <c r="B93" s="68" t="s">
        <v>222</v>
      </c>
      <c r="C93" s="70" t="s">
        <v>221</v>
      </c>
      <c r="D93" s="661"/>
      <c r="E93" s="661"/>
      <c r="F93" s="382"/>
      <c r="G93" s="974"/>
      <c r="H93" s="975"/>
    </row>
    <row r="94" spans="1:12" ht="16.5" customHeight="1" x14ac:dyDescent="0.25">
      <c r="A94" s="662" t="s">
        <v>44</v>
      </c>
      <c r="B94" s="663" t="s">
        <v>223</v>
      </c>
      <c r="C94" s="664" t="s">
        <v>221</v>
      </c>
      <c r="D94" s="665"/>
      <c r="E94" s="665"/>
      <c r="F94" s="666"/>
      <c r="G94" s="974"/>
      <c r="H94" s="975"/>
    </row>
    <row r="95" spans="1:12" ht="16.5" customHeight="1" x14ac:dyDescent="0.25">
      <c r="A95" s="73" t="s">
        <v>46</v>
      </c>
      <c r="B95" s="74" t="s">
        <v>407</v>
      </c>
      <c r="C95" s="31" t="s">
        <v>224</v>
      </c>
      <c r="D95" s="655">
        <f>SUM(D81:D85)</f>
        <v>344423152</v>
      </c>
      <c r="E95" s="655">
        <f>SUM(E81:E85)</f>
        <v>437741435</v>
      </c>
      <c r="F95" s="390">
        <f>SUM(F81:F85)</f>
        <v>287806109</v>
      </c>
      <c r="G95" s="974"/>
      <c r="H95" s="975"/>
    </row>
    <row r="96" spans="1:12" ht="16.5" customHeight="1" x14ac:dyDescent="0.25">
      <c r="A96" s="77" t="s">
        <v>48</v>
      </c>
      <c r="B96" s="33" t="s">
        <v>225</v>
      </c>
      <c r="C96" s="34" t="s">
        <v>226</v>
      </c>
      <c r="D96" s="658">
        <v>111799135</v>
      </c>
      <c r="E96" s="658">
        <v>111799135</v>
      </c>
      <c r="F96" s="388">
        <v>12312643</v>
      </c>
      <c r="G96" s="974"/>
      <c r="H96" s="975"/>
    </row>
    <row r="97" spans="1:11" ht="16.5" customHeight="1" x14ac:dyDescent="0.25">
      <c r="A97" s="51" t="s">
        <v>50</v>
      </c>
      <c r="B97" s="66" t="s">
        <v>227</v>
      </c>
      <c r="C97" s="67" t="s">
        <v>228</v>
      </c>
      <c r="D97" s="659">
        <v>29063668</v>
      </c>
      <c r="E97" s="659">
        <v>29063668</v>
      </c>
      <c r="F97" s="350">
        <v>20436037</v>
      </c>
      <c r="G97" s="974"/>
      <c r="H97" s="975"/>
    </row>
    <row r="98" spans="1:11" ht="16.5" customHeight="1" x14ac:dyDescent="0.25">
      <c r="A98" s="51" t="s">
        <v>53</v>
      </c>
      <c r="B98" s="866" t="s">
        <v>229</v>
      </c>
      <c r="C98" s="867" t="s">
        <v>230</v>
      </c>
      <c r="D98" s="899"/>
      <c r="E98" s="899">
        <f t="shared" ref="E98:F98" si="18">SUM(E99:E104)</f>
        <v>0</v>
      </c>
      <c r="F98" s="350">
        <f t="shared" si="18"/>
        <v>0</v>
      </c>
      <c r="G98" s="974"/>
      <c r="H98" s="975"/>
    </row>
    <row r="99" spans="1:11" ht="16.5" customHeight="1" x14ac:dyDescent="0.25">
      <c r="A99" s="51" t="s">
        <v>56</v>
      </c>
      <c r="B99" s="555" t="s">
        <v>231</v>
      </c>
      <c r="C99" s="895" t="s">
        <v>232</v>
      </c>
      <c r="D99" s="897"/>
      <c r="E99" s="897"/>
      <c r="F99" s="552">
        <f>SUM(D99:E99)</f>
        <v>0</v>
      </c>
      <c r="G99" s="974"/>
      <c r="H99" s="975"/>
    </row>
    <row r="100" spans="1:11" ht="16.5" customHeight="1" x14ac:dyDescent="0.25">
      <c r="A100" s="51" t="s">
        <v>59</v>
      </c>
      <c r="B100" s="556" t="s">
        <v>212</v>
      </c>
      <c r="C100" s="895" t="s">
        <v>233</v>
      </c>
      <c r="D100" s="897"/>
      <c r="E100" s="897"/>
      <c r="F100" s="552">
        <f>SUM(D100:E100)</f>
        <v>0</v>
      </c>
      <c r="G100" s="974"/>
      <c r="H100" s="975"/>
    </row>
    <row r="101" spans="1:11" ht="16.5" customHeight="1" x14ac:dyDescent="0.25">
      <c r="A101" s="51" t="s">
        <v>61</v>
      </c>
      <c r="B101" s="556" t="s">
        <v>234</v>
      </c>
      <c r="C101" s="895" t="s">
        <v>235</v>
      </c>
      <c r="D101" s="897"/>
      <c r="E101" s="897"/>
      <c r="F101" s="552">
        <f>SUM(D101:E101)</f>
        <v>0</v>
      </c>
      <c r="G101" s="974"/>
      <c r="H101" s="975"/>
    </row>
    <row r="102" spans="1:11" ht="16.5" customHeight="1" x14ac:dyDescent="0.25">
      <c r="A102" s="51" t="s">
        <v>63</v>
      </c>
      <c r="B102" s="556" t="s">
        <v>236</v>
      </c>
      <c r="C102" s="895" t="s">
        <v>237</v>
      </c>
      <c r="D102" s="897"/>
      <c r="E102" s="897"/>
      <c r="F102" s="552">
        <f>SUM(D102:E102)</f>
        <v>0</v>
      </c>
      <c r="G102" s="974"/>
      <c r="H102" s="975"/>
    </row>
    <row r="103" spans="1:11" ht="16.5" customHeight="1" x14ac:dyDescent="0.25">
      <c r="A103" s="51" t="s">
        <v>65</v>
      </c>
      <c r="B103" s="556" t="s">
        <v>238</v>
      </c>
      <c r="C103" s="895" t="s">
        <v>239</v>
      </c>
      <c r="D103" s="897"/>
      <c r="E103" s="897"/>
      <c r="F103" s="552">
        <f>SUM(D103:E103)</f>
        <v>0</v>
      </c>
      <c r="G103" s="974"/>
      <c r="H103" s="975"/>
    </row>
    <row r="104" spans="1:11" ht="16.5" customHeight="1" x14ac:dyDescent="0.25">
      <c r="A104" s="662" t="s">
        <v>67</v>
      </c>
      <c r="B104" s="667" t="s">
        <v>240</v>
      </c>
      <c r="C104" s="931" t="s">
        <v>241</v>
      </c>
      <c r="D104" s="932"/>
      <c r="E104" s="932"/>
      <c r="F104" s="668"/>
      <c r="G104" s="974"/>
      <c r="H104" s="975"/>
    </row>
    <row r="105" spans="1:11" ht="16.5" customHeight="1" x14ac:dyDescent="0.25">
      <c r="A105" s="73" t="s">
        <v>69</v>
      </c>
      <c r="B105" s="74" t="s">
        <v>406</v>
      </c>
      <c r="C105" s="31" t="s">
        <v>242</v>
      </c>
      <c r="D105" s="655">
        <f>+D96+D97+D98</f>
        <v>140862803</v>
      </c>
      <c r="E105" s="655">
        <f t="shared" ref="E105" si="19">+E96+E97+E98</f>
        <v>140862803</v>
      </c>
      <c r="F105" s="356">
        <f>+F96+F97+F98</f>
        <v>32748680</v>
      </c>
      <c r="G105" s="974"/>
      <c r="H105" s="975"/>
    </row>
    <row r="106" spans="1:11" ht="16.5" customHeight="1" x14ac:dyDescent="0.25">
      <c r="A106" s="76" t="s">
        <v>71</v>
      </c>
      <c r="B106" s="48" t="s">
        <v>243</v>
      </c>
      <c r="C106" s="31" t="s">
        <v>244</v>
      </c>
      <c r="D106" s="656">
        <f t="shared" ref="D106:E106" si="20">SUM(D95+D105)</f>
        <v>485285955</v>
      </c>
      <c r="E106" s="657">
        <f t="shared" si="20"/>
        <v>578604238</v>
      </c>
      <c r="F106" s="394">
        <f>SUM(F95+F105)</f>
        <v>320554789</v>
      </c>
      <c r="G106" s="974"/>
      <c r="H106" s="975"/>
    </row>
    <row r="107" spans="1:11" ht="16.5" customHeight="1" x14ac:dyDescent="0.25">
      <c r="A107" s="77" t="s">
        <v>74</v>
      </c>
      <c r="B107" s="958" t="s">
        <v>245</v>
      </c>
      <c r="C107" s="959" t="s">
        <v>246</v>
      </c>
      <c r="D107" s="960"/>
      <c r="E107" s="960"/>
      <c r="F107" s="395"/>
      <c r="G107" s="974"/>
      <c r="H107" s="975"/>
    </row>
    <row r="108" spans="1:11" ht="16.5" customHeight="1" x14ac:dyDescent="0.25">
      <c r="A108" s="51" t="s">
        <v>77</v>
      </c>
      <c r="B108" s="80" t="s">
        <v>247</v>
      </c>
      <c r="C108" s="67" t="s">
        <v>248</v>
      </c>
      <c r="D108" s="659"/>
      <c r="E108" s="659"/>
      <c r="F108" s="350"/>
      <c r="G108" s="974"/>
      <c r="H108" s="975"/>
    </row>
    <row r="109" spans="1:11" ht="16.5" customHeight="1" x14ac:dyDescent="0.25">
      <c r="A109" s="81" t="s">
        <v>80</v>
      </c>
      <c r="B109" s="80" t="s">
        <v>249</v>
      </c>
      <c r="C109" s="67" t="s">
        <v>250</v>
      </c>
      <c r="D109" s="659">
        <v>5605355</v>
      </c>
      <c r="E109" s="659">
        <v>5605355</v>
      </c>
      <c r="F109" s="350">
        <v>5605355</v>
      </c>
      <c r="G109" s="974"/>
      <c r="H109" s="975"/>
    </row>
    <row r="110" spans="1:11" ht="16.5" customHeight="1" x14ac:dyDescent="0.25">
      <c r="A110" s="51" t="s">
        <v>82</v>
      </c>
      <c r="B110" s="80" t="s">
        <v>399</v>
      </c>
      <c r="C110" s="67" t="s">
        <v>398</v>
      </c>
      <c r="D110" s="659">
        <v>128332519</v>
      </c>
      <c r="E110" s="659">
        <v>135420219</v>
      </c>
      <c r="F110" s="350">
        <v>60405019</v>
      </c>
      <c r="G110" s="974"/>
      <c r="H110" s="975"/>
      <c r="K110" s="953"/>
    </row>
    <row r="111" spans="1:11" ht="16.5" customHeight="1" x14ac:dyDescent="0.25">
      <c r="A111" s="81" t="s">
        <v>84</v>
      </c>
      <c r="B111" s="80" t="s">
        <v>251</v>
      </c>
      <c r="C111" s="67" t="s">
        <v>252</v>
      </c>
      <c r="D111" s="659"/>
      <c r="E111" s="659"/>
      <c r="F111" s="350"/>
      <c r="G111" s="974"/>
      <c r="H111" s="975"/>
    </row>
    <row r="112" spans="1:11" ht="16.5" customHeight="1" x14ac:dyDescent="0.25">
      <c r="A112" s="51" t="s">
        <v>86</v>
      </c>
      <c r="B112" s="30" t="s">
        <v>253</v>
      </c>
      <c r="C112" s="31" t="s">
        <v>254</v>
      </c>
      <c r="D112" s="655">
        <f t="shared" ref="D112" si="21">SUM(D107:D111)</f>
        <v>133937874</v>
      </c>
      <c r="E112" s="655">
        <f>SUM(E107:E111)</f>
        <v>141025574</v>
      </c>
      <c r="F112" s="933">
        <f>SUM(F107:F111)</f>
        <v>66010374</v>
      </c>
      <c r="G112" s="974"/>
      <c r="H112" s="975"/>
    </row>
    <row r="113" spans="1:8" s="11" customFormat="1" ht="24.75" customHeight="1" x14ac:dyDescent="0.2">
      <c r="A113" s="669" t="s">
        <v>89</v>
      </c>
      <c r="B113" s="881" t="s">
        <v>255</v>
      </c>
      <c r="C113" s="934" t="s">
        <v>256</v>
      </c>
      <c r="D113" s="935">
        <f t="shared" ref="D113:E113" si="22">D106+D112</f>
        <v>619223829</v>
      </c>
      <c r="E113" s="935">
        <f t="shared" si="22"/>
        <v>719629812</v>
      </c>
      <c r="F113" s="933">
        <f>F106+F112</f>
        <v>386565163</v>
      </c>
      <c r="G113" s="1026"/>
      <c r="H113" s="1027"/>
    </row>
    <row r="114" spans="1:8" ht="16.5" customHeight="1" x14ac:dyDescent="0.25">
      <c r="H114" s="953"/>
    </row>
    <row r="115" spans="1:8" x14ac:dyDescent="0.25">
      <c r="D115" s="952">
        <f>D76-D113</f>
        <v>0</v>
      </c>
      <c r="E115" s="952">
        <f>E76-E113</f>
        <v>0</v>
      </c>
      <c r="F115" s="952"/>
      <c r="H115" s="953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........./2017. (.......) önkormányzati rendelethez</oddHeader>
  </headerFooter>
  <rowBreaks count="2" manualBreakCount="2">
    <brk id="45" max="3" man="1"/>
    <brk id="95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2"/>
  <sheetViews>
    <sheetView topLeftCell="A28" workbookViewId="0">
      <selection activeCell="B55" sqref="B55"/>
    </sheetView>
  </sheetViews>
  <sheetFormatPr defaultRowHeight="12.75" x14ac:dyDescent="0.2"/>
  <cols>
    <col min="1" max="1" width="6.83203125" style="969" customWidth="1"/>
    <col min="2" max="2" width="60.1640625" style="970" customWidth="1"/>
    <col min="3" max="3" width="8.1640625" style="970" customWidth="1"/>
    <col min="4" max="6" width="14.5" style="971" customWidth="1"/>
    <col min="7" max="7" width="25.83203125" style="982" bestFit="1" customWidth="1"/>
    <col min="8" max="8" width="26.83203125" style="193" customWidth="1"/>
    <col min="9" max="9" width="9.33203125" style="193"/>
    <col min="10" max="10" width="11.83203125" style="193" bestFit="1" customWidth="1"/>
    <col min="11" max="251" width="9.33203125" style="193"/>
    <col min="252" max="252" width="6.83203125" style="193" customWidth="1"/>
    <col min="253" max="253" width="60.1640625" style="193" customWidth="1"/>
    <col min="254" max="254" width="8.1640625" style="193" customWidth="1"/>
    <col min="255" max="257" width="14.5" style="193" customWidth="1"/>
    <col min="258" max="507" width="9.33203125" style="193"/>
    <col min="508" max="508" width="6.83203125" style="193" customWidth="1"/>
    <col min="509" max="509" width="60.1640625" style="193" customWidth="1"/>
    <col min="510" max="510" width="8.1640625" style="193" customWidth="1"/>
    <col min="511" max="513" width="14.5" style="193" customWidth="1"/>
    <col min="514" max="763" width="9.33203125" style="193"/>
    <col min="764" max="764" width="6.83203125" style="193" customWidth="1"/>
    <col min="765" max="765" width="60.1640625" style="193" customWidth="1"/>
    <col min="766" max="766" width="8.1640625" style="193" customWidth="1"/>
    <col min="767" max="769" width="14.5" style="193" customWidth="1"/>
    <col min="770" max="1019" width="9.33203125" style="193"/>
    <col min="1020" max="1020" width="6.83203125" style="193" customWidth="1"/>
    <col min="1021" max="1021" width="60.1640625" style="193" customWidth="1"/>
    <col min="1022" max="1022" width="8.1640625" style="193" customWidth="1"/>
    <col min="1023" max="1025" width="14.5" style="193" customWidth="1"/>
    <col min="1026" max="1275" width="9.33203125" style="193"/>
    <col min="1276" max="1276" width="6.83203125" style="193" customWidth="1"/>
    <col min="1277" max="1277" width="60.1640625" style="193" customWidth="1"/>
    <col min="1278" max="1278" width="8.1640625" style="193" customWidth="1"/>
    <col min="1279" max="1281" width="14.5" style="193" customWidth="1"/>
    <col min="1282" max="1531" width="9.33203125" style="193"/>
    <col min="1532" max="1532" width="6.83203125" style="193" customWidth="1"/>
    <col min="1533" max="1533" width="60.1640625" style="193" customWidth="1"/>
    <col min="1534" max="1534" width="8.1640625" style="193" customWidth="1"/>
    <col min="1535" max="1537" width="14.5" style="193" customWidth="1"/>
    <col min="1538" max="1787" width="9.33203125" style="193"/>
    <col min="1788" max="1788" width="6.83203125" style="193" customWidth="1"/>
    <col min="1789" max="1789" width="60.1640625" style="193" customWidth="1"/>
    <col min="1790" max="1790" width="8.1640625" style="193" customWidth="1"/>
    <col min="1791" max="1793" width="14.5" style="193" customWidth="1"/>
    <col min="1794" max="2043" width="9.33203125" style="193"/>
    <col min="2044" max="2044" width="6.83203125" style="193" customWidth="1"/>
    <col min="2045" max="2045" width="60.1640625" style="193" customWidth="1"/>
    <col min="2046" max="2046" width="8.1640625" style="193" customWidth="1"/>
    <col min="2047" max="2049" width="14.5" style="193" customWidth="1"/>
    <col min="2050" max="2299" width="9.33203125" style="193"/>
    <col min="2300" max="2300" width="6.83203125" style="193" customWidth="1"/>
    <col min="2301" max="2301" width="60.1640625" style="193" customWidth="1"/>
    <col min="2302" max="2302" width="8.1640625" style="193" customWidth="1"/>
    <col min="2303" max="2305" width="14.5" style="193" customWidth="1"/>
    <col min="2306" max="2555" width="9.33203125" style="193"/>
    <col min="2556" max="2556" width="6.83203125" style="193" customWidth="1"/>
    <col min="2557" max="2557" width="60.1640625" style="193" customWidth="1"/>
    <col min="2558" max="2558" width="8.1640625" style="193" customWidth="1"/>
    <col min="2559" max="2561" width="14.5" style="193" customWidth="1"/>
    <col min="2562" max="2811" width="9.33203125" style="193"/>
    <col min="2812" max="2812" width="6.83203125" style="193" customWidth="1"/>
    <col min="2813" max="2813" width="60.1640625" style="193" customWidth="1"/>
    <col min="2814" max="2814" width="8.1640625" style="193" customWidth="1"/>
    <col min="2815" max="2817" width="14.5" style="193" customWidth="1"/>
    <col min="2818" max="3067" width="9.33203125" style="193"/>
    <col min="3068" max="3068" width="6.83203125" style="193" customWidth="1"/>
    <col min="3069" max="3069" width="60.1640625" style="193" customWidth="1"/>
    <col min="3070" max="3070" width="8.1640625" style="193" customWidth="1"/>
    <col min="3071" max="3073" width="14.5" style="193" customWidth="1"/>
    <col min="3074" max="3323" width="9.33203125" style="193"/>
    <col min="3324" max="3324" width="6.83203125" style="193" customWidth="1"/>
    <col min="3325" max="3325" width="60.1640625" style="193" customWidth="1"/>
    <col min="3326" max="3326" width="8.1640625" style="193" customWidth="1"/>
    <col min="3327" max="3329" width="14.5" style="193" customWidth="1"/>
    <col min="3330" max="3579" width="9.33203125" style="193"/>
    <col min="3580" max="3580" width="6.83203125" style="193" customWidth="1"/>
    <col min="3581" max="3581" width="60.1640625" style="193" customWidth="1"/>
    <col min="3582" max="3582" width="8.1640625" style="193" customWidth="1"/>
    <col min="3583" max="3585" width="14.5" style="193" customWidth="1"/>
    <col min="3586" max="3835" width="9.33203125" style="193"/>
    <col min="3836" max="3836" width="6.83203125" style="193" customWidth="1"/>
    <col min="3837" max="3837" width="60.1640625" style="193" customWidth="1"/>
    <col min="3838" max="3838" width="8.1640625" style="193" customWidth="1"/>
    <col min="3839" max="3841" width="14.5" style="193" customWidth="1"/>
    <col min="3842" max="4091" width="9.33203125" style="193"/>
    <col min="4092" max="4092" width="6.83203125" style="193" customWidth="1"/>
    <col min="4093" max="4093" width="60.1640625" style="193" customWidth="1"/>
    <col min="4094" max="4094" width="8.1640625" style="193" customWidth="1"/>
    <col min="4095" max="4097" width="14.5" style="193" customWidth="1"/>
    <col min="4098" max="4347" width="9.33203125" style="193"/>
    <col min="4348" max="4348" width="6.83203125" style="193" customWidth="1"/>
    <col min="4349" max="4349" width="60.1640625" style="193" customWidth="1"/>
    <col min="4350" max="4350" width="8.1640625" style="193" customWidth="1"/>
    <col min="4351" max="4353" width="14.5" style="193" customWidth="1"/>
    <col min="4354" max="4603" width="9.33203125" style="193"/>
    <col min="4604" max="4604" width="6.83203125" style="193" customWidth="1"/>
    <col min="4605" max="4605" width="60.1640625" style="193" customWidth="1"/>
    <col min="4606" max="4606" width="8.1640625" style="193" customWidth="1"/>
    <col min="4607" max="4609" width="14.5" style="193" customWidth="1"/>
    <col min="4610" max="4859" width="9.33203125" style="193"/>
    <col min="4860" max="4860" width="6.83203125" style="193" customWidth="1"/>
    <col min="4861" max="4861" width="60.1640625" style="193" customWidth="1"/>
    <col min="4862" max="4862" width="8.1640625" style="193" customWidth="1"/>
    <col min="4863" max="4865" width="14.5" style="193" customWidth="1"/>
    <col min="4866" max="5115" width="9.33203125" style="193"/>
    <col min="5116" max="5116" width="6.83203125" style="193" customWidth="1"/>
    <col min="5117" max="5117" width="60.1640625" style="193" customWidth="1"/>
    <col min="5118" max="5118" width="8.1640625" style="193" customWidth="1"/>
    <col min="5119" max="5121" width="14.5" style="193" customWidth="1"/>
    <col min="5122" max="5371" width="9.33203125" style="193"/>
    <col min="5372" max="5372" width="6.83203125" style="193" customWidth="1"/>
    <col min="5373" max="5373" width="60.1640625" style="193" customWidth="1"/>
    <col min="5374" max="5374" width="8.1640625" style="193" customWidth="1"/>
    <col min="5375" max="5377" width="14.5" style="193" customWidth="1"/>
    <col min="5378" max="5627" width="9.33203125" style="193"/>
    <col min="5628" max="5628" width="6.83203125" style="193" customWidth="1"/>
    <col min="5629" max="5629" width="60.1640625" style="193" customWidth="1"/>
    <col min="5630" max="5630" width="8.1640625" style="193" customWidth="1"/>
    <col min="5631" max="5633" width="14.5" style="193" customWidth="1"/>
    <col min="5634" max="5883" width="9.33203125" style="193"/>
    <col min="5884" max="5884" width="6.83203125" style="193" customWidth="1"/>
    <col min="5885" max="5885" width="60.1640625" style="193" customWidth="1"/>
    <col min="5886" max="5886" width="8.1640625" style="193" customWidth="1"/>
    <col min="5887" max="5889" width="14.5" style="193" customWidth="1"/>
    <col min="5890" max="6139" width="9.33203125" style="193"/>
    <col min="6140" max="6140" width="6.83203125" style="193" customWidth="1"/>
    <col min="6141" max="6141" width="60.1640625" style="193" customWidth="1"/>
    <col min="6142" max="6142" width="8.1640625" style="193" customWidth="1"/>
    <col min="6143" max="6145" width="14.5" style="193" customWidth="1"/>
    <col min="6146" max="6395" width="9.33203125" style="193"/>
    <col min="6396" max="6396" width="6.83203125" style="193" customWidth="1"/>
    <col min="6397" max="6397" width="60.1640625" style="193" customWidth="1"/>
    <col min="6398" max="6398" width="8.1640625" style="193" customWidth="1"/>
    <col min="6399" max="6401" width="14.5" style="193" customWidth="1"/>
    <col min="6402" max="6651" width="9.33203125" style="193"/>
    <col min="6652" max="6652" width="6.83203125" style="193" customWidth="1"/>
    <col min="6653" max="6653" width="60.1640625" style="193" customWidth="1"/>
    <col min="6654" max="6654" width="8.1640625" style="193" customWidth="1"/>
    <col min="6655" max="6657" width="14.5" style="193" customWidth="1"/>
    <col min="6658" max="6907" width="9.33203125" style="193"/>
    <col min="6908" max="6908" width="6.83203125" style="193" customWidth="1"/>
    <col min="6909" max="6909" width="60.1640625" style="193" customWidth="1"/>
    <col min="6910" max="6910" width="8.1640625" style="193" customWidth="1"/>
    <col min="6911" max="6913" width="14.5" style="193" customWidth="1"/>
    <col min="6914" max="7163" width="9.33203125" style="193"/>
    <col min="7164" max="7164" width="6.83203125" style="193" customWidth="1"/>
    <col min="7165" max="7165" width="60.1640625" style="193" customWidth="1"/>
    <col min="7166" max="7166" width="8.1640625" style="193" customWidth="1"/>
    <col min="7167" max="7169" width="14.5" style="193" customWidth="1"/>
    <col min="7170" max="7419" width="9.33203125" style="193"/>
    <col min="7420" max="7420" width="6.83203125" style="193" customWidth="1"/>
    <col min="7421" max="7421" width="60.1640625" style="193" customWidth="1"/>
    <col min="7422" max="7422" width="8.1640625" style="193" customWidth="1"/>
    <col min="7423" max="7425" width="14.5" style="193" customWidth="1"/>
    <col min="7426" max="7675" width="9.33203125" style="193"/>
    <col min="7676" max="7676" width="6.83203125" style="193" customWidth="1"/>
    <col min="7677" max="7677" width="60.1640625" style="193" customWidth="1"/>
    <col min="7678" max="7678" width="8.1640625" style="193" customWidth="1"/>
    <col min="7679" max="7681" width="14.5" style="193" customWidth="1"/>
    <col min="7682" max="7931" width="9.33203125" style="193"/>
    <col min="7932" max="7932" width="6.83203125" style="193" customWidth="1"/>
    <col min="7933" max="7933" width="60.1640625" style="193" customWidth="1"/>
    <col min="7934" max="7934" width="8.1640625" style="193" customWidth="1"/>
    <col min="7935" max="7937" width="14.5" style="193" customWidth="1"/>
    <col min="7938" max="8187" width="9.33203125" style="193"/>
    <col min="8188" max="8188" width="6.83203125" style="193" customWidth="1"/>
    <col min="8189" max="8189" width="60.1640625" style="193" customWidth="1"/>
    <col min="8190" max="8190" width="8.1640625" style="193" customWidth="1"/>
    <col min="8191" max="8193" width="14.5" style="193" customWidth="1"/>
    <col min="8194" max="8443" width="9.33203125" style="193"/>
    <col min="8444" max="8444" width="6.83203125" style="193" customWidth="1"/>
    <col min="8445" max="8445" width="60.1640625" style="193" customWidth="1"/>
    <col min="8446" max="8446" width="8.1640625" style="193" customWidth="1"/>
    <col min="8447" max="8449" width="14.5" style="193" customWidth="1"/>
    <col min="8450" max="8699" width="9.33203125" style="193"/>
    <col min="8700" max="8700" width="6.83203125" style="193" customWidth="1"/>
    <col min="8701" max="8701" width="60.1640625" style="193" customWidth="1"/>
    <col min="8702" max="8702" width="8.1640625" style="193" customWidth="1"/>
    <col min="8703" max="8705" width="14.5" style="193" customWidth="1"/>
    <col min="8706" max="8955" width="9.33203125" style="193"/>
    <col min="8956" max="8956" width="6.83203125" style="193" customWidth="1"/>
    <col min="8957" max="8957" width="60.1640625" style="193" customWidth="1"/>
    <col min="8958" max="8958" width="8.1640625" style="193" customWidth="1"/>
    <col min="8959" max="8961" width="14.5" style="193" customWidth="1"/>
    <col min="8962" max="9211" width="9.33203125" style="193"/>
    <col min="9212" max="9212" width="6.83203125" style="193" customWidth="1"/>
    <col min="9213" max="9213" width="60.1640625" style="193" customWidth="1"/>
    <col min="9214" max="9214" width="8.1640625" style="193" customWidth="1"/>
    <col min="9215" max="9217" width="14.5" style="193" customWidth="1"/>
    <col min="9218" max="9467" width="9.33203125" style="193"/>
    <col min="9468" max="9468" width="6.83203125" style="193" customWidth="1"/>
    <col min="9469" max="9469" width="60.1640625" style="193" customWidth="1"/>
    <col min="9470" max="9470" width="8.1640625" style="193" customWidth="1"/>
    <col min="9471" max="9473" width="14.5" style="193" customWidth="1"/>
    <col min="9474" max="9723" width="9.33203125" style="193"/>
    <col min="9724" max="9724" width="6.83203125" style="193" customWidth="1"/>
    <col min="9725" max="9725" width="60.1640625" style="193" customWidth="1"/>
    <col min="9726" max="9726" width="8.1640625" style="193" customWidth="1"/>
    <col min="9727" max="9729" width="14.5" style="193" customWidth="1"/>
    <col min="9730" max="9979" width="9.33203125" style="193"/>
    <col min="9980" max="9980" width="6.83203125" style="193" customWidth="1"/>
    <col min="9981" max="9981" width="60.1640625" style="193" customWidth="1"/>
    <col min="9982" max="9982" width="8.1640625" style="193" customWidth="1"/>
    <col min="9983" max="9985" width="14.5" style="193" customWidth="1"/>
    <col min="9986" max="10235" width="9.33203125" style="193"/>
    <col min="10236" max="10236" width="6.83203125" style="193" customWidth="1"/>
    <col min="10237" max="10237" width="60.1640625" style="193" customWidth="1"/>
    <col min="10238" max="10238" width="8.1640625" style="193" customWidth="1"/>
    <col min="10239" max="10241" width="14.5" style="193" customWidth="1"/>
    <col min="10242" max="10491" width="9.33203125" style="193"/>
    <col min="10492" max="10492" width="6.83203125" style="193" customWidth="1"/>
    <col min="10493" max="10493" width="60.1640625" style="193" customWidth="1"/>
    <col min="10494" max="10494" width="8.1640625" style="193" customWidth="1"/>
    <col min="10495" max="10497" width="14.5" style="193" customWidth="1"/>
    <col min="10498" max="10747" width="9.33203125" style="193"/>
    <col min="10748" max="10748" width="6.83203125" style="193" customWidth="1"/>
    <col min="10749" max="10749" width="60.1640625" style="193" customWidth="1"/>
    <col min="10750" max="10750" width="8.1640625" style="193" customWidth="1"/>
    <col min="10751" max="10753" width="14.5" style="193" customWidth="1"/>
    <col min="10754" max="11003" width="9.33203125" style="193"/>
    <col min="11004" max="11004" width="6.83203125" style="193" customWidth="1"/>
    <col min="11005" max="11005" width="60.1640625" style="193" customWidth="1"/>
    <col min="11006" max="11006" width="8.1640625" style="193" customWidth="1"/>
    <col min="11007" max="11009" width="14.5" style="193" customWidth="1"/>
    <col min="11010" max="11259" width="9.33203125" style="193"/>
    <col min="11260" max="11260" width="6.83203125" style="193" customWidth="1"/>
    <col min="11261" max="11261" width="60.1640625" style="193" customWidth="1"/>
    <col min="11262" max="11262" width="8.1640625" style="193" customWidth="1"/>
    <col min="11263" max="11265" width="14.5" style="193" customWidth="1"/>
    <col min="11266" max="11515" width="9.33203125" style="193"/>
    <col min="11516" max="11516" width="6.83203125" style="193" customWidth="1"/>
    <col min="11517" max="11517" width="60.1640625" style="193" customWidth="1"/>
    <col min="11518" max="11518" width="8.1640625" style="193" customWidth="1"/>
    <col min="11519" max="11521" width="14.5" style="193" customWidth="1"/>
    <col min="11522" max="11771" width="9.33203125" style="193"/>
    <col min="11772" max="11772" width="6.83203125" style="193" customWidth="1"/>
    <col min="11773" max="11773" width="60.1640625" style="193" customWidth="1"/>
    <col min="11774" max="11774" width="8.1640625" style="193" customWidth="1"/>
    <col min="11775" max="11777" width="14.5" style="193" customWidth="1"/>
    <col min="11778" max="12027" width="9.33203125" style="193"/>
    <col min="12028" max="12028" width="6.83203125" style="193" customWidth="1"/>
    <col min="12029" max="12029" width="60.1640625" style="193" customWidth="1"/>
    <col min="12030" max="12030" width="8.1640625" style="193" customWidth="1"/>
    <col min="12031" max="12033" width="14.5" style="193" customWidth="1"/>
    <col min="12034" max="12283" width="9.33203125" style="193"/>
    <col min="12284" max="12284" width="6.83203125" style="193" customWidth="1"/>
    <col min="12285" max="12285" width="60.1640625" style="193" customWidth="1"/>
    <col min="12286" max="12286" width="8.1640625" style="193" customWidth="1"/>
    <col min="12287" max="12289" width="14.5" style="193" customWidth="1"/>
    <col min="12290" max="12539" width="9.33203125" style="193"/>
    <col min="12540" max="12540" width="6.83203125" style="193" customWidth="1"/>
    <col min="12541" max="12541" width="60.1640625" style="193" customWidth="1"/>
    <col min="12542" max="12542" width="8.1640625" style="193" customWidth="1"/>
    <col min="12543" max="12545" width="14.5" style="193" customWidth="1"/>
    <col min="12546" max="12795" width="9.33203125" style="193"/>
    <col min="12796" max="12796" width="6.83203125" style="193" customWidth="1"/>
    <col min="12797" max="12797" width="60.1640625" style="193" customWidth="1"/>
    <col min="12798" max="12798" width="8.1640625" style="193" customWidth="1"/>
    <col min="12799" max="12801" width="14.5" style="193" customWidth="1"/>
    <col min="12802" max="13051" width="9.33203125" style="193"/>
    <col min="13052" max="13052" width="6.83203125" style="193" customWidth="1"/>
    <col min="13053" max="13053" width="60.1640625" style="193" customWidth="1"/>
    <col min="13054" max="13054" width="8.1640625" style="193" customWidth="1"/>
    <col min="13055" max="13057" width="14.5" style="193" customWidth="1"/>
    <col min="13058" max="13307" width="9.33203125" style="193"/>
    <col min="13308" max="13308" width="6.83203125" style="193" customWidth="1"/>
    <col min="13309" max="13309" width="60.1640625" style="193" customWidth="1"/>
    <col min="13310" max="13310" width="8.1640625" style="193" customWidth="1"/>
    <col min="13311" max="13313" width="14.5" style="193" customWidth="1"/>
    <col min="13314" max="13563" width="9.33203125" style="193"/>
    <col min="13564" max="13564" width="6.83203125" style="193" customWidth="1"/>
    <col min="13565" max="13565" width="60.1640625" style="193" customWidth="1"/>
    <col min="13566" max="13566" width="8.1640625" style="193" customWidth="1"/>
    <col min="13567" max="13569" width="14.5" style="193" customWidth="1"/>
    <col min="13570" max="13819" width="9.33203125" style="193"/>
    <col min="13820" max="13820" width="6.83203125" style="193" customWidth="1"/>
    <col min="13821" max="13821" width="60.1640625" style="193" customWidth="1"/>
    <col min="13822" max="13822" width="8.1640625" style="193" customWidth="1"/>
    <col min="13823" max="13825" width="14.5" style="193" customWidth="1"/>
    <col min="13826" max="14075" width="9.33203125" style="193"/>
    <col min="14076" max="14076" width="6.83203125" style="193" customWidth="1"/>
    <col min="14077" max="14077" width="60.1640625" style="193" customWidth="1"/>
    <col min="14078" max="14078" width="8.1640625" style="193" customWidth="1"/>
    <col min="14079" max="14081" width="14.5" style="193" customWidth="1"/>
    <col min="14082" max="14331" width="9.33203125" style="193"/>
    <col min="14332" max="14332" width="6.83203125" style="193" customWidth="1"/>
    <col min="14333" max="14333" width="60.1640625" style="193" customWidth="1"/>
    <col min="14334" max="14334" width="8.1640625" style="193" customWidth="1"/>
    <col min="14335" max="14337" width="14.5" style="193" customWidth="1"/>
    <col min="14338" max="14587" width="9.33203125" style="193"/>
    <col min="14588" max="14588" width="6.83203125" style="193" customWidth="1"/>
    <col min="14589" max="14589" width="60.1640625" style="193" customWidth="1"/>
    <col min="14590" max="14590" width="8.1640625" style="193" customWidth="1"/>
    <col min="14591" max="14593" width="14.5" style="193" customWidth="1"/>
    <col min="14594" max="14843" width="9.33203125" style="193"/>
    <col min="14844" max="14844" width="6.83203125" style="193" customWidth="1"/>
    <col min="14845" max="14845" width="60.1640625" style="193" customWidth="1"/>
    <col min="14846" max="14846" width="8.1640625" style="193" customWidth="1"/>
    <col min="14847" max="14849" width="14.5" style="193" customWidth="1"/>
    <col min="14850" max="15099" width="9.33203125" style="193"/>
    <col min="15100" max="15100" width="6.83203125" style="193" customWidth="1"/>
    <col min="15101" max="15101" width="60.1640625" style="193" customWidth="1"/>
    <col min="15102" max="15102" width="8.1640625" style="193" customWidth="1"/>
    <col min="15103" max="15105" width="14.5" style="193" customWidth="1"/>
    <col min="15106" max="15355" width="9.33203125" style="193"/>
    <col min="15356" max="15356" width="6.83203125" style="193" customWidth="1"/>
    <col min="15357" max="15357" width="60.1640625" style="193" customWidth="1"/>
    <col min="15358" max="15358" width="8.1640625" style="193" customWidth="1"/>
    <col min="15359" max="15361" width="14.5" style="193" customWidth="1"/>
    <col min="15362" max="15611" width="9.33203125" style="193"/>
    <col min="15612" max="15612" width="6.83203125" style="193" customWidth="1"/>
    <col min="15613" max="15613" width="60.1640625" style="193" customWidth="1"/>
    <col min="15614" max="15614" width="8.1640625" style="193" customWidth="1"/>
    <col min="15615" max="15617" width="14.5" style="193" customWidth="1"/>
    <col min="15618" max="15867" width="9.33203125" style="193"/>
    <col min="15868" max="15868" width="6.83203125" style="193" customWidth="1"/>
    <col min="15869" max="15869" width="60.1640625" style="193" customWidth="1"/>
    <col min="15870" max="15870" width="8.1640625" style="193" customWidth="1"/>
    <col min="15871" max="15873" width="14.5" style="193" customWidth="1"/>
    <col min="15874" max="16123" width="9.33203125" style="193"/>
    <col min="16124" max="16124" width="6.83203125" style="193" customWidth="1"/>
    <col min="16125" max="16125" width="60.1640625" style="193" customWidth="1"/>
    <col min="16126" max="16126" width="8.1640625" style="193" customWidth="1"/>
    <col min="16127" max="16129" width="14.5" style="193" customWidth="1"/>
    <col min="16130" max="16384" width="9.33203125" style="193"/>
  </cols>
  <sheetData>
    <row r="1" spans="1:8" s="187" customFormat="1" ht="51.75" customHeight="1" x14ac:dyDescent="0.2">
      <c r="A1" s="1104" t="s">
        <v>731</v>
      </c>
      <c r="B1" s="1105"/>
      <c r="C1" s="1105"/>
      <c r="D1" s="1105"/>
      <c r="E1" s="1105"/>
      <c r="F1" s="1105"/>
      <c r="G1" s="976"/>
    </row>
    <row r="2" spans="1:8" s="190" customFormat="1" ht="12" customHeight="1" x14ac:dyDescent="0.2">
      <c r="A2" s="188"/>
      <c r="B2" s="188"/>
      <c r="C2" s="189"/>
      <c r="D2" s="189"/>
      <c r="E2" s="189"/>
      <c r="F2" s="189" t="s">
        <v>1</v>
      </c>
      <c r="G2" s="977"/>
    </row>
    <row r="3" spans="1:8" ht="38.25" customHeight="1" x14ac:dyDescent="0.25">
      <c r="A3" s="191" t="s">
        <v>364</v>
      </c>
      <c r="B3" s="191" t="s">
        <v>409</v>
      </c>
      <c r="C3" s="192" t="s">
        <v>410</v>
      </c>
      <c r="D3" s="192" t="s">
        <v>489</v>
      </c>
      <c r="E3" s="192" t="s">
        <v>725</v>
      </c>
      <c r="F3" s="192" t="s">
        <v>726</v>
      </c>
      <c r="G3" s="972"/>
    </row>
    <row r="4" spans="1:8" s="195" customFormat="1" ht="12.95" customHeight="1" x14ac:dyDescent="0.2">
      <c r="A4" s="194" t="s">
        <v>5</v>
      </c>
      <c r="B4" s="194" t="s">
        <v>6</v>
      </c>
      <c r="C4" s="194" t="s">
        <v>7</v>
      </c>
      <c r="D4" s="597" t="s">
        <v>8</v>
      </c>
      <c r="E4" s="598" t="s">
        <v>262</v>
      </c>
      <c r="F4" s="194" t="s">
        <v>598</v>
      </c>
      <c r="G4" s="978"/>
    </row>
    <row r="5" spans="1:8" s="195" customFormat="1" ht="15.95" customHeight="1" x14ac:dyDescent="0.2">
      <c r="A5" s="1106" t="s">
        <v>259</v>
      </c>
      <c r="B5" s="1107"/>
      <c r="C5" s="1107"/>
      <c r="D5" s="1107"/>
      <c r="E5" s="1107"/>
      <c r="F5" s="1108"/>
      <c r="G5" s="978"/>
    </row>
    <row r="6" spans="1:8" s="195" customFormat="1" ht="25.5" customHeight="1" x14ac:dyDescent="0.2">
      <c r="A6" s="196" t="s">
        <v>9</v>
      </c>
      <c r="B6" s="197" t="s">
        <v>43</v>
      </c>
      <c r="C6" s="196" t="s">
        <v>35</v>
      </c>
      <c r="D6" s="599"/>
      <c r="E6" s="600">
        <v>755342</v>
      </c>
      <c r="F6" s="198">
        <f>SUM(D6:E6)</f>
        <v>755342</v>
      </c>
      <c r="G6" s="1024"/>
      <c r="H6" s="1025"/>
    </row>
    <row r="7" spans="1:8" s="195" customFormat="1" ht="30" customHeight="1" x14ac:dyDescent="0.2">
      <c r="A7" s="199" t="s">
        <v>12</v>
      </c>
      <c r="B7" s="200" t="s">
        <v>414</v>
      </c>
      <c r="C7" s="199" t="s">
        <v>35</v>
      </c>
      <c r="D7" s="601"/>
      <c r="E7" s="602"/>
      <c r="F7" s="201">
        <f>SUM(D7:E7)</f>
        <v>0</v>
      </c>
      <c r="G7" s="1024"/>
      <c r="H7" s="1025"/>
    </row>
    <row r="8" spans="1:8" s="195" customFormat="1" ht="25.5" customHeight="1" x14ac:dyDescent="0.2">
      <c r="A8" s="199" t="s">
        <v>15</v>
      </c>
      <c r="B8" s="200" t="s">
        <v>416</v>
      </c>
      <c r="C8" s="202" t="s">
        <v>35</v>
      </c>
      <c r="D8" s="601"/>
      <c r="E8" s="602"/>
      <c r="F8" s="201">
        <f>SUM(D8:E8)</f>
        <v>0</v>
      </c>
      <c r="G8" s="1024"/>
      <c r="H8" s="1025"/>
    </row>
    <row r="9" spans="1:8" s="195" customFormat="1" ht="25.5" customHeight="1" x14ac:dyDescent="0.2">
      <c r="A9" s="566" t="s">
        <v>18</v>
      </c>
      <c r="B9" s="567" t="s">
        <v>418</v>
      </c>
      <c r="C9" s="568" t="s">
        <v>35</v>
      </c>
      <c r="D9" s="603"/>
      <c r="E9" s="604"/>
      <c r="F9" s="590"/>
      <c r="G9" s="1024"/>
      <c r="H9" s="1025"/>
    </row>
    <row r="10" spans="1:8" s="195" customFormat="1" ht="27.75" customHeight="1" x14ac:dyDescent="0.2">
      <c r="A10" s="217" t="s">
        <v>21</v>
      </c>
      <c r="B10" s="572" t="s">
        <v>420</v>
      </c>
      <c r="C10" s="217" t="s">
        <v>35</v>
      </c>
      <c r="D10" s="605">
        <f>SUM(D6:D9)</f>
        <v>0</v>
      </c>
      <c r="E10" s="606">
        <f>SUM(E6:E9)</f>
        <v>755342</v>
      </c>
      <c r="F10" s="573">
        <f>SUM(F6:F9)</f>
        <v>755342</v>
      </c>
      <c r="G10" s="1024"/>
      <c r="H10" s="1025"/>
    </row>
    <row r="11" spans="1:8" s="195" customFormat="1" ht="24.75" customHeight="1" x14ac:dyDescent="0.2">
      <c r="A11" s="569" t="s">
        <v>24</v>
      </c>
      <c r="B11" s="570" t="s">
        <v>421</v>
      </c>
      <c r="C11" s="569" t="s">
        <v>422</v>
      </c>
      <c r="D11" s="607"/>
      <c r="E11" s="608"/>
      <c r="F11" s="571">
        <f>SUM(D11:E11)</f>
        <v>0</v>
      </c>
      <c r="G11" s="1024"/>
      <c r="H11" s="1025"/>
    </row>
    <row r="12" spans="1:8" s="195" customFormat="1" ht="30" customHeight="1" x14ac:dyDescent="0.2">
      <c r="A12" s="199" t="s">
        <v>27</v>
      </c>
      <c r="B12" s="200" t="s">
        <v>423</v>
      </c>
      <c r="C12" s="199" t="s">
        <v>424</v>
      </c>
      <c r="D12" s="609"/>
      <c r="E12" s="610"/>
      <c r="F12" s="571">
        <f>SUM(D12:E12)</f>
        <v>0</v>
      </c>
      <c r="G12" s="1024"/>
      <c r="H12" s="1025"/>
    </row>
    <row r="13" spans="1:8" s="195" customFormat="1" ht="30" customHeight="1" x14ac:dyDescent="0.2">
      <c r="A13" s="199" t="s">
        <v>30</v>
      </c>
      <c r="B13" s="200" t="s">
        <v>425</v>
      </c>
      <c r="C13" s="199" t="s">
        <v>426</v>
      </c>
      <c r="D13" s="609"/>
      <c r="E13" s="610"/>
      <c r="F13" s="571">
        <f>SUM(D13:E13)</f>
        <v>0</v>
      </c>
      <c r="G13" s="1024"/>
      <c r="H13" s="1025"/>
    </row>
    <row r="14" spans="1:8" s="195" customFormat="1" ht="30" customHeight="1" x14ac:dyDescent="0.2">
      <c r="A14" s="566" t="s">
        <v>33</v>
      </c>
      <c r="B14" s="567" t="s">
        <v>427</v>
      </c>
      <c r="C14" s="566" t="s">
        <v>428</v>
      </c>
      <c r="D14" s="611"/>
      <c r="E14" s="612"/>
      <c r="F14" s="571">
        <f>SUM(D14:E14)</f>
        <v>0</v>
      </c>
      <c r="G14" s="1024"/>
      <c r="H14" s="1025"/>
    </row>
    <row r="15" spans="1:8" s="195" customFormat="1" ht="21.75" customHeight="1" x14ac:dyDescent="0.2">
      <c r="A15" s="217" t="s">
        <v>36</v>
      </c>
      <c r="B15" s="577" t="s">
        <v>400</v>
      </c>
      <c r="C15" s="578" t="s">
        <v>58</v>
      </c>
      <c r="D15" s="605">
        <f>SUM(D11:D14)</f>
        <v>0</v>
      </c>
      <c r="E15" s="606">
        <f>SUM(E11:E14)</f>
        <v>0</v>
      </c>
      <c r="F15" s="573">
        <f>SUM(F11:F14)</f>
        <v>0</v>
      </c>
      <c r="G15" s="1024"/>
      <c r="H15" s="1025"/>
    </row>
    <row r="16" spans="1:8" s="209" customFormat="1" ht="16.5" customHeight="1" x14ac:dyDescent="0.2">
      <c r="A16" s="569" t="s">
        <v>38</v>
      </c>
      <c r="B16" s="574" t="s">
        <v>106</v>
      </c>
      <c r="C16" s="575" t="s">
        <v>107</v>
      </c>
      <c r="D16" s="613"/>
      <c r="E16" s="614"/>
      <c r="F16" s="576">
        <f>SUM(D16:E16)</f>
        <v>0</v>
      </c>
      <c r="G16" s="1024"/>
      <c r="H16" s="1025"/>
    </row>
    <row r="17" spans="1:8" s="209" customFormat="1" ht="16.5" customHeight="1" x14ac:dyDescent="0.2">
      <c r="A17" s="199" t="s">
        <v>40</v>
      </c>
      <c r="B17" s="206" t="s">
        <v>109</v>
      </c>
      <c r="C17" s="207" t="s">
        <v>110</v>
      </c>
      <c r="D17" s="615"/>
      <c r="E17" s="616"/>
      <c r="F17" s="208">
        <f>SUM(D17:E17)</f>
        <v>0</v>
      </c>
      <c r="G17" s="1024"/>
      <c r="H17" s="1025"/>
    </row>
    <row r="18" spans="1:8" s="209" customFormat="1" ht="16.5" customHeight="1" x14ac:dyDescent="0.2">
      <c r="A18" s="199" t="s">
        <v>42</v>
      </c>
      <c r="B18" s="206" t="s">
        <v>429</v>
      </c>
      <c r="C18" s="207" t="s">
        <v>113</v>
      </c>
      <c r="D18" s="615">
        <f>SUM(D19:D20)</f>
        <v>0</v>
      </c>
      <c r="E18" s="616">
        <f>SUM(E19:E20)</f>
        <v>0</v>
      </c>
      <c r="F18" s="208">
        <f>SUM(F19:F20)</f>
        <v>0</v>
      </c>
      <c r="G18" s="1024"/>
      <c r="H18" s="1025"/>
    </row>
    <row r="19" spans="1:8" s="209" customFormat="1" ht="16.5" customHeight="1" x14ac:dyDescent="0.2">
      <c r="A19" s="199" t="s">
        <v>44</v>
      </c>
      <c r="B19" s="210" t="s">
        <v>430</v>
      </c>
      <c r="C19" s="211" t="s">
        <v>431</v>
      </c>
      <c r="D19" s="617"/>
      <c r="E19" s="618"/>
      <c r="F19" s="212">
        <f t="shared" ref="F19:F27" si="0">SUM(D19:E19)</f>
        <v>0</v>
      </c>
      <c r="G19" s="1024"/>
      <c r="H19" s="1025"/>
    </row>
    <row r="20" spans="1:8" s="213" customFormat="1" ht="16.5" customHeight="1" x14ac:dyDescent="0.2">
      <c r="A20" s="199" t="s">
        <v>46</v>
      </c>
      <c r="B20" s="210" t="s">
        <v>432</v>
      </c>
      <c r="C20" s="211" t="s">
        <v>433</v>
      </c>
      <c r="D20" s="617"/>
      <c r="E20" s="618"/>
      <c r="F20" s="212">
        <f t="shared" si="0"/>
        <v>0</v>
      </c>
      <c r="G20" s="1024"/>
      <c r="H20" s="1025"/>
    </row>
    <row r="21" spans="1:8" s="213" customFormat="1" ht="16.5" customHeight="1" x14ac:dyDescent="0.2">
      <c r="A21" s="199" t="s">
        <v>48</v>
      </c>
      <c r="B21" s="214" t="s">
        <v>115</v>
      </c>
      <c r="C21" s="207" t="s">
        <v>116</v>
      </c>
      <c r="D21" s="617"/>
      <c r="E21" s="618"/>
      <c r="F21" s="212">
        <f t="shared" si="0"/>
        <v>0</v>
      </c>
      <c r="G21" s="1024"/>
      <c r="H21" s="1025"/>
    </row>
    <row r="22" spans="1:8" s="209" customFormat="1" ht="16.5" customHeight="1" x14ac:dyDescent="0.2">
      <c r="A22" s="199" t="s">
        <v>50</v>
      </c>
      <c r="B22" s="206" t="s">
        <v>118</v>
      </c>
      <c r="C22" s="207" t="s">
        <v>119</v>
      </c>
      <c r="D22" s="615"/>
      <c r="E22" s="616"/>
      <c r="F22" s="212">
        <f t="shared" si="0"/>
        <v>0</v>
      </c>
      <c r="G22" s="1024"/>
      <c r="H22" s="1025"/>
    </row>
    <row r="23" spans="1:8" s="209" customFormat="1" ht="16.5" customHeight="1" x14ac:dyDescent="0.2">
      <c r="A23" s="199" t="s">
        <v>53</v>
      </c>
      <c r="B23" s="206" t="s">
        <v>434</v>
      </c>
      <c r="C23" s="207" t="s">
        <v>122</v>
      </c>
      <c r="D23" s="615"/>
      <c r="E23" s="616"/>
      <c r="F23" s="212">
        <f t="shared" si="0"/>
        <v>0</v>
      </c>
      <c r="G23" s="1024"/>
      <c r="H23" s="1025"/>
    </row>
    <row r="24" spans="1:8" s="213" customFormat="1" ht="16.5" customHeight="1" x14ac:dyDescent="0.2">
      <c r="A24" s="199" t="s">
        <v>56</v>
      </c>
      <c r="B24" s="206" t="s">
        <v>435</v>
      </c>
      <c r="C24" s="207" t="s">
        <v>125</v>
      </c>
      <c r="D24" s="615"/>
      <c r="E24" s="616"/>
      <c r="F24" s="212">
        <f t="shared" si="0"/>
        <v>0</v>
      </c>
      <c r="G24" s="1024"/>
      <c r="H24" s="1025"/>
    </row>
    <row r="25" spans="1:8" s="213" customFormat="1" ht="16.5" customHeight="1" x14ac:dyDescent="0.2">
      <c r="A25" s="199" t="s">
        <v>59</v>
      </c>
      <c r="B25" s="215" t="s">
        <v>127</v>
      </c>
      <c r="C25" s="207" t="s">
        <v>128</v>
      </c>
      <c r="D25" s="615"/>
      <c r="E25" s="616"/>
      <c r="F25" s="212">
        <f t="shared" si="0"/>
        <v>0</v>
      </c>
      <c r="G25" s="1024"/>
      <c r="H25" s="1025"/>
    </row>
    <row r="26" spans="1:8" s="213" customFormat="1" ht="16.5" customHeight="1" x14ac:dyDescent="0.2">
      <c r="A26" s="199" t="s">
        <v>61</v>
      </c>
      <c r="B26" s="206" t="s">
        <v>436</v>
      </c>
      <c r="C26" s="207" t="s">
        <v>131</v>
      </c>
      <c r="D26" s="615"/>
      <c r="E26" s="616"/>
      <c r="F26" s="212">
        <f t="shared" si="0"/>
        <v>0</v>
      </c>
      <c r="G26" s="1024"/>
      <c r="H26" s="1025"/>
    </row>
    <row r="27" spans="1:8" s="213" customFormat="1" ht="16.5" customHeight="1" x14ac:dyDescent="0.2">
      <c r="A27" s="199" t="s">
        <v>63</v>
      </c>
      <c r="B27" s="206" t="s">
        <v>437</v>
      </c>
      <c r="C27" s="207" t="s">
        <v>134</v>
      </c>
      <c r="D27" s="615"/>
      <c r="E27" s="616"/>
      <c r="F27" s="212">
        <f t="shared" si="0"/>
        <v>0</v>
      </c>
      <c r="G27" s="1024"/>
      <c r="H27" s="1025"/>
    </row>
    <row r="28" spans="1:8" s="213" customFormat="1" ht="16.5" customHeight="1" x14ac:dyDescent="0.2">
      <c r="A28" s="566" t="s">
        <v>65</v>
      </c>
      <c r="B28" s="579" t="s">
        <v>136</v>
      </c>
      <c r="C28" s="580" t="s">
        <v>137</v>
      </c>
      <c r="D28" s="619"/>
      <c r="E28" s="620">
        <v>1674</v>
      </c>
      <c r="F28" s="212">
        <v>1674</v>
      </c>
      <c r="G28" s="1024"/>
      <c r="H28" s="1025"/>
    </row>
    <row r="29" spans="1:8" s="213" customFormat="1" ht="21" customHeight="1" x14ac:dyDescent="0.2">
      <c r="A29" s="217" t="s">
        <v>67</v>
      </c>
      <c r="B29" s="218" t="s">
        <v>438</v>
      </c>
      <c r="C29" s="581" t="s">
        <v>140</v>
      </c>
      <c r="D29" s="621">
        <f>SUM(D16+D17+D18+D21+D22+D23+D24+D25+D26+D27+D28)</f>
        <v>0</v>
      </c>
      <c r="E29" s="622">
        <f>SUM(E16+E17+E18+E21+E22+E23+E24+E25+E26+E27+E28)</f>
        <v>1674</v>
      </c>
      <c r="F29" s="220">
        <f>SUM(F16+F17+F18+F21+F22+F23+F24+F25+F26+F27+F28)</f>
        <v>1674</v>
      </c>
      <c r="G29" s="1024"/>
      <c r="H29" s="1025"/>
    </row>
    <row r="30" spans="1:8" s="216" customFormat="1" ht="21" customHeight="1" x14ac:dyDescent="0.2">
      <c r="A30" s="217" t="s">
        <v>69</v>
      </c>
      <c r="B30" s="218" t="s">
        <v>402</v>
      </c>
      <c r="C30" s="581" t="s">
        <v>158</v>
      </c>
      <c r="D30" s="621"/>
      <c r="E30" s="622"/>
      <c r="F30" s="220">
        <f>SUM(D30:E30)</f>
        <v>0</v>
      </c>
      <c r="G30" s="1024"/>
      <c r="H30" s="1025"/>
    </row>
    <row r="31" spans="1:8" s="213" customFormat="1" ht="21" customHeight="1" x14ac:dyDescent="0.2">
      <c r="A31" s="217" t="s">
        <v>71</v>
      </c>
      <c r="B31" s="218" t="s">
        <v>374</v>
      </c>
      <c r="C31" s="581" t="s">
        <v>167</v>
      </c>
      <c r="D31" s="623"/>
      <c r="E31" s="624"/>
      <c r="F31" s="586">
        <f>SUM(D31:E31)</f>
        <v>0</v>
      </c>
      <c r="G31" s="1024"/>
      <c r="H31" s="1025"/>
    </row>
    <row r="32" spans="1:8" s="213" customFormat="1" ht="21" customHeight="1" x14ac:dyDescent="0.2">
      <c r="A32" s="582" t="s">
        <v>74</v>
      </c>
      <c r="B32" s="583" t="s">
        <v>403</v>
      </c>
      <c r="C32" s="584" t="s">
        <v>176</v>
      </c>
      <c r="D32" s="625"/>
      <c r="E32" s="626"/>
      <c r="F32" s="585">
        <f>SUM(D32:E32)</f>
        <v>0</v>
      </c>
      <c r="G32" s="1024"/>
      <c r="H32" s="1025"/>
    </row>
    <row r="33" spans="1:10" s="213" customFormat="1" ht="21" customHeight="1" x14ac:dyDescent="0.2">
      <c r="A33" s="217" t="s">
        <v>77</v>
      </c>
      <c r="B33" s="218" t="s">
        <v>439</v>
      </c>
      <c r="C33" s="219"/>
      <c r="D33" s="621">
        <f>D10+D15+D29+D30+D31+D32</f>
        <v>0</v>
      </c>
      <c r="E33" s="622">
        <f>E10+E15+E29+E30+E31+E32</f>
        <v>757016</v>
      </c>
      <c r="F33" s="220">
        <f>F10+F15+F29+F30+F31+F32</f>
        <v>757016</v>
      </c>
      <c r="G33" s="1024"/>
      <c r="H33" s="1025"/>
    </row>
    <row r="34" spans="1:10" s="209" customFormat="1" ht="20.25" customHeight="1" x14ac:dyDescent="0.2">
      <c r="A34" s="199" t="s">
        <v>80</v>
      </c>
      <c r="B34" s="221" t="s">
        <v>440</v>
      </c>
      <c r="C34" s="224" t="s">
        <v>184</v>
      </c>
      <c r="D34" s="961">
        <f>SUM(D35:D36)</f>
        <v>1000000</v>
      </c>
      <c r="E34" s="962">
        <f>SUM(E35:E36)</f>
        <v>1132237</v>
      </c>
      <c r="F34" s="963">
        <f>SUM(F35:F36)</f>
        <v>1132237</v>
      </c>
      <c r="G34" s="1024"/>
      <c r="H34" s="1025"/>
    </row>
    <row r="35" spans="1:10" s="209" customFormat="1" ht="20.25" customHeight="1" x14ac:dyDescent="0.2">
      <c r="A35" s="199" t="s">
        <v>82</v>
      </c>
      <c r="B35" s="101" t="s">
        <v>186</v>
      </c>
      <c r="C35" s="224" t="s">
        <v>187</v>
      </c>
      <c r="D35" s="961">
        <v>1000000</v>
      </c>
      <c r="E35" s="962">
        <v>1132237</v>
      </c>
      <c r="F35" s="963">
        <v>1132237</v>
      </c>
      <c r="G35" s="1024"/>
      <c r="H35" s="1025"/>
    </row>
    <row r="36" spans="1:10" s="209" customFormat="1" ht="20.25" customHeight="1" x14ac:dyDescent="0.2">
      <c r="A36" s="199" t="s">
        <v>84</v>
      </c>
      <c r="B36" s="101" t="s">
        <v>189</v>
      </c>
      <c r="C36" s="224" t="s">
        <v>190</v>
      </c>
      <c r="D36" s="961"/>
      <c r="E36" s="962"/>
      <c r="F36" s="963">
        <f>SUM(D36:E36)</f>
        <v>0</v>
      </c>
      <c r="G36" s="1024"/>
      <c r="H36" s="1025"/>
    </row>
    <row r="37" spans="1:10" s="209" customFormat="1" ht="20.25" customHeight="1" x14ac:dyDescent="0.2">
      <c r="A37" s="199" t="s">
        <v>86</v>
      </c>
      <c r="B37" s="221" t="s">
        <v>441</v>
      </c>
      <c r="C37" s="224" t="s">
        <v>442</v>
      </c>
      <c r="D37" s="961">
        <f>SUM(D38:D39)</f>
        <v>39696588</v>
      </c>
      <c r="E37" s="962">
        <f t="shared" ref="E37:F37" si="1">SUM(E38:E39)</f>
        <v>44872588</v>
      </c>
      <c r="F37" s="963">
        <f t="shared" si="1"/>
        <v>20093000</v>
      </c>
      <c r="G37" s="1024"/>
      <c r="H37" s="1025"/>
    </row>
    <row r="38" spans="1:10" s="209" customFormat="1" ht="20.25" customHeight="1" x14ac:dyDescent="0.2">
      <c r="A38" s="199"/>
      <c r="B38" s="378" t="s">
        <v>517</v>
      </c>
      <c r="C38" s="379" t="s">
        <v>442</v>
      </c>
      <c r="D38" s="961">
        <v>29632600</v>
      </c>
      <c r="E38" s="962">
        <v>34808600</v>
      </c>
      <c r="F38" s="963">
        <v>20093000</v>
      </c>
      <c r="G38" s="1024"/>
      <c r="H38" s="1025"/>
      <c r="J38" s="988"/>
    </row>
    <row r="39" spans="1:10" s="209" customFormat="1" ht="20.25" customHeight="1" x14ac:dyDescent="0.2">
      <c r="A39" s="566"/>
      <c r="B39" s="587" t="s">
        <v>518</v>
      </c>
      <c r="C39" s="588" t="s">
        <v>442</v>
      </c>
      <c r="D39" s="964">
        <v>10063988</v>
      </c>
      <c r="E39" s="965">
        <v>10063988</v>
      </c>
      <c r="F39" s="966">
        <v>0</v>
      </c>
      <c r="G39" s="1024"/>
      <c r="H39" s="1025"/>
    </row>
    <row r="40" spans="1:10" s="209" customFormat="1" ht="20.25" customHeight="1" x14ac:dyDescent="0.2">
      <c r="A40" s="589" t="s">
        <v>89</v>
      </c>
      <c r="B40" s="218" t="s">
        <v>443</v>
      </c>
      <c r="C40" s="225" t="s">
        <v>444</v>
      </c>
      <c r="D40" s="627">
        <f>SUM(D34+D37)</f>
        <v>40696588</v>
      </c>
      <c r="E40" s="628">
        <f t="shared" ref="E40" si="2">SUM(E34+E37)</f>
        <v>46004825</v>
      </c>
      <c r="F40" s="226">
        <f>SUM(F34+F37)</f>
        <v>21225237</v>
      </c>
      <c r="G40" s="1024"/>
      <c r="H40" s="1025"/>
    </row>
    <row r="41" spans="1:10" s="209" customFormat="1" ht="20.25" customHeight="1" x14ac:dyDescent="0.2">
      <c r="A41" s="217" t="s">
        <v>93</v>
      </c>
      <c r="B41" s="218" t="s">
        <v>445</v>
      </c>
      <c r="C41" s="225" t="s">
        <v>193</v>
      </c>
      <c r="D41" s="627">
        <f>D40</f>
        <v>40696588</v>
      </c>
      <c r="E41" s="628">
        <f t="shared" ref="E41" si="3">E40</f>
        <v>46004825</v>
      </c>
      <c r="F41" s="226">
        <f t="shared" ref="F41" si="4">F40</f>
        <v>21225237</v>
      </c>
      <c r="G41" s="1024"/>
      <c r="H41" s="1025"/>
    </row>
    <row r="42" spans="1:10" s="209" customFormat="1" ht="27" customHeight="1" x14ac:dyDescent="0.2">
      <c r="A42" s="217" t="s">
        <v>96</v>
      </c>
      <c r="B42" s="218" t="s">
        <v>446</v>
      </c>
      <c r="C42" s="227"/>
      <c r="D42" s="627">
        <f>D33+D41</f>
        <v>40696588</v>
      </c>
      <c r="E42" s="628">
        <f>E33+E41</f>
        <v>46761841</v>
      </c>
      <c r="F42" s="226">
        <f>F33+F41</f>
        <v>21982253</v>
      </c>
      <c r="G42" s="978"/>
      <c r="H42" s="983"/>
    </row>
    <row r="43" spans="1:10" s="209" customFormat="1" ht="15" customHeight="1" x14ac:dyDescent="0.2">
      <c r="A43" s="228"/>
      <c r="B43" s="229"/>
      <c r="C43" s="230"/>
      <c r="D43" s="231"/>
      <c r="E43" s="231"/>
      <c r="F43" s="231"/>
      <c r="G43" s="978"/>
      <c r="H43" s="983"/>
    </row>
    <row r="44" spans="1:10" s="209" customFormat="1" ht="15" customHeight="1" x14ac:dyDescent="0.2">
      <c r="A44" s="1109" t="s">
        <v>447</v>
      </c>
      <c r="B44" s="1109"/>
      <c r="C44" s="1109"/>
      <c r="D44" s="1109"/>
      <c r="E44" s="1109"/>
      <c r="F44" s="232"/>
      <c r="G44" s="978"/>
      <c r="H44" s="983"/>
    </row>
    <row r="45" spans="1:10" s="209" customFormat="1" ht="38.25" customHeight="1" x14ac:dyDescent="0.2">
      <c r="A45" s="192" t="s">
        <v>364</v>
      </c>
      <c r="B45" s="192" t="s">
        <v>261</v>
      </c>
      <c r="C45" s="233" t="s">
        <v>410</v>
      </c>
      <c r="D45" s="192" t="s">
        <v>489</v>
      </c>
      <c r="E45" s="192" t="s">
        <v>725</v>
      </c>
      <c r="F45" s="192" t="s">
        <v>726</v>
      </c>
      <c r="G45" s="978"/>
      <c r="H45" s="983"/>
    </row>
    <row r="46" spans="1:10" s="209" customFormat="1" ht="15" customHeight="1" x14ac:dyDescent="0.2">
      <c r="A46" s="234" t="s">
        <v>5</v>
      </c>
      <c r="B46" s="234" t="s">
        <v>6</v>
      </c>
      <c r="C46" s="234"/>
      <c r="D46" s="629" t="s">
        <v>8</v>
      </c>
      <c r="E46" s="630" t="s">
        <v>262</v>
      </c>
      <c r="F46" s="234" t="s">
        <v>411</v>
      </c>
      <c r="G46" s="978"/>
      <c r="H46" s="983"/>
    </row>
    <row r="47" spans="1:10" s="209" customFormat="1" ht="17.25" customHeight="1" x14ac:dyDescent="0.2">
      <c r="A47" s="235" t="s">
        <v>9</v>
      </c>
      <c r="B47" s="236" t="s">
        <v>198</v>
      </c>
      <c r="C47" s="237" t="s">
        <v>199</v>
      </c>
      <c r="D47" s="631">
        <v>29294962</v>
      </c>
      <c r="E47" s="967">
        <v>34240627</v>
      </c>
      <c r="F47" s="238">
        <v>15694388</v>
      </c>
      <c r="G47" s="1024"/>
      <c r="H47" s="1025"/>
      <c r="J47" s="988"/>
    </row>
    <row r="48" spans="1:10" s="209" customFormat="1" ht="17.25" customHeight="1" x14ac:dyDescent="0.2">
      <c r="A48" s="239" t="s">
        <v>12</v>
      </c>
      <c r="B48" s="240" t="s">
        <v>200</v>
      </c>
      <c r="C48" s="241" t="s">
        <v>201</v>
      </c>
      <c r="D48" s="632">
        <v>5670546</v>
      </c>
      <c r="E48" s="349">
        <v>6641958</v>
      </c>
      <c r="F48" s="238">
        <v>3094379</v>
      </c>
      <c r="G48" s="1024"/>
      <c r="H48" s="1025"/>
      <c r="J48" s="988"/>
    </row>
    <row r="49" spans="1:8" s="209" customFormat="1" ht="17.25" customHeight="1" x14ac:dyDescent="0.2">
      <c r="A49" s="239" t="s">
        <v>15</v>
      </c>
      <c r="B49" s="240" t="s">
        <v>202</v>
      </c>
      <c r="C49" s="241" t="s">
        <v>203</v>
      </c>
      <c r="D49" s="632">
        <v>5081080</v>
      </c>
      <c r="E49" s="349">
        <v>5229256</v>
      </c>
      <c r="F49" s="238">
        <v>2094540</v>
      </c>
      <c r="G49" s="1024"/>
      <c r="H49" s="1025"/>
    </row>
    <row r="50" spans="1:8" s="209" customFormat="1" ht="17.25" customHeight="1" x14ac:dyDescent="0.2">
      <c r="A50" s="239" t="s">
        <v>18</v>
      </c>
      <c r="B50" s="240" t="s">
        <v>204</v>
      </c>
      <c r="C50" s="241" t="s">
        <v>205</v>
      </c>
      <c r="D50" s="632"/>
      <c r="E50" s="349"/>
      <c r="F50" s="238">
        <f>SUM(D50:E50)</f>
        <v>0</v>
      </c>
      <c r="G50" s="1024"/>
      <c r="H50" s="1025"/>
    </row>
    <row r="51" spans="1:8" s="209" customFormat="1" ht="17.25" customHeight="1" x14ac:dyDescent="0.2">
      <c r="A51" s="239" t="s">
        <v>21</v>
      </c>
      <c r="B51" s="240" t="s">
        <v>206</v>
      </c>
      <c r="C51" s="241" t="s">
        <v>207</v>
      </c>
      <c r="D51" s="632"/>
      <c r="E51" s="349"/>
      <c r="F51" s="238">
        <f>SUM(D51:E51)</f>
        <v>0</v>
      </c>
      <c r="G51" s="1024"/>
      <c r="H51" s="1025"/>
    </row>
    <row r="52" spans="1:8" s="195" customFormat="1" ht="17.25" customHeight="1" x14ac:dyDescent="0.2">
      <c r="A52" s="243" t="s">
        <v>24</v>
      </c>
      <c r="B52" s="244" t="s">
        <v>448</v>
      </c>
      <c r="C52" s="245" t="s">
        <v>224</v>
      </c>
      <c r="D52" s="633">
        <f>SUM(D47:D51)</f>
        <v>40046588</v>
      </c>
      <c r="E52" s="634">
        <f>SUM(E47:E51)</f>
        <v>46111841</v>
      </c>
      <c r="F52" s="246">
        <f>SUM(F47:F51)</f>
        <v>20883307</v>
      </c>
      <c r="G52" s="1024"/>
      <c r="H52" s="1025"/>
    </row>
    <row r="53" spans="1:8" s="247" customFormat="1" ht="17.25" customHeight="1" x14ac:dyDescent="0.2">
      <c r="A53" s="239" t="s">
        <v>27</v>
      </c>
      <c r="B53" s="240" t="s">
        <v>449</v>
      </c>
      <c r="C53" s="241" t="s">
        <v>226</v>
      </c>
      <c r="D53" s="632">
        <v>650000</v>
      </c>
      <c r="E53" s="349">
        <v>650000</v>
      </c>
      <c r="F53" s="242"/>
      <c r="G53" s="1024"/>
      <c r="H53" s="1025"/>
    </row>
    <row r="54" spans="1:8" ht="17.25" customHeight="1" x14ac:dyDescent="0.2">
      <c r="A54" s="239" t="s">
        <v>30</v>
      </c>
      <c r="B54" s="240" t="s">
        <v>227</v>
      </c>
      <c r="C54" s="241" t="s">
        <v>228</v>
      </c>
      <c r="D54" s="632"/>
      <c r="E54" s="349"/>
      <c r="F54" s="242"/>
      <c r="G54" s="1024"/>
      <c r="H54" s="1025"/>
    </row>
    <row r="55" spans="1:8" ht="17.25" customHeight="1" x14ac:dyDescent="0.2">
      <c r="A55" s="591" t="s">
        <v>33</v>
      </c>
      <c r="B55" s="592" t="s">
        <v>450</v>
      </c>
      <c r="C55" s="593" t="s">
        <v>230</v>
      </c>
      <c r="D55" s="635"/>
      <c r="E55" s="636"/>
      <c r="F55" s="594"/>
      <c r="G55" s="1024"/>
      <c r="H55" s="1025"/>
    </row>
    <row r="56" spans="1:8" ht="17.25" customHeight="1" x14ac:dyDescent="0.2">
      <c r="A56" s="248" t="s">
        <v>36</v>
      </c>
      <c r="B56" s="595" t="s">
        <v>451</v>
      </c>
      <c r="C56" s="227" t="s">
        <v>242</v>
      </c>
      <c r="D56" s="637">
        <f>SUM(D53:D55)</f>
        <v>650000</v>
      </c>
      <c r="E56" s="638">
        <f>SUM(E53:E55)</f>
        <v>650000</v>
      </c>
      <c r="F56" s="596">
        <f>SUM(F53:F55)</f>
        <v>0</v>
      </c>
      <c r="G56" s="1024"/>
      <c r="H56" s="1025"/>
    </row>
    <row r="57" spans="1:8" ht="17.25" customHeight="1" x14ac:dyDescent="0.2">
      <c r="A57" s="248" t="s">
        <v>38</v>
      </c>
      <c r="B57" s="249" t="s">
        <v>452</v>
      </c>
      <c r="C57" s="227" t="s">
        <v>453</v>
      </c>
      <c r="D57" s="639">
        <f>D52+D56</f>
        <v>40696588</v>
      </c>
      <c r="E57" s="355">
        <f>E52+E56</f>
        <v>46761841</v>
      </c>
      <c r="F57" s="250">
        <f>F52+F56</f>
        <v>20883307</v>
      </c>
      <c r="G57" s="1024"/>
      <c r="H57" s="1025"/>
    </row>
    <row r="58" spans="1:8" ht="22.5" customHeight="1" x14ac:dyDescent="0.2">
      <c r="A58" s="968" t="s">
        <v>40</v>
      </c>
      <c r="B58" s="251" t="s">
        <v>454</v>
      </c>
      <c r="C58" s="252" t="s">
        <v>455</v>
      </c>
      <c r="D58" s="640"/>
      <c r="E58" s="641"/>
      <c r="F58" s="253">
        <f>SUM(D58:E58)</f>
        <v>0</v>
      </c>
      <c r="G58" s="1024"/>
      <c r="H58" s="1025"/>
    </row>
    <row r="59" spans="1:8" ht="20.25" customHeight="1" x14ac:dyDescent="0.2">
      <c r="A59" s="227" t="s">
        <v>44</v>
      </c>
      <c r="B59" s="249" t="s">
        <v>519</v>
      </c>
      <c r="C59" s="227" t="s">
        <v>254</v>
      </c>
      <c r="D59" s="639">
        <f>D58</f>
        <v>0</v>
      </c>
      <c r="E59" s="355">
        <f t="shared" ref="E59:F59" si="5">E58</f>
        <v>0</v>
      </c>
      <c r="F59" s="250">
        <f t="shared" si="5"/>
        <v>0</v>
      </c>
      <c r="G59" s="978"/>
      <c r="H59" s="983"/>
    </row>
    <row r="60" spans="1:8" ht="30.75" customHeight="1" x14ac:dyDescent="0.2">
      <c r="A60" s="254" t="s">
        <v>46</v>
      </c>
      <c r="B60" s="255" t="s">
        <v>456</v>
      </c>
      <c r="C60" s="227" t="s">
        <v>256</v>
      </c>
      <c r="D60" s="642">
        <f>SUM(D57+D59)</f>
        <v>40696588</v>
      </c>
      <c r="E60" s="643">
        <f>SUM(E57+E59)</f>
        <v>46761841</v>
      </c>
      <c r="F60" s="256">
        <f>SUM(F57+F59)</f>
        <v>20883307</v>
      </c>
      <c r="G60" s="978"/>
      <c r="H60" s="983"/>
    </row>
    <row r="61" spans="1:8" ht="12" customHeight="1" x14ac:dyDescent="0.2">
      <c r="A61" s="257"/>
      <c r="B61" s="258"/>
      <c r="C61" s="259"/>
      <c r="D61" s="259"/>
      <c r="E61" s="259"/>
      <c r="F61" s="259"/>
      <c r="G61" s="981"/>
      <c r="H61" s="1029"/>
    </row>
    <row r="62" spans="1:8" ht="12" customHeight="1" x14ac:dyDescent="0.2">
      <c r="A62" s="257"/>
      <c r="B62" s="258"/>
      <c r="C62" s="259"/>
      <c r="D62" s="259"/>
      <c r="E62" s="259"/>
      <c r="F62" s="259"/>
      <c r="G62" s="981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……/2017.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65"/>
  <sheetViews>
    <sheetView topLeftCell="A22" workbookViewId="0">
      <selection activeCell="E45" sqref="E45"/>
    </sheetView>
  </sheetViews>
  <sheetFormatPr defaultRowHeight="12.75" x14ac:dyDescent="0.2"/>
  <cols>
    <col min="1" max="1" width="6.83203125" style="262" customWidth="1"/>
    <col min="2" max="2" width="66.83203125" style="263" customWidth="1"/>
    <col min="3" max="3" width="8.1640625" style="263" customWidth="1"/>
    <col min="4" max="6" width="16.33203125" style="193" customWidth="1"/>
    <col min="7" max="7" width="25.83203125" style="987" bestFit="1" customWidth="1"/>
    <col min="8" max="8" width="26.5" style="193" customWidth="1"/>
    <col min="9" max="243" width="9.33203125" style="193"/>
    <col min="244" max="244" width="6.83203125" style="193" customWidth="1"/>
    <col min="245" max="245" width="60.1640625" style="193" customWidth="1"/>
    <col min="246" max="246" width="8.1640625" style="193" customWidth="1"/>
    <col min="247" max="249" width="14.5" style="193" customWidth="1"/>
    <col min="250" max="499" width="9.33203125" style="193"/>
    <col min="500" max="500" width="6.83203125" style="193" customWidth="1"/>
    <col min="501" max="501" width="60.1640625" style="193" customWidth="1"/>
    <col min="502" max="502" width="8.1640625" style="193" customWidth="1"/>
    <col min="503" max="505" width="14.5" style="193" customWidth="1"/>
    <col min="506" max="755" width="9.33203125" style="193"/>
    <col min="756" max="756" width="6.83203125" style="193" customWidth="1"/>
    <col min="757" max="757" width="60.1640625" style="193" customWidth="1"/>
    <col min="758" max="758" width="8.1640625" style="193" customWidth="1"/>
    <col min="759" max="761" width="14.5" style="193" customWidth="1"/>
    <col min="762" max="1011" width="9.33203125" style="193"/>
    <col min="1012" max="1012" width="6.83203125" style="193" customWidth="1"/>
    <col min="1013" max="1013" width="60.1640625" style="193" customWidth="1"/>
    <col min="1014" max="1014" width="8.1640625" style="193" customWidth="1"/>
    <col min="1015" max="1017" width="14.5" style="193" customWidth="1"/>
    <col min="1018" max="1267" width="9.33203125" style="193"/>
    <col min="1268" max="1268" width="6.83203125" style="193" customWidth="1"/>
    <col min="1269" max="1269" width="60.1640625" style="193" customWidth="1"/>
    <col min="1270" max="1270" width="8.1640625" style="193" customWidth="1"/>
    <col min="1271" max="1273" width="14.5" style="193" customWidth="1"/>
    <col min="1274" max="1523" width="9.33203125" style="193"/>
    <col min="1524" max="1524" width="6.83203125" style="193" customWidth="1"/>
    <col min="1525" max="1525" width="60.1640625" style="193" customWidth="1"/>
    <col min="1526" max="1526" width="8.1640625" style="193" customWidth="1"/>
    <col min="1527" max="1529" width="14.5" style="193" customWidth="1"/>
    <col min="1530" max="1779" width="9.33203125" style="193"/>
    <col min="1780" max="1780" width="6.83203125" style="193" customWidth="1"/>
    <col min="1781" max="1781" width="60.1640625" style="193" customWidth="1"/>
    <col min="1782" max="1782" width="8.1640625" style="193" customWidth="1"/>
    <col min="1783" max="1785" width="14.5" style="193" customWidth="1"/>
    <col min="1786" max="2035" width="9.33203125" style="193"/>
    <col min="2036" max="2036" width="6.83203125" style="193" customWidth="1"/>
    <col min="2037" max="2037" width="60.1640625" style="193" customWidth="1"/>
    <col min="2038" max="2038" width="8.1640625" style="193" customWidth="1"/>
    <col min="2039" max="2041" width="14.5" style="193" customWidth="1"/>
    <col min="2042" max="2291" width="9.33203125" style="193"/>
    <col min="2292" max="2292" width="6.83203125" style="193" customWidth="1"/>
    <col min="2293" max="2293" width="60.1640625" style="193" customWidth="1"/>
    <col min="2294" max="2294" width="8.1640625" style="193" customWidth="1"/>
    <col min="2295" max="2297" width="14.5" style="193" customWidth="1"/>
    <col min="2298" max="2547" width="9.33203125" style="193"/>
    <col min="2548" max="2548" width="6.83203125" style="193" customWidth="1"/>
    <col min="2549" max="2549" width="60.1640625" style="193" customWidth="1"/>
    <col min="2550" max="2550" width="8.1640625" style="193" customWidth="1"/>
    <col min="2551" max="2553" width="14.5" style="193" customWidth="1"/>
    <col min="2554" max="2803" width="9.33203125" style="193"/>
    <col min="2804" max="2804" width="6.83203125" style="193" customWidth="1"/>
    <col min="2805" max="2805" width="60.1640625" style="193" customWidth="1"/>
    <col min="2806" max="2806" width="8.1640625" style="193" customWidth="1"/>
    <col min="2807" max="2809" width="14.5" style="193" customWidth="1"/>
    <col min="2810" max="3059" width="9.33203125" style="193"/>
    <col min="3060" max="3060" width="6.83203125" style="193" customWidth="1"/>
    <col min="3061" max="3061" width="60.1640625" style="193" customWidth="1"/>
    <col min="3062" max="3062" width="8.1640625" style="193" customWidth="1"/>
    <col min="3063" max="3065" width="14.5" style="193" customWidth="1"/>
    <col min="3066" max="3315" width="9.33203125" style="193"/>
    <col min="3316" max="3316" width="6.83203125" style="193" customWidth="1"/>
    <col min="3317" max="3317" width="60.1640625" style="193" customWidth="1"/>
    <col min="3318" max="3318" width="8.1640625" style="193" customWidth="1"/>
    <col min="3319" max="3321" width="14.5" style="193" customWidth="1"/>
    <col min="3322" max="3571" width="9.33203125" style="193"/>
    <col min="3572" max="3572" width="6.83203125" style="193" customWidth="1"/>
    <col min="3573" max="3573" width="60.1640625" style="193" customWidth="1"/>
    <col min="3574" max="3574" width="8.1640625" style="193" customWidth="1"/>
    <col min="3575" max="3577" width="14.5" style="193" customWidth="1"/>
    <col min="3578" max="3827" width="9.33203125" style="193"/>
    <col min="3828" max="3828" width="6.83203125" style="193" customWidth="1"/>
    <col min="3829" max="3829" width="60.1640625" style="193" customWidth="1"/>
    <col min="3830" max="3830" width="8.1640625" style="193" customWidth="1"/>
    <col min="3831" max="3833" width="14.5" style="193" customWidth="1"/>
    <col min="3834" max="4083" width="9.33203125" style="193"/>
    <col min="4084" max="4084" width="6.83203125" style="193" customWidth="1"/>
    <col min="4085" max="4085" width="60.1640625" style="193" customWidth="1"/>
    <col min="4086" max="4086" width="8.1640625" style="193" customWidth="1"/>
    <col min="4087" max="4089" width="14.5" style="193" customWidth="1"/>
    <col min="4090" max="4339" width="9.33203125" style="193"/>
    <col min="4340" max="4340" width="6.83203125" style="193" customWidth="1"/>
    <col min="4341" max="4341" width="60.1640625" style="193" customWidth="1"/>
    <col min="4342" max="4342" width="8.1640625" style="193" customWidth="1"/>
    <col min="4343" max="4345" width="14.5" style="193" customWidth="1"/>
    <col min="4346" max="4595" width="9.33203125" style="193"/>
    <col min="4596" max="4596" width="6.83203125" style="193" customWidth="1"/>
    <col min="4597" max="4597" width="60.1640625" style="193" customWidth="1"/>
    <col min="4598" max="4598" width="8.1640625" style="193" customWidth="1"/>
    <col min="4599" max="4601" width="14.5" style="193" customWidth="1"/>
    <col min="4602" max="4851" width="9.33203125" style="193"/>
    <col min="4852" max="4852" width="6.83203125" style="193" customWidth="1"/>
    <col min="4853" max="4853" width="60.1640625" style="193" customWidth="1"/>
    <col min="4854" max="4854" width="8.1640625" style="193" customWidth="1"/>
    <col min="4855" max="4857" width="14.5" style="193" customWidth="1"/>
    <col min="4858" max="5107" width="9.33203125" style="193"/>
    <col min="5108" max="5108" width="6.83203125" style="193" customWidth="1"/>
    <col min="5109" max="5109" width="60.1640625" style="193" customWidth="1"/>
    <col min="5110" max="5110" width="8.1640625" style="193" customWidth="1"/>
    <col min="5111" max="5113" width="14.5" style="193" customWidth="1"/>
    <col min="5114" max="5363" width="9.33203125" style="193"/>
    <col min="5364" max="5364" width="6.83203125" style="193" customWidth="1"/>
    <col min="5365" max="5365" width="60.1640625" style="193" customWidth="1"/>
    <col min="5366" max="5366" width="8.1640625" style="193" customWidth="1"/>
    <col min="5367" max="5369" width="14.5" style="193" customWidth="1"/>
    <col min="5370" max="5619" width="9.33203125" style="193"/>
    <col min="5620" max="5620" width="6.83203125" style="193" customWidth="1"/>
    <col min="5621" max="5621" width="60.1640625" style="193" customWidth="1"/>
    <col min="5622" max="5622" width="8.1640625" style="193" customWidth="1"/>
    <col min="5623" max="5625" width="14.5" style="193" customWidth="1"/>
    <col min="5626" max="5875" width="9.33203125" style="193"/>
    <col min="5876" max="5876" width="6.83203125" style="193" customWidth="1"/>
    <col min="5877" max="5877" width="60.1640625" style="193" customWidth="1"/>
    <col min="5878" max="5878" width="8.1640625" style="193" customWidth="1"/>
    <col min="5879" max="5881" width="14.5" style="193" customWidth="1"/>
    <col min="5882" max="6131" width="9.33203125" style="193"/>
    <col min="6132" max="6132" width="6.83203125" style="193" customWidth="1"/>
    <col min="6133" max="6133" width="60.1640625" style="193" customWidth="1"/>
    <col min="6134" max="6134" width="8.1640625" style="193" customWidth="1"/>
    <col min="6135" max="6137" width="14.5" style="193" customWidth="1"/>
    <col min="6138" max="6387" width="9.33203125" style="193"/>
    <col min="6388" max="6388" width="6.83203125" style="193" customWidth="1"/>
    <col min="6389" max="6389" width="60.1640625" style="193" customWidth="1"/>
    <col min="6390" max="6390" width="8.1640625" style="193" customWidth="1"/>
    <col min="6391" max="6393" width="14.5" style="193" customWidth="1"/>
    <col min="6394" max="6643" width="9.33203125" style="193"/>
    <col min="6644" max="6644" width="6.83203125" style="193" customWidth="1"/>
    <col min="6645" max="6645" width="60.1640625" style="193" customWidth="1"/>
    <col min="6646" max="6646" width="8.1640625" style="193" customWidth="1"/>
    <col min="6647" max="6649" width="14.5" style="193" customWidth="1"/>
    <col min="6650" max="6899" width="9.33203125" style="193"/>
    <col min="6900" max="6900" width="6.83203125" style="193" customWidth="1"/>
    <col min="6901" max="6901" width="60.1640625" style="193" customWidth="1"/>
    <col min="6902" max="6902" width="8.1640625" style="193" customWidth="1"/>
    <col min="6903" max="6905" width="14.5" style="193" customWidth="1"/>
    <col min="6906" max="7155" width="9.33203125" style="193"/>
    <col min="7156" max="7156" width="6.83203125" style="193" customWidth="1"/>
    <col min="7157" max="7157" width="60.1640625" style="193" customWidth="1"/>
    <col min="7158" max="7158" width="8.1640625" style="193" customWidth="1"/>
    <col min="7159" max="7161" width="14.5" style="193" customWidth="1"/>
    <col min="7162" max="7411" width="9.33203125" style="193"/>
    <col min="7412" max="7412" width="6.83203125" style="193" customWidth="1"/>
    <col min="7413" max="7413" width="60.1640625" style="193" customWidth="1"/>
    <col min="7414" max="7414" width="8.1640625" style="193" customWidth="1"/>
    <col min="7415" max="7417" width="14.5" style="193" customWidth="1"/>
    <col min="7418" max="7667" width="9.33203125" style="193"/>
    <col min="7668" max="7668" width="6.83203125" style="193" customWidth="1"/>
    <col min="7669" max="7669" width="60.1640625" style="193" customWidth="1"/>
    <col min="7670" max="7670" width="8.1640625" style="193" customWidth="1"/>
    <col min="7671" max="7673" width="14.5" style="193" customWidth="1"/>
    <col min="7674" max="7923" width="9.33203125" style="193"/>
    <col min="7924" max="7924" width="6.83203125" style="193" customWidth="1"/>
    <col min="7925" max="7925" width="60.1640625" style="193" customWidth="1"/>
    <col min="7926" max="7926" width="8.1640625" style="193" customWidth="1"/>
    <col min="7927" max="7929" width="14.5" style="193" customWidth="1"/>
    <col min="7930" max="8179" width="9.33203125" style="193"/>
    <col min="8180" max="8180" width="6.83203125" style="193" customWidth="1"/>
    <col min="8181" max="8181" width="60.1640625" style="193" customWidth="1"/>
    <col min="8182" max="8182" width="8.1640625" style="193" customWidth="1"/>
    <col min="8183" max="8185" width="14.5" style="193" customWidth="1"/>
    <col min="8186" max="8435" width="9.33203125" style="193"/>
    <col min="8436" max="8436" width="6.83203125" style="193" customWidth="1"/>
    <col min="8437" max="8437" width="60.1640625" style="193" customWidth="1"/>
    <col min="8438" max="8438" width="8.1640625" style="193" customWidth="1"/>
    <col min="8439" max="8441" width="14.5" style="193" customWidth="1"/>
    <col min="8442" max="8691" width="9.33203125" style="193"/>
    <col min="8692" max="8692" width="6.83203125" style="193" customWidth="1"/>
    <col min="8693" max="8693" width="60.1640625" style="193" customWidth="1"/>
    <col min="8694" max="8694" width="8.1640625" style="193" customWidth="1"/>
    <col min="8695" max="8697" width="14.5" style="193" customWidth="1"/>
    <col min="8698" max="8947" width="9.33203125" style="193"/>
    <col min="8948" max="8948" width="6.83203125" style="193" customWidth="1"/>
    <col min="8949" max="8949" width="60.1640625" style="193" customWidth="1"/>
    <col min="8950" max="8950" width="8.1640625" style="193" customWidth="1"/>
    <col min="8951" max="8953" width="14.5" style="193" customWidth="1"/>
    <col min="8954" max="9203" width="9.33203125" style="193"/>
    <col min="9204" max="9204" width="6.83203125" style="193" customWidth="1"/>
    <col min="9205" max="9205" width="60.1640625" style="193" customWidth="1"/>
    <col min="9206" max="9206" width="8.1640625" style="193" customWidth="1"/>
    <col min="9207" max="9209" width="14.5" style="193" customWidth="1"/>
    <col min="9210" max="9459" width="9.33203125" style="193"/>
    <col min="9460" max="9460" width="6.83203125" style="193" customWidth="1"/>
    <col min="9461" max="9461" width="60.1640625" style="193" customWidth="1"/>
    <col min="9462" max="9462" width="8.1640625" style="193" customWidth="1"/>
    <col min="9463" max="9465" width="14.5" style="193" customWidth="1"/>
    <col min="9466" max="9715" width="9.33203125" style="193"/>
    <col min="9716" max="9716" width="6.83203125" style="193" customWidth="1"/>
    <col min="9717" max="9717" width="60.1640625" style="193" customWidth="1"/>
    <col min="9718" max="9718" width="8.1640625" style="193" customWidth="1"/>
    <col min="9719" max="9721" width="14.5" style="193" customWidth="1"/>
    <col min="9722" max="9971" width="9.33203125" style="193"/>
    <col min="9972" max="9972" width="6.83203125" style="193" customWidth="1"/>
    <col min="9973" max="9973" width="60.1640625" style="193" customWidth="1"/>
    <col min="9974" max="9974" width="8.1640625" style="193" customWidth="1"/>
    <col min="9975" max="9977" width="14.5" style="193" customWidth="1"/>
    <col min="9978" max="10227" width="9.33203125" style="193"/>
    <col min="10228" max="10228" width="6.83203125" style="193" customWidth="1"/>
    <col min="10229" max="10229" width="60.1640625" style="193" customWidth="1"/>
    <col min="10230" max="10230" width="8.1640625" style="193" customWidth="1"/>
    <col min="10231" max="10233" width="14.5" style="193" customWidth="1"/>
    <col min="10234" max="10483" width="9.33203125" style="193"/>
    <col min="10484" max="10484" width="6.83203125" style="193" customWidth="1"/>
    <col min="10485" max="10485" width="60.1640625" style="193" customWidth="1"/>
    <col min="10486" max="10486" width="8.1640625" style="193" customWidth="1"/>
    <col min="10487" max="10489" width="14.5" style="193" customWidth="1"/>
    <col min="10490" max="10739" width="9.33203125" style="193"/>
    <col min="10740" max="10740" width="6.83203125" style="193" customWidth="1"/>
    <col min="10741" max="10741" width="60.1640625" style="193" customWidth="1"/>
    <col min="10742" max="10742" width="8.1640625" style="193" customWidth="1"/>
    <col min="10743" max="10745" width="14.5" style="193" customWidth="1"/>
    <col min="10746" max="10995" width="9.33203125" style="193"/>
    <col min="10996" max="10996" width="6.83203125" style="193" customWidth="1"/>
    <col min="10997" max="10997" width="60.1640625" style="193" customWidth="1"/>
    <col min="10998" max="10998" width="8.1640625" style="193" customWidth="1"/>
    <col min="10999" max="11001" width="14.5" style="193" customWidth="1"/>
    <col min="11002" max="11251" width="9.33203125" style="193"/>
    <col min="11252" max="11252" width="6.83203125" style="193" customWidth="1"/>
    <col min="11253" max="11253" width="60.1640625" style="193" customWidth="1"/>
    <col min="11254" max="11254" width="8.1640625" style="193" customWidth="1"/>
    <col min="11255" max="11257" width="14.5" style="193" customWidth="1"/>
    <col min="11258" max="11507" width="9.33203125" style="193"/>
    <col min="11508" max="11508" width="6.83203125" style="193" customWidth="1"/>
    <col min="11509" max="11509" width="60.1640625" style="193" customWidth="1"/>
    <col min="11510" max="11510" width="8.1640625" style="193" customWidth="1"/>
    <col min="11511" max="11513" width="14.5" style="193" customWidth="1"/>
    <col min="11514" max="11763" width="9.33203125" style="193"/>
    <col min="11764" max="11764" width="6.83203125" style="193" customWidth="1"/>
    <col min="11765" max="11765" width="60.1640625" style="193" customWidth="1"/>
    <col min="11766" max="11766" width="8.1640625" style="193" customWidth="1"/>
    <col min="11767" max="11769" width="14.5" style="193" customWidth="1"/>
    <col min="11770" max="12019" width="9.33203125" style="193"/>
    <col min="12020" max="12020" width="6.83203125" style="193" customWidth="1"/>
    <col min="12021" max="12021" width="60.1640625" style="193" customWidth="1"/>
    <col min="12022" max="12022" width="8.1640625" style="193" customWidth="1"/>
    <col min="12023" max="12025" width="14.5" style="193" customWidth="1"/>
    <col min="12026" max="12275" width="9.33203125" style="193"/>
    <col min="12276" max="12276" width="6.83203125" style="193" customWidth="1"/>
    <col min="12277" max="12277" width="60.1640625" style="193" customWidth="1"/>
    <col min="12278" max="12278" width="8.1640625" style="193" customWidth="1"/>
    <col min="12279" max="12281" width="14.5" style="193" customWidth="1"/>
    <col min="12282" max="12531" width="9.33203125" style="193"/>
    <col min="12532" max="12532" width="6.83203125" style="193" customWidth="1"/>
    <col min="12533" max="12533" width="60.1640625" style="193" customWidth="1"/>
    <col min="12534" max="12534" width="8.1640625" style="193" customWidth="1"/>
    <col min="12535" max="12537" width="14.5" style="193" customWidth="1"/>
    <col min="12538" max="12787" width="9.33203125" style="193"/>
    <col min="12788" max="12788" width="6.83203125" style="193" customWidth="1"/>
    <col min="12789" max="12789" width="60.1640625" style="193" customWidth="1"/>
    <col min="12790" max="12790" width="8.1640625" style="193" customWidth="1"/>
    <col min="12791" max="12793" width="14.5" style="193" customWidth="1"/>
    <col min="12794" max="13043" width="9.33203125" style="193"/>
    <col min="13044" max="13044" width="6.83203125" style="193" customWidth="1"/>
    <col min="13045" max="13045" width="60.1640625" style="193" customWidth="1"/>
    <col min="13046" max="13046" width="8.1640625" style="193" customWidth="1"/>
    <col min="13047" max="13049" width="14.5" style="193" customWidth="1"/>
    <col min="13050" max="13299" width="9.33203125" style="193"/>
    <col min="13300" max="13300" width="6.83203125" style="193" customWidth="1"/>
    <col min="13301" max="13301" width="60.1640625" style="193" customWidth="1"/>
    <col min="13302" max="13302" width="8.1640625" style="193" customWidth="1"/>
    <col min="13303" max="13305" width="14.5" style="193" customWidth="1"/>
    <col min="13306" max="13555" width="9.33203125" style="193"/>
    <col min="13556" max="13556" width="6.83203125" style="193" customWidth="1"/>
    <col min="13557" max="13557" width="60.1640625" style="193" customWidth="1"/>
    <col min="13558" max="13558" width="8.1640625" style="193" customWidth="1"/>
    <col min="13559" max="13561" width="14.5" style="193" customWidth="1"/>
    <col min="13562" max="13811" width="9.33203125" style="193"/>
    <col min="13812" max="13812" width="6.83203125" style="193" customWidth="1"/>
    <col min="13813" max="13813" width="60.1640625" style="193" customWidth="1"/>
    <col min="13814" max="13814" width="8.1640625" style="193" customWidth="1"/>
    <col min="13815" max="13817" width="14.5" style="193" customWidth="1"/>
    <col min="13818" max="14067" width="9.33203125" style="193"/>
    <col min="14068" max="14068" width="6.83203125" style="193" customWidth="1"/>
    <col min="14069" max="14069" width="60.1640625" style="193" customWidth="1"/>
    <col min="14070" max="14070" width="8.1640625" style="193" customWidth="1"/>
    <col min="14071" max="14073" width="14.5" style="193" customWidth="1"/>
    <col min="14074" max="14323" width="9.33203125" style="193"/>
    <col min="14324" max="14324" width="6.83203125" style="193" customWidth="1"/>
    <col min="14325" max="14325" width="60.1640625" style="193" customWidth="1"/>
    <col min="14326" max="14326" width="8.1640625" style="193" customWidth="1"/>
    <col min="14327" max="14329" width="14.5" style="193" customWidth="1"/>
    <col min="14330" max="14579" width="9.33203125" style="193"/>
    <col min="14580" max="14580" width="6.83203125" style="193" customWidth="1"/>
    <col min="14581" max="14581" width="60.1640625" style="193" customWidth="1"/>
    <col min="14582" max="14582" width="8.1640625" style="193" customWidth="1"/>
    <col min="14583" max="14585" width="14.5" style="193" customWidth="1"/>
    <col min="14586" max="14835" width="9.33203125" style="193"/>
    <col min="14836" max="14836" width="6.83203125" style="193" customWidth="1"/>
    <col min="14837" max="14837" width="60.1640625" style="193" customWidth="1"/>
    <col min="14838" max="14838" width="8.1640625" style="193" customWidth="1"/>
    <col min="14839" max="14841" width="14.5" style="193" customWidth="1"/>
    <col min="14842" max="15091" width="9.33203125" style="193"/>
    <col min="15092" max="15092" width="6.83203125" style="193" customWidth="1"/>
    <col min="15093" max="15093" width="60.1640625" style="193" customWidth="1"/>
    <col min="15094" max="15094" width="8.1640625" style="193" customWidth="1"/>
    <col min="15095" max="15097" width="14.5" style="193" customWidth="1"/>
    <col min="15098" max="15347" width="9.33203125" style="193"/>
    <col min="15348" max="15348" width="6.83203125" style="193" customWidth="1"/>
    <col min="15349" max="15349" width="60.1640625" style="193" customWidth="1"/>
    <col min="15350" max="15350" width="8.1640625" style="193" customWidth="1"/>
    <col min="15351" max="15353" width="14.5" style="193" customWidth="1"/>
    <col min="15354" max="15603" width="9.33203125" style="193"/>
    <col min="15604" max="15604" width="6.83203125" style="193" customWidth="1"/>
    <col min="15605" max="15605" width="60.1640625" style="193" customWidth="1"/>
    <col min="15606" max="15606" width="8.1640625" style="193" customWidth="1"/>
    <col min="15607" max="15609" width="14.5" style="193" customWidth="1"/>
    <col min="15610" max="15859" width="9.33203125" style="193"/>
    <col min="15860" max="15860" width="6.83203125" style="193" customWidth="1"/>
    <col min="15861" max="15861" width="60.1640625" style="193" customWidth="1"/>
    <col min="15862" max="15862" width="8.1640625" style="193" customWidth="1"/>
    <col min="15863" max="15865" width="14.5" style="193" customWidth="1"/>
    <col min="15866" max="16115" width="9.33203125" style="193"/>
    <col min="16116" max="16116" width="6.83203125" style="193" customWidth="1"/>
    <col min="16117" max="16117" width="60.1640625" style="193" customWidth="1"/>
    <col min="16118" max="16118" width="8.1640625" style="193" customWidth="1"/>
    <col min="16119" max="16121" width="14.5" style="193" customWidth="1"/>
    <col min="16122" max="16384" width="9.33203125" style="193"/>
  </cols>
  <sheetData>
    <row r="1" spans="1:7" s="187" customFormat="1" ht="40.5" customHeight="1" x14ac:dyDescent="0.2">
      <c r="A1" s="1104" t="s">
        <v>732</v>
      </c>
      <c r="B1" s="1105"/>
      <c r="C1" s="1105"/>
      <c r="D1" s="1105"/>
      <c r="E1" s="1105"/>
      <c r="F1" s="1105"/>
      <c r="G1" s="976"/>
    </row>
    <row r="2" spans="1:7" s="190" customFormat="1" ht="15.95" customHeight="1" x14ac:dyDescent="0.2">
      <c r="A2" s="188"/>
      <c r="B2" s="188"/>
      <c r="C2" s="189"/>
      <c r="D2" s="189"/>
      <c r="E2" s="189"/>
      <c r="F2" s="189" t="s">
        <v>1</v>
      </c>
      <c r="G2" s="977"/>
    </row>
    <row r="3" spans="1:7" ht="38.25" customHeight="1" x14ac:dyDescent="0.25">
      <c r="A3" s="191" t="s">
        <v>364</v>
      </c>
      <c r="B3" s="191" t="s">
        <v>409</v>
      </c>
      <c r="C3" s="192" t="s">
        <v>410</v>
      </c>
      <c r="D3" s="192" t="s">
        <v>489</v>
      </c>
      <c r="E3" s="192" t="s">
        <v>725</v>
      </c>
      <c r="F3" s="192" t="s">
        <v>726</v>
      </c>
      <c r="G3" s="972"/>
    </row>
    <row r="4" spans="1:7" s="195" customFormat="1" ht="12.95" customHeight="1" x14ac:dyDescent="0.2">
      <c r="A4" s="194" t="s">
        <v>5</v>
      </c>
      <c r="B4" s="194" t="s">
        <v>6</v>
      </c>
      <c r="C4" s="194" t="s">
        <v>7</v>
      </c>
      <c r="D4" s="194" t="s">
        <v>8</v>
      </c>
      <c r="E4" s="194" t="s">
        <v>262</v>
      </c>
      <c r="F4" s="194" t="s">
        <v>411</v>
      </c>
      <c r="G4" s="984"/>
    </row>
    <row r="5" spans="1:7" s="195" customFormat="1" ht="15.95" customHeight="1" x14ac:dyDescent="0.2">
      <c r="A5" s="1106" t="s">
        <v>259</v>
      </c>
      <c r="B5" s="1107"/>
      <c r="C5" s="1107"/>
      <c r="D5" s="1107"/>
      <c r="E5" s="1107"/>
      <c r="F5" s="1108"/>
      <c r="G5" s="984"/>
    </row>
    <row r="6" spans="1:7" s="195" customFormat="1" ht="25.5" customHeight="1" x14ac:dyDescent="0.2">
      <c r="A6" s="196" t="s">
        <v>9</v>
      </c>
      <c r="B6" s="733" t="s">
        <v>412</v>
      </c>
      <c r="C6" s="196" t="s">
        <v>413</v>
      </c>
      <c r="D6" s="198"/>
      <c r="E6" s="198"/>
      <c r="F6" s="198"/>
      <c r="G6" s="984"/>
    </row>
    <row r="7" spans="1:7" s="195" customFormat="1" ht="30" customHeight="1" x14ac:dyDescent="0.2">
      <c r="A7" s="199" t="s">
        <v>12</v>
      </c>
      <c r="B7" s="734" t="s">
        <v>414</v>
      </c>
      <c r="C7" s="199" t="s">
        <v>415</v>
      </c>
      <c r="D7" s="201"/>
      <c r="E7" s="201"/>
      <c r="F7" s="201">
        <f>SUM(D7:E7)</f>
        <v>0</v>
      </c>
      <c r="G7" s="984"/>
    </row>
    <row r="8" spans="1:7" s="195" customFormat="1" ht="25.5" customHeight="1" x14ac:dyDescent="0.2">
      <c r="A8" s="199" t="s">
        <v>15</v>
      </c>
      <c r="B8" s="734" t="s">
        <v>416</v>
      </c>
      <c r="C8" s="202" t="s">
        <v>417</v>
      </c>
      <c r="D8" s="201"/>
      <c r="E8" s="201"/>
      <c r="F8" s="201">
        <f>SUM(D8:E8)</f>
        <v>0</v>
      </c>
      <c r="G8" s="984"/>
    </row>
    <row r="9" spans="1:7" s="195" customFormat="1" ht="25.5" customHeight="1" x14ac:dyDescent="0.2">
      <c r="A9" s="199" t="s">
        <v>18</v>
      </c>
      <c r="B9" s="734" t="s">
        <v>418</v>
      </c>
      <c r="C9" s="202" t="s">
        <v>419</v>
      </c>
      <c r="D9" s="201"/>
      <c r="E9" s="201"/>
      <c r="F9" s="201">
        <f>SUM(D9:E9)</f>
        <v>0</v>
      </c>
      <c r="G9" s="984"/>
    </row>
    <row r="10" spans="1:7" s="195" customFormat="1" ht="27.75" customHeight="1" x14ac:dyDescent="0.2">
      <c r="A10" s="203" t="s">
        <v>21</v>
      </c>
      <c r="B10" s="735" t="s">
        <v>420</v>
      </c>
      <c r="C10" s="203" t="s">
        <v>35</v>
      </c>
      <c r="D10" s="201">
        <f>SUM(D6:D9)</f>
        <v>0</v>
      </c>
      <c r="E10" s="201">
        <f>SUM(E6:E9)</f>
        <v>0</v>
      </c>
      <c r="F10" s="201">
        <f>SUM(F6:F9)</f>
        <v>0</v>
      </c>
      <c r="G10" s="984"/>
    </row>
    <row r="11" spans="1:7" s="195" customFormat="1" ht="24.75" customHeight="1" x14ac:dyDescent="0.2">
      <c r="A11" s="199" t="s">
        <v>24</v>
      </c>
      <c r="B11" s="734" t="s">
        <v>421</v>
      </c>
      <c r="C11" s="199" t="s">
        <v>422</v>
      </c>
      <c r="D11" s="201"/>
      <c r="E11" s="201"/>
      <c r="F11" s="201">
        <f t="shared" ref="F11:F14" si="0">SUM(D11:E11)</f>
        <v>0</v>
      </c>
      <c r="G11" s="984"/>
    </row>
    <row r="12" spans="1:7" s="195" customFormat="1" ht="30" customHeight="1" x14ac:dyDescent="0.2">
      <c r="A12" s="199" t="s">
        <v>27</v>
      </c>
      <c r="B12" s="734" t="s">
        <v>423</v>
      </c>
      <c r="C12" s="199" t="s">
        <v>424</v>
      </c>
      <c r="D12" s="201"/>
      <c r="E12" s="201"/>
      <c r="F12" s="201">
        <f t="shared" si="0"/>
        <v>0</v>
      </c>
      <c r="G12" s="984"/>
    </row>
    <row r="13" spans="1:7" s="195" customFormat="1" ht="30" customHeight="1" x14ac:dyDescent="0.2">
      <c r="A13" s="199" t="s">
        <v>30</v>
      </c>
      <c r="B13" s="734" t="s">
        <v>425</v>
      </c>
      <c r="C13" s="199" t="s">
        <v>426</v>
      </c>
      <c r="D13" s="201"/>
      <c r="E13" s="201"/>
      <c r="F13" s="201">
        <f t="shared" si="0"/>
        <v>0</v>
      </c>
      <c r="G13" s="984"/>
    </row>
    <row r="14" spans="1:7" s="195" customFormat="1" ht="30" customHeight="1" x14ac:dyDescent="0.2">
      <c r="A14" s="199" t="s">
        <v>33</v>
      </c>
      <c r="B14" s="734" t="s">
        <v>427</v>
      </c>
      <c r="C14" s="199" t="s">
        <v>428</v>
      </c>
      <c r="D14" s="201"/>
      <c r="E14" s="201"/>
      <c r="F14" s="201">
        <f t="shared" si="0"/>
        <v>0</v>
      </c>
      <c r="G14" s="984"/>
    </row>
    <row r="15" spans="1:7" s="195" customFormat="1" ht="21.75" customHeight="1" x14ac:dyDescent="0.2">
      <c r="A15" s="203" t="s">
        <v>36</v>
      </c>
      <c r="B15" s="736" t="s">
        <v>400</v>
      </c>
      <c r="C15" s="205" t="s">
        <v>58</v>
      </c>
      <c r="D15" s="204">
        <f>SUM(D11:D14)</f>
        <v>0</v>
      </c>
      <c r="E15" s="204">
        <f>SUM(E11:E14)</f>
        <v>0</v>
      </c>
      <c r="F15" s="204">
        <f>SUM(F11:F14)</f>
        <v>0</v>
      </c>
      <c r="G15" s="984"/>
    </row>
    <row r="16" spans="1:7" s="209" customFormat="1" ht="16.5" customHeight="1" x14ac:dyDescent="0.2">
      <c r="A16" s="199" t="s">
        <v>38</v>
      </c>
      <c r="B16" s="737" t="s">
        <v>106</v>
      </c>
      <c r="C16" s="207" t="s">
        <v>107</v>
      </c>
      <c r="D16" s="208"/>
      <c r="E16" s="208"/>
      <c r="F16" s="208"/>
      <c r="G16" s="985"/>
    </row>
    <row r="17" spans="1:8" s="209" customFormat="1" ht="16.5" customHeight="1" x14ac:dyDescent="0.2">
      <c r="A17" s="199" t="s">
        <v>40</v>
      </c>
      <c r="B17" s="737" t="s">
        <v>109</v>
      </c>
      <c r="C17" s="207" t="s">
        <v>110</v>
      </c>
      <c r="D17" s="208">
        <v>733858</v>
      </c>
      <c r="E17" s="208">
        <v>733858</v>
      </c>
      <c r="F17" s="208">
        <v>249213</v>
      </c>
      <c r="G17" s="985"/>
      <c r="H17" s="988"/>
    </row>
    <row r="18" spans="1:8" s="209" customFormat="1" ht="16.5" customHeight="1" x14ac:dyDescent="0.2">
      <c r="A18" s="199" t="s">
        <v>42</v>
      </c>
      <c r="B18" s="737" t="s">
        <v>429</v>
      </c>
      <c r="C18" s="207" t="s">
        <v>113</v>
      </c>
      <c r="D18" s="208">
        <f>SUM(D19:D20)</f>
        <v>0</v>
      </c>
      <c r="E18" s="208">
        <f>SUM(E19:E20)</f>
        <v>0</v>
      </c>
      <c r="F18" s="208"/>
      <c r="G18" s="985"/>
      <c r="H18" s="988"/>
    </row>
    <row r="19" spans="1:8" s="209" customFormat="1" ht="16.5" customHeight="1" x14ac:dyDescent="0.2">
      <c r="A19" s="199" t="s">
        <v>44</v>
      </c>
      <c r="B19" s="738" t="s">
        <v>430</v>
      </c>
      <c r="C19" s="211" t="s">
        <v>431</v>
      </c>
      <c r="D19" s="212"/>
      <c r="E19" s="212"/>
      <c r="F19" s="212"/>
      <c r="G19" s="985"/>
      <c r="H19" s="988"/>
    </row>
    <row r="20" spans="1:8" s="213" customFormat="1" ht="16.5" customHeight="1" x14ac:dyDescent="0.2">
      <c r="A20" s="199" t="s">
        <v>46</v>
      </c>
      <c r="B20" s="738" t="s">
        <v>432</v>
      </c>
      <c r="C20" s="211" t="s">
        <v>433</v>
      </c>
      <c r="D20" s="212"/>
      <c r="E20" s="212"/>
      <c r="F20" s="212"/>
      <c r="G20" s="985"/>
      <c r="H20" s="988"/>
    </row>
    <row r="21" spans="1:8" s="213" customFormat="1" ht="16.5" customHeight="1" x14ac:dyDescent="0.2">
      <c r="A21" s="199" t="s">
        <v>48</v>
      </c>
      <c r="B21" s="739" t="s">
        <v>115</v>
      </c>
      <c r="C21" s="207" t="s">
        <v>116</v>
      </c>
      <c r="D21" s="212"/>
      <c r="E21" s="212"/>
      <c r="F21" s="212"/>
      <c r="G21" s="985"/>
      <c r="H21" s="988"/>
    </row>
    <row r="22" spans="1:8" s="209" customFormat="1" ht="16.5" customHeight="1" x14ac:dyDescent="0.2">
      <c r="A22" s="199" t="s">
        <v>50</v>
      </c>
      <c r="B22" s="737" t="s">
        <v>118</v>
      </c>
      <c r="C22" s="207" t="s">
        <v>119</v>
      </c>
      <c r="D22" s="208"/>
      <c r="E22" s="208"/>
      <c r="F22" s="212"/>
      <c r="G22" s="985"/>
      <c r="H22" s="988"/>
    </row>
    <row r="23" spans="1:8" s="209" customFormat="1" ht="16.5" customHeight="1" x14ac:dyDescent="0.2">
      <c r="A23" s="199" t="s">
        <v>53</v>
      </c>
      <c r="B23" s="737" t="s">
        <v>434</v>
      </c>
      <c r="C23" s="207" t="s">
        <v>122</v>
      </c>
      <c r="D23" s="208">
        <v>36142</v>
      </c>
      <c r="E23" s="208">
        <v>36142</v>
      </c>
      <c r="F23" s="212">
        <v>2972</v>
      </c>
      <c r="G23" s="985"/>
      <c r="H23" s="988"/>
    </row>
    <row r="24" spans="1:8" s="213" customFormat="1" ht="16.5" customHeight="1" x14ac:dyDescent="0.2">
      <c r="A24" s="199" t="s">
        <v>56</v>
      </c>
      <c r="B24" s="737" t="s">
        <v>435</v>
      </c>
      <c r="C24" s="207" t="s">
        <v>125</v>
      </c>
      <c r="D24" s="208"/>
      <c r="E24" s="208"/>
      <c r="F24" s="212"/>
      <c r="G24" s="985"/>
      <c r="H24" s="988"/>
    </row>
    <row r="25" spans="1:8" s="213" customFormat="1" ht="16.5" customHeight="1" x14ac:dyDescent="0.2">
      <c r="A25" s="199" t="s">
        <v>59</v>
      </c>
      <c r="B25" s="740" t="s">
        <v>127</v>
      </c>
      <c r="C25" s="207" t="s">
        <v>128</v>
      </c>
      <c r="D25" s="208"/>
      <c r="E25" s="208"/>
      <c r="F25" s="212"/>
      <c r="G25" s="985"/>
      <c r="H25" s="988"/>
    </row>
    <row r="26" spans="1:8" s="213" customFormat="1" ht="16.5" customHeight="1" x14ac:dyDescent="0.2">
      <c r="A26" s="199" t="s">
        <v>61</v>
      </c>
      <c r="B26" s="737" t="s">
        <v>436</v>
      </c>
      <c r="C26" s="207" t="s">
        <v>131</v>
      </c>
      <c r="D26" s="208"/>
      <c r="E26" s="208"/>
      <c r="F26" s="212"/>
      <c r="G26" s="985"/>
      <c r="H26" s="988"/>
    </row>
    <row r="27" spans="1:8" s="213" customFormat="1" ht="16.5" customHeight="1" x14ac:dyDescent="0.2">
      <c r="A27" s="199" t="s">
        <v>63</v>
      </c>
      <c r="B27" s="737" t="s">
        <v>437</v>
      </c>
      <c r="C27" s="207" t="s">
        <v>134</v>
      </c>
      <c r="D27" s="208"/>
      <c r="E27" s="208"/>
      <c r="F27" s="212"/>
      <c r="G27" s="985"/>
      <c r="H27" s="988"/>
    </row>
    <row r="28" spans="1:8" s="213" customFormat="1" ht="16.5" customHeight="1" x14ac:dyDescent="0.2">
      <c r="A28" s="566" t="s">
        <v>65</v>
      </c>
      <c r="B28" s="741" t="s">
        <v>136</v>
      </c>
      <c r="C28" s="580" t="s">
        <v>137</v>
      </c>
      <c r="D28" s="102"/>
      <c r="E28" s="102">
        <v>2529</v>
      </c>
      <c r="F28" s="731">
        <v>2529</v>
      </c>
      <c r="G28" s="985"/>
      <c r="H28" s="988"/>
    </row>
    <row r="29" spans="1:8" s="213" customFormat="1" ht="21.75" customHeight="1" x14ac:dyDescent="0.2">
      <c r="A29" s="217" t="s">
        <v>67</v>
      </c>
      <c r="B29" s="742" t="s">
        <v>438</v>
      </c>
      <c r="C29" s="581" t="s">
        <v>140</v>
      </c>
      <c r="D29" s="220">
        <f>SUM(D16+D17+D18+D21+D22+D23+D24+D25+D26+D27+D28)</f>
        <v>770000</v>
      </c>
      <c r="E29" s="220">
        <f>SUM(E16+E17+E18+E21+E22+E23+E24+E25+E26+E27+E28)</f>
        <v>772529</v>
      </c>
      <c r="F29" s="220">
        <f>SUM(F16+F17+F18+F21+F22+F23+F24+F25+F26+F27+F28)</f>
        <v>254714</v>
      </c>
      <c r="G29" s="985"/>
      <c r="H29" s="988"/>
    </row>
    <row r="30" spans="1:8" s="216" customFormat="1" ht="21.75" customHeight="1" x14ac:dyDescent="0.2">
      <c r="A30" s="217" t="s">
        <v>69</v>
      </c>
      <c r="B30" s="742" t="s">
        <v>402</v>
      </c>
      <c r="C30" s="581" t="s">
        <v>158</v>
      </c>
      <c r="D30" s="220"/>
      <c r="E30" s="220"/>
      <c r="F30" s="220"/>
      <c r="G30" s="985"/>
      <c r="H30" s="988"/>
    </row>
    <row r="31" spans="1:8" s="213" customFormat="1" ht="21.75" customHeight="1" x14ac:dyDescent="0.2">
      <c r="A31" s="217" t="s">
        <v>71</v>
      </c>
      <c r="B31" s="742" t="s">
        <v>374</v>
      </c>
      <c r="C31" s="581" t="s">
        <v>167</v>
      </c>
      <c r="D31" s="586">
        <v>600000</v>
      </c>
      <c r="E31" s="586">
        <v>600000</v>
      </c>
      <c r="F31" s="586">
        <v>197000</v>
      </c>
      <c r="G31" s="985"/>
      <c r="H31" s="988"/>
    </row>
    <row r="32" spans="1:8" s="213" customFormat="1" ht="21.75" customHeight="1" x14ac:dyDescent="0.2">
      <c r="A32" s="582" t="s">
        <v>74</v>
      </c>
      <c r="B32" s="743" t="s">
        <v>403</v>
      </c>
      <c r="C32" s="584" t="s">
        <v>176</v>
      </c>
      <c r="D32" s="585"/>
      <c r="E32" s="585"/>
      <c r="F32" s="585"/>
      <c r="G32" s="985"/>
      <c r="H32" s="988"/>
    </row>
    <row r="33" spans="1:8" s="213" customFormat="1" ht="21.75" customHeight="1" x14ac:dyDescent="0.2">
      <c r="A33" s="217" t="s">
        <v>77</v>
      </c>
      <c r="B33" s="742" t="s">
        <v>439</v>
      </c>
      <c r="C33" s="219"/>
      <c r="D33" s="220">
        <f>D10+D15+D29+D30+D31+D32</f>
        <v>1370000</v>
      </c>
      <c r="E33" s="220">
        <f>E10+E15+E29+E30+E31+E32</f>
        <v>1372529</v>
      </c>
      <c r="F33" s="220">
        <f>F10+F15+F29+F30+F31+F32</f>
        <v>451714</v>
      </c>
      <c r="G33" s="985"/>
      <c r="H33" s="988"/>
    </row>
    <row r="34" spans="1:8" s="209" customFormat="1" ht="21.75" customHeight="1" x14ac:dyDescent="0.2">
      <c r="A34" s="199" t="s">
        <v>80</v>
      </c>
      <c r="B34" s="744" t="s">
        <v>440</v>
      </c>
      <c r="C34" s="222" t="s">
        <v>184</v>
      </c>
      <c r="D34" s="223">
        <f>SUM(D35:D36)</f>
        <v>475000</v>
      </c>
      <c r="E34" s="223">
        <f>SUM(E35:E36)</f>
        <v>475439</v>
      </c>
      <c r="F34" s="223">
        <f>SUM(F35:F36)</f>
        <v>475439</v>
      </c>
      <c r="G34" s="985"/>
      <c r="H34" s="988"/>
    </row>
    <row r="35" spans="1:8" s="209" customFormat="1" ht="21.75" customHeight="1" x14ac:dyDescent="0.2">
      <c r="A35" s="199" t="s">
        <v>82</v>
      </c>
      <c r="B35" s="745" t="s">
        <v>186</v>
      </c>
      <c r="C35" s="222" t="s">
        <v>187</v>
      </c>
      <c r="D35" s="223">
        <v>475000</v>
      </c>
      <c r="E35" s="223">
        <v>475439</v>
      </c>
      <c r="F35" s="223">
        <v>475439</v>
      </c>
      <c r="G35" s="985"/>
      <c r="H35" s="988"/>
    </row>
    <row r="36" spans="1:8" s="209" customFormat="1" ht="21.75" customHeight="1" x14ac:dyDescent="0.2">
      <c r="A36" s="199" t="s">
        <v>84</v>
      </c>
      <c r="B36" s="745" t="s">
        <v>189</v>
      </c>
      <c r="C36" s="222" t="s">
        <v>190</v>
      </c>
      <c r="D36" s="223"/>
      <c r="E36" s="223"/>
      <c r="F36" s="223"/>
      <c r="G36" s="985"/>
      <c r="H36" s="988"/>
    </row>
    <row r="37" spans="1:8" s="209" customFormat="1" ht="21.75" customHeight="1" x14ac:dyDescent="0.2">
      <c r="A37" s="199" t="s">
        <v>86</v>
      </c>
      <c r="B37" s="744" t="s">
        <v>441</v>
      </c>
      <c r="C37" s="224" t="s">
        <v>442</v>
      </c>
      <c r="D37" s="223">
        <f>SUM(D38:D39)</f>
        <v>22382863</v>
      </c>
      <c r="E37" s="223">
        <f t="shared" ref="E37:F37" si="1">SUM(E38:E39)</f>
        <v>22382863</v>
      </c>
      <c r="F37" s="223">
        <f t="shared" si="1"/>
        <v>9321960</v>
      </c>
      <c r="G37" s="985"/>
      <c r="H37" s="988"/>
    </row>
    <row r="38" spans="1:8" s="209" customFormat="1" ht="21.75" customHeight="1" x14ac:dyDescent="0.2">
      <c r="A38" s="199"/>
      <c r="B38" s="746" t="s">
        <v>517</v>
      </c>
      <c r="C38" s="379" t="s">
        <v>442</v>
      </c>
      <c r="D38" s="380">
        <v>3151930</v>
      </c>
      <c r="E38" s="380">
        <v>3151930</v>
      </c>
      <c r="F38" s="380"/>
      <c r="G38" s="985"/>
      <c r="H38" s="988"/>
    </row>
    <row r="39" spans="1:8" s="209" customFormat="1" ht="21.75" customHeight="1" x14ac:dyDescent="0.2">
      <c r="A39" s="566"/>
      <c r="B39" s="747" t="s">
        <v>518</v>
      </c>
      <c r="C39" s="588" t="s">
        <v>442</v>
      </c>
      <c r="D39" s="732">
        <v>19230933</v>
      </c>
      <c r="E39" s="732">
        <v>19230933</v>
      </c>
      <c r="F39" s="732">
        <v>9321960</v>
      </c>
      <c r="G39" s="985"/>
      <c r="H39" s="988"/>
    </row>
    <row r="40" spans="1:8" s="209" customFormat="1" ht="21.75" customHeight="1" x14ac:dyDescent="0.2">
      <c r="A40" s="589" t="s">
        <v>89</v>
      </c>
      <c r="B40" s="742" t="s">
        <v>443</v>
      </c>
      <c r="C40" s="225" t="s">
        <v>444</v>
      </c>
      <c r="D40" s="226">
        <f>SUM(D34+D37)</f>
        <v>22857863</v>
      </c>
      <c r="E40" s="226">
        <f>SUM(E34+E37)</f>
        <v>22858302</v>
      </c>
      <c r="F40" s="226">
        <f>SUM(F34+F37)</f>
        <v>9797399</v>
      </c>
      <c r="G40" s="985"/>
      <c r="H40" s="988"/>
    </row>
    <row r="41" spans="1:8" s="209" customFormat="1" ht="21.75" customHeight="1" x14ac:dyDescent="0.2">
      <c r="A41" s="217" t="s">
        <v>93</v>
      </c>
      <c r="B41" s="742" t="s">
        <v>520</v>
      </c>
      <c r="C41" s="225" t="s">
        <v>193</v>
      </c>
      <c r="D41" s="226">
        <f>D40</f>
        <v>22857863</v>
      </c>
      <c r="E41" s="226">
        <f t="shared" ref="E41:F41" si="2">E40</f>
        <v>22858302</v>
      </c>
      <c r="F41" s="226">
        <f t="shared" si="2"/>
        <v>9797399</v>
      </c>
      <c r="G41" s="985"/>
      <c r="H41" s="988"/>
    </row>
    <row r="42" spans="1:8" s="209" customFormat="1" ht="21.75" customHeight="1" x14ac:dyDescent="0.2">
      <c r="A42" s="217" t="s">
        <v>96</v>
      </c>
      <c r="B42" s="742" t="s">
        <v>446</v>
      </c>
      <c r="C42" s="227"/>
      <c r="D42" s="226">
        <f>D33+D41</f>
        <v>24227863</v>
      </c>
      <c r="E42" s="226">
        <f>E33+E41</f>
        <v>24230831</v>
      </c>
      <c r="F42" s="226">
        <f>F33+F41</f>
        <v>10249113</v>
      </c>
      <c r="G42" s="985"/>
      <c r="H42" s="1023"/>
    </row>
    <row r="43" spans="1:8" s="209" customFormat="1" ht="15" customHeight="1" x14ac:dyDescent="0.2">
      <c r="A43" s="228"/>
      <c r="B43" s="229"/>
      <c r="C43" s="230"/>
      <c r="D43" s="231"/>
      <c r="E43" s="231"/>
      <c r="F43" s="231"/>
      <c r="G43" s="985"/>
      <c r="H43" s="988"/>
    </row>
    <row r="44" spans="1:8" s="209" customFormat="1" ht="15" customHeight="1" x14ac:dyDescent="0.2">
      <c r="A44" s="1109" t="s">
        <v>447</v>
      </c>
      <c r="B44" s="1109"/>
      <c r="C44" s="1109"/>
      <c r="D44" s="1109"/>
      <c r="E44" s="1109"/>
      <c r="F44" s="232"/>
      <c r="G44" s="985"/>
      <c r="H44" s="988"/>
    </row>
    <row r="45" spans="1:8" s="209" customFormat="1" ht="38.25" customHeight="1" x14ac:dyDescent="0.2">
      <c r="A45" s="192" t="s">
        <v>364</v>
      </c>
      <c r="B45" s="192" t="s">
        <v>261</v>
      </c>
      <c r="C45" s="233" t="s">
        <v>410</v>
      </c>
      <c r="D45" s="192" t="s">
        <v>489</v>
      </c>
      <c r="E45" s="192" t="s">
        <v>725</v>
      </c>
      <c r="F45" s="192" t="s">
        <v>726</v>
      </c>
      <c r="G45" s="985"/>
      <c r="H45" s="988"/>
    </row>
    <row r="46" spans="1:8" s="209" customFormat="1" ht="15" customHeight="1" x14ac:dyDescent="0.2">
      <c r="A46" s="234" t="s">
        <v>5</v>
      </c>
      <c r="B46" s="234" t="s">
        <v>6</v>
      </c>
      <c r="C46" s="234"/>
      <c r="D46" s="234" t="s">
        <v>8</v>
      </c>
      <c r="E46" s="234" t="s">
        <v>262</v>
      </c>
      <c r="F46" s="234" t="s">
        <v>411</v>
      </c>
      <c r="G46" s="985"/>
      <c r="H46" s="988"/>
    </row>
    <row r="47" spans="1:8" s="209" customFormat="1" ht="24.75" customHeight="1" x14ac:dyDescent="0.2">
      <c r="A47" s="748" t="s">
        <v>9</v>
      </c>
      <c r="B47" s="749" t="s">
        <v>198</v>
      </c>
      <c r="C47" s="750" t="s">
        <v>199</v>
      </c>
      <c r="D47" s="751">
        <v>12127292</v>
      </c>
      <c r="E47" s="751">
        <v>12127292</v>
      </c>
      <c r="F47" s="751">
        <v>6265220</v>
      </c>
      <c r="G47" s="985"/>
      <c r="H47" s="988"/>
    </row>
    <row r="48" spans="1:8" s="209" customFormat="1" ht="24.75" customHeight="1" x14ac:dyDescent="0.2">
      <c r="A48" s="752" t="s">
        <v>12</v>
      </c>
      <c r="B48" s="753" t="s">
        <v>200</v>
      </c>
      <c r="C48" s="754" t="s">
        <v>201</v>
      </c>
      <c r="D48" s="755">
        <v>2286075</v>
      </c>
      <c r="E48" s="755">
        <v>2286075</v>
      </c>
      <c r="F48" s="751">
        <v>1243682</v>
      </c>
      <c r="G48" s="985"/>
      <c r="H48" s="988"/>
    </row>
    <row r="49" spans="1:8" s="209" customFormat="1" ht="24.75" customHeight="1" x14ac:dyDescent="0.2">
      <c r="A49" s="752" t="s">
        <v>15</v>
      </c>
      <c r="B49" s="753" t="s">
        <v>202</v>
      </c>
      <c r="C49" s="754" t="s">
        <v>203</v>
      </c>
      <c r="D49" s="755">
        <v>9364496</v>
      </c>
      <c r="E49" s="755">
        <v>9367464</v>
      </c>
      <c r="F49" s="751">
        <v>2227809</v>
      </c>
      <c r="G49" s="985"/>
      <c r="H49" s="988"/>
    </row>
    <row r="50" spans="1:8" s="209" customFormat="1" ht="24.75" customHeight="1" x14ac:dyDescent="0.2">
      <c r="A50" s="752" t="s">
        <v>18</v>
      </c>
      <c r="B50" s="753" t="s">
        <v>204</v>
      </c>
      <c r="C50" s="754" t="s">
        <v>205</v>
      </c>
      <c r="D50" s="755"/>
      <c r="E50" s="755"/>
      <c r="F50" s="751"/>
      <c r="G50" s="985"/>
      <c r="H50" s="988"/>
    </row>
    <row r="51" spans="1:8" s="209" customFormat="1" ht="24.75" customHeight="1" x14ac:dyDescent="0.2">
      <c r="A51" s="752" t="s">
        <v>21</v>
      </c>
      <c r="B51" s="753" t="s">
        <v>206</v>
      </c>
      <c r="C51" s="754" t="s">
        <v>207</v>
      </c>
      <c r="D51" s="755"/>
      <c r="E51" s="755"/>
      <c r="F51" s="751"/>
      <c r="G51" s="985"/>
      <c r="H51" s="988"/>
    </row>
    <row r="52" spans="1:8" s="195" customFormat="1" ht="24.75" customHeight="1" x14ac:dyDescent="0.2">
      <c r="A52" s="756" t="s">
        <v>24</v>
      </c>
      <c r="B52" s="757" t="s">
        <v>448</v>
      </c>
      <c r="C52" s="758" t="s">
        <v>224</v>
      </c>
      <c r="D52" s="759">
        <f>SUM(D47:D51)</f>
        <v>23777863</v>
      </c>
      <c r="E52" s="759">
        <f>SUM(E47:E51)</f>
        <v>23780831</v>
      </c>
      <c r="F52" s="759">
        <f>SUM(F47:F51)</f>
        <v>9736711</v>
      </c>
      <c r="G52" s="985"/>
      <c r="H52" s="988"/>
    </row>
    <row r="53" spans="1:8" s="247" customFormat="1" ht="24.75" customHeight="1" x14ac:dyDescent="0.2">
      <c r="A53" s="752" t="s">
        <v>27</v>
      </c>
      <c r="B53" s="753" t="s">
        <v>449</v>
      </c>
      <c r="C53" s="754" t="s">
        <v>226</v>
      </c>
      <c r="D53" s="755">
        <v>450000</v>
      </c>
      <c r="E53" s="755">
        <v>450000</v>
      </c>
      <c r="F53" s="755">
        <v>1270</v>
      </c>
      <c r="G53" s="985"/>
      <c r="H53" s="988"/>
    </row>
    <row r="54" spans="1:8" ht="24.75" customHeight="1" x14ac:dyDescent="0.2">
      <c r="A54" s="752" t="s">
        <v>30</v>
      </c>
      <c r="B54" s="753" t="s">
        <v>227</v>
      </c>
      <c r="C54" s="754" t="s">
        <v>228</v>
      </c>
      <c r="D54" s="755"/>
      <c r="E54" s="755"/>
      <c r="F54" s="755"/>
      <c r="G54" s="985"/>
      <c r="H54" s="988"/>
    </row>
    <row r="55" spans="1:8" ht="24.75" customHeight="1" x14ac:dyDescent="0.2">
      <c r="A55" s="752" t="s">
        <v>33</v>
      </c>
      <c r="B55" s="753" t="s">
        <v>450</v>
      </c>
      <c r="C55" s="754" t="s">
        <v>230</v>
      </c>
      <c r="D55" s="755"/>
      <c r="E55" s="755"/>
      <c r="F55" s="755"/>
      <c r="G55" s="985"/>
      <c r="H55" s="988"/>
    </row>
    <row r="56" spans="1:8" ht="24.75" customHeight="1" x14ac:dyDescent="0.2">
      <c r="A56" s="760" t="s">
        <v>36</v>
      </c>
      <c r="B56" s="761" t="s">
        <v>451</v>
      </c>
      <c r="C56" s="762" t="s">
        <v>242</v>
      </c>
      <c r="D56" s="763">
        <f>SUM(D53:D55)</f>
        <v>450000</v>
      </c>
      <c r="E56" s="763">
        <f>SUM(E53:E55)</f>
        <v>450000</v>
      </c>
      <c r="F56" s="759">
        <f>SUM(F53:F55)</f>
        <v>1270</v>
      </c>
      <c r="G56" s="985"/>
      <c r="H56" s="988"/>
    </row>
    <row r="57" spans="1:8" ht="24.75" customHeight="1" x14ac:dyDescent="0.2">
      <c r="A57" s="764" t="s">
        <v>38</v>
      </c>
      <c r="B57" s="765" t="s">
        <v>452</v>
      </c>
      <c r="C57" s="766" t="s">
        <v>453</v>
      </c>
      <c r="D57" s="767">
        <f>D52+D56</f>
        <v>24227863</v>
      </c>
      <c r="E57" s="767">
        <f>E52+E56</f>
        <v>24230831</v>
      </c>
      <c r="F57" s="767">
        <f>F52+F56</f>
        <v>9737981</v>
      </c>
      <c r="G57" s="985"/>
      <c r="H57" s="988"/>
    </row>
    <row r="58" spans="1:8" ht="24.75" customHeight="1" x14ac:dyDescent="0.2">
      <c r="A58" s="750" t="s">
        <v>40</v>
      </c>
      <c r="B58" s="768" t="s">
        <v>454</v>
      </c>
      <c r="C58" s="769" t="s">
        <v>455</v>
      </c>
      <c r="D58" s="770"/>
      <c r="E58" s="770"/>
      <c r="F58" s="770">
        <f>SUM(D58:E58)</f>
        <v>0</v>
      </c>
      <c r="G58" s="985"/>
      <c r="H58" s="988"/>
    </row>
    <row r="59" spans="1:8" ht="24.75" customHeight="1" x14ac:dyDescent="0.2">
      <c r="A59" s="766" t="s">
        <v>44</v>
      </c>
      <c r="B59" s="765" t="s">
        <v>519</v>
      </c>
      <c r="C59" s="766" t="s">
        <v>254</v>
      </c>
      <c r="D59" s="767">
        <f>SUM(D58:D58)</f>
        <v>0</v>
      </c>
      <c r="E59" s="767">
        <f>SUM(E58:E58)</f>
        <v>0</v>
      </c>
      <c r="F59" s="767">
        <f>SUM(F58:F58)</f>
        <v>0</v>
      </c>
      <c r="G59" s="985"/>
      <c r="H59" s="988"/>
    </row>
    <row r="60" spans="1:8" ht="24.75" customHeight="1" x14ac:dyDescent="0.2">
      <c r="A60" s="771" t="s">
        <v>46</v>
      </c>
      <c r="B60" s="772" t="s">
        <v>456</v>
      </c>
      <c r="C60" s="766" t="s">
        <v>256</v>
      </c>
      <c r="D60" s="773">
        <f>SUM(D57+D59)</f>
        <v>24227863</v>
      </c>
      <c r="E60" s="773">
        <f>SUM(E57+E59)</f>
        <v>24230831</v>
      </c>
      <c r="F60" s="773">
        <f>SUM(F57+F59)</f>
        <v>9737981</v>
      </c>
      <c r="G60" s="985"/>
      <c r="H60" s="1023"/>
    </row>
    <row r="61" spans="1:8" ht="12" customHeight="1" x14ac:dyDescent="0.2">
      <c r="A61" s="257"/>
      <c r="B61" s="258"/>
      <c r="C61" s="259"/>
      <c r="D61" s="259"/>
      <c r="E61" s="259"/>
      <c r="F61" s="259"/>
      <c r="G61" s="986"/>
    </row>
    <row r="62" spans="1:8" ht="12" customHeight="1" x14ac:dyDescent="0.2">
      <c r="A62" s="257"/>
      <c r="B62" s="258"/>
      <c r="C62" s="259"/>
      <c r="D62" s="259"/>
      <c r="E62" s="259"/>
      <c r="F62" s="259"/>
      <c r="G62" s="986"/>
    </row>
    <row r="63" spans="1:8" x14ac:dyDescent="0.2">
      <c r="A63" s="260"/>
      <c r="B63" s="261"/>
      <c r="C63" s="261"/>
    </row>
    <row r="64" spans="1:8" x14ac:dyDescent="0.2">
      <c r="A64" s="260"/>
      <c r="B64" s="261"/>
      <c r="C64" s="261"/>
    </row>
    <row r="65" spans="1:3" x14ac:dyDescent="0.2">
      <c r="A65" s="260"/>
      <c r="B65" s="261"/>
      <c r="C65" s="261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……/2017.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selection activeCell="I10" sqref="I10"/>
    </sheetView>
  </sheetViews>
  <sheetFormatPr defaultRowHeight="12.75" x14ac:dyDescent="0.2"/>
  <cols>
    <col min="1" max="1" width="6.83203125" style="262" customWidth="1"/>
    <col min="2" max="2" width="66.83203125" style="263" customWidth="1"/>
    <col min="3" max="3" width="8.1640625" style="263" customWidth="1"/>
    <col min="4" max="6" width="16.33203125" style="193" customWidth="1"/>
    <col min="7" max="7" width="33.1640625" style="982" customWidth="1"/>
    <col min="8" max="8" width="18.33203125" style="193" customWidth="1"/>
    <col min="9" max="9" width="9.33203125" style="193"/>
    <col min="10" max="10" width="11.83203125" style="193" bestFit="1" customWidth="1"/>
    <col min="11" max="252" width="9.33203125" style="193"/>
    <col min="253" max="253" width="6.83203125" style="193" customWidth="1"/>
    <col min="254" max="254" width="60.1640625" style="193" customWidth="1"/>
    <col min="255" max="255" width="8.1640625" style="193" customWidth="1"/>
    <col min="256" max="258" width="14.5" style="193" customWidth="1"/>
    <col min="259" max="508" width="9.33203125" style="193"/>
    <col min="509" max="509" width="6.83203125" style="193" customWidth="1"/>
    <col min="510" max="510" width="60.1640625" style="193" customWidth="1"/>
    <col min="511" max="511" width="8.1640625" style="193" customWidth="1"/>
    <col min="512" max="514" width="14.5" style="193" customWidth="1"/>
    <col min="515" max="764" width="9.33203125" style="193"/>
    <col min="765" max="765" width="6.83203125" style="193" customWidth="1"/>
    <col min="766" max="766" width="60.1640625" style="193" customWidth="1"/>
    <col min="767" max="767" width="8.1640625" style="193" customWidth="1"/>
    <col min="768" max="770" width="14.5" style="193" customWidth="1"/>
    <col min="771" max="1020" width="9.33203125" style="193"/>
    <col min="1021" max="1021" width="6.83203125" style="193" customWidth="1"/>
    <col min="1022" max="1022" width="60.1640625" style="193" customWidth="1"/>
    <col min="1023" max="1023" width="8.1640625" style="193" customWidth="1"/>
    <col min="1024" max="1026" width="14.5" style="193" customWidth="1"/>
    <col min="1027" max="1276" width="9.33203125" style="193"/>
    <col min="1277" max="1277" width="6.83203125" style="193" customWidth="1"/>
    <col min="1278" max="1278" width="60.1640625" style="193" customWidth="1"/>
    <col min="1279" max="1279" width="8.1640625" style="193" customWidth="1"/>
    <col min="1280" max="1282" width="14.5" style="193" customWidth="1"/>
    <col min="1283" max="1532" width="9.33203125" style="193"/>
    <col min="1533" max="1533" width="6.83203125" style="193" customWidth="1"/>
    <col min="1534" max="1534" width="60.1640625" style="193" customWidth="1"/>
    <col min="1535" max="1535" width="8.1640625" style="193" customWidth="1"/>
    <col min="1536" max="1538" width="14.5" style="193" customWidth="1"/>
    <col min="1539" max="1788" width="9.33203125" style="193"/>
    <col min="1789" max="1789" width="6.83203125" style="193" customWidth="1"/>
    <col min="1790" max="1790" width="60.1640625" style="193" customWidth="1"/>
    <col min="1791" max="1791" width="8.1640625" style="193" customWidth="1"/>
    <col min="1792" max="1794" width="14.5" style="193" customWidth="1"/>
    <col min="1795" max="2044" width="9.33203125" style="193"/>
    <col min="2045" max="2045" width="6.83203125" style="193" customWidth="1"/>
    <col min="2046" max="2046" width="60.1640625" style="193" customWidth="1"/>
    <col min="2047" max="2047" width="8.1640625" style="193" customWidth="1"/>
    <col min="2048" max="2050" width="14.5" style="193" customWidth="1"/>
    <col min="2051" max="2300" width="9.33203125" style="193"/>
    <col min="2301" max="2301" width="6.83203125" style="193" customWidth="1"/>
    <col min="2302" max="2302" width="60.1640625" style="193" customWidth="1"/>
    <col min="2303" max="2303" width="8.1640625" style="193" customWidth="1"/>
    <col min="2304" max="2306" width="14.5" style="193" customWidth="1"/>
    <col min="2307" max="2556" width="9.33203125" style="193"/>
    <col min="2557" max="2557" width="6.83203125" style="193" customWidth="1"/>
    <col min="2558" max="2558" width="60.1640625" style="193" customWidth="1"/>
    <col min="2559" max="2559" width="8.1640625" style="193" customWidth="1"/>
    <col min="2560" max="2562" width="14.5" style="193" customWidth="1"/>
    <col min="2563" max="2812" width="9.33203125" style="193"/>
    <col min="2813" max="2813" width="6.83203125" style="193" customWidth="1"/>
    <col min="2814" max="2814" width="60.1640625" style="193" customWidth="1"/>
    <col min="2815" max="2815" width="8.1640625" style="193" customWidth="1"/>
    <col min="2816" max="2818" width="14.5" style="193" customWidth="1"/>
    <col min="2819" max="3068" width="9.33203125" style="193"/>
    <col min="3069" max="3069" width="6.83203125" style="193" customWidth="1"/>
    <col min="3070" max="3070" width="60.1640625" style="193" customWidth="1"/>
    <col min="3071" max="3071" width="8.1640625" style="193" customWidth="1"/>
    <col min="3072" max="3074" width="14.5" style="193" customWidth="1"/>
    <col min="3075" max="3324" width="9.33203125" style="193"/>
    <col min="3325" max="3325" width="6.83203125" style="193" customWidth="1"/>
    <col min="3326" max="3326" width="60.1640625" style="193" customWidth="1"/>
    <col min="3327" max="3327" width="8.1640625" style="193" customWidth="1"/>
    <col min="3328" max="3330" width="14.5" style="193" customWidth="1"/>
    <col min="3331" max="3580" width="9.33203125" style="193"/>
    <col min="3581" max="3581" width="6.83203125" style="193" customWidth="1"/>
    <col min="3582" max="3582" width="60.1640625" style="193" customWidth="1"/>
    <col min="3583" max="3583" width="8.1640625" style="193" customWidth="1"/>
    <col min="3584" max="3586" width="14.5" style="193" customWidth="1"/>
    <col min="3587" max="3836" width="9.33203125" style="193"/>
    <col min="3837" max="3837" width="6.83203125" style="193" customWidth="1"/>
    <col min="3838" max="3838" width="60.1640625" style="193" customWidth="1"/>
    <col min="3839" max="3839" width="8.1640625" style="193" customWidth="1"/>
    <col min="3840" max="3842" width="14.5" style="193" customWidth="1"/>
    <col min="3843" max="4092" width="9.33203125" style="193"/>
    <col min="4093" max="4093" width="6.83203125" style="193" customWidth="1"/>
    <col min="4094" max="4094" width="60.1640625" style="193" customWidth="1"/>
    <col min="4095" max="4095" width="8.1640625" style="193" customWidth="1"/>
    <col min="4096" max="4098" width="14.5" style="193" customWidth="1"/>
    <col min="4099" max="4348" width="9.33203125" style="193"/>
    <col min="4349" max="4349" width="6.83203125" style="193" customWidth="1"/>
    <col min="4350" max="4350" width="60.1640625" style="193" customWidth="1"/>
    <col min="4351" max="4351" width="8.1640625" style="193" customWidth="1"/>
    <col min="4352" max="4354" width="14.5" style="193" customWidth="1"/>
    <col min="4355" max="4604" width="9.33203125" style="193"/>
    <col min="4605" max="4605" width="6.83203125" style="193" customWidth="1"/>
    <col min="4606" max="4606" width="60.1640625" style="193" customWidth="1"/>
    <col min="4607" max="4607" width="8.1640625" style="193" customWidth="1"/>
    <col min="4608" max="4610" width="14.5" style="193" customWidth="1"/>
    <col min="4611" max="4860" width="9.33203125" style="193"/>
    <col min="4861" max="4861" width="6.83203125" style="193" customWidth="1"/>
    <col min="4862" max="4862" width="60.1640625" style="193" customWidth="1"/>
    <col min="4863" max="4863" width="8.1640625" style="193" customWidth="1"/>
    <col min="4864" max="4866" width="14.5" style="193" customWidth="1"/>
    <col min="4867" max="5116" width="9.33203125" style="193"/>
    <col min="5117" max="5117" width="6.83203125" style="193" customWidth="1"/>
    <col min="5118" max="5118" width="60.1640625" style="193" customWidth="1"/>
    <col min="5119" max="5119" width="8.1640625" style="193" customWidth="1"/>
    <col min="5120" max="5122" width="14.5" style="193" customWidth="1"/>
    <col min="5123" max="5372" width="9.33203125" style="193"/>
    <col min="5373" max="5373" width="6.83203125" style="193" customWidth="1"/>
    <col min="5374" max="5374" width="60.1640625" style="193" customWidth="1"/>
    <col min="5375" max="5375" width="8.1640625" style="193" customWidth="1"/>
    <col min="5376" max="5378" width="14.5" style="193" customWidth="1"/>
    <col min="5379" max="5628" width="9.33203125" style="193"/>
    <col min="5629" max="5629" width="6.83203125" style="193" customWidth="1"/>
    <col min="5630" max="5630" width="60.1640625" style="193" customWidth="1"/>
    <col min="5631" max="5631" width="8.1640625" style="193" customWidth="1"/>
    <col min="5632" max="5634" width="14.5" style="193" customWidth="1"/>
    <col min="5635" max="5884" width="9.33203125" style="193"/>
    <col min="5885" max="5885" width="6.83203125" style="193" customWidth="1"/>
    <col min="5886" max="5886" width="60.1640625" style="193" customWidth="1"/>
    <col min="5887" max="5887" width="8.1640625" style="193" customWidth="1"/>
    <col min="5888" max="5890" width="14.5" style="193" customWidth="1"/>
    <col min="5891" max="6140" width="9.33203125" style="193"/>
    <col min="6141" max="6141" width="6.83203125" style="193" customWidth="1"/>
    <col min="6142" max="6142" width="60.1640625" style="193" customWidth="1"/>
    <col min="6143" max="6143" width="8.1640625" style="193" customWidth="1"/>
    <col min="6144" max="6146" width="14.5" style="193" customWidth="1"/>
    <col min="6147" max="6396" width="9.33203125" style="193"/>
    <col min="6397" max="6397" width="6.83203125" style="193" customWidth="1"/>
    <col min="6398" max="6398" width="60.1640625" style="193" customWidth="1"/>
    <col min="6399" max="6399" width="8.1640625" style="193" customWidth="1"/>
    <col min="6400" max="6402" width="14.5" style="193" customWidth="1"/>
    <col min="6403" max="6652" width="9.33203125" style="193"/>
    <col min="6653" max="6653" width="6.83203125" style="193" customWidth="1"/>
    <col min="6654" max="6654" width="60.1640625" style="193" customWidth="1"/>
    <col min="6655" max="6655" width="8.1640625" style="193" customWidth="1"/>
    <col min="6656" max="6658" width="14.5" style="193" customWidth="1"/>
    <col min="6659" max="6908" width="9.33203125" style="193"/>
    <col min="6909" max="6909" width="6.83203125" style="193" customWidth="1"/>
    <col min="6910" max="6910" width="60.1640625" style="193" customWidth="1"/>
    <col min="6911" max="6911" width="8.1640625" style="193" customWidth="1"/>
    <col min="6912" max="6914" width="14.5" style="193" customWidth="1"/>
    <col min="6915" max="7164" width="9.33203125" style="193"/>
    <col min="7165" max="7165" width="6.83203125" style="193" customWidth="1"/>
    <col min="7166" max="7166" width="60.1640625" style="193" customWidth="1"/>
    <col min="7167" max="7167" width="8.1640625" style="193" customWidth="1"/>
    <col min="7168" max="7170" width="14.5" style="193" customWidth="1"/>
    <col min="7171" max="7420" width="9.33203125" style="193"/>
    <col min="7421" max="7421" width="6.83203125" style="193" customWidth="1"/>
    <col min="7422" max="7422" width="60.1640625" style="193" customWidth="1"/>
    <col min="7423" max="7423" width="8.1640625" style="193" customWidth="1"/>
    <col min="7424" max="7426" width="14.5" style="193" customWidth="1"/>
    <col min="7427" max="7676" width="9.33203125" style="193"/>
    <col min="7677" max="7677" width="6.83203125" style="193" customWidth="1"/>
    <col min="7678" max="7678" width="60.1640625" style="193" customWidth="1"/>
    <col min="7679" max="7679" width="8.1640625" style="193" customWidth="1"/>
    <col min="7680" max="7682" width="14.5" style="193" customWidth="1"/>
    <col min="7683" max="7932" width="9.33203125" style="193"/>
    <col min="7933" max="7933" width="6.83203125" style="193" customWidth="1"/>
    <col min="7934" max="7934" width="60.1640625" style="193" customWidth="1"/>
    <col min="7935" max="7935" width="8.1640625" style="193" customWidth="1"/>
    <col min="7936" max="7938" width="14.5" style="193" customWidth="1"/>
    <col min="7939" max="8188" width="9.33203125" style="193"/>
    <col min="8189" max="8189" width="6.83203125" style="193" customWidth="1"/>
    <col min="8190" max="8190" width="60.1640625" style="193" customWidth="1"/>
    <col min="8191" max="8191" width="8.1640625" style="193" customWidth="1"/>
    <col min="8192" max="8194" width="14.5" style="193" customWidth="1"/>
    <col min="8195" max="8444" width="9.33203125" style="193"/>
    <col min="8445" max="8445" width="6.83203125" style="193" customWidth="1"/>
    <col min="8446" max="8446" width="60.1640625" style="193" customWidth="1"/>
    <col min="8447" max="8447" width="8.1640625" style="193" customWidth="1"/>
    <col min="8448" max="8450" width="14.5" style="193" customWidth="1"/>
    <col min="8451" max="8700" width="9.33203125" style="193"/>
    <col min="8701" max="8701" width="6.83203125" style="193" customWidth="1"/>
    <col min="8702" max="8702" width="60.1640625" style="193" customWidth="1"/>
    <col min="8703" max="8703" width="8.1640625" style="193" customWidth="1"/>
    <col min="8704" max="8706" width="14.5" style="193" customWidth="1"/>
    <col min="8707" max="8956" width="9.33203125" style="193"/>
    <col min="8957" max="8957" width="6.83203125" style="193" customWidth="1"/>
    <col min="8958" max="8958" width="60.1640625" style="193" customWidth="1"/>
    <col min="8959" max="8959" width="8.1640625" style="193" customWidth="1"/>
    <col min="8960" max="8962" width="14.5" style="193" customWidth="1"/>
    <col min="8963" max="9212" width="9.33203125" style="193"/>
    <col min="9213" max="9213" width="6.83203125" style="193" customWidth="1"/>
    <col min="9214" max="9214" width="60.1640625" style="193" customWidth="1"/>
    <col min="9215" max="9215" width="8.1640625" style="193" customWidth="1"/>
    <col min="9216" max="9218" width="14.5" style="193" customWidth="1"/>
    <col min="9219" max="9468" width="9.33203125" style="193"/>
    <col min="9469" max="9469" width="6.83203125" style="193" customWidth="1"/>
    <col min="9470" max="9470" width="60.1640625" style="193" customWidth="1"/>
    <col min="9471" max="9471" width="8.1640625" style="193" customWidth="1"/>
    <col min="9472" max="9474" width="14.5" style="193" customWidth="1"/>
    <col min="9475" max="9724" width="9.33203125" style="193"/>
    <col min="9725" max="9725" width="6.83203125" style="193" customWidth="1"/>
    <col min="9726" max="9726" width="60.1640625" style="193" customWidth="1"/>
    <col min="9727" max="9727" width="8.1640625" style="193" customWidth="1"/>
    <col min="9728" max="9730" width="14.5" style="193" customWidth="1"/>
    <col min="9731" max="9980" width="9.33203125" style="193"/>
    <col min="9981" max="9981" width="6.83203125" style="193" customWidth="1"/>
    <col min="9982" max="9982" width="60.1640625" style="193" customWidth="1"/>
    <col min="9983" max="9983" width="8.1640625" style="193" customWidth="1"/>
    <col min="9984" max="9986" width="14.5" style="193" customWidth="1"/>
    <col min="9987" max="10236" width="9.33203125" style="193"/>
    <col min="10237" max="10237" width="6.83203125" style="193" customWidth="1"/>
    <col min="10238" max="10238" width="60.1640625" style="193" customWidth="1"/>
    <col min="10239" max="10239" width="8.1640625" style="193" customWidth="1"/>
    <col min="10240" max="10242" width="14.5" style="193" customWidth="1"/>
    <col min="10243" max="10492" width="9.33203125" style="193"/>
    <col min="10493" max="10493" width="6.83203125" style="193" customWidth="1"/>
    <col min="10494" max="10494" width="60.1640625" style="193" customWidth="1"/>
    <col min="10495" max="10495" width="8.1640625" style="193" customWidth="1"/>
    <col min="10496" max="10498" width="14.5" style="193" customWidth="1"/>
    <col min="10499" max="10748" width="9.33203125" style="193"/>
    <col min="10749" max="10749" width="6.83203125" style="193" customWidth="1"/>
    <col min="10750" max="10750" width="60.1640625" style="193" customWidth="1"/>
    <col min="10751" max="10751" width="8.1640625" style="193" customWidth="1"/>
    <col min="10752" max="10754" width="14.5" style="193" customWidth="1"/>
    <col min="10755" max="11004" width="9.33203125" style="193"/>
    <col min="11005" max="11005" width="6.83203125" style="193" customWidth="1"/>
    <col min="11006" max="11006" width="60.1640625" style="193" customWidth="1"/>
    <col min="11007" max="11007" width="8.1640625" style="193" customWidth="1"/>
    <col min="11008" max="11010" width="14.5" style="193" customWidth="1"/>
    <col min="11011" max="11260" width="9.33203125" style="193"/>
    <col min="11261" max="11261" width="6.83203125" style="193" customWidth="1"/>
    <col min="11262" max="11262" width="60.1640625" style="193" customWidth="1"/>
    <col min="11263" max="11263" width="8.1640625" style="193" customWidth="1"/>
    <col min="11264" max="11266" width="14.5" style="193" customWidth="1"/>
    <col min="11267" max="11516" width="9.33203125" style="193"/>
    <col min="11517" max="11517" width="6.83203125" style="193" customWidth="1"/>
    <col min="11518" max="11518" width="60.1640625" style="193" customWidth="1"/>
    <col min="11519" max="11519" width="8.1640625" style="193" customWidth="1"/>
    <col min="11520" max="11522" width="14.5" style="193" customWidth="1"/>
    <col min="11523" max="11772" width="9.33203125" style="193"/>
    <col min="11773" max="11773" width="6.83203125" style="193" customWidth="1"/>
    <col min="11774" max="11774" width="60.1640625" style="193" customWidth="1"/>
    <col min="11775" max="11775" width="8.1640625" style="193" customWidth="1"/>
    <col min="11776" max="11778" width="14.5" style="193" customWidth="1"/>
    <col min="11779" max="12028" width="9.33203125" style="193"/>
    <col min="12029" max="12029" width="6.83203125" style="193" customWidth="1"/>
    <col min="12030" max="12030" width="60.1640625" style="193" customWidth="1"/>
    <col min="12031" max="12031" width="8.1640625" style="193" customWidth="1"/>
    <col min="12032" max="12034" width="14.5" style="193" customWidth="1"/>
    <col min="12035" max="12284" width="9.33203125" style="193"/>
    <col min="12285" max="12285" width="6.83203125" style="193" customWidth="1"/>
    <col min="12286" max="12286" width="60.1640625" style="193" customWidth="1"/>
    <col min="12287" max="12287" width="8.1640625" style="193" customWidth="1"/>
    <col min="12288" max="12290" width="14.5" style="193" customWidth="1"/>
    <col min="12291" max="12540" width="9.33203125" style="193"/>
    <col min="12541" max="12541" width="6.83203125" style="193" customWidth="1"/>
    <col min="12542" max="12542" width="60.1640625" style="193" customWidth="1"/>
    <col min="12543" max="12543" width="8.1640625" style="193" customWidth="1"/>
    <col min="12544" max="12546" width="14.5" style="193" customWidth="1"/>
    <col min="12547" max="12796" width="9.33203125" style="193"/>
    <col min="12797" max="12797" width="6.83203125" style="193" customWidth="1"/>
    <col min="12798" max="12798" width="60.1640625" style="193" customWidth="1"/>
    <col min="12799" max="12799" width="8.1640625" style="193" customWidth="1"/>
    <col min="12800" max="12802" width="14.5" style="193" customWidth="1"/>
    <col min="12803" max="13052" width="9.33203125" style="193"/>
    <col min="13053" max="13053" width="6.83203125" style="193" customWidth="1"/>
    <col min="13054" max="13054" width="60.1640625" style="193" customWidth="1"/>
    <col min="13055" max="13055" width="8.1640625" style="193" customWidth="1"/>
    <col min="13056" max="13058" width="14.5" style="193" customWidth="1"/>
    <col min="13059" max="13308" width="9.33203125" style="193"/>
    <col min="13309" max="13309" width="6.83203125" style="193" customWidth="1"/>
    <col min="13310" max="13310" width="60.1640625" style="193" customWidth="1"/>
    <col min="13311" max="13311" width="8.1640625" style="193" customWidth="1"/>
    <col min="13312" max="13314" width="14.5" style="193" customWidth="1"/>
    <col min="13315" max="13564" width="9.33203125" style="193"/>
    <col min="13565" max="13565" width="6.83203125" style="193" customWidth="1"/>
    <col min="13566" max="13566" width="60.1640625" style="193" customWidth="1"/>
    <col min="13567" max="13567" width="8.1640625" style="193" customWidth="1"/>
    <col min="13568" max="13570" width="14.5" style="193" customWidth="1"/>
    <col min="13571" max="13820" width="9.33203125" style="193"/>
    <col min="13821" max="13821" width="6.83203125" style="193" customWidth="1"/>
    <col min="13822" max="13822" width="60.1640625" style="193" customWidth="1"/>
    <col min="13823" max="13823" width="8.1640625" style="193" customWidth="1"/>
    <col min="13824" max="13826" width="14.5" style="193" customWidth="1"/>
    <col min="13827" max="14076" width="9.33203125" style="193"/>
    <col min="14077" max="14077" width="6.83203125" style="193" customWidth="1"/>
    <col min="14078" max="14078" width="60.1640625" style="193" customWidth="1"/>
    <col min="14079" max="14079" width="8.1640625" style="193" customWidth="1"/>
    <col min="14080" max="14082" width="14.5" style="193" customWidth="1"/>
    <col min="14083" max="14332" width="9.33203125" style="193"/>
    <col min="14333" max="14333" width="6.83203125" style="193" customWidth="1"/>
    <col min="14334" max="14334" width="60.1640625" style="193" customWidth="1"/>
    <col min="14335" max="14335" width="8.1640625" style="193" customWidth="1"/>
    <col min="14336" max="14338" width="14.5" style="193" customWidth="1"/>
    <col min="14339" max="14588" width="9.33203125" style="193"/>
    <col min="14589" max="14589" width="6.83203125" style="193" customWidth="1"/>
    <col min="14590" max="14590" width="60.1640625" style="193" customWidth="1"/>
    <col min="14591" max="14591" width="8.1640625" style="193" customWidth="1"/>
    <col min="14592" max="14594" width="14.5" style="193" customWidth="1"/>
    <col min="14595" max="14844" width="9.33203125" style="193"/>
    <col min="14845" max="14845" width="6.83203125" style="193" customWidth="1"/>
    <col min="14846" max="14846" width="60.1640625" style="193" customWidth="1"/>
    <col min="14847" max="14847" width="8.1640625" style="193" customWidth="1"/>
    <col min="14848" max="14850" width="14.5" style="193" customWidth="1"/>
    <col min="14851" max="15100" width="9.33203125" style="193"/>
    <col min="15101" max="15101" width="6.83203125" style="193" customWidth="1"/>
    <col min="15102" max="15102" width="60.1640625" style="193" customWidth="1"/>
    <col min="15103" max="15103" width="8.1640625" style="193" customWidth="1"/>
    <col min="15104" max="15106" width="14.5" style="193" customWidth="1"/>
    <col min="15107" max="15356" width="9.33203125" style="193"/>
    <col min="15357" max="15357" width="6.83203125" style="193" customWidth="1"/>
    <col min="15358" max="15358" width="60.1640625" style="193" customWidth="1"/>
    <col min="15359" max="15359" width="8.1640625" style="193" customWidth="1"/>
    <col min="15360" max="15362" width="14.5" style="193" customWidth="1"/>
    <col min="15363" max="15612" width="9.33203125" style="193"/>
    <col min="15613" max="15613" width="6.83203125" style="193" customWidth="1"/>
    <col min="15614" max="15614" width="60.1640625" style="193" customWidth="1"/>
    <col min="15615" max="15615" width="8.1640625" style="193" customWidth="1"/>
    <col min="15616" max="15618" width="14.5" style="193" customWidth="1"/>
    <col min="15619" max="15868" width="9.33203125" style="193"/>
    <col min="15869" max="15869" width="6.83203125" style="193" customWidth="1"/>
    <col min="15870" max="15870" width="60.1640625" style="193" customWidth="1"/>
    <col min="15871" max="15871" width="8.1640625" style="193" customWidth="1"/>
    <col min="15872" max="15874" width="14.5" style="193" customWidth="1"/>
    <col min="15875" max="16124" width="9.33203125" style="193"/>
    <col min="16125" max="16125" width="6.83203125" style="193" customWidth="1"/>
    <col min="16126" max="16126" width="60.1640625" style="193" customWidth="1"/>
    <col min="16127" max="16127" width="8.1640625" style="193" customWidth="1"/>
    <col min="16128" max="16130" width="14.5" style="193" customWidth="1"/>
    <col min="16131" max="16384" width="9.33203125" style="193"/>
  </cols>
  <sheetData>
    <row r="1" spans="1:7" s="187" customFormat="1" ht="40.5" customHeight="1" x14ac:dyDescent="0.2">
      <c r="A1" s="1104" t="s">
        <v>733</v>
      </c>
      <c r="B1" s="1105"/>
      <c r="C1" s="1105"/>
      <c r="D1" s="1105"/>
      <c r="E1" s="1105"/>
      <c r="F1" s="1105"/>
      <c r="G1" s="976"/>
    </row>
    <row r="2" spans="1:7" s="190" customFormat="1" ht="15.95" customHeight="1" x14ac:dyDescent="0.2">
      <c r="A2" s="188"/>
      <c r="B2" s="188"/>
      <c r="C2" s="189"/>
      <c r="D2" s="189"/>
      <c r="E2" s="189"/>
      <c r="F2" s="189" t="s">
        <v>1</v>
      </c>
      <c r="G2" s="977"/>
    </row>
    <row r="3" spans="1:7" ht="38.25" customHeight="1" x14ac:dyDescent="0.25">
      <c r="A3" s="191" t="s">
        <v>364</v>
      </c>
      <c r="B3" s="191" t="s">
        <v>409</v>
      </c>
      <c r="C3" s="192" t="s">
        <v>410</v>
      </c>
      <c r="D3" s="192" t="s">
        <v>489</v>
      </c>
      <c r="E3" s="192" t="s">
        <v>725</v>
      </c>
      <c r="F3" s="192" t="s">
        <v>726</v>
      </c>
      <c r="G3" s="972"/>
    </row>
    <row r="4" spans="1:7" s="195" customFormat="1" ht="12.95" customHeight="1" x14ac:dyDescent="0.2">
      <c r="A4" s="194" t="s">
        <v>5</v>
      </c>
      <c r="B4" s="194" t="s">
        <v>6</v>
      </c>
      <c r="C4" s="194" t="s">
        <v>7</v>
      </c>
      <c r="D4" s="194" t="s">
        <v>8</v>
      </c>
      <c r="E4" s="194" t="s">
        <v>262</v>
      </c>
      <c r="F4" s="194" t="s">
        <v>411</v>
      </c>
      <c r="G4" s="978"/>
    </row>
    <row r="5" spans="1:7" s="195" customFormat="1" ht="15.95" customHeight="1" x14ac:dyDescent="0.2">
      <c r="A5" s="1106" t="s">
        <v>259</v>
      </c>
      <c r="B5" s="1107"/>
      <c r="C5" s="1107"/>
      <c r="D5" s="1107"/>
      <c r="E5" s="1107"/>
      <c r="F5" s="1108"/>
      <c r="G5" s="978"/>
    </row>
    <row r="6" spans="1:7" s="195" customFormat="1" ht="25.5" customHeight="1" x14ac:dyDescent="0.2">
      <c r="A6" s="196" t="s">
        <v>9</v>
      </c>
      <c r="B6" s="733" t="s">
        <v>412</v>
      </c>
      <c r="C6" s="196" t="s">
        <v>413</v>
      </c>
      <c r="D6" s="198"/>
      <c r="E6" s="198"/>
      <c r="F6" s="198">
        <f>SUM(D6:E6)</f>
        <v>0</v>
      </c>
      <c r="G6" s="978"/>
    </row>
    <row r="7" spans="1:7" s="195" customFormat="1" ht="30" customHeight="1" x14ac:dyDescent="0.2">
      <c r="A7" s="199" t="s">
        <v>12</v>
      </c>
      <c r="B7" s="734" t="s">
        <v>414</v>
      </c>
      <c r="C7" s="199" t="s">
        <v>415</v>
      </c>
      <c r="D7" s="201"/>
      <c r="E7" s="201"/>
      <c r="F7" s="201">
        <f>SUM(D7:E7)</f>
        <v>0</v>
      </c>
      <c r="G7" s="978"/>
    </row>
    <row r="8" spans="1:7" s="195" customFormat="1" ht="25.5" customHeight="1" x14ac:dyDescent="0.2">
      <c r="A8" s="199" t="s">
        <v>15</v>
      </c>
      <c r="B8" s="734" t="s">
        <v>416</v>
      </c>
      <c r="C8" s="202" t="s">
        <v>417</v>
      </c>
      <c r="D8" s="201"/>
      <c r="E8" s="201"/>
      <c r="F8" s="201">
        <f>SUM(D8:E8)</f>
        <v>0</v>
      </c>
      <c r="G8" s="978"/>
    </row>
    <row r="9" spans="1:7" s="195" customFormat="1" ht="25.5" customHeight="1" x14ac:dyDescent="0.2">
      <c r="A9" s="199" t="s">
        <v>18</v>
      </c>
      <c r="B9" s="734" t="s">
        <v>418</v>
      </c>
      <c r="C9" s="202" t="s">
        <v>419</v>
      </c>
      <c r="D9" s="201"/>
      <c r="E9" s="201"/>
      <c r="F9" s="201">
        <f>SUM(D9:E9)</f>
        <v>0</v>
      </c>
      <c r="G9" s="978"/>
    </row>
    <row r="10" spans="1:7" s="195" customFormat="1" ht="27.75" customHeight="1" x14ac:dyDescent="0.2">
      <c r="A10" s="203" t="s">
        <v>21</v>
      </c>
      <c r="B10" s="735" t="s">
        <v>420</v>
      </c>
      <c r="C10" s="203" t="s">
        <v>35</v>
      </c>
      <c r="D10" s="201">
        <f>SUM(D6:D9)</f>
        <v>0</v>
      </c>
      <c r="E10" s="201">
        <f>SUM(E6:E9)</f>
        <v>0</v>
      </c>
      <c r="F10" s="201">
        <f t="shared" ref="F10:F14" si="0">SUM(D10:E10)</f>
        <v>0</v>
      </c>
      <c r="G10" s="978"/>
    </row>
    <row r="11" spans="1:7" s="195" customFormat="1" ht="24.75" customHeight="1" x14ac:dyDescent="0.2">
      <c r="A11" s="199" t="s">
        <v>24</v>
      </c>
      <c r="B11" s="734" t="s">
        <v>421</v>
      </c>
      <c r="C11" s="199" t="s">
        <v>422</v>
      </c>
      <c r="D11" s="201"/>
      <c r="E11" s="201"/>
      <c r="F11" s="201">
        <f t="shared" si="0"/>
        <v>0</v>
      </c>
      <c r="G11" s="978"/>
    </row>
    <row r="12" spans="1:7" s="195" customFormat="1" ht="30" customHeight="1" x14ac:dyDescent="0.2">
      <c r="A12" s="199" t="s">
        <v>27</v>
      </c>
      <c r="B12" s="734" t="s">
        <v>423</v>
      </c>
      <c r="C12" s="199" t="s">
        <v>424</v>
      </c>
      <c r="D12" s="201"/>
      <c r="E12" s="201"/>
      <c r="F12" s="201">
        <f t="shared" si="0"/>
        <v>0</v>
      </c>
      <c r="G12" s="978"/>
    </row>
    <row r="13" spans="1:7" s="195" customFormat="1" ht="30" customHeight="1" x14ac:dyDescent="0.2">
      <c r="A13" s="199" t="s">
        <v>30</v>
      </c>
      <c r="B13" s="734" t="s">
        <v>425</v>
      </c>
      <c r="C13" s="199" t="s">
        <v>426</v>
      </c>
      <c r="D13" s="201"/>
      <c r="E13" s="201"/>
      <c r="F13" s="201">
        <f t="shared" si="0"/>
        <v>0</v>
      </c>
      <c r="G13" s="978"/>
    </row>
    <row r="14" spans="1:7" s="195" customFormat="1" ht="30" customHeight="1" x14ac:dyDescent="0.2">
      <c r="A14" s="199" t="s">
        <v>33</v>
      </c>
      <c r="B14" s="734" t="s">
        <v>427</v>
      </c>
      <c r="C14" s="199" t="s">
        <v>428</v>
      </c>
      <c r="D14" s="201"/>
      <c r="E14" s="201"/>
      <c r="F14" s="201">
        <f t="shared" si="0"/>
        <v>0</v>
      </c>
      <c r="G14" s="978"/>
    </row>
    <row r="15" spans="1:7" s="195" customFormat="1" ht="21.75" customHeight="1" x14ac:dyDescent="0.2">
      <c r="A15" s="203" t="s">
        <v>36</v>
      </c>
      <c r="B15" s="736" t="s">
        <v>400</v>
      </c>
      <c r="C15" s="205" t="s">
        <v>58</v>
      </c>
      <c r="D15" s="204">
        <f>SUM(D11:D14)</f>
        <v>0</v>
      </c>
      <c r="E15" s="204">
        <f>SUM(E11:E14)</f>
        <v>0</v>
      </c>
      <c r="F15" s="204">
        <f>SUM(F11:F14)</f>
        <v>0</v>
      </c>
      <c r="G15" s="978"/>
    </row>
    <row r="16" spans="1:7" s="209" customFormat="1" ht="16.5" customHeight="1" x14ac:dyDescent="0.2">
      <c r="A16" s="199" t="s">
        <v>38</v>
      </c>
      <c r="B16" s="737" t="s">
        <v>106</v>
      </c>
      <c r="C16" s="207" t="s">
        <v>107</v>
      </c>
      <c r="D16" s="208"/>
      <c r="E16" s="208"/>
      <c r="F16" s="208">
        <f>SUM(D16:E16)</f>
        <v>0</v>
      </c>
      <c r="G16" s="979"/>
    </row>
    <row r="17" spans="1:8" s="209" customFormat="1" ht="16.5" customHeight="1" x14ac:dyDescent="0.2">
      <c r="A17" s="199" t="s">
        <v>40</v>
      </c>
      <c r="B17" s="737" t="s">
        <v>109</v>
      </c>
      <c r="C17" s="207" t="s">
        <v>110</v>
      </c>
      <c r="D17" s="208"/>
      <c r="E17" s="208"/>
      <c r="F17" s="208">
        <f>SUM(D17:E17)</f>
        <v>0</v>
      </c>
      <c r="G17" s="979"/>
    </row>
    <row r="18" spans="1:8" s="209" customFormat="1" ht="16.5" customHeight="1" x14ac:dyDescent="0.2">
      <c r="A18" s="199" t="s">
        <v>42</v>
      </c>
      <c r="B18" s="737" t="s">
        <v>429</v>
      </c>
      <c r="C18" s="207" t="s">
        <v>113</v>
      </c>
      <c r="D18" s="208">
        <f>SUM(D19:D20)</f>
        <v>0</v>
      </c>
      <c r="E18" s="208">
        <f>SUM(E19:E20)</f>
        <v>0</v>
      </c>
      <c r="F18" s="208">
        <f>SUM(F19:F20)</f>
        <v>0</v>
      </c>
      <c r="G18" s="979"/>
    </row>
    <row r="19" spans="1:8" s="209" customFormat="1" ht="16.5" customHeight="1" x14ac:dyDescent="0.2">
      <c r="A19" s="199" t="s">
        <v>44</v>
      </c>
      <c r="B19" s="738" t="s">
        <v>430</v>
      </c>
      <c r="C19" s="211" t="s">
        <v>431</v>
      </c>
      <c r="D19" s="212"/>
      <c r="E19" s="212"/>
      <c r="F19" s="212">
        <f>SUM(D19:E19)</f>
        <v>0</v>
      </c>
      <c r="G19" s="979"/>
    </row>
    <row r="20" spans="1:8" s="213" customFormat="1" ht="16.5" customHeight="1" x14ac:dyDescent="0.2">
      <c r="A20" s="199" t="s">
        <v>46</v>
      </c>
      <c r="B20" s="738" t="s">
        <v>432</v>
      </c>
      <c r="C20" s="211" t="s">
        <v>433</v>
      </c>
      <c r="D20" s="212"/>
      <c r="E20" s="212"/>
      <c r="F20" s="212">
        <f>SUM(D20:E20)</f>
        <v>0</v>
      </c>
      <c r="G20" s="980"/>
    </row>
    <row r="21" spans="1:8" s="213" customFormat="1" ht="16.5" customHeight="1" x14ac:dyDescent="0.2">
      <c r="A21" s="199" t="s">
        <v>48</v>
      </c>
      <c r="B21" s="739" t="s">
        <v>115</v>
      </c>
      <c r="C21" s="207" t="s">
        <v>116</v>
      </c>
      <c r="D21" s="212"/>
      <c r="E21" s="212"/>
      <c r="F21" s="212">
        <f>SUM(D21:E21)</f>
        <v>0</v>
      </c>
      <c r="G21" s="980"/>
    </row>
    <row r="22" spans="1:8" s="209" customFormat="1" ht="16.5" customHeight="1" x14ac:dyDescent="0.2">
      <c r="A22" s="199" t="s">
        <v>50</v>
      </c>
      <c r="B22" s="737" t="s">
        <v>118</v>
      </c>
      <c r="C22" s="207" t="s">
        <v>119</v>
      </c>
      <c r="D22" s="208"/>
      <c r="E22" s="208"/>
      <c r="F22" s="212">
        <f t="shared" ref="F22:F27" si="1">SUM(D22:E22)</f>
        <v>0</v>
      </c>
      <c r="G22" s="979"/>
    </row>
    <row r="23" spans="1:8" s="209" customFormat="1" ht="16.5" customHeight="1" x14ac:dyDescent="0.2">
      <c r="A23" s="199" t="s">
        <v>53</v>
      </c>
      <c r="B23" s="737" t="s">
        <v>434</v>
      </c>
      <c r="C23" s="207" t="s">
        <v>122</v>
      </c>
      <c r="D23" s="208"/>
      <c r="E23" s="208"/>
      <c r="F23" s="212">
        <f t="shared" si="1"/>
        <v>0</v>
      </c>
      <c r="G23" s="979"/>
    </row>
    <row r="24" spans="1:8" s="213" customFormat="1" ht="16.5" customHeight="1" x14ac:dyDescent="0.2">
      <c r="A24" s="199" t="s">
        <v>56</v>
      </c>
      <c r="B24" s="737" t="s">
        <v>435</v>
      </c>
      <c r="C24" s="207" t="s">
        <v>125</v>
      </c>
      <c r="D24" s="208"/>
      <c r="E24" s="208"/>
      <c r="F24" s="212">
        <f t="shared" si="1"/>
        <v>0</v>
      </c>
      <c r="G24" s="980"/>
    </row>
    <row r="25" spans="1:8" s="213" customFormat="1" ht="16.5" customHeight="1" x14ac:dyDescent="0.2">
      <c r="A25" s="199" t="s">
        <v>59</v>
      </c>
      <c r="B25" s="740" t="s">
        <v>127</v>
      </c>
      <c r="C25" s="207" t="s">
        <v>128</v>
      </c>
      <c r="D25" s="208"/>
      <c r="E25" s="208"/>
      <c r="F25" s="212">
        <f t="shared" si="1"/>
        <v>0</v>
      </c>
      <c r="G25" s="980"/>
    </row>
    <row r="26" spans="1:8" s="213" customFormat="1" ht="16.5" customHeight="1" x14ac:dyDescent="0.2">
      <c r="A26" s="199" t="s">
        <v>61</v>
      </c>
      <c r="B26" s="737" t="s">
        <v>436</v>
      </c>
      <c r="C26" s="207" t="s">
        <v>131</v>
      </c>
      <c r="D26" s="208"/>
      <c r="E26" s="208"/>
      <c r="F26" s="212">
        <f t="shared" si="1"/>
        <v>0</v>
      </c>
      <c r="G26" s="980"/>
    </row>
    <row r="27" spans="1:8" s="213" customFormat="1" ht="16.5" customHeight="1" x14ac:dyDescent="0.2">
      <c r="A27" s="199" t="s">
        <v>63</v>
      </c>
      <c r="B27" s="737" t="s">
        <v>437</v>
      </c>
      <c r="C27" s="207" t="s">
        <v>134</v>
      </c>
      <c r="D27" s="208"/>
      <c r="E27" s="208"/>
      <c r="F27" s="212">
        <f t="shared" si="1"/>
        <v>0</v>
      </c>
      <c r="G27" s="980"/>
    </row>
    <row r="28" spans="1:8" s="213" customFormat="1" ht="16.5" customHeight="1" x14ac:dyDescent="0.2">
      <c r="A28" s="566" t="s">
        <v>65</v>
      </c>
      <c r="B28" s="741" t="s">
        <v>136</v>
      </c>
      <c r="C28" s="580" t="s">
        <v>137</v>
      </c>
      <c r="D28" s="102"/>
      <c r="E28" s="102">
        <v>1323</v>
      </c>
      <c r="F28" s="731">
        <v>1323</v>
      </c>
      <c r="G28" s="980"/>
      <c r="H28" s="989"/>
    </row>
    <row r="29" spans="1:8" s="213" customFormat="1" ht="21.75" customHeight="1" x14ac:dyDescent="0.2">
      <c r="A29" s="217" t="s">
        <v>67</v>
      </c>
      <c r="B29" s="742" t="s">
        <v>438</v>
      </c>
      <c r="C29" s="581" t="s">
        <v>140</v>
      </c>
      <c r="D29" s="220">
        <f>SUM(D16+D17+D18+D21+D22+D23+D24+D25+D26+D27+D28)</f>
        <v>0</v>
      </c>
      <c r="E29" s="220">
        <f>SUM(E16+E17+E18+E21+E22+E23+E24+E25+E26+E27+E28)</f>
        <v>1323</v>
      </c>
      <c r="F29" s="220">
        <f>SUM(F16+F17+F18+F21+F22+F23+F24+F25+F26+F27+F28)</f>
        <v>1323</v>
      </c>
      <c r="G29" s="980"/>
      <c r="H29" s="989"/>
    </row>
    <row r="30" spans="1:8" s="216" customFormat="1" ht="21.75" customHeight="1" x14ac:dyDescent="0.2">
      <c r="A30" s="217" t="s">
        <v>69</v>
      </c>
      <c r="B30" s="742" t="s">
        <v>402</v>
      </c>
      <c r="C30" s="581" t="s">
        <v>158</v>
      </c>
      <c r="D30" s="220"/>
      <c r="E30" s="220"/>
      <c r="F30" s="220">
        <f>SUM(D30:E30)</f>
        <v>0</v>
      </c>
      <c r="G30" s="980"/>
      <c r="H30" s="989"/>
    </row>
    <row r="31" spans="1:8" s="213" customFormat="1" ht="21.75" customHeight="1" x14ac:dyDescent="0.2">
      <c r="A31" s="217" t="s">
        <v>71</v>
      </c>
      <c r="B31" s="742" t="s">
        <v>374</v>
      </c>
      <c r="C31" s="581" t="s">
        <v>167</v>
      </c>
      <c r="D31" s="586"/>
      <c r="E31" s="586"/>
      <c r="F31" s="586">
        <f>SUM(D31:E31)</f>
        <v>0</v>
      </c>
      <c r="G31" s="980"/>
      <c r="H31" s="989"/>
    </row>
    <row r="32" spans="1:8" s="213" customFormat="1" ht="21.75" customHeight="1" x14ac:dyDescent="0.2">
      <c r="A32" s="582" t="s">
        <v>74</v>
      </c>
      <c r="B32" s="743" t="s">
        <v>403</v>
      </c>
      <c r="C32" s="584" t="s">
        <v>176</v>
      </c>
      <c r="D32" s="585"/>
      <c r="E32" s="585"/>
      <c r="F32" s="585">
        <f>SUM(D32:E32)</f>
        <v>0</v>
      </c>
      <c r="G32" s="980"/>
      <c r="H32" s="989"/>
    </row>
    <row r="33" spans="1:10" s="213" customFormat="1" ht="21.75" customHeight="1" x14ac:dyDescent="0.2">
      <c r="A33" s="217" t="s">
        <v>77</v>
      </c>
      <c r="B33" s="742" t="s">
        <v>439</v>
      </c>
      <c r="C33" s="219"/>
      <c r="D33" s="220">
        <f>D10+D15+D29+D30+D31+D32</f>
        <v>0</v>
      </c>
      <c r="E33" s="220">
        <f>E10+E15+E29+E30+E31+E32</f>
        <v>1323</v>
      </c>
      <c r="F33" s="220">
        <f>F10+F15+F29+F30+F31+F32</f>
        <v>1323</v>
      </c>
      <c r="G33" s="980"/>
      <c r="H33" s="989"/>
    </row>
    <row r="34" spans="1:10" s="209" customFormat="1" ht="21.75" customHeight="1" x14ac:dyDescent="0.2">
      <c r="A34" s="199" t="s">
        <v>80</v>
      </c>
      <c r="B34" s="744" t="s">
        <v>440</v>
      </c>
      <c r="C34" s="222" t="s">
        <v>184</v>
      </c>
      <c r="D34" s="223">
        <f>SUM(D35:D36)</f>
        <v>100000</v>
      </c>
      <c r="E34" s="223">
        <f>SUM(E35:E36)</f>
        <v>101758</v>
      </c>
      <c r="F34" s="223">
        <f>SUM(F35:F36)</f>
        <v>101758</v>
      </c>
      <c r="G34" s="980"/>
      <c r="H34" s="989"/>
    </row>
    <row r="35" spans="1:10" s="209" customFormat="1" ht="21.75" customHeight="1" x14ac:dyDescent="0.2">
      <c r="A35" s="199" t="s">
        <v>82</v>
      </c>
      <c r="B35" s="745" t="s">
        <v>186</v>
      </c>
      <c r="C35" s="222" t="s">
        <v>187</v>
      </c>
      <c r="D35" s="223">
        <v>100000</v>
      </c>
      <c r="E35" s="223">
        <v>101758</v>
      </c>
      <c r="F35" s="223">
        <v>101758</v>
      </c>
      <c r="G35" s="980"/>
      <c r="H35" s="989"/>
    </row>
    <row r="36" spans="1:10" s="209" customFormat="1" ht="21.75" customHeight="1" x14ac:dyDescent="0.2">
      <c r="A36" s="199" t="s">
        <v>84</v>
      </c>
      <c r="B36" s="745" t="s">
        <v>189</v>
      </c>
      <c r="C36" s="222" t="s">
        <v>190</v>
      </c>
      <c r="D36" s="223"/>
      <c r="E36" s="223"/>
      <c r="F36" s="223">
        <f>SUM(D36:E36)</f>
        <v>0</v>
      </c>
      <c r="G36" s="980"/>
      <c r="H36" s="989"/>
    </row>
    <row r="37" spans="1:10" s="209" customFormat="1" ht="21.75" customHeight="1" x14ac:dyDescent="0.2">
      <c r="A37" s="199" t="s">
        <v>86</v>
      </c>
      <c r="B37" s="744" t="s">
        <v>441</v>
      </c>
      <c r="C37" s="224" t="s">
        <v>442</v>
      </c>
      <c r="D37" s="223">
        <f>SUM(D38:D39)</f>
        <v>66253068</v>
      </c>
      <c r="E37" s="223">
        <f t="shared" ref="E37:F37" si="2">SUM(E38:E39)</f>
        <v>68164768</v>
      </c>
      <c r="F37" s="223">
        <f t="shared" si="2"/>
        <v>30990059</v>
      </c>
      <c r="G37" s="980"/>
      <c r="H37" s="989"/>
    </row>
    <row r="38" spans="1:10" s="209" customFormat="1" ht="21.75" customHeight="1" x14ac:dyDescent="0.2">
      <c r="A38" s="199"/>
      <c r="B38" s="746" t="s">
        <v>517</v>
      </c>
      <c r="C38" s="379" t="s">
        <v>442</v>
      </c>
      <c r="D38" s="380">
        <v>53343750</v>
      </c>
      <c r="E38" s="380">
        <v>55255450</v>
      </c>
      <c r="F38" s="380">
        <v>30990059</v>
      </c>
      <c r="G38" s="980"/>
      <c r="H38" s="989"/>
      <c r="J38" s="988"/>
    </row>
    <row r="39" spans="1:10" s="209" customFormat="1" ht="21.75" customHeight="1" x14ac:dyDescent="0.2">
      <c r="A39" s="566"/>
      <c r="B39" s="747" t="s">
        <v>518</v>
      </c>
      <c r="C39" s="588" t="s">
        <v>442</v>
      </c>
      <c r="D39" s="732">
        <v>12909318</v>
      </c>
      <c r="E39" s="732">
        <v>12909318</v>
      </c>
      <c r="F39" s="732"/>
      <c r="G39" s="980"/>
      <c r="H39" s="989"/>
    </row>
    <row r="40" spans="1:10" s="209" customFormat="1" ht="21.75" customHeight="1" x14ac:dyDescent="0.2">
      <c r="A40" s="589" t="s">
        <v>89</v>
      </c>
      <c r="B40" s="742" t="s">
        <v>443</v>
      </c>
      <c r="C40" s="225" t="s">
        <v>444</v>
      </c>
      <c r="D40" s="226">
        <f>SUM(D34+D37)</f>
        <v>66353068</v>
      </c>
      <c r="E40" s="226">
        <f>SUM(E34+E37)</f>
        <v>68266526</v>
      </c>
      <c r="F40" s="226">
        <f>SUM(F34+F37)</f>
        <v>31091817</v>
      </c>
      <c r="G40" s="980"/>
      <c r="H40" s="989"/>
    </row>
    <row r="41" spans="1:10" s="209" customFormat="1" ht="21.75" customHeight="1" x14ac:dyDescent="0.2">
      <c r="A41" s="217" t="s">
        <v>93</v>
      </c>
      <c r="B41" s="742" t="s">
        <v>520</v>
      </c>
      <c r="C41" s="225" t="s">
        <v>193</v>
      </c>
      <c r="D41" s="226">
        <f>D40</f>
        <v>66353068</v>
      </c>
      <c r="E41" s="226">
        <f t="shared" ref="E41:F41" si="3">E40</f>
        <v>68266526</v>
      </c>
      <c r="F41" s="226">
        <f t="shared" si="3"/>
        <v>31091817</v>
      </c>
      <c r="G41" s="980"/>
      <c r="H41" s="989"/>
    </row>
    <row r="42" spans="1:10" s="209" customFormat="1" ht="21.75" customHeight="1" x14ac:dyDescent="0.2">
      <c r="A42" s="217" t="s">
        <v>96</v>
      </c>
      <c r="B42" s="742" t="s">
        <v>446</v>
      </c>
      <c r="C42" s="227"/>
      <c r="D42" s="226">
        <f>D33+D41</f>
        <v>66353068</v>
      </c>
      <c r="E42" s="226">
        <f>E33+E41</f>
        <v>68267849</v>
      </c>
      <c r="F42" s="226">
        <f>F33+F41</f>
        <v>31093140</v>
      </c>
      <c r="G42" s="980"/>
      <c r="H42" s="1022"/>
    </row>
    <row r="43" spans="1:10" s="209" customFormat="1" ht="15" customHeight="1" x14ac:dyDescent="0.2">
      <c r="A43" s="228"/>
      <c r="B43" s="229"/>
      <c r="C43" s="230"/>
      <c r="D43" s="231"/>
      <c r="E43" s="231"/>
      <c r="F43" s="231"/>
      <c r="G43" s="980"/>
      <c r="H43" s="989"/>
    </row>
    <row r="44" spans="1:10" s="209" customFormat="1" ht="15" customHeight="1" x14ac:dyDescent="0.2">
      <c r="A44" s="1109" t="s">
        <v>447</v>
      </c>
      <c r="B44" s="1109"/>
      <c r="C44" s="1109"/>
      <c r="D44" s="1109"/>
      <c r="E44" s="1109"/>
      <c r="F44" s="232"/>
      <c r="G44" s="980"/>
      <c r="H44" s="989"/>
    </row>
    <row r="45" spans="1:10" s="209" customFormat="1" ht="38.25" customHeight="1" x14ac:dyDescent="0.2">
      <c r="A45" s="192" t="s">
        <v>364</v>
      </c>
      <c r="B45" s="192" t="s">
        <v>261</v>
      </c>
      <c r="C45" s="233" t="s">
        <v>410</v>
      </c>
      <c r="D45" s="192" t="s">
        <v>489</v>
      </c>
      <c r="E45" s="192" t="s">
        <v>725</v>
      </c>
      <c r="F45" s="192" t="s">
        <v>726</v>
      </c>
      <c r="G45" s="980"/>
      <c r="H45" s="989"/>
    </row>
    <row r="46" spans="1:10" s="209" customFormat="1" ht="15" customHeight="1" x14ac:dyDescent="0.2">
      <c r="A46" s="234" t="s">
        <v>5</v>
      </c>
      <c r="B46" s="234" t="s">
        <v>6</v>
      </c>
      <c r="C46" s="234"/>
      <c r="D46" s="234" t="s">
        <v>8</v>
      </c>
      <c r="E46" s="234" t="s">
        <v>262</v>
      </c>
      <c r="F46" s="234" t="s">
        <v>411</v>
      </c>
      <c r="G46" s="980"/>
      <c r="H46" s="989"/>
    </row>
    <row r="47" spans="1:10" s="209" customFormat="1" ht="24.75" customHeight="1" x14ac:dyDescent="0.2">
      <c r="A47" s="748" t="s">
        <v>9</v>
      </c>
      <c r="B47" s="749" t="s">
        <v>198</v>
      </c>
      <c r="C47" s="750" t="s">
        <v>199</v>
      </c>
      <c r="D47" s="751">
        <v>50820716</v>
      </c>
      <c r="E47" s="751">
        <v>52420466</v>
      </c>
      <c r="F47" s="751">
        <v>25165125</v>
      </c>
      <c r="G47" s="980"/>
      <c r="H47" s="989"/>
      <c r="J47" s="988"/>
    </row>
    <row r="48" spans="1:10" s="209" customFormat="1" ht="24.75" customHeight="1" x14ac:dyDescent="0.2">
      <c r="A48" s="752" t="s">
        <v>12</v>
      </c>
      <c r="B48" s="753" t="s">
        <v>200</v>
      </c>
      <c r="C48" s="754" t="s">
        <v>201</v>
      </c>
      <c r="D48" s="755">
        <v>9945140</v>
      </c>
      <c r="E48" s="755">
        <v>10257090</v>
      </c>
      <c r="F48" s="751">
        <v>4938197</v>
      </c>
      <c r="G48" s="980"/>
      <c r="H48" s="989"/>
      <c r="J48" s="988"/>
    </row>
    <row r="49" spans="1:8" s="209" customFormat="1" ht="24.75" customHeight="1" x14ac:dyDescent="0.2">
      <c r="A49" s="752" t="s">
        <v>15</v>
      </c>
      <c r="B49" s="753" t="s">
        <v>202</v>
      </c>
      <c r="C49" s="754" t="s">
        <v>203</v>
      </c>
      <c r="D49" s="755">
        <v>5087212</v>
      </c>
      <c r="E49" s="755">
        <v>5090293</v>
      </c>
      <c r="F49" s="751">
        <v>643359</v>
      </c>
      <c r="G49" s="980"/>
      <c r="H49" s="989"/>
    </row>
    <row r="50" spans="1:8" s="209" customFormat="1" ht="24.75" customHeight="1" x14ac:dyDescent="0.2">
      <c r="A50" s="752" t="s">
        <v>18</v>
      </c>
      <c r="B50" s="753" t="s">
        <v>204</v>
      </c>
      <c r="C50" s="754" t="s">
        <v>205</v>
      </c>
      <c r="D50" s="755"/>
      <c r="E50" s="755"/>
      <c r="F50" s="751">
        <f>SUM(D50:E50)</f>
        <v>0</v>
      </c>
      <c r="G50" s="980"/>
      <c r="H50" s="989"/>
    </row>
    <row r="51" spans="1:8" s="209" customFormat="1" ht="24.75" customHeight="1" x14ac:dyDescent="0.2">
      <c r="A51" s="752" t="s">
        <v>21</v>
      </c>
      <c r="B51" s="753" t="s">
        <v>206</v>
      </c>
      <c r="C51" s="754" t="s">
        <v>207</v>
      </c>
      <c r="D51" s="755"/>
      <c r="E51" s="755"/>
      <c r="F51" s="751">
        <f>SUM(D51:E51)</f>
        <v>0</v>
      </c>
      <c r="G51" s="980"/>
      <c r="H51" s="989"/>
    </row>
    <row r="52" spans="1:8" s="195" customFormat="1" ht="24.75" customHeight="1" x14ac:dyDescent="0.2">
      <c r="A52" s="756" t="s">
        <v>24</v>
      </c>
      <c r="B52" s="757" t="s">
        <v>448</v>
      </c>
      <c r="C52" s="758" t="s">
        <v>224</v>
      </c>
      <c r="D52" s="759">
        <f>SUM(D47:D51)</f>
        <v>65853068</v>
      </c>
      <c r="E52" s="759">
        <f>SUM(E47:E51)</f>
        <v>67767849</v>
      </c>
      <c r="F52" s="759">
        <f>SUM(F47:F51)</f>
        <v>30746681</v>
      </c>
      <c r="G52" s="980"/>
      <c r="H52" s="989"/>
    </row>
    <row r="53" spans="1:8" s="247" customFormat="1" ht="24.75" customHeight="1" x14ac:dyDescent="0.2">
      <c r="A53" s="752" t="s">
        <v>27</v>
      </c>
      <c r="B53" s="753" t="s">
        <v>449</v>
      </c>
      <c r="C53" s="754" t="s">
        <v>226</v>
      </c>
      <c r="D53" s="755">
        <v>500000</v>
      </c>
      <c r="E53" s="755">
        <v>500000</v>
      </c>
      <c r="F53" s="755">
        <v>252095</v>
      </c>
      <c r="G53" s="980"/>
      <c r="H53" s="989"/>
    </row>
    <row r="54" spans="1:8" ht="24.75" customHeight="1" x14ac:dyDescent="0.2">
      <c r="A54" s="752" t="s">
        <v>30</v>
      </c>
      <c r="B54" s="753" t="s">
        <v>227</v>
      </c>
      <c r="C54" s="754" t="s">
        <v>228</v>
      </c>
      <c r="D54" s="755"/>
      <c r="E54" s="755"/>
      <c r="F54" s="755"/>
      <c r="G54" s="980"/>
      <c r="H54" s="989"/>
    </row>
    <row r="55" spans="1:8" ht="24.75" customHeight="1" x14ac:dyDescent="0.2">
      <c r="A55" s="752" t="s">
        <v>33</v>
      </c>
      <c r="B55" s="753" t="s">
        <v>450</v>
      </c>
      <c r="C55" s="754" t="s">
        <v>230</v>
      </c>
      <c r="D55" s="755"/>
      <c r="E55" s="755"/>
      <c r="F55" s="755">
        <f>SUM(D55:E55)</f>
        <v>0</v>
      </c>
      <c r="G55" s="980"/>
      <c r="H55" s="989"/>
    </row>
    <row r="56" spans="1:8" ht="24.75" customHeight="1" x14ac:dyDescent="0.2">
      <c r="A56" s="760" t="s">
        <v>36</v>
      </c>
      <c r="B56" s="761" t="s">
        <v>451</v>
      </c>
      <c r="C56" s="762" t="s">
        <v>242</v>
      </c>
      <c r="D56" s="763">
        <f>SUM(D53:D55)</f>
        <v>500000</v>
      </c>
      <c r="E56" s="763">
        <f>SUM(E53:E55)</f>
        <v>500000</v>
      </c>
      <c r="F56" s="759">
        <f>SUM(F53:F55)</f>
        <v>252095</v>
      </c>
      <c r="G56" s="980"/>
      <c r="H56" s="989"/>
    </row>
    <row r="57" spans="1:8" ht="24.75" customHeight="1" x14ac:dyDescent="0.2">
      <c r="A57" s="764" t="s">
        <v>38</v>
      </c>
      <c r="B57" s="765" t="s">
        <v>452</v>
      </c>
      <c r="C57" s="766" t="s">
        <v>453</v>
      </c>
      <c r="D57" s="767">
        <f>D52+D56</f>
        <v>66353068</v>
      </c>
      <c r="E57" s="767">
        <f>E52+E56</f>
        <v>68267849</v>
      </c>
      <c r="F57" s="767">
        <f>F52+F56</f>
        <v>30998776</v>
      </c>
      <c r="G57" s="980"/>
      <c r="H57" s="989"/>
    </row>
    <row r="58" spans="1:8" ht="24.75" customHeight="1" x14ac:dyDescent="0.2">
      <c r="A58" s="750" t="s">
        <v>40</v>
      </c>
      <c r="B58" s="768" t="s">
        <v>454</v>
      </c>
      <c r="C58" s="769" t="s">
        <v>455</v>
      </c>
      <c r="D58" s="770"/>
      <c r="E58" s="770"/>
      <c r="F58" s="770">
        <f>SUM(D58:E58)</f>
        <v>0</v>
      </c>
      <c r="G58" s="980"/>
      <c r="H58" s="989"/>
    </row>
    <row r="59" spans="1:8" ht="24.75" customHeight="1" x14ac:dyDescent="0.2">
      <c r="A59" s="766" t="s">
        <v>44</v>
      </c>
      <c r="B59" s="765" t="s">
        <v>519</v>
      </c>
      <c r="C59" s="766" t="s">
        <v>254</v>
      </c>
      <c r="D59" s="767">
        <f>SUM(D58:D58)</f>
        <v>0</v>
      </c>
      <c r="E59" s="767">
        <f>SUM(E58:E58)</f>
        <v>0</v>
      </c>
      <c r="F59" s="767">
        <f>SUM(F58:F58)</f>
        <v>0</v>
      </c>
      <c r="G59" s="980"/>
      <c r="H59" s="989"/>
    </row>
    <row r="60" spans="1:8" ht="24.75" customHeight="1" x14ac:dyDescent="0.2">
      <c r="A60" s="771" t="s">
        <v>46</v>
      </c>
      <c r="B60" s="772" t="s">
        <v>456</v>
      </c>
      <c r="C60" s="766" t="s">
        <v>256</v>
      </c>
      <c r="D60" s="773">
        <f>SUM(D57+D59)</f>
        <v>66353068</v>
      </c>
      <c r="E60" s="773">
        <f>SUM(E57+E59)</f>
        <v>68267849</v>
      </c>
      <c r="F60" s="773">
        <f>SUM(F57+F59)</f>
        <v>30998776</v>
      </c>
      <c r="G60" s="980"/>
      <c r="H60" s="1022"/>
    </row>
    <row r="61" spans="1:8" ht="12" customHeight="1" x14ac:dyDescent="0.2">
      <c r="A61" s="257"/>
      <c r="B61" s="258"/>
      <c r="C61" s="259"/>
      <c r="D61" s="259"/>
      <c r="E61" s="259"/>
      <c r="F61" s="259"/>
      <c r="G61" s="981"/>
    </row>
    <row r="62" spans="1:8" ht="12" customHeight="1" x14ac:dyDescent="0.2">
      <c r="A62" s="257"/>
      <c r="B62" s="258"/>
      <c r="C62" s="259"/>
      <c r="D62" s="259"/>
      <c r="E62" s="259"/>
      <c r="F62" s="259"/>
      <c r="G62" s="981"/>
    </row>
    <row r="63" spans="1:8" x14ac:dyDescent="0.2">
      <c r="A63" s="260"/>
      <c r="B63" s="261"/>
      <c r="C63" s="261"/>
    </row>
    <row r="64" spans="1:8" x14ac:dyDescent="0.2">
      <c r="A64" s="260"/>
      <c r="B64" s="261"/>
      <c r="C64" s="261"/>
    </row>
    <row r="65" spans="1:3" x14ac:dyDescent="0.2">
      <c r="A65" s="260"/>
      <c r="B65" s="261"/>
      <c r="C65" s="261"/>
    </row>
  </sheetData>
  <mergeCells count="3">
    <mergeCell ref="A1:F1"/>
    <mergeCell ref="A5:F5"/>
    <mergeCell ref="A44:E4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workbookViewId="0">
      <selection activeCell="R14" sqref="R14"/>
    </sheetView>
  </sheetViews>
  <sheetFormatPr defaultRowHeight="15.75" x14ac:dyDescent="0.25"/>
  <cols>
    <col min="1" max="1" width="5.5" style="266" customWidth="1"/>
    <col min="2" max="2" width="28.83203125" style="265" customWidth="1"/>
    <col min="3" max="14" width="11.33203125" style="265" customWidth="1"/>
    <col min="15" max="15" width="11.33203125" style="266" customWidth="1"/>
    <col min="16" max="17" width="9.33203125" style="265"/>
    <col min="18" max="18" width="13.33203125" style="265" bestFit="1" customWidth="1"/>
    <col min="19" max="256" width="9.33203125" style="265"/>
    <col min="257" max="257" width="5.5" style="265" customWidth="1"/>
    <col min="258" max="258" width="28.83203125" style="265" customWidth="1"/>
    <col min="259" max="271" width="11.33203125" style="265" customWidth="1"/>
    <col min="272" max="512" width="9.33203125" style="265"/>
    <col min="513" max="513" width="5.5" style="265" customWidth="1"/>
    <col min="514" max="514" width="28.83203125" style="265" customWidth="1"/>
    <col min="515" max="527" width="11.33203125" style="265" customWidth="1"/>
    <col min="528" max="768" width="9.33203125" style="265"/>
    <col min="769" max="769" width="5.5" style="265" customWidth="1"/>
    <col min="770" max="770" width="28.83203125" style="265" customWidth="1"/>
    <col min="771" max="783" width="11.33203125" style="265" customWidth="1"/>
    <col min="784" max="1024" width="9.33203125" style="265"/>
    <col min="1025" max="1025" width="5.5" style="265" customWidth="1"/>
    <col min="1026" max="1026" width="28.83203125" style="265" customWidth="1"/>
    <col min="1027" max="1039" width="11.33203125" style="265" customWidth="1"/>
    <col min="1040" max="1280" width="9.33203125" style="265"/>
    <col min="1281" max="1281" width="5.5" style="265" customWidth="1"/>
    <col min="1282" max="1282" width="28.83203125" style="265" customWidth="1"/>
    <col min="1283" max="1295" width="11.33203125" style="265" customWidth="1"/>
    <col min="1296" max="1536" width="9.33203125" style="265"/>
    <col min="1537" max="1537" width="5.5" style="265" customWidth="1"/>
    <col min="1538" max="1538" width="28.83203125" style="265" customWidth="1"/>
    <col min="1539" max="1551" width="11.33203125" style="265" customWidth="1"/>
    <col min="1552" max="1792" width="9.33203125" style="265"/>
    <col min="1793" max="1793" width="5.5" style="265" customWidth="1"/>
    <col min="1794" max="1794" width="28.83203125" style="265" customWidth="1"/>
    <col min="1795" max="1807" width="11.33203125" style="265" customWidth="1"/>
    <col min="1808" max="2048" width="9.33203125" style="265"/>
    <col min="2049" max="2049" width="5.5" style="265" customWidth="1"/>
    <col min="2050" max="2050" width="28.83203125" style="265" customWidth="1"/>
    <col min="2051" max="2063" width="11.33203125" style="265" customWidth="1"/>
    <col min="2064" max="2304" width="9.33203125" style="265"/>
    <col min="2305" max="2305" width="5.5" style="265" customWidth="1"/>
    <col min="2306" max="2306" width="28.83203125" style="265" customWidth="1"/>
    <col min="2307" max="2319" width="11.33203125" style="265" customWidth="1"/>
    <col min="2320" max="2560" width="9.33203125" style="265"/>
    <col min="2561" max="2561" width="5.5" style="265" customWidth="1"/>
    <col min="2562" max="2562" width="28.83203125" style="265" customWidth="1"/>
    <col min="2563" max="2575" width="11.33203125" style="265" customWidth="1"/>
    <col min="2576" max="2816" width="9.33203125" style="265"/>
    <col min="2817" max="2817" width="5.5" style="265" customWidth="1"/>
    <col min="2818" max="2818" width="28.83203125" style="265" customWidth="1"/>
    <col min="2819" max="2831" width="11.33203125" style="265" customWidth="1"/>
    <col min="2832" max="3072" width="9.33203125" style="265"/>
    <col min="3073" max="3073" width="5.5" style="265" customWidth="1"/>
    <col min="3074" max="3074" width="28.83203125" style="265" customWidth="1"/>
    <col min="3075" max="3087" width="11.33203125" style="265" customWidth="1"/>
    <col min="3088" max="3328" width="9.33203125" style="265"/>
    <col min="3329" max="3329" width="5.5" style="265" customWidth="1"/>
    <col min="3330" max="3330" width="28.83203125" style="265" customWidth="1"/>
    <col min="3331" max="3343" width="11.33203125" style="265" customWidth="1"/>
    <col min="3344" max="3584" width="9.33203125" style="265"/>
    <col min="3585" max="3585" width="5.5" style="265" customWidth="1"/>
    <col min="3586" max="3586" width="28.83203125" style="265" customWidth="1"/>
    <col min="3587" max="3599" width="11.33203125" style="265" customWidth="1"/>
    <col min="3600" max="3840" width="9.33203125" style="265"/>
    <col min="3841" max="3841" width="5.5" style="265" customWidth="1"/>
    <col min="3842" max="3842" width="28.83203125" style="265" customWidth="1"/>
    <col min="3843" max="3855" width="11.33203125" style="265" customWidth="1"/>
    <col min="3856" max="4096" width="9.33203125" style="265"/>
    <col min="4097" max="4097" width="5.5" style="265" customWidth="1"/>
    <col min="4098" max="4098" width="28.83203125" style="265" customWidth="1"/>
    <col min="4099" max="4111" width="11.33203125" style="265" customWidth="1"/>
    <col min="4112" max="4352" width="9.33203125" style="265"/>
    <col min="4353" max="4353" width="5.5" style="265" customWidth="1"/>
    <col min="4354" max="4354" width="28.83203125" style="265" customWidth="1"/>
    <col min="4355" max="4367" width="11.33203125" style="265" customWidth="1"/>
    <col min="4368" max="4608" width="9.33203125" style="265"/>
    <col min="4609" max="4609" width="5.5" style="265" customWidth="1"/>
    <col min="4610" max="4610" width="28.83203125" style="265" customWidth="1"/>
    <col min="4611" max="4623" width="11.33203125" style="265" customWidth="1"/>
    <col min="4624" max="4864" width="9.33203125" style="265"/>
    <col min="4865" max="4865" width="5.5" style="265" customWidth="1"/>
    <col min="4866" max="4866" width="28.83203125" style="265" customWidth="1"/>
    <col min="4867" max="4879" width="11.33203125" style="265" customWidth="1"/>
    <col min="4880" max="5120" width="9.33203125" style="265"/>
    <col min="5121" max="5121" width="5.5" style="265" customWidth="1"/>
    <col min="5122" max="5122" width="28.83203125" style="265" customWidth="1"/>
    <col min="5123" max="5135" width="11.33203125" style="265" customWidth="1"/>
    <col min="5136" max="5376" width="9.33203125" style="265"/>
    <col min="5377" max="5377" width="5.5" style="265" customWidth="1"/>
    <col min="5378" max="5378" width="28.83203125" style="265" customWidth="1"/>
    <col min="5379" max="5391" width="11.33203125" style="265" customWidth="1"/>
    <col min="5392" max="5632" width="9.33203125" style="265"/>
    <col min="5633" max="5633" width="5.5" style="265" customWidth="1"/>
    <col min="5634" max="5634" width="28.83203125" style="265" customWidth="1"/>
    <col min="5635" max="5647" width="11.33203125" style="265" customWidth="1"/>
    <col min="5648" max="5888" width="9.33203125" style="265"/>
    <col min="5889" max="5889" width="5.5" style="265" customWidth="1"/>
    <col min="5890" max="5890" width="28.83203125" style="265" customWidth="1"/>
    <col min="5891" max="5903" width="11.33203125" style="265" customWidth="1"/>
    <col min="5904" max="6144" width="9.33203125" style="265"/>
    <col min="6145" max="6145" width="5.5" style="265" customWidth="1"/>
    <col min="6146" max="6146" width="28.83203125" style="265" customWidth="1"/>
    <col min="6147" max="6159" width="11.33203125" style="265" customWidth="1"/>
    <col min="6160" max="6400" width="9.33203125" style="265"/>
    <col min="6401" max="6401" width="5.5" style="265" customWidth="1"/>
    <col min="6402" max="6402" width="28.83203125" style="265" customWidth="1"/>
    <col min="6403" max="6415" width="11.33203125" style="265" customWidth="1"/>
    <col min="6416" max="6656" width="9.33203125" style="265"/>
    <col min="6657" max="6657" width="5.5" style="265" customWidth="1"/>
    <col min="6658" max="6658" width="28.83203125" style="265" customWidth="1"/>
    <col min="6659" max="6671" width="11.33203125" style="265" customWidth="1"/>
    <col min="6672" max="6912" width="9.33203125" style="265"/>
    <col min="6913" max="6913" width="5.5" style="265" customWidth="1"/>
    <col min="6914" max="6914" width="28.83203125" style="265" customWidth="1"/>
    <col min="6915" max="6927" width="11.33203125" style="265" customWidth="1"/>
    <col min="6928" max="7168" width="9.33203125" style="265"/>
    <col min="7169" max="7169" width="5.5" style="265" customWidth="1"/>
    <col min="7170" max="7170" width="28.83203125" style="265" customWidth="1"/>
    <col min="7171" max="7183" width="11.33203125" style="265" customWidth="1"/>
    <col min="7184" max="7424" width="9.33203125" style="265"/>
    <col min="7425" max="7425" width="5.5" style="265" customWidth="1"/>
    <col min="7426" max="7426" width="28.83203125" style="265" customWidth="1"/>
    <col min="7427" max="7439" width="11.33203125" style="265" customWidth="1"/>
    <col min="7440" max="7680" width="9.33203125" style="265"/>
    <col min="7681" max="7681" width="5.5" style="265" customWidth="1"/>
    <col min="7682" max="7682" width="28.83203125" style="265" customWidth="1"/>
    <col min="7683" max="7695" width="11.33203125" style="265" customWidth="1"/>
    <col min="7696" max="7936" width="9.33203125" style="265"/>
    <col min="7937" max="7937" width="5.5" style="265" customWidth="1"/>
    <col min="7938" max="7938" width="28.83203125" style="265" customWidth="1"/>
    <col min="7939" max="7951" width="11.33203125" style="265" customWidth="1"/>
    <col min="7952" max="8192" width="9.33203125" style="265"/>
    <col min="8193" max="8193" width="5.5" style="265" customWidth="1"/>
    <col min="8194" max="8194" width="28.83203125" style="265" customWidth="1"/>
    <col min="8195" max="8207" width="11.33203125" style="265" customWidth="1"/>
    <col min="8208" max="8448" width="9.33203125" style="265"/>
    <col min="8449" max="8449" width="5.5" style="265" customWidth="1"/>
    <col min="8450" max="8450" width="28.83203125" style="265" customWidth="1"/>
    <col min="8451" max="8463" width="11.33203125" style="265" customWidth="1"/>
    <col min="8464" max="8704" width="9.33203125" style="265"/>
    <col min="8705" max="8705" width="5.5" style="265" customWidth="1"/>
    <col min="8706" max="8706" width="28.83203125" style="265" customWidth="1"/>
    <col min="8707" max="8719" width="11.33203125" style="265" customWidth="1"/>
    <col min="8720" max="8960" width="9.33203125" style="265"/>
    <col min="8961" max="8961" width="5.5" style="265" customWidth="1"/>
    <col min="8962" max="8962" width="28.83203125" style="265" customWidth="1"/>
    <col min="8963" max="8975" width="11.33203125" style="265" customWidth="1"/>
    <col min="8976" max="9216" width="9.33203125" style="265"/>
    <col min="9217" max="9217" width="5.5" style="265" customWidth="1"/>
    <col min="9218" max="9218" width="28.83203125" style="265" customWidth="1"/>
    <col min="9219" max="9231" width="11.33203125" style="265" customWidth="1"/>
    <col min="9232" max="9472" width="9.33203125" style="265"/>
    <col min="9473" max="9473" width="5.5" style="265" customWidth="1"/>
    <col min="9474" max="9474" width="28.83203125" style="265" customWidth="1"/>
    <col min="9475" max="9487" width="11.33203125" style="265" customWidth="1"/>
    <col min="9488" max="9728" width="9.33203125" style="265"/>
    <col min="9729" max="9729" width="5.5" style="265" customWidth="1"/>
    <col min="9730" max="9730" width="28.83203125" style="265" customWidth="1"/>
    <col min="9731" max="9743" width="11.33203125" style="265" customWidth="1"/>
    <col min="9744" max="9984" width="9.33203125" style="265"/>
    <col min="9985" max="9985" width="5.5" style="265" customWidth="1"/>
    <col min="9986" max="9986" width="28.83203125" style="265" customWidth="1"/>
    <col min="9987" max="9999" width="11.33203125" style="265" customWidth="1"/>
    <col min="10000" max="10240" width="9.33203125" style="265"/>
    <col min="10241" max="10241" width="5.5" style="265" customWidth="1"/>
    <col min="10242" max="10242" width="28.83203125" style="265" customWidth="1"/>
    <col min="10243" max="10255" width="11.33203125" style="265" customWidth="1"/>
    <col min="10256" max="10496" width="9.33203125" style="265"/>
    <col min="10497" max="10497" width="5.5" style="265" customWidth="1"/>
    <col min="10498" max="10498" width="28.83203125" style="265" customWidth="1"/>
    <col min="10499" max="10511" width="11.33203125" style="265" customWidth="1"/>
    <col min="10512" max="10752" width="9.33203125" style="265"/>
    <col min="10753" max="10753" width="5.5" style="265" customWidth="1"/>
    <col min="10754" max="10754" width="28.83203125" style="265" customWidth="1"/>
    <col min="10755" max="10767" width="11.33203125" style="265" customWidth="1"/>
    <col min="10768" max="11008" width="9.33203125" style="265"/>
    <col min="11009" max="11009" width="5.5" style="265" customWidth="1"/>
    <col min="11010" max="11010" width="28.83203125" style="265" customWidth="1"/>
    <col min="11011" max="11023" width="11.33203125" style="265" customWidth="1"/>
    <col min="11024" max="11264" width="9.33203125" style="265"/>
    <col min="11265" max="11265" width="5.5" style="265" customWidth="1"/>
    <col min="11266" max="11266" width="28.83203125" style="265" customWidth="1"/>
    <col min="11267" max="11279" width="11.33203125" style="265" customWidth="1"/>
    <col min="11280" max="11520" width="9.33203125" style="265"/>
    <col min="11521" max="11521" width="5.5" style="265" customWidth="1"/>
    <col min="11522" max="11522" width="28.83203125" style="265" customWidth="1"/>
    <col min="11523" max="11535" width="11.33203125" style="265" customWidth="1"/>
    <col min="11536" max="11776" width="9.33203125" style="265"/>
    <col min="11777" max="11777" width="5.5" style="265" customWidth="1"/>
    <col min="11778" max="11778" width="28.83203125" style="265" customWidth="1"/>
    <col min="11779" max="11791" width="11.33203125" style="265" customWidth="1"/>
    <col min="11792" max="12032" width="9.33203125" style="265"/>
    <col min="12033" max="12033" width="5.5" style="265" customWidth="1"/>
    <col min="12034" max="12034" width="28.83203125" style="265" customWidth="1"/>
    <col min="12035" max="12047" width="11.33203125" style="265" customWidth="1"/>
    <col min="12048" max="12288" width="9.33203125" style="265"/>
    <col min="12289" max="12289" width="5.5" style="265" customWidth="1"/>
    <col min="12290" max="12290" width="28.83203125" style="265" customWidth="1"/>
    <col min="12291" max="12303" width="11.33203125" style="265" customWidth="1"/>
    <col min="12304" max="12544" width="9.33203125" style="265"/>
    <col min="12545" max="12545" width="5.5" style="265" customWidth="1"/>
    <col min="12546" max="12546" width="28.83203125" style="265" customWidth="1"/>
    <col min="12547" max="12559" width="11.33203125" style="265" customWidth="1"/>
    <col min="12560" max="12800" width="9.33203125" style="265"/>
    <col min="12801" max="12801" width="5.5" style="265" customWidth="1"/>
    <col min="12802" max="12802" width="28.83203125" style="265" customWidth="1"/>
    <col min="12803" max="12815" width="11.33203125" style="265" customWidth="1"/>
    <col min="12816" max="13056" width="9.33203125" style="265"/>
    <col min="13057" max="13057" width="5.5" style="265" customWidth="1"/>
    <col min="13058" max="13058" width="28.83203125" style="265" customWidth="1"/>
    <col min="13059" max="13071" width="11.33203125" style="265" customWidth="1"/>
    <col min="13072" max="13312" width="9.33203125" style="265"/>
    <col min="13313" max="13313" width="5.5" style="265" customWidth="1"/>
    <col min="13314" max="13314" width="28.83203125" style="265" customWidth="1"/>
    <col min="13315" max="13327" width="11.33203125" style="265" customWidth="1"/>
    <col min="13328" max="13568" width="9.33203125" style="265"/>
    <col min="13569" max="13569" width="5.5" style="265" customWidth="1"/>
    <col min="13570" max="13570" width="28.83203125" style="265" customWidth="1"/>
    <col min="13571" max="13583" width="11.33203125" style="265" customWidth="1"/>
    <col min="13584" max="13824" width="9.33203125" style="265"/>
    <col min="13825" max="13825" width="5.5" style="265" customWidth="1"/>
    <col min="13826" max="13826" width="28.83203125" style="265" customWidth="1"/>
    <col min="13827" max="13839" width="11.33203125" style="265" customWidth="1"/>
    <col min="13840" max="14080" width="9.33203125" style="265"/>
    <col min="14081" max="14081" width="5.5" style="265" customWidth="1"/>
    <col min="14082" max="14082" width="28.83203125" style="265" customWidth="1"/>
    <col min="14083" max="14095" width="11.33203125" style="265" customWidth="1"/>
    <col min="14096" max="14336" width="9.33203125" style="265"/>
    <col min="14337" max="14337" width="5.5" style="265" customWidth="1"/>
    <col min="14338" max="14338" width="28.83203125" style="265" customWidth="1"/>
    <col min="14339" max="14351" width="11.33203125" style="265" customWidth="1"/>
    <col min="14352" max="14592" width="9.33203125" style="265"/>
    <col min="14593" max="14593" width="5.5" style="265" customWidth="1"/>
    <col min="14594" max="14594" width="28.83203125" style="265" customWidth="1"/>
    <col min="14595" max="14607" width="11.33203125" style="265" customWidth="1"/>
    <col min="14608" max="14848" width="9.33203125" style="265"/>
    <col min="14849" max="14849" width="5.5" style="265" customWidth="1"/>
    <col min="14850" max="14850" width="28.83203125" style="265" customWidth="1"/>
    <col min="14851" max="14863" width="11.33203125" style="265" customWidth="1"/>
    <col min="14864" max="15104" width="9.33203125" style="265"/>
    <col min="15105" max="15105" width="5.5" style="265" customWidth="1"/>
    <col min="15106" max="15106" width="28.83203125" style="265" customWidth="1"/>
    <col min="15107" max="15119" width="11.33203125" style="265" customWidth="1"/>
    <col min="15120" max="15360" width="9.33203125" style="265"/>
    <col min="15361" max="15361" width="5.5" style="265" customWidth="1"/>
    <col min="15362" max="15362" width="28.83203125" style="265" customWidth="1"/>
    <col min="15363" max="15375" width="11.33203125" style="265" customWidth="1"/>
    <col min="15376" max="15616" width="9.33203125" style="265"/>
    <col min="15617" max="15617" width="5.5" style="265" customWidth="1"/>
    <col min="15618" max="15618" width="28.83203125" style="265" customWidth="1"/>
    <col min="15619" max="15631" width="11.33203125" style="265" customWidth="1"/>
    <col min="15632" max="15872" width="9.33203125" style="265"/>
    <col min="15873" max="15873" width="5.5" style="265" customWidth="1"/>
    <col min="15874" max="15874" width="28.83203125" style="265" customWidth="1"/>
    <col min="15875" max="15887" width="11.33203125" style="265" customWidth="1"/>
    <col min="15888" max="16128" width="9.33203125" style="265"/>
    <col min="16129" max="16129" width="5.5" style="265" customWidth="1"/>
    <col min="16130" max="16130" width="28.83203125" style="265" customWidth="1"/>
    <col min="16131" max="16143" width="11.33203125" style="265" customWidth="1"/>
    <col min="16144" max="16384" width="9.33203125" style="265"/>
  </cols>
  <sheetData>
    <row r="1" spans="1:15" ht="45.75" customHeight="1" x14ac:dyDescent="0.25">
      <c r="A1" s="1110" t="s">
        <v>614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</row>
    <row r="2" spans="1:15" ht="12" customHeight="1" x14ac:dyDescent="0.25">
      <c r="N2" s="267"/>
      <c r="O2" s="268" t="s">
        <v>370</v>
      </c>
    </row>
    <row r="3" spans="1:15" s="266" customFormat="1" ht="31.5" customHeight="1" x14ac:dyDescent="0.25">
      <c r="A3" s="269" t="s">
        <v>364</v>
      </c>
      <c r="B3" s="270" t="s">
        <v>261</v>
      </c>
      <c r="C3" s="270" t="s">
        <v>457</v>
      </c>
      <c r="D3" s="270" t="s">
        <v>458</v>
      </c>
      <c r="E3" s="270" t="s">
        <v>459</v>
      </c>
      <c r="F3" s="270" t="s">
        <v>460</v>
      </c>
      <c r="G3" s="270" t="s">
        <v>461</v>
      </c>
      <c r="H3" s="270" t="s">
        <v>462</v>
      </c>
      <c r="I3" s="270" t="s">
        <v>463</v>
      </c>
      <c r="J3" s="270" t="s">
        <v>464</v>
      </c>
      <c r="K3" s="270" t="s">
        <v>465</v>
      </c>
      <c r="L3" s="270" t="s">
        <v>466</v>
      </c>
      <c r="M3" s="270" t="s">
        <v>467</v>
      </c>
      <c r="N3" s="270" t="s">
        <v>468</v>
      </c>
      <c r="O3" s="271" t="s">
        <v>469</v>
      </c>
    </row>
    <row r="4" spans="1:15" s="273" customFormat="1" ht="21" customHeight="1" x14ac:dyDescent="0.2">
      <c r="A4" s="272" t="s">
        <v>9</v>
      </c>
      <c r="B4" s="1112" t="s">
        <v>259</v>
      </c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3"/>
    </row>
    <row r="5" spans="1:15" s="278" customFormat="1" ht="21" customHeight="1" x14ac:dyDescent="0.2">
      <c r="A5" s="274" t="s">
        <v>12</v>
      </c>
      <c r="B5" s="275" t="s">
        <v>470</v>
      </c>
      <c r="C5" s="276">
        <v>28599890.694444448</v>
      </c>
      <c r="D5" s="276">
        <v>28599890.694444448</v>
      </c>
      <c r="E5" s="276">
        <v>28599890.694444448</v>
      </c>
      <c r="F5" s="276">
        <v>28599890.694444448</v>
      </c>
      <c r="G5" s="276">
        <v>28599890.694444448</v>
      </c>
      <c r="H5" s="276">
        <v>28599890.694444448</v>
      </c>
      <c r="I5" s="276">
        <v>28599890.694444448</v>
      </c>
      <c r="J5" s="276">
        <v>28599890.694444448</v>
      </c>
      <c r="K5" s="276">
        <v>28599890.694444448</v>
      </c>
      <c r="L5" s="276">
        <v>28599890.694444448</v>
      </c>
      <c r="M5" s="276">
        <v>28599890.694444448</v>
      </c>
      <c r="N5" s="276">
        <v>28599890.694444448</v>
      </c>
      <c r="O5" s="277">
        <f>SUM(C5:N5)</f>
        <v>343198688.33333337</v>
      </c>
    </row>
    <row r="6" spans="1:15" s="278" customFormat="1" ht="21" customHeight="1" x14ac:dyDescent="0.2">
      <c r="A6" s="279" t="s">
        <v>15</v>
      </c>
      <c r="B6" s="280" t="s">
        <v>471</v>
      </c>
      <c r="C6" s="281">
        <v>10249887.416666666</v>
      </c>
      <c r="D6" s="281">
        <v>10249887.416666666</v>
      </c>
      <c r="E6" s="281">
        <v>10249887.416666666</v>
      </c>
      <c r="F6" s="281">
        <v>10249887.416666666</v>
      </c>
      <c r="G6" s="281">
        <v>10249887.416666666</v>
      </c>
      <c r="H6" s="281">
        <v>10249887.416666666</v>
      </c>
      <c r="I6" s="281">
        <v>10249887.416666666</v>
      </c>
      <c r="J6" s="281">
        <v>10249887.416666666</v>
      </c>
      <c r="K6" s="281">
        <v>10249887.416666666</v>
      </c>
      <c r="L6" s="281">
        <v>10249887.416666666</v>
      </c>
      <c r="M6" s="281">
        <v>10249887.416666666</v>
      </c>
      <c r="N6" s="281">
        <v>10249887.416666666</v>
      </c>
      <c r="O6" s="282">
        <f>SUM(C6:N6)</f>
        <v>122998649.00000001</v>
      </c>
    </row>
    <row r="7" spans="1:15" s="278" customFormat="1" ht="21" customHeight="1" x14ac:dyDescent="0.2">
      <c r="A7" s="279" t="s">
        <v>18</v>
      </c>
      <c r="B7" s="283" t="s">
        <v>401</v>
      </c>
      <c r="C7" s="281">
        <v>5695331.166666667</v>
      </c>
      <c r="D7" s="281">
        <v>5695331.166666667</v>
      </c>
      <c r="E7" s="281">
        <v>5695331.166666667</v>
      </c>
      <c r="F7" s="281">
        <v>5695331.166666667</v>
      </c>
      <c r="G7" s="281">
        <v>5695331.166666667</v>
      </c>
      <c r="H7" s="281">
        <v>5695331.166666667</v>
      </c>
      <c r="I7" s="281">
        <v>5695331.166666667</v>
      </c>
      <c r="J7" s="281">
        <v>5695331.166666667</v>
      </c>
      <c r="K7" s="281">
        <v>5695331.166666667</v>
      </c>
      <c r="L7" s="281">
        <v>5695331.166666667</v>
      </c>
      <c r="M7" s="281">
        <v>5695331.166666667</v>
      </c>
      <c r="N7" s="281">
        <v>5695331.166666667</v>
      </c>
      <c r="O7" s="282">
        <f t="shared" ref="O7:O11" si="0">SUM(C7:N7)</f>
        <v>68343973.999999985</v>
      </c>
    </row>
    <row r="8" spans="1:15" s="278" customFormat="1" ht="21" customHeight="1" x14ac:dyDescent="0.2">
      <c r="A8" s="279" t="s">
        <v>21</v>
      </c>
      <c r="B8" s="283" t="s">
        <v>402</v>
      </c>
      <c r="C8" s="281">
        <v>50000</v>
      </c>
      <c r="D8" s="281">
        <v>50000</v>
      </c>
      <c r="E8" s="281">
        <v>50000</v>
      </c>
      <c r="F8" s="281">
        <v>50000</v>
      </c>
      <c r="G8" s="281">
        <v>50000</v>
      </c>
      <c r="H8" s="281">
        <v>50000</v>
      </c>
      <c r="I8" s="281">
        <v>50000</v>
      </c>
      <c r="J8" s="281">
        <v>50000</v>
      </c>
      <c r="K8" s="281">
        <v>50000</v>
      </c>
      <c r="L8" s="281">
        <v>50000</v>
      </c>
      <c r="M8" s="281">
        <v>50000</v>
      </c>
      <c r="N8" s="281">
        <v>50000</v>
      </c>
      <c r="O8" s="282">
        <f t="shared" si="0"/>
        <v>600000</v>
      </c>
    </row>
    <row r="9" spans="1:15" s="278" customFormat="1" ht="21" customHeight="1" x14ac:dyDescent="0.2">
      <c r="A9" s="279" t="s">
        <v>24</v>
      </c>
      <c r="B9" s="283" t="s">
        <v>472</v>
      </c>
      <c r="C9" s="281">
        <v>500000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2">
        <f t="shared" si="0"/>
        <v>500000</v>
      </c>
    </row>
    <row r="10" spans="1:15" s="278" customFormat="1" ht="21" customHeight="1" x14ac:dyDescent="0.2">
      <c r="A10" s="279" t="s">
        <v>27</v>
      </c>
      <c r="B10" s="283" t="s">
        <v>473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2">
        <f t="shared" si="0"/>
        <v>0</v>
      </c>
    </row>
    <row r="11" spans="1:15" s="278" customFormat="1" ht="21" customHeight="1" x14ac:dyDescent="0.2">
      <c r="A11" s="284" t="s">
        <v>30</v>
      </c>
      <c r="B11" s="285" t="s">
        <v>474</v>
      </c>
      <c r="C11" s="286">
        <v>22808285</v>
      </c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2">
        <f t="shared" si="0"/>
        <v>22808285</v>
      </c>
    </row>
    <row r="12" spans="1:15" s="273" customFormat="1" ht="21" customHeight="1" x14ac:dyDescent="0.2">
      <c r="A12" s="287" t="s">
        <v>33</v>
      </c>
      <c r="B12" s="288" t="s">
        <v>475</v>
      </c>
      <c r="C12" s="289">
        <f t="shared" ref="C12:N12" si="1">SUM(C5:C11)</f>
        <v>67903394.277777776</v>
      </c>
      <c r="D12" s="289">
        <f t="shared" si="1"/>
        <v>44595109.277777776</v>
      </c>
      <c r="E12" s="289">
        <f t="shared" si="1"/>
        <v>44595109.277777776</v>
      </c>
      <c r="F12" s="289">
        <f t="shared" si="1"/>
        <v>44595109.277777776</v>
      </c>
      <c r="G12" s="289">
        <f t="shared" si="1"/>
        <v>44595109.277777776</v>
      </c>
      <c r="H12" s="289">
        <f t="shared" si="1"/>
        <v>44595109.277777776</v>
      </c>
      <c r="I12" s="289">
        <f t="shared" si="1"/>
        <v>44595109.277777776</v>
      </c>
      <c r="J12" s="289">
        <f t="shared" si="1"/>
        <v>44595109.277777776</v>
      </c>
      <c r="K12" s="289">
        <f t="shared" si="1"/>
        <v>44595109.277777776</v>
      </c>
      <c r="L12" s="289">
        <f t="shared" si="1"/>
        <v>44595109.277777776</v>
      </c>
      <c r="M12" s="289">
        <f t="shared" si="1"/>
        <v>44595109.277777776</v>
      </c>
      <c r="N12" s="289">
        <f t="shared" si="1"/>
        <v>44595109.277777776</v>
      </c>
      <c r="O12" s="290">
        <f t="shared" ref="O12" si="2">SUM(C12:N12)</f>
        <v>558449596.33333337</v>
      </c>
    </row>
    <row r="13" spans="1:15" s="273" customFormat="1" ht="21" customHeight="1" x14ac:dyDescent="0.2">
      <c r="A13" s="272" t="s">
        <v>36</v>
      </c>
      <c r="B13" s="1112" t="s">
        <v>260</v>
      </c>
      <c r="C13" s="1112"/>
      <c r="D13" s="1112"/>
      <c r="E13" s="1112"/>
      <c r="F13" s="1112"/>
      <c r="G13" s="1112"/>
      <c r="H13" s="1112"/>
      <c r="I13" s="1112"/>
      <c r="J13" s="1112"/>
      <c r="K13" s="1112"/>
      <c r="L13" s="1112"/>
      <c r="M13" s="1112"/>
      <c r="N13" s="1112"/>
      <c r="O13" s="1113"/>
    </row>
    <row r="14" spans="1:15" s="278" customFormat="1" ht="21" customHeight="1" x14ac:dyDescent="0.2">
      <c r="A14" s="274" t="s">
        <v>38</v>
      </c>
      <c r="B14" s="275" t="s">
        <v>404</v>
      </c>
      <c r="C14" s="276">
        <v>20307145.203113135</v>
      </c>
      <c r="D14" s="276">
        <v>20307145.203113135</v>
      </c>
      <c r="E14" s="276">
        <v>20307145.203113135</v>
      </c>
      <c r="F14" s="276">
        <v>20307145.203113135</v>
      </c>
      <c r="G14" s="276">
        <v>20307145.203113135</v>
      </c>
      <c r="H14" s="276">
        <v>20307145.203113135</v>
      </c>
      <c r="I14" s="276">
        <v>20307145.203113135</v>
      </c>
      <c r="J14" s="276">
        <v>20307145.203113135</v>
      </c>
      <c r="K14" s="276">
        <v>20307145.203113135</v>
      </c>
      <c r="L14" s="276">
        <v>20307145.203113135</v>
      </c>
      <c r="M14" s="276">
        <v>20307145.203113135</v>
      </c>
      <c r="N14" s="276">
        <v>20307145.203113135</v>
      </c>
      <c r="O14" s="277">
        <f>SUM(C14:N14)</f>
        <v>243685742.43735763</v>
      </c>
    </row>
    <row r="15" spans="1:15" s="278" customFormat="1" ht="24" customHeight="1" x14ac:dyDescent="0.2">
      <c r="A15" s="279" t="s">
        <v>40</v>
      </c>
      <c r="B15" s="280" t="s">
        <v>200</v>
      </c>
      <c r="C15" s="281">
        <v>3005244.5489035309</v>
      </c>
      <c r="D15" s="281">
        <v>3005244.5489035309</v>
      </c>
      <c r="E15" s="281">
        <v>3005244.5489035309</v>
      </c>
      <c r="F15" s="281">
        <v>3005244.5489035309</v>
      </c>
      <c r="G15" s="281">
        <v>3005244.5489035309</v>
      </c>
      <c r="H15" s="281">
        <v>3005244.5489035309</v>
      </c>
      <c r="I15" s="281">
        <v>3005244.5489035309</v>
      </c>
      <c r="J15" s="281">
        <v>3005244.5489035309</v>
      </c>
      <c r="K15" s="281">
        <v>3005244.5489035309</v>
      </c>
      <c r="L15" s="281">
        <v>3005244.5489035309</v>
      </c>
      <c r="M15" s="281">
        <v>3005244.5489035309</v>
      </c>
      <c r="N15" s="281">
        <v>3005244.5489035309</v>
      </c>
      <c r="O15" s="282">
        <f t="shared" ref="O15:O22" si="3">SUM(C15:N15)</f>
        <v>36062934.58684238</v>
      </c>
    </row>
    <row r="16" spans="1:15" s="278" customFormat="1" ht="21" customHeight="1" x14ac:dyDescent="0.2">
      <c r="A16" s="279" t="s">
        <v>42</v>
      </c>
      <c r="B16" s="283" t="s">
        <v>202</v>
      </c>
      <c r="C16" s="281">
        <v>8517009.6456692908</v>
      </c>
      <c r="D16" s="281">
        <v>8517009.6456692908</v>
      </c>
      <c r="E16" s="281">
        <v>8517009.6456692908</v>
      </c>
      <c r="F16" s="281">
        <v>8517009.6456692908</v>
      </c>
      <c r="G16" s="281">
        <v>8517009.6456692908</v>
      </c>
      <c r="H16" s="281">
        <v>8517009.6456692908</v>
      </c>
      <c r="I16" s="281">
        <v>8517009.6456692908</v>
      </c>
      <c r="J16" s="281">
        <v>8517009.6456692908</v>
      </c>
      <c r="K16" s="281">
        <v>8517009.6456692908</v>
      </c>
      <c r="L16" s="281">
        <v>8517009.6456692908</v>
      </c>
      <c r="M16" s="281">
        <v>8517009.6456692908</v>
      </c>
      <c r="N16" s="281">
        <v>8517009.6456692908</v>
      </c>
      <c r="O16" s="282">
        <f t="shared" si="3"/>
        <v>102204115.74803151</v>
      </c>
    </row>
    <row r="17" spans="1:15" s="278" customFormat="1" ht="21" customHeight="1" x14ac:dyDescent="0.2">
      <c r="A17" s="279" t="s">
        <v>44</v>
      </c>
      <c r="B17" s="283" t="s">
        <v>204</v>
      </c>
      <c r="C17" s="281">
        <v>258333.33333333334</v>
      </c>
      <c r="D17" s="281">
        <v>258333.33333333334</v>
      </c>
      <c r="E17" s="281">
        <v>258333.33333333334</v>
      </c>
      <c r="F17" s="281">
        <v>258333.33333333334</v>
      </c>
      <c r="G17" s="281">
        <v>258333.33333333334</v>
      </c>
      <c r="H17" s="281">
        <v>258333.33333333334</v>
      </c>
      <c r="I17" s="281">
        <v>258333.33333333334</v>
      </c>
      <c r="J17" s="281">
        <v>258333.33333333334</v>
      </c>
      <c r="K17" s="281">
        <v>258333.33333333334</v>
      </c>
      <c r="L17" s="281">
        <v>258333.33333333334</v>
      </c>
      <c r="M17" s="281">
        <v>258333.33333333334</v>
      </c>
      <c r="N17" s="281">
        <v>258333.33333333334</v>
      </c>
      <c r="O17" s="282">
        <f t="shared" si="3"/>
        <v>3100000.0000000005</v>
      </c>
    </row>
    <row r="18" spans="1:15" s="278" customFormat="1" ht="21" customHeight="1" x14ac:dyDescent="0.2">
      <c r="A18" s="279" t="s">
        <v>46</v>
      </c>
      <c r="B18" s="283" t="s">
        <v>206</v>
      </c>
      <c r="C18" s="281">
        <v>225000</v>
      </c>
      <c r="D18" s="281">
        <v>225000</v>
      </c>
      <c r="E18" s="281">
        <v>225000</v>
      </c>
      <c r="F18" s="281">
        <v>225000</v>
      </c>
      <c r="G18" s="281">
        <v>5717702</v>
      </c>
      <c r="H18" s="281">
        <v>225000</v>
      </c>
      <c r="I18" s="281">
        <v>225000</v>
      </c>
      <c r="J18" s="281">
        <v>225000</v>
      </c>
      <c r="K18" s="281">
        <v>225000</v>
      </c>
      <c r="L18" s="281">
        <v>225000</v>
      </c>
      <c r="M18" s="281">
        <v>225000</v>
      </c>
      <c r="N18" s="281">
        <v>225000</v>
      </c>
      <c r="O18" s="282">
        <f t="shared" si="3"/>
        <v>8192702</v>
      </c>
    </row>
    <row r="19" spans="1:15" s="278" customFormat="1" ht="21" customHeight="1" x14ac:dyDescent="0.2">
      <c r="A19" s="279" t="s">
        <v>48</v>
      </c>
      <c r="B19" s="283" t="s">
        <v>225</v>
      </c>
      <c r="C19" s="281">
        <v>9550879.166666666</v>
      </c>
      <c r="D19" s="281">
        <v>9550879.166666666</v>
      </c>
      <c r="E19" s="281">
        <v>9550879.166666666</v>
      </c>
      <c r="F19" s="281">
        <v>9550879.166666666</v>
      </c>
      <c r="G19" s="281">
        <v>9550879.166666666</v>
      </c>
      <c r="H19" s="281">
        <v>9550879.166666666</v>
      </c>
      <c r="I19" s="281">
        <v>9550879.166666666</v>
      </c>
      <c r="J19" s="281">
        <v>9550879.166666666</v>
      </c>
      <c r="K19" s="281">
        <v>9550879.166666666</v>
      </c>
      <c r="L19" s="281">
        <v>9550879.166666666</v>
      </c>
      <c r="M19" s="281">
        <v>9550879.166666666</v>
      </c>
      <c r="N19" s="281">
        <v>9550879.166666666</v>
      </c>
      <c r="O19" s="282">
        <f>SUM(C19:N19)</f>
        <v>114610550.00000001</v>
      </c>
    </row>
    <row r="20" spans="1:15" s="278" customFormat="1" ht="21" customHeight="1" x14ac:dyDescent="0.2">
      <c r="A20" s="279" t="s">
        <v>50</v>
      </c>
      <c r="B20" s="280" t="s">
        <v>227</v>
      </c>
      <c r="C20" s="281">
        <v>3606476.1666666665</v>
      </c>
      <c r="D20" s="281">
        <v>3606476.1666666665</v>
      </c>
      <c r="E20" s="281">
        <v>3606476.1666666665</v>
      </c>
      <c r="F20" s="281">
        <v>3606476.1666666665</v>
      </c>
      <c r="G20" s="281">
        <v>3606476.1666666665</v>
      </c>
      <c r="H20" s="281">
        <v>3606476.1666666665</v>
      </c>
      <c r="I20" s="281">
        <v>3606476.1666666665</v>
      </c>
      <c r="J20" s="281">
        <v>3606476.1666666665</v>
      </c>
      <c r="K20" s="281">
        <v>3606476.1666666665</v>
      </c>
      <c r="L20" s="281">
        <v>3606476.1666666665</v>
      </c>
      <c r="M20" s="281">
        <v>3606476.1666666665</v>
      </c>
      <c r="N20" s="281">
        <v>3606476.1666666665</v>
      </c>
      <c r="O20" s="282">
        <f t="shared" si="3"/>
        <v>43277714</v>
      </c>
    </row>
    <row r="21" spans="1:15" s="278" customFormat="1" ht="21" customHeight="1" x14ac:dyDescent="0.2">
      <c r="A21" s="279" t="s">
        <v>53</v>
      </c>
      <c r="B21" s="283" t="s">
        <v>229</v>
      </c>
      <c r="C21" s="281"/>
      <c r="D21" s="281"/>
      <c r="E21" s="281"/>
      <c r="F21" s="281"/>
      <c r="G21" s="281">
        <v>565000</v>
      </c>
      <c r="H21" s="281"/>
      <c r="I21" s="281"/>
      <c r="J21" s="281"/>
      <c r="K21" s="281"/>
      <c r="L21" s="281"/>
      <c r="M21" s="281"/>
      <c r="N21" s="281"/>
      <c r="O21" s="282">
        <f t="shared" si="3"/>
        <v>565000</v>
      </c>
    </row>
    <row r="22" spans="1:15" s="278" customFormat="1" ht="21" customHeight="1" x14ac:dyDescent="0.2">
      <c r="A22" s="291" t="s">
        <v>63</v>
      </c>
      <c r="B22" s="292" t="s">
        <v>405</v>
      </c>
      <c r="C22" s="281">
        <v>6750837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4">
        <f t="shared" si="3"/>
        <v>6750837</v>
      </c>
    </row>
    <row r="23" spans="1:15" s="273" customFormat="1" ht="21" customHeight="1" x14ac:dyDescent="0.2">
      <c r="A23" s="295" t="s">
        <v>65</v>
      </c>
      <c r="B23" s="288" t="s">
        <v>391</v>
      </c>
      <c r="C23" s="289">
        <f t="shared" ref="C23:N23" si="4">SUM(C14:C22)</f>
        <v>52220925.064352624</v>
      </c>
      <c r="D23" s="289">
        <f t="shared" si="4"/>
        <v>45470088.064352624</v>
      </c>
      <c r="E23" s="289">
        <f t="shared" si="4"/>
        <v>45470088.064352624</v>
      </c>
      <c r="F23" s="289">
        <f t="shared" si="4"/>
        <v>45470088.064352624</v>
      </c>
      <c r="G23" s="289">
        <f t="shared" si="4"/>
        <v>51527790.064352617</v>
      </c>
      <c r="H23" s="289">
        <f t="shared" si="4"/>
        <v>45470088.064352624</v>
      </c>
      <c r="I23" s="289">
        <f t="shared" si="4"/>
        <v>45470088.064352624</v>
      </c>
      <c r="J23" s="289">
        <f t="shared" si="4"/>
        <v>45470088.064352624</v>
      </c>
      <c r="K23" s="289">
        <f t="shared" si="4"/>
        <v>45470088.064352624</v>
      </c>
      <c r="L23" s="289">
        <f t="shared" si="4"/>
        <v>45470088.064352624</v>
      </c>
      <c r="M23" s="289">
        <f t="shared" si="4"/>
        <v>45470088.064352624</v>
      </c>
      <c r="N23" s="289">
        <f t="shared" si="4"/>
        <v>45470088.064352624</v>
      </c>
      <c r="O23" s="290">
        <f t="shared" ref="O23" si="5">SUM(C23:N23)</f>
        <v>558449595.77223146</v>
      </c>
    </row>
    <row r="24" spans="1:15" ht="21" customHeight="1" x14ac:dyDescent="0.25">
      <c r="A24" s="296" t="s">
        <v>67</v>
      </c>
      <c r="B24" s="297" t="s">
        <v>476</v>
      </c>
      <c r="C24" s="298">
        <f t="shared" ref="C24:M24" si="6">C12-C23</f>
        <v>15682469.213425152</v>
      </c>
      <c r="D24" s="298">
        <f t="shared" si="6"/>
        <v>-874978.786574848</v>
      </c>
      <c r="E24" s="298">
        <f t="shared" si="6"/>
        <v>-874978.786574848</v>
      </c>
      <c r="F24" s="298">
        <f t="shared" si="6"/>
        <v>-874978.786574848</v>
      </c>
      <c r="G24" s="298">
        <f t="shared" si="6"/>
        <v>-6932680.7865748405</v>
      </c>
      <c r="H24" s="298">
        <f t="shared" si="6"/>
        <v>-874978.786574848</v>
      </c>
      <c r="I24" s="298">
        <f t="shared" si="6"/>
        <v>-874978.786574848</v>
      </c>
      <c r="J24" s="298">
        <f t="shared" si="6"/>
        <v>-874978.786574848</v>
      </c>
      <c r="K24" s="298">
        <f>K12-K23-1</f>
        <v>-874979.786574848</v>
      </c>
      <c r="L24" s="298">
        <f t="shared" si="6"/>
        <v>-874978.786574848</v>
      </c>
      <c r="M24" s="298">
        <f t="shared" si="6"/>
        <v>-874978.786574848</v>
      </c>
      <c r="N24" s="298">
        <f>N12-N23</f>
        <v>-874978.786574848</v>
      </c>
      <c r="O24" s="299">
        <f>SUM(C24:N24)</f>
        <v>-0.43889816850423813</v>
      </c>
    </row>
    <row r="25" spans="1:15" x14ac:dyDescent="0.25">
      <c r="A25" s="300"/>
    </row>
    <row r="26" spans="1:15" x14ac:dyDescent="0.25">
      <c r="B26" s="301"/>
      <c r="C26" s="302"/>
      <c r="D26" s="30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....../2017.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workbookViewId="0">
      <selection sqref="A1:K1"/>
    </sheetView>
  </sheetViews>
  <sheetFormatPr defaultRowHeight="12.75" x14ac:dyDescent="0.2"/>
  <cols>
    <col min="1" max="1" width="5.83203125" style="342" customWidth="1"/>
    <col min="2" max="2" width="15.33203125" style="193" customWidth="1"/>
    <col min="3" max="4" width="9.5" style="193" customWidth="1"/>
    <col min="5" max="5" width="22.1640625" style="193" customWidth="1"/>
    <col min="6" max="7" width="9.33203125" style="193"/>
    <col min="8" max="8" width="23.5" style="193" customWidth="1"/>
    <col min="9" max="9" width="23.6640625" style="193" customWidth="1"/>
    <col min="10" max="10" width="9.33203125" style="193"/>
    <col min="11" max="11" width="13.5" style="193" customWidth="1"/>
    <col min="12" max="256" width="9.33203125" style="193"/>
    <col min="257" max="257" width="5.83203125" style="193" customWidth="1"/>
    <col min="258" max="258" width="54.83203125" style="193" customWidth="1"/>
    <col min="259" max="260" width="17.6640625" style="193" customWidth="1"/>
    <col min="261" max="512" width="9.33203125" style="193"/>
    <col min="513" max="513" width="5.83203125" style="193" customWidth="1"/>
    <col min="514" max="514" width="54.83203125" style="193" customWidth="1"/>
    <col min="515" max="516" width="17.6640625" style="193" customWidth="1"/>
    <col min="517" max="768" width="9.33203125" style="193"/>
    <col min="769" max="769" width="5.83203125" style="193" customWidth="1"/>
    <col min="770" max="770" width="54.83203125" style="193" customWidth="1"/>
    <col min="771" max="772" width="17.6640625" style="193" customWidth="1"/>
    <col min="773" max="1024" width="9.33203125" style="193"/>
    <col min="1025" max="1025" width="5.83203125" style="193" customWidth="1"/>
    <col min="1026" max="1026" width="54.83203125" style="193" customWidth="1"/>
    <col min="1027" max="1028" width="17.6640625" style="193" customWidth="1"/>
    <col min="1029" max="1280" width="9.33203125" style="193"/>
    <col min="1281" max="1281" width="5.83203125" style="193" customWidth="1"/>
    <col min="1282" max="1282" width="54.83203125" style="193" customWidth="1"/>
    <col min="1283" max="1284" width="17.6640625" style="193" customWidth="1"/>
    <col min="1285" max="1536" width="9.33203125" style="193"/>
    <col min="1537" max="1537" width="5.83203125" style="193" customWidth="1"/>
    <col min="1538" max="1538" width="54.83203125" style="193" customWidth="1"/>
    <col min="1539" max="1540" width="17.6640625" style="193" customWidth="1"/>
    <col min="1541" max="1792" width="9.33203125" style="193"/>
    <col min="1793" max="1793" width="5.83203125" style="193" customWidth="1"/>
    <col min="1794" max="1794" width="54.83203125" style="193" customWidth="1"/>
    <col min="1795" max="1796" width="17.6640625" style="193" customWidth="1"/>
    <col min="1797" max="2048" width="9.33203125" style="193"/>
    <col min="2049" max="2049" width="5.83203125" style="193" customWidth="1"/>
    <col min="2050" max="2050" width="54.83203125" style="193" customWidth="1"/>
    <col min="2051" max="2052" width="17.6640625" style="193" customWidth="1"/>
    <col min="2053" max="2304" width="9.33203125" style="193"/>
    <col min="2305" max="2305" width="5.83203125" style="193" customWidth="1"/>
    <col min="2306" max="2306" width="54.83203125" style="193" customWidth="1"/>
    <col min="2307" max="2308" width="17.6640625" style="193" customWidth="1"/>
    <col min="2309" max="2560" width="9.33203125" style="193"/>
    <col min="2561" max="2561" width="5.83203125" style="193" customWidth="1"/>
    <col min="2562" max="2562" width="54.83203125" style="193" customWidth="1"/>
    <col min="2563" max="2564" width="17.6640625" style="193" customWidth="1"/>
    <col min="2565" max="2816" width="9.33203125" style="193"/>
    <col min="2817" max="2817" width="5.83203125" style="193" customWidth="1"/>
    <col min="2818" max="2818" width="54.83203125" style="193" customWidth="1"/>
    <col min="2819" max="2820" width="17.6640625" style="193" customWidth="1"/>
    <col min="2821" max="3072" width="9.33203125" style="193"/>
    <col min="3073" max="3073" width="5.83203125" style="193" customWidth="1"/>
    <col min="3074" max="3074" width="54.83203125" style="193" customWidth="1"/>
    <col min="3075" max="3076" width="17.6640625" style="193" customWidth="1"/>
    <col min="3077" max="3328" width="9.33203125" style="193"/>
    <col min="3329" max="3329" width="5.83203125" style="193" customWidth="1"/>
    <col min="3330" max="3330" width="54.83203125" style="193" customWidth="1"/>
    <col min="3331" max="3332" width="17.6640625" style="193" customWidth="1"/>
    <col min="3333" max="3584" width="9.33203125" style="193"/>
    <col min="3585" max="3585" width="5.83203125" style="193" customWidth="1"/>
    <col min="3586" max="3586" width="54.83203125" style="193" customWidth="1"/>
    <col min="3587" max="3588" width="17.6640625" style="193" customWidth="1"/>
    <col min="3589" max="3840" width="9.33203125" style="193"/>
    <col min="3841" max="3841" width="5.83203125" style="193" customWidth="1"/>
    <col min="3842" max="3842" width="54.83203125" style="193" customWidth="1"/>
    <col min="3843" max="3844" width="17.6640625" style="193" customWidth="1"/>
    <col min="3845" max="4096" width="9.33203125" style="193"/>
    <col min="4097" max="4097" width="5.83203125" style="193" customWidth="1"/>
    <col min="4098" max="4098" width="54.83203125" style="193" customWidth="1"/>
    <col min="4099" max="4100" width="17.6640625" style="193" customWidth="1"/>
    <col min="4101" max="4352" width="9.33203125" style="193"/>
    <col min="4353" max="4353" width="5.83203125" style="193" customWidth="1"/>
    <col min="4354" max="4354" width="54.83203125" style="193" customWidth="1"/>
    <col min="4355" max="4356" width="17.6640625" style="193" customWidth="1"/>
    <col min="4357" max="4608" width="9.33203125" style="193"/>
    <col min="4609" max="4609" width="5.83203125" style="193" customWidth="1"/>
    <col min="4610" max="4610" width="54.83203125" style="193" customWidth="1"/>
    <col min="4611" max="4612" width="17.6640625" style="193" customWidth="1"/>
    <col min="4613" max="4864" width="9.33203125" style="193"/>
    <col min="4865" max="4865" width="5.83203125" style="193" customWidth="1"/>
    <col min="4866" max="4866" width="54.83203125" style="193" customWidth="1"/>
    <col min="4867" max="4868" width="17.6640625" style="193" customWidth="1"/>
    <col min="4869" max="5120" width="9.33203125" style="193"/>
    <col min="5121" max="5121" width="5.83203125" style="193" customWidth="1"/>
    <col min="5122" max="5122" width="54.83203125" style="193" customWidth="1"/>
    <col min="5123" max="5124" width="17.6640625" style="193" customWidth="1"/>
    <col min="5125" max="5376" width="9.33203125" style="193"/>
    <col min="5377" max="5377" width="5.83203125" style="193" customWidth="1"/>
    <col min="5378" max="5378" width="54.83203125" style="193" customWidth="1"/>
    <col min="5379" max="5380" width="17.6640625" style="193" customWidth="1"/>
    <col min="5381" max="5632" width="9.33203125" style="193"/>
    <col min="5633" max="5633" width="5.83203125" style="193" customWidth="1"/>
    <col min="5634" max="5634" width="54.83203125" style="193" customWidth="1"/>
    <col min="5635" max="5636" width="17.6640625" style="193" customWidth="1"/>
    <col min="5637" max="5888" width="9.33203125" style="193"/>
    <col min="5889" max="5889" width="5.83203125" style="193" customWidth="1"/>
    <col min="5890" max="5890" width="54.83203125" style="193" customWidth="1"/>
    <col min="5891" max="5892" width="17.6640625" style="193" customWidth="1"/>
    <col min="5893" max="6144" width="9.33203125" style="193"/>
    <col min="6145" max="6145" width="5.83203125" style="193" customWidth="1"/>
    <col min="6146" max="6146" width="54.83203125" style="193" customWidth="1"/>
    <col min="6147" max="6148" width="17.6640625" style="193" customWidth="1"/>
    <col min="6149" max="6400" width="9.33203125" style="193"/>
    <col min="6401" max="6401" width="5.83203125" style="193" customWidth="1"/>
    <col min="6402" max="6402" width="54.83203125" style="193" customWidth="1"/>
    <col min="6403" max="6404" width="17.6640625" style="193" customWidth="1"/>
    <col min="6405" max="6656" width="9.33203125" style="193"/>
    <col min="6657" max="6657" width="5.83203125" style="193" customWidth="1"/>
    <col min="6658" max="6658" width="54.83203125" style="193" customWidth="1"/>
    <col min="6659" max="6660" width="17.6640625" style="193" customWidth="1"/>
    <col min="6661" max="6912" width="9.33203125" style="193"/>
    <col min="6913" max="6913" width="5.83203125" style="193" customWidth="1"/>
    <col min="6914" max="6914" width="54.83203125" style="193" customWidth="1"/>
    <col min="6915" max="6916" width="17.6640625" style="193" customWidth="1"/>
    <col min="6917" max="7168" width="9.33203125" style="193"/>
    <col min="7169" max="7169" width="5.83203125" style="193" customWidth="1"/>
    <col min="7170" max="7170" width="54.83203125" style="193" customWidth="1"/>
    <col min="7171" max="7172" width="17.6640625" style="193" customWidth="1"/>
    <col min="7173" max="7424" width="9.33203125" style="193"/>
    <col min="7425" max="7425" width="5.83203125" style="193" customWidth="1"/>
    <col min="7426" max="7426" width="54.83203125" style="193" customWidth="1"/>
    <col min="7427" max="7428" width="17.6640625" style="193" customWidth="1"/>
    <col min="7429" max="7680" width="9.33203125" style="193"/>
    <col min="7681" max="7681" width="5.83203125" style="193" customWidth="1"/>
    <col min="7682" max="7682" width="54.83203125" style="193" customWidth="1"/>
    <col min="7683" max="7684" width="17.6640625" style="193" customWidth="1"/>
    <col min="7685" max="7936" width="9.33203125" style="193"/>
    <col min="7937" max="7937" width="5.83203125" style="193" customWidth="1"/>
    <col min="7938" max="7938" width="54.83203125" style="193" customWidth="1"/>
    <col min="7939" max="7940" width="17.6640625" style="193" customWidth="1"/>
    <col min="7941" max="8192" width="9.33203125" style="193"/>
    <col min="8193" max="8193" width="5.83203125" style="193" customWidth="1"/>
    <col min="8194" max="8194" width="54.83203125" style="193" customWidth="1"/>
    <col min="8195" max="8196" width="17.6640625" style="193" customWidth="1"/>
    <col min="8197" max="8448" width="9.33203125" style="193"/>
    <col min="8449" max="8449" width="5.83203125" style="193" customWidth="1"/>
    <col min="8450" max="8450" width="54.83203125" style="193" customWidth="1"/>
    <col min="8451" max="8452" width="17.6640625" style="193" customWidth="1"/>
    <col min="8453" max="8704" width="9.33203125" style="193"/>
    <col min="8705" max="8705" width="5.83203125" style="193" customWidth="1"/>
    <col min="8706" max="8706" width="54.83203125" style="193" customWidth="1"/>
    <col min="8707" max="8708" width="17.6640625" style="193" customWidth="1"/>
    <col min="8709" max="8960" width="9.33203125" style="193"/>
    <col min="8961" max="8961" width="5.83203125" style="193" customWidth="1"/>
    <col min="8962" max="8962" width="54.83203125" style="193" customWidth="1"/>
    <col min="8963" max="8964" width="17.6640625" style="193" customWidth="1"/>
    <col min="8965" max="9216" width="9.33203125" style="193"/>
    <col min="9217" max="9217" width="5.83203125" style="193" customWidth="1"/>
    <col min="9218" max="9218" width="54.83203125" style="193" customWidth="1"/>
    <col min="9219" max="9220" width="17.6640625" style="193" customWidth="1"/>
    <col min="9221" max="9472" width="9.33203125" style="193"/>
    <col min="9473" max="9473" width="5.83203125" style="193" customWidth="1"/>
    <col min="9474" max="9474" width="54.83203125" style="193" customWidth="1"/>
    <col min="9475" max="9476" width="17.6640625" style="193" customWidth="1"/>
    <col min="9477" max="9728" width="9.33203125" style="193"/>
    <col min="9729" max="9729" width="5.83203125" style="193" customWidth="1"/>
    <col min="9730" max="9730" width="54.83203125" style="193" customWidth="1"/>
    <col min="9731" max="9732" width="17.6640625" style="193" customWidth="1"/>
    <col min="9733" max="9984" width="9.33203125" style="193"/>
    <col min="9985" max="9985" width="5.83203125" style="193" customWidth="1"/>
    <col min="9986" max="9986" width="54.83203125" style="193" customWidth="1"/>
    <col min="9987" max="9988" width="17.6640625" style="193" customWidth="1"/>
    <col min="9989" max="10240" width="9.33203125" style="193"/>
    <col min="10241" max="10241" width="5.83203125" style="193" customWidth="1"/>
    <col min="10242" max="10242" width="54.83203125" style="193" customWidth="1"/>
    <col min="10243" max="10244" width="17.6640625" style="193" customWidth="1"/>
    <col min="10245" max="10496" width="9.33203125" style="193"/>
    <col min="10497" max="10497" width="5.83203125" style="193" customWidth="1"/>
    <col min="10498" max="10498" width="54.83203125" style="193" customWidth="1"/>
    <col min="10499" max="10500" width="17.6640625" style="193" customWidth="1"/>
    <col min="10501" max="10752" width="9.33203125" style="193"/>
    <col min="10753" max="10753" width="5.83203125" style="193" customWidth="1"/>
    <col min="10754" max="10754" width="54.83203125" style="193" customWidth="1"/>
    <col min="10755" max="10756" width="17.6640625" style="193" customWidth="1"/>
    <col min="10757" max="11008" width="9.33203125" style="193"/>
    <col min="11009" max="11009" width="5.83203125" style="193" customWidth="1"/>
    <col min="11010" max="11010" width="54.83203125" style="193" customWidth="1"/>
    <col min="11011" max="11012" width="17.6640625" style="193" customWidth="1"/>
    <col min="11013" max="11264" width="9.33203125" style="193"/>
    <col min="11265" max="11265" width="5.83203125" style="193" customWidth="1"/>
    <col min="11266" max="11266" width="54.83203125" style="193" customWidth="1"/>
    <col min="11267" max="11268" width="17.6640625" style="193" customWidth="1"/>
    <col min="11269" max="11520" width="9.33203125" style="193"/>
    <col min="11521" max="11521" width="5.83203125" style="193" customWidth="1"/>
    <col min="11522" max="11522" width="54.83203125" style="193" customWidth="1"/>
    <col min="11523" max="11524" width="17.6640625" style="193" customWidth="1"/>
    <col min="11525" max="11776" width="9.33203125" style="193"/>
    <col min="11777" max="11777" width="5.83203125" style="193" customWidth="1"/>
    <col min="11778" max="11778" width="54.83203125" style="193" customWidth="1"/>
    <col min="11779" max="11780" width="17.6640625" style="193" customWidth="1"/>
    <col min="11781" max="12032" width="9.33203125" style="193"/>
    <col min="12033" max="12033" width="5.83203125" style="193" customWidth="1"/>
    <col min="12034" max="12034" width="54.83203125" style="193" customWidth="1"/>
    <col min="12035" max="12036" width="17.6640625" style="193" customWidth="1"/>
    <col min="12037" max="12288" width="9.33203125" style="193"/>
    <col min="12289" max="12289" width="5.83203125" style="193" customWidth="1"/>
    <col min="12290" max="12290" width="54.83203125" style="193" customWidth="1"/>
    <col min="12291" max="12292" width="17.6640625" style="193" customWidth="1"/>
    <col min="12293" max="12544" width="9.33203125" style="193"/>
    <col min="12545" max="12545" width="5.83203125" style="193" customWidth="1"/>
    <col min="12546" max="12546" width="54.83203125" style="193" customWidth="1"/>
    <col min="12547" max="12548" width="17.6640625" style="193" customWidth="1"/>
    <col min="12549" max="12800" width="9.33203125" style="193"/>
    <col min="12801" max="12801" width="5.83203125" style="193" customWidth="1"/>
    <col min="12802" max="12802" width="54.83203125" style="193" customWidth="1"/>
    <col min="12803" max="12804" width="17.6640625" style="193" customWidth="1"/>
    <col min="12805" max="13056" width="9.33203125" style="193"/>
    <col min="13057" max="13057" width="5.83203125" style="193" customWidth="1"/>
    <col min="13058" max="13058" width="54.83203125" style="193" customWidth="1"/>
    <col min="13059" max="13060" width="17.6640625" style="193" customWidth="1"/>
    <col min="13061" max="13312" width="9.33203125" style="193"/>
    <col min="13313" max="13313" width="5.83203125" style="193" customWidth="1"/>
    <col min="13314" max="13314" width="54.83203125" style="193" customWidth="1"/>
    <col min="13315" max="13316" width="17.6640625" style="193" customWidth="1"/>
    <col min="13317" max="13568" width="9.33203125" style="193"/>
    <col min="13569" max="13569" width="5.83203125" style="193" customWidth="1"/>
    <col min="13570" max="13570" width="54.83203125" style="193" customWidth="1"/>
    <col min="13571" max="13572" width="17.6640625" style="193" customWidth="1"/>
    <col min="13573" max="13824" width="9.33203125" style="193"/>
    <col min="13825" max="13825" width="5.83203125" style="193" customWidth="1"/>
    <col min="13826" max="13826" width="54.83203125" style="193" customWidth="1"/>
    <col min="13827" max="13828" width="17.6640625" style="193" customWidth="1"/>
    <col min="13829" max="14080" width="9.33203125" style="193"/>
    <col min="14081" max="14081" width="5.83203125" style="193" customWidth="1"/>
    <col min="14082" max="14082" width="54.83203125" style="193" customWidth="1"/>
    <col min="14083" max="14084" width="17.6640625" style="193" customWidth="1"/>
    <col min="14085" max="14336" width="9.33203125" style="193"/>
    <col min="14337" max="14337" width="5.83203125" style="193" customWidth="1"/>
    <col min="14338" max="14338" width="54.83203125" style="193" customWidth="1"/>
    <col min="14339" max="14340" width="17.6640625" style="193" customWidth="1"/>
    <col min="14341" max="14592" width="9.33203125" style="193"/>
    <col min="14593" max="14593" width="5.83203125" style="193" customWidth="1"/>
    <col min="14594" max="14594" width="54.83203125" style="193" customWidth="1"/>
    <col min="14595" max="14596" width="17.6640625" style="193" customWidth="1"/>
    <col min="14597" max="14848" width="9.33203125" style="193"/>
    <col min="14849" max="14849" width="5.83203125" style="193" customWidth="1"/>
    <col min="14850" max="14850" width="54.83203125" style="193" customWidth="1"/>
    <col min="14851" max="14852" width="17.6640625" style="193" customWidth="1"/>
    <col min="14853" max="15104" width="9.33203125" style="193"/>
    <col min="15105" max="15105" width="5.83203125" style="193" customWidth="1"/>
    <col min="15106" max="15106" width="54.83203125" style="193" customWidth="1"/>
    <col min="15107" max="15108" width="17.6640625" style="193" customWidth="1"/>
    <col min="15109" max="15360" width="9.33203125" style="193"/>
    <col min="15361" max="15361" width="5.83203125" style="193" customWidth="1"/>
    <col min="15362" max="15362" width="54.83203125" style="193" customWidth="1"/>
    <col min="15363" max="15364" width="17.6640625" style="193" customWidth="1"/>
    <col min="15365" max="15616" width="9.33203125" style="193"/>
    <col min="15617" max="15617" width="5.83203125" style="193" customWidth="1"/>
    <col min="15618" max="15618" width="54.83203125" style="193" customWidth="1"/>
    <col min="15619" max="15620" width="17.6640625" style="193" customWidth="1"/>
    <col min="15621" max="15872" width="9.33203125" style="193"/>
    <col min="15873" max="15873" width="5.83203125" style="193" customWidth="1"/>
    <col min="15874" max="15874" width="54.83203125" style="193" customWidth="1"/>
    <col min="15875" max="15876" width="17.6640625" style="193" customWidth="1"/>
    <col min="15877" max="16128" width="9.33203125" style="193"/>
    <col min="16129" max="16129" width="5.83203125" style="193" customWidth="1"/>
    <col min="16130" max="16130" width="54.83203125" style="193" customWidth="1"/>
    <col min="16131" max="16132" width="17.6640625" style="193" customWidth="1"/>
    <col min="16133" max="16384" width="9.33203125" style="193"/>
  </cols>
  <sheetData>
    <row r="1" spans="1:11" ht="44.25" customHeight="1" x14ac:dyDescent="0.2">
      <c r="A1" s="1114" t="s">
        <v>615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</row>
    <row r="2" spans="1:11" x14ac:dyDescent="0.2">
      <c r="A2" s="469"/>
      <c r="B2" s="469"/>
      <c r="C2" s="469"/>
      <c r="D2" s="469"/>
      <c r="E2" s="469"/>
      <c r="F2" s="469"/>
      <c r="G2" s="469"/>
      <c r="H2" s="469"/>
      <c r="I2" s="469"/>
      <c r="J2" s="1115" t="s">
        <v>1</v>
      </c>
      <c r="K2" s="1115"/>
    </row>
    <row r="3" spans="1:11" ht="27" customHeight="1" x14ac:dyDescent="0.2">
      <c r="A3" s="1116" t="s">
        <v>364</v>
      </c>
      <c r="B3" s="1118" t="s">
        <v>556</v>
      </c>
      <c r="C3" s="1118"/>
      <c r="D3" s="1118"/>
      <c r="E3" s="1118" t="s">
        <v>557</v>
      </c>
      <c r="F3" s="1118"/>
      <c r="G3" s="1118"/>
      <c r="H3" s="1118" t="s">
        <v>558</v>
      </c>
      <c r="I3" s="1118"/>
      <c r="J3" s="1118"/>
      <c r="K3" s="1119" t="s">
        <v>365</v>
      </c>
    </row>
    <row r="4" spans="1:11" ht="25.5" x14ac:dyDescent="0.2">
      <c r="A4" s="1117"/>
      <c r="B4" s="470" t="s">
        <v>559</v>
      </c>
      <c r="C4" s="470" t="s">
        <v>560</v>
      </c>
      <c r="D4" s="470" t="s">
        <v>561</v>
      </c>
      <c r="E4" s="470" t="s">
        <v>559</v>
      </c>
      <c r="F4" s="470" t="s">
        <v>560</v>
      </c>
      <c r="G4" s="470" t="s">
        <v>561</v>
      </c>
      <c r="H4" s="470" t="s">
        <v>559</v>
      </c>
      <c r="I4" s="470" t="s">
        <v>560</v>
      </c>
      <c r="J4" s="470" t="s">
        <v>561</v>
      </c>
      <c r="K4" s="1120"/>
    </row>
    <row r="5" spans="1:11" ht="33.75" customHeight="1" x14ac:dyDescent="0.2">
      <c r="A5" s="471" t="s">
        <v>9</v>
      </c>
      <c r="B5" s="472" t="s">
        <v>562</v>
      </c>
      <c r="C5" s="472"/>
      <c r="D5" s="472"/>
      <c r="E5" s="473" t="s">
        <v>563</v>
      </c>
      <c r="F5" s="474" t="s">
        <v>564</v>
      </c>
      <c r="G5" s="475"/>
      <c r="H5" s="473" t="s">
        <v>565</v>
      </c>
      <c r="I5" s="476" t="s">
        <v>566</v>
      </c>
      <c r="J5" s="475"/>
      <c r="K5" s="477">
        <f>SUM(J5,G5)</f>
        <v>0</v>
      </c>
    </row>
    <row r="6" spans="1:11" ht="33.75" customHeight="1" x14ac:dyDescent="0.2">
      <c r="A6" s="791" t="s">
        <v>12</v>
      </c>
      <c r="B6" s="792" t="s">
        <v>567</v>
      </c>
      <c r="C6" s="793"/>
      <c r="D6" s="793"/>
      <c r="E6" s="478"/>
      <c r="F6" s="479">
        <v>50</v>
      </c>
      <c r="G6" s="480"/>
      <c r="H6" s="481" t="s">
        <v>673</v>
      </c>
      <c r="I6" s="481"/>
      <c r="J6" s="482">
        <v>2500</v>
      </c>
      <c r="K6" s="823">
        <f>SUM(G6:J6)</f>
        <v>2500</v>
      </c>
    </row>
    <row r="7" spans="1:11" ht="36.75" customHeight="1" x14ac:dyDescent="0.2">
      <c r="A7" s="483" t="s">
        <v>15</v>
      </c>
      <c r="B7" s="484" t="s">
        <v>568</v>
      </c>
      <c r="C7" s="485"/>
      <c r="D7" s="485"/>
      <c r="E7" s="486"/>
      <c r="F7" s="487">
        <v>25</v>
      </c>
      <c r="G7" s="488"/>
      <c r="H7" s="486" t="s">
        <v>569</v>
      </c>
      <c r="I7" s="489" t="s">
        <v>570</v>
      </c>
      <c r="J7" s="488"/>
      <c r="K7" s="490">
        <f>SUM(G7+J7)</f>
        <v>0</v>
      </c>
    </row>
    <row r="8" spans="1:11" ht="27" customHeight="1" x14ac:dyDescent="0.2">
      <c r="A8" s="491"/>
      <c r="B8" s="492" t="s">
        <v>469</v>
      </c>
      <c r="C8" s="492"/>
      <c r="D8" s="492"/>
      <c r="E8" s="492"/>
      <c r="F8" s="492"/>
      <c r="G8" s="493">
        <f>SUM(G5:G7)</f>
        <v>0</v>
      </c>
      <c r="H8" s="494"/>
      <c r="I8" s="494"/>
      <c r="J8" s="493">
        <f>SUM(J5:J7)</f>
        <v>2500</v>
      </c>
      <c r="K8" s="495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workbookViewId="0">
      <selection activeCell="L4" sqref="L4:L6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795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21" t="s">
        <v>616</v>
      </c>
      <c r="B1" s="1122"/>
      <c r="C1" s="1122"/>
      <c r="D1" s="1122"/>
      <c r="E1" s="1122"/>
      <c r="F1" s="1122"/>
      <c r="G1" s="1122"/>
      <c r="H1" s="1122"/>
      <c r="I1" s="1122"/>
      <c r="J1" s="1122"/>
    </row>
    <row r="2" spans="1:10" ht="12.75" customHeight="1" x14ac:dyDescent="0.2">
      <c r="A2" s="375"/>
      <c r="B2" s="376"/>
      <c r="C2" s="376"/>
      <c r="D2" s="376"/>
      <c r="E2" s="376"/>
      <c r="F2" s="376"/>
      <c r="G2" s="376"/>
      <c r="H2" s="376"/>
      <c r="I2" s="376"/>
      <c r="J2" s="377" t="s">
        <v>510</v>
      </c>
    </row>
    <row r="3" spans="1:10" ht="57" customHeight="1" x14ac:dyDescent="0.2">
      <c r="A3" s="541" t="s">
        <v>364</v>
      </c>
      <c r="B3" s="542" t="s">
        <v>511</v>
      </c>
      <c r="C3" s="542" t="s">
        <v>682</v>
      </c>
      <c r="D3" s="542" t="s">
        <v>515</v>
      </c>
      <c r="E3" s="542" t="s">
        <v>512</v>
      </c>
      <c r="F3" s="542" t="s">
        <v>513</v>
      </c>
      <c r="G3" s="542" t="s">
        <v>514</v>
      </c>
      <c r="H3" s="542" t="s">
        <v>655</v>
      </c>
      <c r="I3" s="542" t="s">
        <v>516</v>
      </c>
      <c r="J3" s="543" t="s">
        <v>365</v>
      </c>
    </row>
    <row r="4" spans="1:10" ht="48" customHeight="1" x14ac:dyDescent="0.2">
      <c r="A4" s="534" t="s">
        <v>9</v>
      </c>
      <c r="B4" s="535" t="s">
        <v>601</v>
      </c>
      <c r="C4" s="535"/>
      <c r="D4" s="544">
        <v>8</v>
      </c>
      <c r="E4" s="544"/>
      <c r="F4" s="544"/>
      <c r="G4" s="544"/>
      <c r="H4" s="544"/>
      <c r="I4" s="544"/>
      <c r="J4" s="546">
        <f>SUM(D4:I4)</f>
        <v>8</v>
      </c>
    </row>
    <row r="5" spans="1:10" ht="60" x14ac:dyDescent="0.2">
      <c r="A5" s="536" t="s">
        <v>12</v>
      </c>
      <c r="B5" s="537" t="s">
        <v>602</v>
      </c>
      <c r="C5" s="537"/>
      <c r="D5" s="545"/>
      <c r="E5" s="545">
        <v>3</v>
      </c>
      <c r="F5" s="545"/>
      <c r="G5" s="545">
        <v>1</v>
      </c>
      <c r="H5" s="545"/>
      <c r="I5" s="545"/>
      <c r="J5" s="547">
        <f>SUM(D5:I5)</f>
        <v>4</v>
      </c>
    </row>
    <row r="6" spans="1:10" ht="51.75" customHeight="1" x14ac:dyDescent="0.2">
      <c r="A6" s="534" t="s">
        <v>15</v>
      </c>
      <c r="B6" s="538" t="s">
        <v>603</v>
      </c>
      <c r="C6" s="538"/>
      <c r="D6" s="548"/>
      <c r="E6" s="548">
        <v>13</v>
      </c>
      <c r="F6" s="548"/>
      <c r="G6" s="548"/>
      <c r="H6" s="548"/>
      <c r="I6" s="548"/>
      <c r="J6" s="547">
        <f>SUM(D6:I6)</f>
        <v>13</v>
      </c>
    </row>
    <row r="7" spans="1:10" ht="48" customHeight="1" x14ac:dyDescent="0.2">
      <c r="A7" s="536" t="s">
        <v>18</v>
      </c>
      <c r="B7" s="538" t="s">
        <v>654</v>
      </c>
      <c r="C7" s="548" t="s">
        <v>683</v>
      </c>
      <c r="D7" s="548"/>
      <c r="E7" s="549">
        <f>6+3</f>
        <v>9</v>
      </c>
      <c r="F7" s="549"/>
      <c r="G7" s="549">
        <v>3</v>
      </c>
      <c r="H7" s="549">
        <v>103</v>
      </c>
      <c r="I7" s="549"/>
      <c r="J7" s="546">
        <f>SUM(D7:I7)</f>
        <v>115</v>
      </c>
    </row>
    <row r="8" spans="1:10" ht="48" customHeight="1" x14ac:dyDescent="0.25">
      <c r="A8" s="539"/>
      <c r="B8" s="540" t="s">
        <v>365</v>
      </c>
      <c r="C8" s="540"/>
      <c r="D8" s="550">
        <f>SUM(D4:D7)</f>
        <v>8</v>
      </c>
      <c r="E8" s="550">
        <f t="shared" ref="E8:I8" si="0">SUM(E4:E7)</f>
        <v>25</v>
      </c>
      <c r="F8" s="550">
        <f t="shared" si="0"/>
        <v>0</v>
      </c>
      <c r="G8" s="550">
        <f t="shared" si="0"/>
        <v>4</v>
      </c>
      <c r="H8" s="550"/>
      <c r="I8" s="550">
        <f t="shared" si="0"/>
        <v>0</v>
      </c>
      <c r="J8" s="551">
        <f>SUM(J4:J7)</f>
        <v>140</v>
      </c>
    </row>
    <row r="10" spans="1:10" x14ac:dyDescent="0.2">
      <c r="D10" s="795"/>
      <c r="E10" s="786"/>
    </row>
    <row r="11" spans="1:10" x14ac:dyDescent="0.2">
      <c r="D11" s="795"/>
      <c r="E11" s="786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.../2017.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workbookViewId="0">
      <selection sqref="A1:C1"/>
    </sheetView>
  </sheetViews>
  <sheetFormatPr defaultColWidth="9.33203125" defaultRowHeight="15" x14ac:dyDescent="0.25"/>
  <cols>
    <col min="1" max="1" width="11.5" style="326" customWidth="1"/>
    <col min="2" max="2" width="59.5" style="325" customWidth="1"/>
    <col min="3" max="3" width="23.6640625" style="341" customWidth="1"/>
    <col min="4" max="6" width="17.83203125" style="325" customWidth="1"/>
    <col min="7" max="8" width="19" style="325" customWidth="1"/>
    <col min="9" max="16384" width="9.33203125" style="325"/>
  </cols>
  <sheetData>
    <row r="1" spans="1:5" ht="42" customHeight="1" x14ac:dyDescent="0.25">
      <c r="A1" s="1123" t="s">
        <v>617</v>
      </c>
      <c r="B1" s="1124"/>
      <c r="C1" s="1124"/>
    </row>
    <row r="2" spans="1:5" ht="15" customHeight="1" x14ac:dyDescent="0.25">
      <c r="C2" s="327"/>
    </row>
    <row r="3" spans="1:5" s="328" customFormat="1" ht="25.5" customHeight="1" x14ac:dyDescent="0.2">
      <c r="A3" s="1125" t="s">
        <v>483</v>
      </c>
      <c r="B3" s="1125"/>
      <c r="C3" s="1125"/>
    </row>
    <row r="4" spans="1:5" x14ac:dyDescent="0.25">
      <c r="A4" s="329"/>
      <c r="B4" s="330"/>
      <c r="C4" s="331" t="s">
        <v>1</v>
      </c>
    </row>
    <row r="5" spans="1:5" s="335" customFormat="1" ht="27.75" customHeight="1" x14ac:dyDescent="0.2">
      <c r="A5" s="332" t="s">
        <v>485</v>
      </c>
      <c r="B5" s="333" t="s">
        <v>486</v>
      </c>
      <c r="C5" s="334" t="s">
        <v>489</v>
      </c>
    </row>
    <row r="6" spans="1:5" ht="34.5" customHeight="1" x14ac:dyDescent="0.25">
      <c r="A6" s="505" t="s">
        <v>9</v>
      </c>
      <c r="B6" s="506"/>
      <c r="C6" s="507">
        <v>0</v>
      </c>
    </row>
    <row r="7" spans="1:5" ht="25.5" customHeight="1" x14ac:dyDescent="0.25">
      <c r="A7" s="508" t="s">
        <v>12</v>
      </c>
      <c r="B7" s="509"/>
      <c r="C7" s="510">
        <v>0</v>
      </c>
    </row>
    <row r="8" spans="1:5" s="336" customFormat="1" ht="25.5" customHeight="1" x14ac:dyDescent="0.2">
      <c r="A8" s="332" t="s">
        <v>15</v>
      </c>
      <c r="B8" s="511" t="s">
        <v>365</v>
      </c>
      <c r="C8" s="512">
        <f>SUM(C6:C7)</f>
        <v>0</v>
      </c>
    </row>
    <row r="10" spans="1:5" s="328" customFormat="1" ht="25.5" customHeight="1" x14ac:dyDescent="0.2">
      <c r="A10" s="1125" t="s">
        <v>487</v>
      </c>
      <c r="B10" s="1125"/>
      <c r="C10" s="1125"/>
    </row>
    <row r="11" spans="1:5" x14ac:dyDescent="0.25">
      <c r="A11" s="329"/>
      <c r="B11" s="330"/>
      <c r="C11" s="337"/>
    </row>
    <row r="12" spans="1:5" s="335" customFormat="1" ht="27.75" customHeight="1" x14ac:dyDescent="0.2">
      <c r="A12" s="332" t="s">
        <v>485</v>
      </c>
      <c r="B12" s="333" t="s">
        <v>486</v>
      </c>
      <c r="C12" s="334" t="s">
        <v>489</v>
      </c>
    </row>
    <row r="13" spans="1:5" ht="50.25" customHeight="1" x14ac:dyDescent="0.25">
      <c r="A13" s="505" t="s">
        <v>9</v>
      </c>
      <c r="B13" s="504"/>
      <c r="C13" s="513">
        <v>0</v>
      </c>
      <c r="E13" s="338"/>
    </row>
    <row r="14" spans="1:5" ht="25.5" customHeight="1" x14ac:dyDescent="0.25">
      <c r="A14" s="332" t="s">
        <v>12</v>
      </c>
      <c r="B14" s="514" t="s">
        <v>365</v>
      </c>
      <c r="C14" s="515">
        <f>SUM(C13:C13)</f>
        <v>0</v>
      </c>
    </row>
    <row r="15" spans="1:5" ht="25.5" customHeight="1" x14ac:dyDescent="0.25">
      <c r="A15" s="516" t="s">
        <v>15</v>
      </c>
      <c r="B15" s="517" t="s">
        <v>488</v>
      </c>
      <c r="C15" s="518">
        <f>SUM(C8+C14)</f>
        <v>0</v>
      </c>
    </row>
    <row r="16" spans="1:5" ht="18.75" x14ac:dyDescent="0.3">
      <c r="A16" s="339"/>
      <c r="B16" s="340"/>
      <c r="C16" s="340"/>
      <c r="D16" s="340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...../2017.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2"/>
  <sheetViews>
    <sheetView topLeftCell="A10" workbookViewId="0">
      <selection sqref="A1:F1"/>
    </sheetView>
  </sheetViews>
  <sheetFormatPr defaultRowHeight="15.75" x14ac:dyDescent="0.25"/>
  <cols>
    <col min="1" max="1" width="7" style="87" customWidth="1"/>
    <col min="2" max="2" width="58.6640625" style="87" customWidth="1"/>
    <col min="3" max="3" width="15.1640625" style="88" customWidth="1"/>
    <col min="4" max="6" width="15.1640625" style="87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26" t="s">
        <v>618</v>
      </c>
      <c r="B1" s="1127"/>
      <c r="C1" s="1127"/>
      <c r="D1" s="1127"/>
      <c r="E1" s="1127"/>
      <c r="F1" s="1127"/>
    </row>
    <row r="3" spans="1:8" ht="15.95" customHeight="1" x14ac:dyDescent="0.25">
      <c r="A3" s="1036" t="s">
        <v>490</v>
      </c>
      <c r="B3" s="1036"/>
      <c r="C3" s="1036"/>
      <c r="D3" s="1036"/>
      <c r="E3" s="1036"/>
      <c r="F3" s="1036"/>
    </row>
    <row r="4" spans="1:8" ht="15.95" customHeight="1" x14ac:dyDescent="0.25">
      <c r="A4" s="1042"/>
      <c r="B4" s="1042"/>
      <c r="D4" s="264"/>
      <c r="E4" s="264"/>
      <c r="F4" s="3" t="s">
        <v>684</v>
      </c>
    </row>
    <row r="5" spans="1:8" ht="31.5" customHeight="1" x14ac:dyDescent="0.25">
      <c r="A5" s="116" t="s">
        <v>2</v>
      </c>
      <c r="B5" s="31" t="s">
        <v>3</v>
      </c>
      <c r="C5" s="31" t="s">
        <v>492</v>
      </c>
      <c r="D5" s="31" t="s">
        <v>493</v>
      </c>
      <c r="E5" s="117" t="s">
        <v>494</v>
      </c>
      <c r="F5" s="117" t="s">
        <v>605</v>
      </c>
    </row>
    <row r="6" spans="1:8" s="7" customFormat="1" ht="12" customHeight="1" x14ac:dyDescent="0.2">
      <c r="A6" s="343" t="s">
        <v>5</v>
      </c>
      <c r="B6" s="344" t="s">
        <v>6</v>
      </c>
      <c r="C6" s="344" t="s">
        <v>7</v>
      </c>
      <c r="D6" s="344" t="s">
        <v>8</v>
      </c>
      <c r="E6" s="345" t="s">
        <v>262</v>
      </c>
      <c r="F6" s="346" t="s">
        <v>411</v>
      </c>
    </row>
    <row r="7" spans="1:8" s="717" customFormat="1" ht="23.25" customHeight="1" x14ac:dyDescent="0.25">
      <c r="A7" s="713" t="s">
        <v>9</v>
      </c>
      <c r="B7" s="714" t="s">
        <v>495</v>
      </c>
      <c r="C7" s="715">
        <f>'1.sz.mell.'!D22</f>
        <v>341619415</v>
      </c>
      <c r="D7" s="715">
        <f>180000000+140000000+12000000</f>
        <v>332000000</v>
      </c>
      <c r="E7" s="715">
        <f>D7*1.01</f>
        <v>335320000</v>
      </c>
      <c r="F7" s="716">
        <f>E7-1.01+1</f>
        <v>335319999.99000001</v>
      </c>
    </row>
    <row r="8" spans="1:8" s="717" customFormat="1" ht="23.25" customHeight="1" x14ac:dyDescent="0.25">
      <c r="A8" s="718" t="s">
        <v>12</v>
      </c>
      <c r="B8" s="719" t="s">
        <v>496</v>
      </c>
      <c r="C8" s="720">
        <f>'1.sz.mell.'!D31</f>
        <v>98531059</v>
      </c>
      <c r="D8" s="720">
        <v>20000000</v>
      </c>
      <c r="E8" s="721">
        <f>20000000*1.01</f>
        <v>20200000</v>
      </c>
      <c r="F8" s="722">
        <f>20000000*1.01</f>
        <v>20200000</v>
      </c>
    </row>
    <row r="9" spans="1:8" s="717" customFormat="1" ht="23.25" customHeight="1" x14ac:dyDescent="0.25">
      <c r="A9" s="713" t="s">
        <v>15</v>
      </c>
      <c r="B9" s="719" t="s">
        <v>103</v>
      </c>
      <c r="C9" s="720">
        <f>'1.sz.mell.'!D45</f>
        <v>69260000</v>
      </c>
      <c r="D9" s="720">
        <v>31000000</v>
      </c>
      <c r="E9" s="721">
        <f>D9*1.02</f>
        <v>31620000</v>
      </c>
      <c r="F9" s="722">
        <f>E9*1.01</f>
        <v>31936200</v>
      </c>
      <c r="H9" s="824"/>
    </row>
    <row r="10" spans="1:8" s="717" customFormat="1" ht="23.25" customHeight="1" x14ac:dyDescent="0.25">
      <c r="A10" s="718" t="s">
        <v>18</v>
      </c>
      <c r="B10" s="719" t="s">
        <v>497</v>
      </c>
      <c r="C10" s="720">
        <f>'1.sz.mell.'!D57</f>
        <v>33138000</v>
      </c>
      <c r="D10" s="720">
        <v>35000000</v>
      </c>
      <c r="E10" s="720">
        <f>D10*1.01</f>
        <v>35350000</v>
      </c>
      <c r="F10" s="722">
        <f>E10</f>
        <v>35350000</v>
      </c>
    </row>
    <row r="11" spans="1:8" s="717" customFormat="1" ht="23.25" customHeight="1" x14ac:dyDescent="0.25">
      <c r="A11" s="713" t="s">
        <v>21</v>
      </c>
      <c r="B11" s="719" t="s">
        <v>402</v>
      </c>
      <c r="C11" s="720">
        <f>'1.sz.mell.'!D63</f>
        <v>20240000</v>
      </c>
      <c r="D11" s="720">
        <v>0</v>
      </c>
      <c r="E11" s="720">
        <v>0</v>
      </c>
      <c r="F11" s="722">
        <v>0</v>
      </c>
    </row>
    <row r="12" spans="1:8" s="717" customFormat="1" ht="23.25" customHeight="1" x14ac:dyDescent="0.25">
      <c r="A12" s="718" t="s">
        <v>24</v>
      </c>
      <c r="B12" s="719" t="s">
        <v>498</v>
      </c>
      <c r="C12" s="720">
        <f>'1.sz.mell.'!D66</f>
        <v>2200000</v>
      </c>
      <c r="D12" s="720"/>
      <c r="E12" s="721"/>
      <c r="F12" s="722"/>
    </row>
    <row r="13" spans="1:8" s="717" customFormat="1" ht="23.25" customHeight="1" x14ac:dyDescent="0.25">
      <c r="A13" s="713" t="s">
        <v>27</v>
      </c>
      <c r="B13" s="723" t="s">
        <v>499</v>
      </c>
      <c r="C13" s="720"/>
      <c r="D13" s="720"/>
      <c r="E13" s="721"/>
      <c r="F13" s="722"/>
    </row>
    <row r="14" spans="1:8" s="717" customFormat="1" ht="31.5" customHeight="1" x14ac:dyDescent="0.25">
      <c r="A14" s="718" t="s">
        <v>30</v>
      </c>
      <c r="B14" s="719" t="s">
        <v>597</v>
      </c>
      <c r="C14" s="724">
        <f>SUM(C7:C13)</f>
        <v>564988474</v>
      </c>
      <c r="D14" s="724">
        <f>SUM(D7:D13)</f>
        <v>418000000</v>
      </c>
      <c r="E14" s="724">
        <f>SUM(E7:E13)</f>
        <v>422490000</v>
      </c>
      <c r="F14" s="725">
        <f>SUM(F7:F13)</f>
        <v>422806199.99000001</v>
      </c>
    </row>
    <row r="15" spans="1:8" s="717" customFormat="1" ht="23.25" customHeight="1" x14ac:dyDescent="0.25">
      <c r="A15" s="726" t="s">
        <v>33</v>
      </c>
      <c r="B15" s="727" t="s">
        <v>500</v>
      </c>
      <c r="C15" s="728">
        <f>'1.sz.mell.'!D76</f>
        <v>57180355</v>
      </c>
      <c r="D15" s="728">
        <v>20000000</v>
      </c>
      <c r="E15" s="729">
        <v>20000000</v>
      </c>
      <c r="F15" s="730">
        <v>20000000</v>
      </c>
    </row>
    <row r="16" spans="1:8" s="11" customFormat="1" ht="27" customHeight="1" x14ac:dyDescent="0.2">
      <c r="A16" s="116" t="s">
        <v>36</v>
      </c>
      <c r="B16" s="83" t="s">
        <v>501</v>
      </c>
      <c r="C16" s="355">
        <f>+C14+C15</f>
        <v>622168829</v>
      </c>
      <c r="D16" s="355">
        <f>+D14+D15</f>
        <v>438000000</v>
      </c>
      <c r="E16" s="355">
        <f>+E14+E15</f>
        <v>442490000</v>
      </c>
      <c r="F16" s="356">
        <f>+F14+F15</f>
        <v>442806199.99000001</v>
      </c>
    </row>
    <row r="17" spans="1:11" s="11" customFormat="1" ht="12" customHeight="1" x14ac:dyDescent="0.2">
      <c r="A17" s="357"/>
      <c r="B17" s="358"/>
      <c r="C17" s="359"/>
      <c r="D17" s="360"/>
      <c r="E17" s="360"/>
      <c r="F17" s="361"/>
    </row>
    <row r="18" spans="1:11" s="11" customFormat="1" ht="24" customHeight="1" x14ac:dyDescent="0.2">
      <c r="A18" s="1036" t="s">
        <v>447</v>
      </c>
      <c r="B18" s="1036"/>
      <c r="C18" s="1036"/>
      <c r="D18" s="1036"/>
      <c r="E18" s="1036"/>
      <c r="F18" s="1036"/>
    </row>
    <row r="19" spans="1:11" s="11" customFormat="1" ht="12" customHeight="1" x14ac:dyDescent="0.2">
      <c r="A19" s="1128"/>
      <c r="B19" s="1128"/>
      <c r="C19" s="88"/>
      <c r="D19" s="264"/>
      <c r="E19" s="264"/>
      <c r="F19" s="3" t="s">
        <v>370</v>
      </c>
    </row>
    <row r="20" spans="1:11" s="11" customFormat="1" ht="31.5" customHeight="1" x14ac:dyDescent="0.2">
      <c r="A20" s="116" t="s">
        <v>2</v>
      </c>
      <c r="B20" s="31" t="s">
        <v>3</v>
      </c>
      <c r="C20" s="31" t="s">
        <v>491</v>
      </c>
      <c r="D20" s="31" t="s">
        <v>492</v>
      </c>
      <c r="E20" s="31" t="s">
        <v>493</v>
      </c>
      <c r="F20" s="117" t="s">
        <v>494</v>
      </c>
      <c r="G20" s="362"/>
    </row>
    <row r="21" spans="1:11" s="11" customFormat="1" ht="12" customHeight="1" x14ac:dyDescent="0.2">
      <c r="A21" s="343" t="s">
        <v>5</v>
      </c>
      <c r="B21" s="344" t="s">
        <v>6</v>
      </c>
      <c r="C21" s="344" t="s">
        <v>7</v>
      </c>
      <c r="D21" s="344" t="s">
        <v>8</v>
      </c>
      <c r="E21" s="345" t="s">
        <v>262</v>
      </c>
      <c r="F21" s="346" t="s">
        <v>411</v>
      </c>
      <c r="G21" s="362"/>
    </row>
    <row r="22" spans="1:11" s="11" customFormat="1" ht="23.25" customHeight="1" x14ac:dyDescent="0.2">
      <c r="A22" s="81" t="s">
        <v>9</v>
      </c>
      <c r="B22" s="363" t="s">
        <v>502</v>
      </c>
      <c r="C22" s="349">
        <f>'1.sz.mell.'!D96</f>
        <v>474100671</v>
      </c>
      <c r="D22" s="349">
        <v>389500000</v>
      </c>
      <c r="E22" s="349">
        <v>393150000</v>
      </c>
      <c r="F22" s="350">
        <v>393037800</v>
      </c>
      <c r="G22" s="362"/>
    </row>
    <row r="23" spans="1:11" ht="23.25" customHeight="1" x14ac:dyDescent="0.25">
      <c r="A23" s="81" t="s">
        <v>12</v>
      </c>
      <c r="B23" s="364" t="s">
        <v>503</v>
      </c>
      <c r="C23" s="352">
        <f>+C24+C25+C26</f>
        <v>142462803</v>
      </c>
      <c r="D23" s="352">
        <f t="shared" ref="D23:E23" si="0">+D24+D25+D26</f>
        <v>42000000</v>
      </c>
      <c r="E23" s="352">
        <f t="shared" si="0"/>
        <v>42840000</v>
      </c>
      <c r="F23" s="353">
        <f>+F24+F25+F26</f>
        <v>43268400</v>
      </c>
      <c r="I23" s="787">
        <f>D16-D29</f>
        <v>0</v>
      </c>
      <c r="J23" s="787">
        <f t="shared" ref="J23:K23" si="1">E16-E29</f>
        <v>0</v>
      </c>
      <c r="K23" s="787">
        <f t="shared" si="1"/>
        <v>-9.9999904632568359E-3</v>
      </c>
    </row>
    <row r="24" spans="1:11" ht="23.25" customHeight="1" x14ac:dyDescent="0.25">
      <c r="A24" s="51" t="s">
        <v>504</v>
      </c>
      <c r="B24" s="348" t="s">
        <v>225</v>
      </c>
      <c r="C24" s="349">
        <f>'1.sz.mell.'!D97</f>
        <v>113399135</v>
      </c>
      <c r="D24" s="352">
        <v>35000000</v>
      </c>
      <c r="E24" s="352">
        <f>D24*1.02</f>
        <v>35700000</v>
      </c>
      <c r="F24" s="353">
        <f>E24*1.01</f>
        <v>36057000</v>
      </c>
    </row>
    <row r="25" spans="1:11" ht="23.25" customHeight="1" x14ac:dyDescent="0.25">
      <c r="A25" s="51" t="s">
        <v>505</v>
      </c>
      <c r="B25" s="348" t="s">
        <v>227</v>
      </c>
      <c r="C25" s="349">
        <f>'1.sz.mell.'!D98</f>
        <v>29063668</v>
      </c>
      <c r="D25" s="349">
        <v>7000000</v>
      </c>
      <c r="E25" s="352">
        <f>D25*1.02</f>
        <v>7140000</v>
      </c>
      <c r="F25" s="353">
        <f>E25*1.01</f>
        <v>7211400</v>
      </c>
    </row>
    <row r="26" spans="1:11" ht="23.25" customHeight="1" x14ac:dyDescent="0.25">
      <c r="A26" s="51" t="s">
        <v>506</v>
      </c>
      <c r="B26" s="351" t="s">
        <v>229</v>
      </c>
      <c r="C26" s="349">
        <f>'1.sz.mell.'!D99</f>
        <v>0</v>
      </c>
      <c r="D26" s="349">
        <v>0</v>
      </c>
      <c r="E26" s="349"/>
      <c r="F26" s="350"/>
    </row>
    <row r="27" spans="1:11" ht="23.25" customHeight="1" x14ac:dyDescent="0.25">
      <c r="A27" s="81" t="s">
        <v>15</v>
      </c>
      <c r="B27" s="365" t="s">
        <v>507</v>
      </c>
      <c r="C27" s="366">
        <f>+C22+C23</f>
        <v>616563474</v>
      </c>
      <c r="D27" s="366">
        <f>+D22+D23</f>
        <v>431500000</v>
      </c>
      <c r="E27" s="366">
        <f>+E22+E23</f>
        <v>435990000</v>
      </c>
      <c r="F27" s="367">
        <f>+F22+F23</f>
        <v>436306200</v>
      </c>
    </row>
    <row r="28" spans="1:11" ht="23.25" customHeight="1" x14ac:dyDescent="0.25">
      <c r="A28" s="368" t="s">
        <v>18</v>
      </c>
      <c r="B28" s="369" t="s">
        <v>508</v>
      </c>
      <c r="C28" s="370">
        <f>'1.sz.mell.'!D112</f>
        <v>5605355</v>
      </c>
      <c r="D28" s="370">
        <v>6500000</v>
      </c>
      <c r="E28" s="370">
        <f>D28</f>
        <v>6500000</v>
      </c>
      <c r="F28" s="371">
        <f>E28</f>
        <v>6500000</v>
      </c>
      <c r="G28" s="84"/>
    </row>
    <row r="29" spans="1:11" s="11" customFormat="1" ht="23.25" customHeight="1" x14ac:dyDescent="0.2">
      <c r="A29" s="372" t="s">
        <v>21</v>
      </c>
      <c r="B29" s="86" t="s">
        <v>509</v>
      </c>
      <c r="C29" s="373">
        <f>+C27+C28</f>
        <v>622168829</v>
      </c>
      <c r="D29" s="373">
        <f>+D27+D28</f>
        <v>438000000</v>
      </c>
      <c r="E29" s="373">
        <f>+E27+E28</f>
        <v>442490000</v>
      </c>
      <c r="F29" s="374">
        <f>+F27+F28</f>
        <v>442806200</v>
      </c>
    </row>
    <row r="30" spans="1:11" x14ac:dyDescent="0.25">
      <c r="C30" s="87"/>
    </row>
    <row r="31" spans="1:11" x14ac:dyDescent="0.25">
      <c r="C31" s="87"/>
    </row>
    <row r="32" spans="1:11" x14ac:dyDescent="0.25">
      <c r="C32" s="87"/>
    </row>
    <row r="33" spans="3:8" ht="16.5" customHeight="1" x14ac:dyDescent="0.25">
      <c r="C33" s="87"/>
    </row>
    <row r="34" spans="3:8" x14ac:dyDescent="0.25">
      <c r="C34" s="87"/>
    </row>
    <row r="35" spans="3:8" x14ac:dyDescent="0.25">
      <c r="C35" s="87"/>
    </row>
    <row r="36" spans="3:8" s="87" customFormat="1" x14ac:dyDescent="0.25">
      <c r="G36" s="1"/>
      <c r="H36" s="1"/>
    </row>
    <row r="37" spans="3:8" s="87" customFormat="1" x14ac:dyDescent="0.25">
      <c r="G37" s="1"/>
      <c r="H37" s="1"/>
    </row>
    <row r="38" spans="3:8" s="87" customFormat="1" x14ac:dyDescent="0.25">
      <c r="G38" s="1"/>
      <c r="H38" s="1"/>
    </row>
    <row r="39" spans="3:8" s="87" customFormat="1" x14ac:dyDescent="0.25">
      <c r="G39" s="1"/>
      <c r="H39" s="1"/>
    </row>
    <row r="40" spans="3:8" s="87" customFormat="1" x14ac:dyDescent="0.25">
      <c r="G40" s="1"/>
      <c r="H40" s="1"/>
    </row>
    <row r="41" spans="3:8" s="87" customFormat="1" x14ac:dyDescent="0.25">
      <c r="G41" s="1"/>
      <c r="H41" s="1"/>
    </row>
    <row r="42" spans="3:8" s="87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.../2017.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workbookViewId="0">
      <selection activeCell="G19" sqref="G19"/>
    </sheetView>
  </sheetViews>
  <sheetFormatPr defaultColWidth="9.33203125" defaultRowHeight="15" x14ac:dyDescent="0.25"/>
  <cols>
    <col min="1" max="1" width="41.33203125" style="303" customWidth="1"/>
    <col min="2" max="2" width="19.6640625" style="303" customWidth="1"/>
    <col min="3" max="3" width="16.6640625" style="303" customWidth="1"/>
    <col min="4" max="9" width="16" style="303" customWidth="1"/>
    <col min="10" max="10" width="17.83203125" style="303" customWidth="1"/>
    <col min="11" max="16384" width="9.33203125" style="303"/>
  </cols>
  <sheetData>
    <row r="1" spans="1:10" ht="56.25" customHeight="1" x14ac:dyDescent="0.25">
      <c r="A1" s="1129" t="s">
        <v>619</v>
      </c>
      <c r="B1" s="1129"/>
      <c r="C1" s="1129"/>
      <c r="D1" s="1129"/>
      <c r="E1" s="1129"/>
      <c r="F1" s="1129"/>
      <c r="G1" s="1129"/>
      <c r="H1" s="1129"/>
      <c r="I1" s="1129"/>
    </row>
    <row r="2" spans="1:10" ht="18.75" customHeight="1" x14ac:dyDescent="0.25">
      <c r="A2" s="304"/>
      <c r="B2" s="304"/>
      <c r="C2" s="820" t="s">
        <v>533</v>
      </c>
      <c r="D2" s="304"/>
      <c r="E2" s="304"/>
      <c r="F2" s="304"/>
      <c r="G2" s="304"/>
      <c r="H2" s="304"/>
      <c r="I2" s="304"/>
    </row>
    <row r="3" spans="1:10" x14ac:dyDescent="0.25">
      <c r="A3" s="305"/>
      <c r="B3" s="305"/>
      <c r="C3" s="305"/>
      <c r="D3" s="305"/>
      <c r="E3" s="305"/>
      <c r="F3" s="305"/>
      <c r="G3" s="305"/>
      <c r="H3" s="1130" t="s">
        <v>1</v>
      </c>
      <c r="I3" s="1130"/>
    </row>
    <row r="4" spans="1:10" s="306" customFormat="1" ht="71.25" customHeight="1" x14ac:dyDescent="0.2">
      <c r="A4" s="1131" t="s">
        <v>477</v>
      </c>
      <c r="B4" s="1133" t="s">
        <v>478</v>
      </c>
      <c r="C4" s="1131" t="s">
        <v>479</v>
      </c>
      <c r="D4" s="1135" t="s">
        <v>606</v>
      </c>
      <c r="E4" s="1135"/>
      <c r="F4" s="1135" t="s">
        <v>480</v>
      </c>
      <c r="G4" s="1135"/>
      <c r="H4" s="1135" t="s">
        <v>607</v>
      </c>
      <c r="I4" s="1136"/>
    </row>
    <row r="5" spans="1:10" s="309" customFormat="1" x14ac:dyDescent="0.25">
      <c r="A5" s="1132"/>
      <c r="B5" s="1134"/>
      <c r="C5" s="1132"/>
      <c r="D5" s="307" t="s">
        <v>481</v>
      </c>
      <c r="E5" s="307" t="s">
        <v>482</v>
      </c>
      <c r="F5" s="307" t="s">
        <v>481</v>
      </c>
      <c r="G5" s="307" t="s">
        <v>482</v>
      </c>
      <c r="H5" s="307" t="s">
        <v>481</v>
      </c>
      <c r="I5" s="308" t="s">
        <v>482</v>
      </c>
    </row>
    <row r="6" spans="1:10" x14ac:dyDescent="0.25">
      <c r="A6" s="443"/>
      <c r="B6" s="311"/>
      <c r="C6" s="310"/>
      <c r="D6" s="312"/>
      <c r="E6" s="312"/>
      <c r="F6" s="312"/>
      <c r="G6" s="312"/>
      <c r="H6" s="312"/>
      <c r="I6" s="313"/>
    </row>
    <row r="7" spans="1:10" s="319" customFormat="1" x14ac:dyDescent="0.25">
      <c r="A7" s="443"/>
      <c r="B7" s="315"/>
      <c r="C7" s="314"/>
      <c r="D7" s="316"/>
      <c r="E7" s="316"/>
      <c r="F7" s="316"/>
      <c r="G7" s="316"/>
      <c r="H7" s="316"/>
      <c r="I7" s="317"/>
      <c r="J7" s="318"/>
    </row>
    <row r="8" spans="1:10" s="324" customFormat="1" ht="26.25" customHeight="1" x14ac:dyDescent="0.2">
      <c r="A8" s="444" t="s">
        <v>365</v>
      </c>
      <c r="B8" s="320">
        <f>SUM(B6:B7)</f>
        <v>0</v>
      </c>
      <c r="C8" s="321"/>
      <c r="D8" s="322">
        <f t="shared" ref="D8:I8" si="0">SUM(D6:D7)</f>
        <v>0</v>
      </c>
      <c r="E8" s="322">
        <f t="shared" si="0"/>
        <v>0</v>
      </c>
      <c r="F8" s="322">
        <f t="shared" si="0"/>
        <v>0</v>
      </c>
      <c r="G8" s="322">
        <f t="shared" si="0"/>
        <v>0</v>
      </c>
      <c r="H8" s="322">
        <f t="shared" si="0"/>
        <v>0</v>
      </c>
      <c r="I8" s="323">
        <f t="shared" si="0"/>
        <v>0</v>
      </c>
    </row>
    <row r="9" spans="1:10" x14ac:dyDescent="0.25">
      <c r="A9" s="305"/>
      <c r="B9" s="305"/>
      <c r="C9" s="305"/>
      <c r="D9" s="305"/>
      <c r="E9" s="305"/>
      <c r="F9" s="305"/>
      <c r="G9" s="305"/>
      <c r="H9" s="305"/>
      <c r="I9" s="305"/>
    </row>
    <row r="10" spans="1:10" x14ac:dyDescent="0.25">
      <c r="A10" s="305"/>
      <c r="B10" s="305"/>
      <c r="C10" s="305"/>
      <c r="D10" s="305"/>
      <c r="E10" s="305"/>
      <c r="F10" s="305"/>
      <c r="G10" s="305"/>
      <c r="H10" s="305"/>
      <c r="I10" s="305"/>
    </row>
    <row r="11" spans="1:10" x14ac:dyDescent="0.25">
      <c r="A11" s="305"/>
      <c r="B11" s="305"/>
      <c r="C11" s="305"/>
      <c r="D11" s="305"/>
      <c r="E11" s="305"/>
      <c r="F11" s="305"/>
      <c r="G11" s="305"/>
      <c r="H11" s="305"/>
      <c r="I11" s="305"/>
    </row>
    <row r="12" spans="1:10" x14ac:dyDescent="0.25">
      <c r="A12" s="305"/>
      <c r="B12" s="305"/>
      <c r="C12" s="305"/>
      <c r="D12" s="305"/>
      <c r="E12" s="305"/>
      <c r="F12" s="305"/>
      <c r="G12" s="305"/>
      <c r="H12" s="305"/>
      <c r="I12" s="305"/>
    </row>
    <row r="13" spans="1:10" x14ac:dyDescent="0.25">
      <c r="A13" s="305"/>
      <c r="B13" s="305"/>
      <c r="C13" s="305"/>
      <c r="D13" s="305"/>
      <c r="E13" s="305"/>
      <c r="F13" s="305"/>
      <c r="G13" s="305"/>
      <c r="H13" s="305"/>
      <c r="I13" s="305"/>
    </row>
    <row r="14" spans="1:10" x14ac:dyDescent="0.25">
      <c r="A14" s="305"/>
      <c r="B14" s="305"/>
      <c r="C14" s="305"/>
      <c r="D14" s="305"/>
      <c r="E14" s="305"/>
      <c r="F14" s="305"/>
      <c r="G14" s="305"/>
      <c r="H14" s="305"/>
      <c r="I14" s="305"/>
    </row>
    <row r="15" spans="1:10" x14ac:dyDescent="0.25">
      <c r="A15" s="305"/>
      <c r="B15" s="305"/>
      <c r="C15" s="305"/>
      <c r="D15" s="305"/>
      <c r="E15" s="305"/>
      <c r="F15" s="305"/>
      <c r="G15" s="305"/>
      <c r="H15" s="305"/>
      <c r="I15" s="305"/>
    </row>
    <row r="16" spans="1:10" x14ac:dyDescent="0.25">
      <c r="A16" s="305"/>
      <c r="B16" s="305"/>
      <c r="C16" s="305"/>
      <c r="D16" s="305"/>
      <c r="E16" s="305"/>
      <c r="F16" s="305"/>
      <c r="G16" s="305"/>
      <c r="H16" s="305"/>
      <c r="I16" s="305"/>
    </row>
    <row r="17" spans="1:9" x14ac:dyDescent="0.25">
      <c r="A17" s="305"/>
      <c r="B17" s="305"/>
      <c r="C17" s="305"/>
      <c r="D17" s="305"/>
      <c r="E17" s="305"/>
      <c r="F17" s="305"/>
      <c r="G17" s="305"/>
      <c r="H17" s="305"/>
      <c r="I17" s="305"/>
    </row>
    <row r="18" spans="1:9" x14ac:dyDescent="0.25">
      <c r="A18" s="305"/>
      <c r="B18" s="305"/>
      <c r="C18" s="305"/>
      <c r="D18" s="305"/>
      <c r="E18" s="305"/>
      <c r="F18" s="305"/>
      <c r="G18" s="305"/>
      <c r="H18" s="305"/>
      <c r="I18" s="305"/>
    </row>
    <row r="19" spans="1:9" x14ac:dyDescent="0.25">
      <c r="A19" s="305"/>
      <c r="B19" s="305"/>
      <c r="C19" s="305"/>
      <c r="D19" s="305"/>
      <c r="E19" s="305"/>
      <c r="F19" s="305"/>
      <c r="G19" s="305"/>
      <c r="H19" s="305"/>
      <c r="I19" s="305"/>
    </row>
    <row r="20" spans="1:9" x14ac:dyDescent="0.25">
      <c r="A20" s="305"/>
      <c r="B20" s="305"/>
      <c r="C20" s="305"/>
      <c r="D20" s="305"/>
      <c r="E20" s="305"/>
      <c r="F20" s="305"/>
      <c r="G20" s="305"/>
      <c r="H20" s="305"/>
      <c r="I20" s="305"/>
    </row>
    <row r="21" spans="1:9" x14ac:dyDescent="0.25">
      <c r="A21" s="305"/>
      <c r="B21" s="305"/>
      <c r="C21" s="305"/>
      <c r="D21" s="305"/>
      <c r="E21" s="305"/>
      <c r="F21" s="305"/>
      <c r="G21" s="305"/>
      <c r="H21" s="305"/>
      <c r="I21" s="305"/>
    </row>
    <row r="22" spans="1:9" x14ac:dyDescent="0.25">
      <c r="A22" s="305"/>
      <c r="B22" s="305"/>
      <c r="C22" s="305"/>
      <c r="D22" s="305"/>
      <c r="E22" s="305"/>
      <c r="F22" s="305"/>
      <c r="G22" s="305"/>
      <c r="H22" s="305"/>
      <c r="I22" s="305"/>
    </row>
    <row r="23" spans="1:9" x14ac:dyDescent="0.25">
      <c r="A23" s="305"/>
      <c r="B23" s="305"/>
      <c r="C23" s="305"/>
      <c r="D23" s="305"/>
      <c r="E23" s="305"/>
      <c r="F23" s="305"/>
      <c r="G23" s="305"/>
      <c r="H23" s="305"/>
      <c r="I23" s="305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...../2017.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0"/>
  <sheetViews>
    <sheetView topLeftCell="A97" workbookViewId="0">
      <selection activeCell="A116" sqref="A116:D116"/>
    </sheetView>
  </sheetViews>
  <sheetFormatPr defaultColWidth="9.33203125" defaultRowHeight="15.75" x14ac:dyDescent="0.25"/>
  <cols>
    <col min="1" max="1" width="6.33203125" style="87" customWidth="1"/>
    <col min="2" max="2" width="78.6640625" style="87" customWidth="1"/>
    <col min="3" max="3" width="11.1640625" style="87" customWidth="1"/>
    <col min="4" max="4" width="20.83203125" style="88" customWidth="1"/>
    <col min="5" max="5" width="16.1640625" style="1" customWidth="1"/>
    <col min="6" max="6" width="16.83203125" style="1" customWidth="1"/>
    <col min="7" max="7" width="9.33203125" style="1"/>
    <col min="8" max="8" width="13.33203125" style="1" bestFit="1" customWidth="1"/>
    <col min="9" max="10" width="14.6640625" style="1" bestFit="1" customWidth="1"/>
    <col min="11" max="11" width="14.33203125" style="1" bestFit="1" customWidth="1"/>
    <col min="12" max="16384" width="9.33203125" style="1"/>
  </cols>
  <sheetData>
    <row r="1" spans="1:8" ht="60" customHeight="1" x14ac:dyDescent="0.25">
      <c r="A1" s="1037" t="s">
        <v>736</v>
      </c>
      <c r="B1" s="1037"/>
      <c r="C1" s="1037"/>
      <c r="D1" s="1037"/>
      <c r="E1" s="1037"/>
      <c r="F1" s="1037"/>
    </row>
    <row r="2" spans="1:8" ht="15.95" customHeight="1" x14ac:dyDescent="0.25">
      <c r="A2" s="1036" t="s">
        <v>0</v>
      </c>
      <c r="B2" s="1036"/>
      <c r="C2" s="1036"/>
      <c r="D2" s="1036"/>
      <c r="E2" s="1036"/>
      <c r="F2" s="1036"/>
    </row>
    <row r="3" spans="1:8" ht="15.95" customHeight="1" x14ac:dyDescent="0.25">
      <c r="A3" s="1042"/>
      <c r="B3" s="1042"/>
      <c r="C3" s="2"/>
      <c r="D3" s="3"/>
      <c r="E3" s="3"/>
      <c r="F3" s="3" t="s">
        <v>1</v>
      </c>
    </row>
    <row r="4" spans="1:8" ht="38.1" customHeight="1" x14ac:dyDescent="0.25">
      <c r="A4" s="4" t="s">
        <v>2</v>
      </c>
      <c r="B4" s="5" t="s">
        <v>3</v>
      </c>
      <c r="C4" s="5" t="s">
        <v>4</v>
      </c>
      <c r="D4" s="6" t="s">
        <v>745</v>
      </c>
      <c r="E4" s="192" t="s">
        <v>725</v>
      </c>
      <c r="F4" s="192" t="s">
        <v>726</v>
      </c>
    </row>
    <row r="5" spans="1:8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653" t="s">
        <v>262</v>
      </c>
      <c r="F5" s="6" t="s">
        <v>411</v>
      </c>
    </row>
    <row r="6" spans="1:8" s="11" customFormat="1" ht="15.75" customHeight="1" x14ac:dyDescent="0.2">
      <c r="A6" s="8" t="s">
        <v>9</v>
      </c>
      <c r="B6" s="9" t="s">
        <v>10</v>
      </c>
      <c r="C6" s="10" t="s">
        <v>11</v>
      </c>
      <c r="D6" s="347">
        <f>'9.sz.mell.'!D6</f>
        <v>55849500</v>
      </c>
      <c r="E6" s="347">
        <f>'9.sz.mell.'!E6</f>
        <v>55849500</v>
      </c>
      <c r="F6" s="347">
        <f>'9.sz.mell.'!F6</f>
        <v>29227772</v>
      </c>
      <c r="H6" s="990"/>
    </row>
    <row r="7" spans="1:8" s="11" customFormat="1" ht="15.75" customHeight="1" x14ac:dyDescent="0.2">
      <c r="A7" s="12" t="s">
        <v>12</v>
      </c>
      <c r="B7" s="13" t="s">
        <v>13</v>
      </c>
      <c r="C7" s="14" t="s">
        <v>14</v>
      </c>
      <c r="D7" s="347">
        <f>'9.sz.mell.'!D7</f>
        <v>53343750</v>
      </c>
      <c r="E7" s="347">
        <f>'9.sz.mell.'!E7</f>
        <v>55255450</v>
      </c>
      <c r="F7" s="347">
        <f>'9.sz.mell.'!F7</f>
        <v>26912837</v>
      </c>
      <c r="H7" s="990"/>
    </row>
    <row r="8" spans="1:8" s="11" customFormat="1" ht="24" customHeight="1" x14ac:dyDescent="0.2">
      <c r="A8" s="12" t="s">
        <v>15</v>
      </c>
      <c r="B8" s="13" t="s">
        <v>16</v>
      </c>
      <c r="C8" s="14" t="s">
        <v>17</v>
      </c>
      <c r="D8" s="347">
        <f>'9.sz.mell.'!D8</f>
        <v>47253778</v>
      </c>
      <c r="E8" s="347">
        <f>'9.sz.mell.'!E8</f>
        <v>47253778</v>
      </c>
      <c r="F8" s="347">
        <f>'9.sz.mell.'!F8</f>
        <v>25433255</v>
      </c>
      <c r="H8" s="990"/>
    </row>
    <row r="9" spans="1:8" s="11" customFormat="1" ht="15.75" customHeight="1" x14ac:dyDescent="0.2">
      <c r="A9" s="12" t="s">
        <v>18</v>
      </c>
      <c r="B9" s="13" t="s">
        <v>19</v>
      </c>
      <c r="C9" s="14" t="s">
        <v>20</v>
      </c>
      <c r="D9" s="347">
        <f>'9.sz.mell.'!D9</f>
        <v>2701930</v>
      </c>
      <c r="E9" s="347">
        <f>'9.sz.mell.'!E9</f>
        <v>2701930</v>
      </c>
      <c r="F9" s="347">
        <f>'9.sz.mell.'!F9</f>
        <v>1848814</v>
      </c>
      <c r="H9" s="990"/>
    </row>
    <row r="10" spans="1:8" s="11" customFormat="1" ht="15.75" customHeight="1" x14ac:dyDescent="0.2">
      <c r="A10" s="8" t="s">
        <v>21</v>
      </c>
      <c r="B10" s="13" t="s">
        <v>22</v>
      </c>
      <c r="C10" s="14" t="s">
        <v>23</v>
      </c>
      <c r="D10" s="347">
        <f>'9.sz.mell.'!D10</f>
        <v>0</v>
      </c>
      <c r="E10" s="347">
        <f>'9.sz.mell.'!E10</f>
        <v>5176000</v>
      </c>
      <c r="F10" s="347">
        <f>'9.sz.mell.'!F10</f>
        <v>5176000</v>
      </c>
      <c r="H10" s="990"/>
    </row>
    <row r="11" spans="1:8" s="11" customFormat="1" ht="15.75" customHeight="1" x14ac:dyDescent="0.2">
      <c r="A11" s="12" t="s">
        <v>24</v>
      </c>
      <c r="B11" s="13" t="s">
        <v>25</v>
      </c>
      <c r="C11" s="14" t="s">
        <v>26</v>
      </c>
      <c r="D11" s="347">
        <f>'9.sz.mell.'!D11</f>
        <v>0</v>
      </c>
      <c r="E11" s="347">
        <f>'9.sz.mell.'!E11</f>
        <v>0</v>
      </c>
      <c r="F11" s="347">
        <f>'9.sz.mell.'!F11</f>
        <v>0</v>
      </c>
      <c r="H11" s="990"/>
    </row>
    <row r="12" spans="1:8" s="11" customFormat="1" ht="15.75" customHeight="1" x14ac:dyDescent="0.2">
      <c r="A12" s="22" t="s">
        <v>27</v>
      </c>
      <c r="B12" s="23" t="s">
        <v>28</v>
      </c>
      <c r="C12" s="24" t="s">
        <v>29</v>
      </c>
      <c r="D12" s="392">
        <f>+D6+D7+D8+D9+D10+D11</f>
        <v>159148958</v>
      </c>
      <c r="E12" s="392">
        <f t="shared" ref="E12:F12" si="0">+E6+E7+E8+E9+E10+E11</f>
        <v>166236658</v>
      </c>
      <c r="F12" s="392">
        <f t="shared" si="0"/>
        <v>88598678</v>
      </c>
      <c r="H12" s="990"/>
    </row>
    <row r="13" spans="1:8" s="11" customFormat="1" ht="15.75" customHeight="1" x14ac:dyDescent="0.2">
      <c r="A13" s="12" t="s">
        <v>30</v>
      </c>
      <c r="B13" s="13" t="s">
        <v>31</v>
      </c>
      <c r="C13" s="14" t="s">
        <v>32</v>
      </c>
      <c r="D13" s="350">
        <f>'9.sz.mell.'!D13</f>
        <v>0</v>
      </c>
      <c r="E13" s="350">
        <f>'9.sz.mell.'!E13</f>
        <v>0</v>
      </c>
      <c r="F13" s="350">
        <f>'9.sz.mell.'!F13</f>
        <v>0</v>
      </c>
      <c r="H13" s="990"/>
    </row>
    <row r="14" spans="1:8" s="11" customFormat="1" ht="15.75" customHeight="1" x14ac:dyDescent="0.2">
      <c r="A14" s="8" t="s">
        <v>33</v>
      </c>
      <c r="B14" s="13" t="s">
        <v>34</v>
      </c>
      <c r="C14" s="14" t="s">
        <v>35</v>
      </c>
      <c r="D14" s="350">
        <f>SUM(D15:D21)</f>
        <v>182470457</v>
      </c>
      <c r="E14" s="350">
        <f t="shared" ref="E14" si="1">SUM(E15:E21)</f>
        <v>275050142</v>
      </c>
      <c r="F14" s="389">
        <f>'9.sz.mell.'!F14+'10.sz.mell'!F10+'11.sz.mell'!F10+'12.sz.mell'!F10</f>
        <v>223810907</v>
      </c>
      <c r="H14" s="990"/>
    </row>
    <row r="15" spans="1:8" s="11" customFormat="1" ht="24" customHeight="1" x14ac:dyDescent="0.2">
      <c r="A15" s="12" t="s">
        <v>36</v>
      </c>
      <c r="B15" s="18" t="s">
        <v>37</v>
      </c>
      <c r="C15" s="14" t="s">
        <v>35</v>
      </c>
      <c r="D15" s="552">
        <f>'9.sz.mell.'!D15+'10.sz.mell'!D6+'11.sz.mell'!D6+'12.sz.mell'!D6</f>
        <v>0</v>
      </c>
      <c r="E15" s="552">
        <f>'9.sz.mell.'!E15+'11.sz.mell'!E6+'12.sz.mell'!E6+'10.sz.mell'!E6</f>
        <v>92579685</v>
      </c>
      <c r="F15" s="552"/>
      <c r="H15" s="990"/>
    </row>
    <row r="16" spans="1:8" s="11" customFormat="1" ht="18.75" customHeight="1" x14ac:dyDescent="0.2">
      <c r="A16" s="12" t="s">
        <v>38</v>
      </c>
      <c r="B16" s="19" t="s">
        <v>39</v>
      </c>
      <c r="C16" s="14" t="s">
        <v>35</v>
      </c>
      <c r="D16" s="552">
        <f>'9.sz.mell.'!D16</f>
        <v>0</v>
      </c>
      <c r="E16" s="552">
        <f>'9.sz.mell.'!E16</f>
        <v>0</v>
      </c>
      <c r="F16" s="552">
        <f>'9.sz.mell.'!F16</f>
        <v>0</v>
      </c>
      <c r="H16" s="990"/>
    </row>
    <row r="17" spans="1:8" s="11" customFormat="1" ht="15.75" customHeight="1" x14ac:dyDescent="0.2">
      <c r="A17" s="8" t="s">
        <v>40</v>
      </c>
      <c r="B17" s="19" t="s">
        <v>41</v>
      </c>
      <c r="C17" s="14" t="s">
        <v>35</v>
      </c>
      <c r="D17" s="552">
        <f>'9.sz.mell.'!D17</f>
        <v>0</v>
      </c>
      <c r="E17" s="552">
        <f>'9.sz.mell.'!E17</f>
        <v>0</v>
      </c>
      <c r="F17" s="552">
        <f>'9.sz.mell.'!F17</f>
        <v>0</v>
      </c>
      <c r="H17" s="990"/>
    </row>
    <row r="18" spans="1:8" s="11" customFormat="1" ht="19.5" customHeight="1" x14ac:dyDescent="0.2">
      <c r="A18" s="12" t="s">
        <v>42</v>
      </c>
      <c r="B18" s="19" t="s">
        <v>43</v>
      </c>
      <c r="C18" s="14" t="s">
        <v>35</v>
      </c>
      <c r="D18" s="552">
        <f>'9.sz.mell.'!D18</f>
        <v>55874919</v>
      </c>
      <c r="E18" s="552">
        <f>'9.sz.mell.'!E18</f>
        <v>55874919</v>
      </c>
      <c r="F18" s="552">
        <f>'9.sz.mell.'!F18</f>
        <v>55874919</v>
      </c>
      <c r="H18" s="990"/>
    </row>
    <row r="19" spans="1:8" s="11" customFormat="1" ht="19.5" customHeight="1" x14ac:dyDescent="0.2">
      <c r="A19" s="12" t="s">
        <v>44</v>
      </c>
      <c r="B19" s="19" t="s">
        <v>45</v>
      </c>
      <c r="C19" s="14" t="s">
        <v>35</v>
      </c>
      <c r="D19" s="552">
        <f>'9.sz.mell.'!D19</f>
        <v>5100000</v>
      </c>
      <c r="E19" s="552">
        <f>'9.sz.mell.'!E19</f>
        <v>5100000</v>
      </c>
      <c r="F19" s="552">
        <f>'9.sz.mell.'!F19</f>
        <v>5100000</v>
      </c>
      <c r="H19" s="990"/>
    </row>
    <row r="20" spans="1:8" s="11" customFormat="1" ht="24" customHeight="1" x14ac:dyDescent="0.2">
      <c r="A20" s="8" t="s">
        <v>46</v>
      </c>
      <c r="B20" s="19" t="s">
        <v>47</v>
      </c>
      <c r="C20" s="14" t="s">
        <v>35</v>
      </c>
      <c r="D20" s="552">
        <f>'9.sz.mell.'!D20+'11.sz.mell'!D8</f>
        <v>121495538</v>
      </c>
      <c r="E20" s="552">
        <f>'9.sz.mell.'!E20</f>
        <v>121495538</v>
      </c>
      <c r="F20" s="552">
        <f>'9.sz.mell.'!F20</f>
        <v>70256303</v>
      </c>
      <c r="H20" s="990"/>
    </row>
    <row r="21" spans="1:8" s="11" customFormat="1" ht="24.75" customHeight="1" x14ac:dyDescent="0.2">
      <c r="A21" s="20" t="s">
        <v>48</v>
      </c>
      <c r="B21" s="19" t="s">
        <v>49</v>
      </c>
      <c r="C21" s="21" t="s">
        <v>35</v>
      </c>
      <c r="D21" s="552">
        <f>'9.sz.mell.'!D21</f>
        <v>0</v>
      </c>
      <c r="E21" s="552">
        <f>'9.sz.mell.'!E21+'10.sz.mell'!E9+'11.sz.mell'!E9+'12.sz.mell'!E9</f>
        <v>0</v>
      </c>
      <c r="F21" s="552"/>
      <c r="H21" s="990"/>
    </row>
    <row r="22" spans="1:8" s="11" customFormat="1" ht="18" customHeight="1" x14ac:dyDescent="0.2">
      <c r="A22" s="22" t="s">
        <v>50</v>
      </c>
      <c r="B22" s="23" t="s">
        <v>51</v>
      </c>
      <c r="C22" s="24" t="s">
        <v>52</v>
      </c>
      <c r="D22" s="392">
        <f>SUM(D12+D13+D14)</f>
        <v>341619415</v>
      </c>
      <c r="E22" s="392">
        <f t="shared" ref="E22:F22" si="2">SUM(E12+E13+E14)</f>
        <v>441286800</v>
      </c>
      <c r="F22" s="392">
        <f t="shared" si="2"/>
        <v>312409585</v>
      </c>
      <c r="H22" s="990"/>
    </row>
    <row r="23" spans="1:8" s="11" customFormat="1" ht="15.75" customHeight="1" x14ac:dyDescent="0.2">
      <c r="A23" s="8" t="s">
        <v>53</v>
      </c>
      <c r="B23" s="25" t="s">
        <v>54</v>
      </c>
      <c r="C23" s="10" t="s">
        <v>55</v>
      </c>
      <c r="D23" s="347"/>
      <c r="E23" s="347">
        <f>'9.sz.mell.'!E23</f>
        <v>0</v>
      </c>
      <c r="F23" s="347">
        <f>'9.sz.mell.'!F23</f>
        <v>0</v>
      </c>
      <c r="H23" s="990"/>
    </row>
    <row r="24" spans="1:8" s="11" customFormat="1" ht="15.75" customHeight="1" x14ac:dyDescent="0.2">
      <c r="A24" s="12" t="s">
        <v>56</v>
      </c>
      <c r="B24" s="26" t="s">
        <v>57</v>
      </c>
      <c r="C24" s="14" t="s">
        <v>58</v>
      </c>
      <c r="D24" s="350">
        <f>SUM(D25:D30)</f>
        <v>98531059</v>
      </c>
      <c r="E24" s="350">
        <f t="shared" ref="E24:F24" si="3">SUM(E25:E30)</f>
        <v>98531059</v>
      </c>
      <c r="F24" s="350">
        <f t="shared" si="3"/>
        <v>53588789</v>
      </c>
      <c r="H24" s="990"/>
    </row>
    <row r="25" spans="1:8" s="11" customFormat="1" ht="15.75" customHeight="1" x14ac:dyDescent="0.2">
      <c r="A25" s="12" t="s">
        <v>59</v>
      </c>
      <c r="B25" s="18" t="s">
        <v>60</v>
      </c>
      <c r="C25" s="14" t="s">
        <v>58</v>
      </c>
      <c r="D25" s="350">
        <f>'9.sz.mell.'!D25</f>
        <v>0</v>
      </c>
      <c r="E25" s="350">
        <f>'9.sz.mell.'!E25</f>
        <v>0</v>
      </c>
      <c r="F25" s="350">
        <f>'9.sz.mell.'!F25</f>
        <v>0</v>
      </c>
      <c r="H25" s="990"/>
    </row>
    <row r="26" spans="1:8" s="11" customFormat="1" ht="18.75" customHeight="1" x14ac:dyDescent="0.2">
      <c r="A26" s="8" t="s">
        <v>61</v>
      </c>
      <c r="B26" s="27" t="s">
        <v>62</v>
      </c>
      <c r="C26" s="14" t="s">
        <v>58</v>
      </c>
      <c r="D26" s="350">
        <f>'9.sz.mell.'!D26</f>
        <v>98531059</v>
      </c>
      <c r="E26" s="350">
        <f>'9.sz.mell.'!E26+'10.sz.mell'!E15+'11.sz.mell'!E15+'12.sz.mell'!E15</f>
        <v>98531059</v>
      </c>
      <c r="F26" s="350">
        <f>'9.sz.mell.'!F26+'10.sz.mell'!F15+'11.sz.mell'!F15+'12.sz.mell'!F15</f>
        <v>53588789</v>
      </c>
      <c r="H26" s="990"/>
    </row>
    <row r="27" spans="1:8" s="11" customFormat="1" ht="15.75" customHeight="1" x14ac:dyDescent="0.2">
      <c r="A27" s="12" t="s">
        <v>63</v>
      </c>
      <c r="B27" s="27" t="s">
        <v>64</v>
      </c>
      <c r="C27" s="14" t="s">
        <v>58</v>
      </c>
      <c r="D27" s="350">
        <f>'9.sz.mell.'!D27</f>
        <v>0</v>
      </c>
      <c r="E27" s="350">
        <f>'9.sz.mell.'!E27</f>
        <v>0</v>
      </c>
      <c r="F27" s="350">
        <f>'9.sz.mell.'!F27</f>
        <v>0</v>
      </c>
      <c r="H27" s="990"/>
    </row>
    <row r="28" spans="1:8" s="11" customFormat="1" ht="15.75" customHeight="1" x14ac:dyDescent="0.2">
      <c r="A28" s="12" t="s">
        <v>65</v>
      </c>
      <c r="B28" s="27" t="s">
        <v>66</v>
      </c>
      <c r="C28" s="14" t="s">
        <v>58</v>
      </c>
      <c r="D28" s="350">
        <f>'9.sz.mell.'!D28</f>
        <v>0</v>
      </c>
      <c r="E28" s="350">
        <f>'9.sz.mell.'!E28</f>
        <v>0</v>
      </c>
      <c r="F28" s="350">
        <f>'9.sz.mell.'!F28</f>
        <v>0</v>
      </c>
      <c r="H28" s="990"/>
    </row>
    <row r="29" spans="1:8" s="11" customFormat="1" ht="24.75" customHeight="1" x14ac:dyDescent="0.2">
      <c r="A29" s="8" t="s">
        <v>67</v>
      </c>
      <c r="B29" s="27" t="s">
        <v>68</v>
      </c>
      <c r="C29" s="14" t="s">
        <v>58</v>
      </c>
      <c r="D29" s="350">
        <f>'9.sz.mell.'!D29</f>
        <v>0</v>
      </c>
      <c r="E29" s="350">
        <f>'9.sz.mell.'!E29</f>
        <v>0</v>
      </c>
      <c r="F29" s="350">
        <f>'9.sz.mell.'!F29</f>
        <v>0</v>
      </c>
      <c r="H29" s="990"/>
    </row>
    <row r="30" spans="1:8" s="11" customFormat="1" ht="24" customHeight="1" x14ac:dyDescent="0.2">
      <c r="A30" s="20" t="s">
        <v>69</v>
      </c>
      <c r="B30" s="28" t="s">
        <v>70</v>
      </c>
      <c r="C30" s="21" t="s">
        <v>58</v>
      </c>
      <c r="D30" s="350">
        <f>'9.sz.mell.'!D30</f>
        <v>0</v>
      </c>
      <c r="E30" s="350">
        <f>'9.sz.mell.'!E30</f>
        <v>0</v>
      </c>
      <c r="F30" s="350">
        <f>'9.sz.mell.'!F30</f>
        <v>0</v>
      </c>
      <c r="H30" s="990"/>
    </row>
    <row r="31" spans="1:8" s="11" customFormat="1" ht="22.5" customHeight="1" x14ac:dyDescent="0.2">
      <c r="A31" s="29" t="s">
        <v>71</v>
      </c>
      <c r="B31" s="30" t="s">
        <v>72</v>
      </c>
      <c r="C31" s="31" t="s">
        <v>73</v>
      </c>
      <c r="D31" s="356">
        <f>SUM(D23+D24)</f>
        <v>98531059</v>
      </c>
      <c r="E31" s="356">
        <f t="shared" ref="E31:F31" si="4">SUM(E23+E24)</f>
        <v>98531059</v>
      </c>
      <c r="F31" s="356">
        <f t="shared" si="4"/>
        <v>53588789</v>
      </c>
      <c r="H31" s="990"/>
    </row>
    <row r="32" spans="1:8" s="11" customFormat="1" ht="14.25" customHeight="1" x14ac:dyDescent="0.2">
      <c r="A32" s="32" t="s">
        <v>74</v>
      </c>
      <c r="B32" s="33" t="s">
        <v>75</v>
      </c>
      <c r="C32" s="34" t="s">
        <v>76</v>
      </c>
      <c r="D32" s="383">
        <f>'9.sz.mell.'!D32</f>
        <v>0</v>
      </c>
      <c r="E32" s="383">
        <f>'9.sz.mell.'!E32</f>
        <v>0</v>
      </c>
      <c r="F32" s="383">
        <f>'9.sz.mell.'!F32</f>
        <v>0</v>
      </c>
      <c r="H32" s="990"/>
    </row>
    <row r="33" spans="1:8" s="11" customFormat="1" ht="14.25" customHeight="1" x14ac:dyDescent="0.2">
      <c r="A33" s="12" t="s">
        <v>77</v>
      </c>
      <c r="B33" s="13" t="s">
        <v>78</v>
      </c>
      <c r="C33" s="14" t="s">
        <v>79</v>
      </c>
      <c r="D33" s="350">
        <f>SUM(D34:D36)</f>
        <v>3500000</v>
      </c>
      <c r="E33" s="350">
        <f t="shared" ref="E33:F33" si="5">SUM(E34:E36)</f>
        <v>3500000</v>
      </c>
      <c r="F33" s="350">
        <f t="shared" si="5"/>
        <v>1493375</v>
      </c>
      <c r="H33" s="990"/>
    </row>
    <row r="34" spans="1:8" s="11" customFormat="1" ht="14.25" customHeight="1" x14ac:dyDescent="0.2">
      <c r="A34" s="12" t="s">
        <v>80</v>
      </c>
      <c r="B34" s="35" t="s">
        <v>81</v>
      </c>
      <c r="C34" s="36" t="s">
        <v>79</v>
      </c>
      <c r="D34" s="382">
        <f>'9.sz.mell.'!D34</f>
        <v>0</v>
      </c>
      <c r="E34" s="382">
        <f>'9.sz.mell.'!E34</f>
        <v>0</v>
      </c>
      <c r="F34" s="382">
        <f>'9.sz.mell.'!F34</f>
        <v>0</v>
      </c>
      <c r="H34" s="990"/>
    </row>
    <row r="35" spans="1:8" s="11" customFormat="1" ht="14.25" customHeight="1" x14ac:dyDescent="0.2">
      <c r="A35" s="8" t="s">
        <v>82</v>
      </c>
      <c r="B35" s="37" t="s">
        <v>83</v>
      </c>
      <c r="C35" s="36" t="s">
        <v>79</v>
      </c>
      <c r="D35" s="382">
        <f>'9.sz.mell.'!D35</f>
        <v>0</v>
      </c>
      <c r="E35" s="382">
        <f>'9.sz.mell.'!E35</f>
        <v>0</v>
      </c>
      <c r="F35" s="382">
        <f>'9.sz.mell.'!F35</f>
        <v>0</v>
      </c>
      <c r="H35" s="990"/>
    </row>
    <row r="36" spans="1:8" s="11" customFormat="1" ht="14.25" customHeight="1" x14ac:dyDescent="0.2">
      <c r="A36" s="8" t="s">
        <v>84</v>
      </c>
      <c r="B36" s="37" t="s">
        <v>85</v>
      </c>
      <c r="C36" s="36" t="s">
        <v>79</v>
      </c>
      <c r="D36" s="382">
        <f>'9.sz.mell.'!D36</f>
        <v>3500000</v>
      </c>
      <c r="E36" s="382">
        <f>'9.sz.mell.'!E36</f>
        <v>3500000</v>
      </c>
      <c r="F36" s="382">
        <f>'9.sz.mell.'!F36</f>
        <v>1493375</v>
      </c>
      <c r="H36" s="990"/>
    </row>
    <row r="37" spans="1:8" s="11" customFormat="1" ht="14.25" customHeight="1" x14ac:dyDescent="0.2">
      <c r="A37" s="12" t="s">
        <v>86</v>
      </c>
      <c r="B37" s="38" t="s">
        <v>87</v>
      </c>
      <c r="C37" s="14" t="s">
        <v>88</v>
      </c>
      <c r="D37" s="350">
        <f>SUM(D38:D39)</f>
        <v>60000000</v>
      </c>
      <c r="E37" s="350">
        <f t="shared" ref="E37:F37" si="6">SUM(E38:E39)</f>
        <v>60000000</v>
      </c>
      <c r="F37" s="350">
        <f t="shared" si="6"/>
        <v>19361161</v>
      </c>
      <c r="H37" s="990"/>
    </row>
    <row r="38" spans="1:8" s="11" customFormat="1" ht="14.25" customHeight="1" x14ac:dyDescent="0.2">
      <c r="A38" s="12" t="s">
        <v>89</v>
      </c>
      <c r="B38" s="39" t="s">
        <v>90</v>
      </c>
      <c r="C38" s="36" t="s">
        <v>88</v>
      </c>
      <c r="D38" s="382">
        <f>'9.sz.mell.'!D38</f>
        <v>60000000</v>
      </c>
      <c r="E38" s="382">
        <f>'9.sz.mell.'!E38</f>
        <v>60000000</v>
      </c>
      <c r="F38" s="382">
        <f>'9.sz.mell.'!F38</f>
        <v>19361161</v>
      </c>
      <c r="H38" s="990"/>
    </row>
    <row r="39" spans="1:8" s="11" customFormat="1" ht="14.25" customHeight="1" x14ac:dyDescent="0.2">
      <c r="A39" s="8" t="s">
        <v>91</v>
      </c>
      <c r="B39" s="39" t="s">
        <v>92</v>
      </c>
      <c r="C39" s="36" t="s">
        <v>88</v>
      </c>
      <c r="D39" s="382">
        <f>'9.sz.mell.'!D39</f>
        <v>0</v>
      </c>
      <c r="E39" s="382">
        <f>'9.sz.mell.'!E39</f>
        <v>0</v>
      </c>
      <c r="F39" s="382">
        <f>'9.sz.mell.'!F39</f>
        <v>0</v>
      </c>
      <c r="H39" s="990"/>
    </row>
    <row r="40" spans="1:8" s="11" customFormat="1" ht="17.25" customHeight="1" x14ac:dyDescent="0.2">
      <c r="A40" s="8" t="s">
        <v>93</v>
      </c>
      <c r="B40" s="40" t="s">
        <v>94</v>
      </c>
      <c r="C40" s="14" t="s">
        <v>95</v>
      </c>
      <c r="D40" s="350">
        <f>'9.sz.mell.'!D40</f>
        <v>3000000</v>
      </c>
      <c r="E40" s="350">
        <f>'9.sz.mell.'!E40</f>
        <v>3000000</v>
      </c>
      <c r="F40" s="350">
        <f>'9.sz.mell.'!F40</f>
        <v>2041705</v>
      </c>
      <c r="H40" s="990"/>
    </row>
    <row r="41" spans="1:8" s="11" customFormat="1" ht="17.25" customHeight="1" x14ac:dyDescent="0.2">
      <c r="A41" s="12" t="s">
        <v>96</v>
      </c>
      <c r="B41" s="38" t="s">
        <v>100</v>
      </c>
      <c r="C41" s="14" t="s">
        <v>101</v>
      </c>
      <c r="D41" s="350">
        <f>SUM(D42:D43)</f>
        <v>2760000</v>
      </c>
      <c r="E41" s="350">
        <f t="shared" ref="E41:F41" si="7">SUM(E42:E43)</f>
        <v>2760000</v>
      </c>
      <c r="F41" s="350">
        <f t="shared" si="7"/>
        <v>1125598</v>
      </c>
      <c r="H41" s="990"/>
    </row>
    <row r="42" spans="1:8" s="11" customFormat="1" ht="14.25" customHeight="1" x14ac:dyDescent="0.2">
      <c r="A42" s="12" t="s">
        <v>97</v>
      </c>
      <c r="B42" s="39" t="s">
        <v>648</v>
      </c>
      <c r="C42" s="36" t="s">
        <v>650</v>
      </c>
      <c r="D42" s="350">
        <f>'9.sz.mell.'!D42</f>
        <v>160000</v>
      </c>
      <c r="E42" s="350">
        <f>'9.sz.mell.'!E42</f>
        <v>160000</v>
      </c>
      <c r="F42" s="350">
        <f>'9.sz.mell.'!F42</f>
        <v>129956</v>
      </c>
      <c r="H42" s="990"/>
    </row>
    <row r="43" spans="1:8" s="11" customFormat="1" ht="14.25" customHeight="1" x14ac:dyDescent="0.2">
      <c r="A43" s="8" t="s">
        <v>98</v>
      </c>
      <c r="B43" s="39" t="s">
        <v>649</v>
      </c>
      <c r="C43" s="36" t="s">
        <v>650</v>
      </c>
      <c r="D43" s="350">
        <f>'9.sz.mell.'!D43</f>
        <v>2600000</v>
      </c>
      <c r="E43" s="350">
        <f>'9.sz.mell.'!E43</f>
        <v>2600000</v>
      </c>
      <c r="F43" s="350">
        <f>'9.sz.mell.'!F43</f>
        <v>995642</v>
      </c>
      <c r="H43" s="990"/>
    </row>
    <row r="44" spans="1:8" s="11" customFormat="1" ht="14.25" customHeight="1" x14ac:dyDescent="0.2">
      <c r="A44" s="41" t="s">
        <v>99</v>
      </c>
      <c r="B44" s="42" t="s">
        <v>651</v>
      </c>
      <c r="C44" s="43" t="s">
        <v>652</v>
      </c>
      <c r="D44" s="350">
        <f>'9.sz.mell.'!D44</f>
        <v>0</v>
      </c>
      <c r="E44" s="350">
        <f>'9.sz.mell.'!E44</f>
        <v>0</v>
      </c>
      <c r="F44" s="350">
        <f>'9.sz.mell.'!F44</f>
        <v>0</v>
      </c>
      <c r="H44" s="990"/>
    </row>
    <row r="45" spans="1:8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356">
        <f>SUM(D32+D33+D37+D40+D41+D44)</f>
        <v>69260000</v>
      </c>
      <c r="E45" s="356">
        <f t="shared" ref="E45:F45" si="8">SUM(E32+E33+E37+E40+E41+E44)</f>
        <v>69260000</v>
      </c>
      <c r="F45" s="356">
        <f t="shared" si="8"/>
        <v>24021839</v>
      </c>
      <c r="H45" s="990"/>
    </row>
    <row r="46" spans="1:8" s="11" customFormat="1" ht="14.25" customHeight="1" x14ac:dyDescent="0.2">
      <c r="A46" s="32" t="s">
        <v>105</v>
      </c>
      <c r="B46" s="44" t="s">
        <v>106</v>
      </c>
      <c r="C46" s="45" t="s">
        <v>107</v>
      </c>
      <c r="D46" s="388">
        <f>'9.sz.mell.'!D46+'11.sz.mell'!D16+'10.sz.mell'!D16+'12.sz.mell'!D16</f>
        <v>11000000</v>
      </c>
      <c r="E46" s="388">
        <f>'9.sz.mell.'!E46+'11.sz.mell'!E16+'10.sz.mell'!E16+'12.sz.mell'!E16</f>
        <v>11000000</v>
      </c>
      <c r="F46" s="388">
        <f>'9.sz.mell.'!F46+'11.sz.mell'!F16+'10.sz.mell'!F16+'12.sz.mell'!F16</f>
        <v>1533277</v>
      </c>
      <c r="H46" s="990"/>
    </row>
    <row r="47" spans="1:8" s="11" customFormat="1" ht="14.25" customHeight="1" x14ac:dyDescent="0.2">
      <c r="A47" s="12" t="s">
        <v>108</v>
      </c>
      <c r="B47" s="26" t="s">
        <v>109</v>
      </c>
      <c r="C47" s="46" t="s">
        <v>110</v>
      </c>
      <c r="D47" s="388">
        <f>'9.sz.mell.'!D47+'11.sz.mell'!D17+'10.sz.mell'!D17+'12.sz.mell'!D17</f>
        <v>12421858</v>
      </c>
      <c r="E47" s="388">
        <f>'9.sz.mell.'!E47+'11.sz.mell'!E17+'10.sz.mell'!E17+'12.sz.mell'!E17</f>
        <v>12421858</v>
      </c>
      <c r="F47" s="388">
        <f>'9.sz.mell.'!F47+'11.sz.mell'!F17+'10.sz.mell'!F17+'12.sz.mell'!F17</f>
        <v>7348090</v>
      </c>
      <c r="H47" s="990"/>
    </row>
    <row r="48" spans="1:8" s="11" customFormat="1" ht="14.25" customHeight="1" x14ac:dyDescent="0.2">
      <c r="A48" s="12" t="s">
        <v>111</v>
      </c>
      <c r="B48" s="26" t="s">
        <v>112</v>
      </c>
      <c r="C48" s="46" t="s">
        <v>113</v>
      </c>
      <c r="D48" s="350">
        <f>'9.sz.mell.'!D48+'11.sz.mell'!D18+'10.sz.mell'!D18+'12.sz.mell'!D18</f>
        <v>2000000</v>
      </c>
      <c r="E48" s="350">
        <f>'9.sz.mell.'!E48+'11.sz.mell'!E18+'10.sz.mell'!E18+'12.sz.mell'!E18</f>
        <v>2000000</v>
      </c>
      <c r="F48" s="350">
        <f>'9.sz.mell.'!F48+'11.sz.mell'!F18+'10.sz.mell'!F18+'12.sz.mell'!F18</f>
        <v>1291676</v>
      </c>
      <c r="H48" s="990"/>
    </row>
    <row r="49" spans="1:8" s="11" customFormat="1" ht="14.25" customHeight="1" x14ac:dyDescent="0.2">
      <c r="A49" s="12" t="s">
        <v>114</v>
      </c>
      <c r="B49" s="26" t="s">
        <v>115</v>
      </c>
      <c r="C49" s="46" t="s">
        <v>116</v>
      </c>
      <c r="D49" s="350">
        <f>'9.sz.mell.'!D49+'10.sz.mell'!D21+'11.sz.mell'!D21+'11.sz.mell'!D21</f>
        <v>0</v>
      </c>
      <c r="E49" s="350">
        <f>'9.sz.mell.'!E49+'10.sz.mell'!E21+'11.sz.mell'!E21+'11.sz.mell'!E21</f>
        <v>0</v>
      </c>
      <c r="F49" s="350">
        <f>'9.sz.mell.'!F49+'10.sz.mell'!F21+'11.sz.mell'!F21+'11.sz.mell'!F21</f>
        <v>0</v>
      </c>
      <c r="H49" s="990"/>
    </row>
    <row r="50" spans="1:8" s="11" customFormat="1" ht="14.25" customHeight="1" x14ac:dyDescent="0.2">
      <c r="A50" s="12" t="s">
        <v>117</v>
      </c>
      <c r="B50" s="26" t="s">
        <v>118</v>
      </c>
      <c r="C50" s="46" t="s">
        <v>119</v>
      </c>
      <c r="D50" s="350">
        <f>'9.sz.mell.'!D50</f>
        <v>2260000</v>
      </c>
      <c r="E50" s="350">
        <f>'9.sz.mell.'!E50</f>
        <v>2260000</v>
      </c>
      <c r="F50" s="350">
        <f>'9.sz.mell.'!F50</f>
        <v>1521153</v>
      </c>
      <c r="H50" s="990"/>
    </row>
    <row r="51" spans="1:8" s="11" customFormat="1" ht="14.25" customHeight="1" x14ac:dyDescent="0.2">
      <c r="A51" s="12" t="s">
        <v>120</v>
      </c>
      <c r="B51" s="26" t="s">
        <v>121</v>
      </c>
      <c r="C51" s="46" t="s">
        <v>122</v>
      </c>
      <c r="D51" s="350">
        <f>'9.sz.mell.'!D51+'10.sz.mell'!D23+'11.sz.mell'!D23+'12.sz.mell'!D23</f>
        <v>3836142</v>
      </c>
      <c r="E51" s="350">
        <f>'9.sz.mell.'!E51+'10.sz.mell'!E23+'11.sz.mell'!E23+'12.sz.mell'!E23</f>
        <v>3836142</v>
      </c>
      <c r="F51" s="350">
        <f>'9.sz.mell.'!F51+'10.sz.mell'!F23+'11.sz.mell'!F23+'12.sz.mell'!F23</f>
        <v>1117943</v>
      </c>
      <c r="H51" s="990"/>
    </row>
    <row r="52" spans="1:8" s="11" customFormat="1" ht="14.25" customHeight="1" x14ac:dyDescent="0.2">
      <c r="A52" s="12" t="s">
        <v>123</v>
      </c>
      <c r="B52" s="26" t="s">
        <v>124</v>
      </c>
      <c r="C52" s="46" t="s">
        <v>125</v>
      </c>
      <c r="D52" s="350">
        <f>'9.sz.mell.'!D52+'10.sz.mell'!D24+'11.sz.mell'!D24+'12.sz.mell'!D24</f>
        <v>0</v>
      </c>
      <c r="E52" s="350">
        <f>'9.sz.mell.'!E52+'10.sz.mell'!E24+'11.sz.mell'!E24+'12.sz.mell'!E24</f>
        <v>0</v>
      </c>
      <c r="F52" s="350">
        <f>'9.sz.mell.'!F52+'10.sz.mell'!F24+'11.sz.mell'!F24+'12.sz.mell'!F24</f>
        <v>0</v>
      </c>
      <c r="H52" s="990"/>
    </row>
    <row r="53" spans="1:8" s="11" customFormat="1" ht="14.25" customHeight="1" x14ac:dyDescent="0.2">
      <c r="A53" s="12" t="s">
        <v>126</v>
      </c>
      <c r="B53" s="26" t="s">
        <v>127</v>
      </c>
      <c r="C53" s="46" t="s">
        <v>128</v>
      </c>
      <c r="D53" s="350">
        <f>'9.sz.mell.'!D53+'10.sz.mell'!D25+'11.sz.mell'!D25+'12.sz.mell'!D25</f>
        <v>0</v>
      </c>
      <c r="E53" s="350">
        <f>'9.sz.mell.'!E53+'10.sz.mell'!E25+'11.sz.mell'!E25+'12.sz.mell'!E25</f>
        <v>0</v>
      </c>
      <c r="F53" s="350">
        <f>'9.sz.mell.'!F53+'10.sz.mell'!F25+'11.sz.mell'!F25+'12.sz.mell'!F25</f>
        <v>0</v>
      </c>
      <c r="H53" s="990"/>
    </row>
    <row r="54" spans="1:8" s="11" customFormat="1" ht="14.25" customHeight="1" x14ac:dyDescent="0.2">
      <c r="A54" s="12" t="s">
        <v>129</v>
      </c>
      <c r="B54" s="26" t="s">
        <v>130</v>
      </c>
      <c r="C54" s="46" t="s">
        <v>131</v>
      </c>
      <c r="D54" s="350">
        <f>'9.sz.mell.'!D54+'10.sz.mell'!D26+'11.sz.mell'!D26+'12.sz.mell'!D26</f>
        <v>0</v>
      </c>
      <c r="E54" s="350">
        <f>'9.sz.mell.'!E54+'10.sz.mell'!E26+'11.sz.mell'!E26+'12.sz.mell'!E26</f>
        <v>0</v>
      </c>
      <c r="F54" s="350">
        <f>'9.sz.mell.'!F54+'10.sz.mell'!F26+'11.sz.mell'!F26+'12.sz.mell'!F26</f>
        <v>0</v>
      </c>
      <c r="H54" s="990"/>
    </row>
    <row r="55" spans="1:8" s="11" customFormat="1" ht="14.25" customHeight="1" x14ac:dyDescent="0.2">
      <c r="A55" s="12" t="s">
        <v>132</v>
      </c>
      <c r="B55" s="26" t="s">
        <v>133</v>
      </c>
      <c r="C55" s="46" t="s">
        <v>134</v>
      </c>
      <c r="D55" s="350">
        <f>'9.sz.mell.'!D55+'10.sz.mell'!D27+'11.sz.mell'!D27+'12.sz.mell'!D27</f>
        <v>0</v>
      </c>
      <c r="E55" s="350">
        <f>'9.sz.mell.'!E55+'10.sz.mell'!E27+'11.sz.mell'!E27+'12.sz.mell'!E27</f>
        <v>0</v>
      </c>
      <c r="F55" s="350">
        <f>'9.sz.mell.'!F55+'10.sz.mell'!F27+'11.sz.mell'!F27+'12.sz.mell'!F27</f>
        <v>0</v>
      </c>
      <c r="H55" s="990"/>
    </row>
    <row r="56" spans="1:8" s="11" customFormat="1" ht="14.25" customHeight="1" x14ac:dyDescent="0.2">
      <c r="A56" s="20" t="s">
        <v>135</v>
      </c>
      <c r="B56" s="47" t="s">
        <v>136</v>
      </c>
      <c r="C56" s="43" t="s">
        <v>137</v>
      </c>
      <c r="D56" s="350">
        <f>'9.sz.mell.'!D56+'10.sz.mell'!D28+'11.sz.mell'!D28+'12.sz.mell'!D28</f>
        <v>1620000</v>
      </c>
      <c r="E56" s="350">
        <f>'9.sz.mell.'!E56+'10.sz.mell'!E28+'11.sz.mell'!E28+'12.sz.mell'!E28</f>
        <v>1625526</v>
      </c>
      <c r="F56" s="350">
        <f>'9.sz.mell.'!F56+'10.sz.mell'!F28+'11.sz.mell'!F28+'12.sz.mell'!F28</f>
        <v>13639</v>
      </c>
      <c r="H56" s="990"/>
    </row>
    <row r="57" spans="1:8" s="11" customFormat="1" ht="15.75" customHeight="1" x14ac:dyDescent="0.2">
      <c r="A57" s="22" t="s">
        <v>138</v>
      </c>
      <c r="B57" s="48" t="s">
        <v>139</v>
      </c>
      <c r="C57" s="24" t="s">
        <v>140</v>
      </c>
      <c r="D57" s="390">
        <f>SUM(D46:D56)</f>
        <v>33138000</v>
      </c>
      <c r="E57" s="390">
        <f t="shared" ref="E57:F57" si="9">SUM(E46:E56)</f>
        <v>33143526</v>
      </c>
      <c r="F57" s="390">
        <f t="shared" si="9"/>
        <v>12825778</v>
      </c>
      <c r="H57" s="990"/>
    </row>
    <row r="58" spans="1:8" s="11" customFormat="1" ht="14.25" customHeight="1" x14ac:dyDescent="0.2">
      <c r="A58" s="49" t="s">
        <v>141</v>
      </c>
      <c r="B58" s="25" t="s">
        <v>142</v>
      </c>
      <c r="C58" s="50" t="s">
        <v>143</v>
      </c>
      <c r="D58" s="391">
        <f>'9.sz.mell.'!D58</f>
        <v>0</v>
      </c>
      <c r="E58" s="391">
        <f>'9.sz.mell.'!E58</f>
        <v>0</v>
      </c>
      <c r="F58" s="391">
        <f>'9.sz.mell.'!F58</f>
        <v>0</v>
      </c>
      <c r="H58" s="990"/>
    </row>
    <row r="59" spans="1:8" s="11" customFormat="1" ht="14.25" customHeight="1" x14ac:dyDescent="0.2">
      <c r="A59" s="51" t="s">
        <v>144</v>
      </c>
      <c r="B59" s="26" t="s">
        <v>145</v>
      </c>
      <c r="C59" s="46" t="s">
        <v>146</v>
      </c>
      <c r="D59" s="391">
        <f>'9.sz.mell.'!D59</f>
        <v>20000000</v>
      </c>
      <c r="E59" s="391">
        <f>'9.sz.mell.'!E59</f>
        <v>17619014</v>
      </c>
      <c r="F59" s="391">
        <f>'9.sz.mell.'!F59</f>
        <v>0</v>
      </c>
      <c r="H59" s="990"/>
    </row>
    <row r="60" spans="1:8" s="11" customFormat="1" ht="14.25" customHeight="1" x14ac:dyDescent="0.2">
      <c r="A60" s="51" t="s">
        <v>147</v>
      </c>
      <c r="B60" s="26" t="s">
        <v>148</v>
      </c>
      <c r="C60" s="46" t="s">
        <v>149</v>
      </c>
      <c r="D60" s="391">
        <f>'9.sz.mell.'!D60</f>
        <v>0</v>
      </c>
      <c r="E60" s="391">
        <f>'9.sz.mell.'!E60</f>
        <v>472441</v>
      </c>
      <c r="F60" s="391">
        <f>'9.sz.mell.'!F60</f>
        <v>472441</v>
      </c>
      <c r="H60" s="990"/>
    </row>
    <row r="61" spans="1:8" s="11" customFormat="1" ht="14.25" customHeight="1" x14ac:dyDescent="0.2">
      <c r="A61" s="51" t="s">
        <v>150</v>
      </c>
      <c r="B61" s="26" t="s">
        <v>151</v>
      </c>
      <c r="C61" s="46" t="s">
        <v>152</v>
      </c>
      <c r="D61" s="391">
        <f>'9.sz.mell.'!D61</f>
        <v>0</v>
      </c>
      <c r="E61" s="391">
        <f>'9.sz.mell.'!E61</f>
        <v>0</v>
      </c>
      <c r="F61" s="391">
        <f>'9.sz.mell.'!F61</f>
        <v>0</v>
      </c>
      <c r="H61" s="990"/>
    </row>
    <row r="62" spans="1:8" s="11" customFormat="1" ht="14.25" customHeight="1" x14ac:dyDescent="0.2">
      <c r="A62" s="52" t="s">
        <v>153</v>
      </c>
      <c r="B62" s="47" t="s">
        <v>154</v>
      </c>
      <c r="C62" s="43" t="s">
        <v>155</v>
      </c>
      <c r="D62" s="391">
        <f>'9.sz.mell.'!D62</f>
        <v>240000</v>
      </c>
      <c r="E62" s="391">
        <f>'9.sz.mell.'!E62</f>
        <v>240000</v>
      </c>
      <c r="F62" s="391">
        <f>'9.sz.mell.'!F62</f>
        <v>0</v>
      </c>
      <c r="H62" s="990"/>
    </row>
    <row r="63" spans="1:8" s="11" customFormat="1" ht="14.25" customHeight="1" x14ac:dyDescent="0.2">
      <c r="A63" s="29" t="s">
        <v>156</v>
      </c>
      <c r="B63" s="48" t="s">
        <v>157</v>
      </c>
      <c r="C63" s="53" t="s">
        <v>158</v>
      </c>
      <c r="D63" s="392">
        <f>SUM(D58:D62)</f>
        <v>20240000</v>
      </c>
      <c r="E63" s="392">
        <f t="shared" ref="E63:F63" si="10">SUM(E58:E62)</f>
        <v>18331455</v>
      </c>
      <c r="F63" s="392">
        <f t="shared" si="10"/>
        <v>472441</v>
      </c>
      <c r="H63" s="990"/>
    </row>
    <row r="64" spans="1:8" s="11" customFormat="1" ht="16.5" customHeight="1" x14ac:dyDescent="0.2">
      <c r="A64" s="32" t="s">
        <v>159</v>
      </c>
      <c r="B64" s="54" t="s">
        <v>160</v>
      </c>
      <c r="C64" s="55" t="s">
        <v>161</v>
      </c>
      <c r="D64" s="388"/>
      <c r="E64" s="388">
        <f>'9.sz.mell.'!E64+'10.sz.mell'!E31+'12.sz.mell'!E31</f>
        <v>55635</v>
      </c>
      <c r="F64" s="388">
        <f>'9.sz.mell.'!F64+'10.sz.mell'!F31+'12.sz.mell'!F31</f>
        <v>55635</v>
      </c>
      <c r="H64" s="990"/>
    </row>
    <row r="65" spans="1:8" s="11" customFormat="1" ht="17.25" customHeight="1" x14ac:dyDescent="0.2">
      <c r="A65" s="20" t="s">
        <v>162</v>
      </c>
      <c r="B65" s="47" t="s">
        <v>163</v>
      </c>
      <c r="C65" s="56" t="s">
        <v>164</v>
      </c>
      <c r="D65" s="384">
        <f>'11.sz.mell'!D31+'12.sz.mell'!D31+'10.sz.mell'!D31+'9.sz.mell.'!D65</f>
        <v>2200000</v>
      </c>
      <c r="E65" s="384">
        <f>'11.sz.mell'!E31+'12.sz.mell'!E31+'10.sz.mell'!E31+'9.sz.mell.'!E65</f>
        <v>2200000</v>
      </c>
      <c r="F65" s="384">
        <f>'11.sz.mell'!F31+'12.sz.mell'!F31+'10.sz.mell'!F31+'9.sz.mell.'!F65</f>
        <v>297000</v>
      </c>
      <c r="H65" s="990"/>
    </row>
    <row r="66" spans="1:8" s="11" customFormat="1" ht="17.25" customHeight="1" x14ac:dyDescent="0.2">
      <c r="A66" s="29" t="s">
        <v>165</v>
      </c>
      <c r="B66" s="23" t="s">
        <v>166</v>
      </c>
      <c r="C66" s="24" t="s">
        <v>167</v>
      </c>
      <c r="D66" s="392">
        <f>SUM(D64:D65)</f>
        <v>2200000</v>
      </c>
      <c r="E66" s="392">
        <f t="shared" ref="E66:F66" si="11">SUM(E64:E65)</f>
        <v>2255635</v>
      </c>
      <c r="F66" s="392">
        <f t="shared" si="11"/>
        <v>352635</v>
      </c>
      <c r="H66" s="990"/>
    </row>
    <row r="67" spans="1:8" s="11" customFormat="1" ht="16.5" customHeight="1" x14ac:dyDescent="0.2">
      <c r="A67" s="8" t="s">
        <v>168</v>
      </c>
      <c r="B67" s="9" t="s">
        <v>169</v>
      </c>
      <c r="C67" s="10" t="s">
        <v>170</v>
      </c>
      <c r="D67" s="391"/>
      <c r="E67" s="391"/>
      <c r="F67" s="391"/>
      <c r="H67" s="990"/>
    </row>
    <row r="68" spans="1:8" s="11" customFormat="1" ht="14.25" customHeight="1" x14ac:dyDescent="0.2">
      <c r="A68" s="20" t="s">
        <v>171</v>
      </c>
      <c r="B68" s="47" t="s">
        <v>172</v>
      </c>
      <c r="C68" s="21" t="s">
        <v>173</v>
      </c>
      <c r="D68" s="354"/>
      <c r="E68" s="354"/>
      <c r="F68" s="354"/>
      <c r="H68" s="990"/>
    </row>
    <row r="69" spans="1:8" s="11" customFormat="1" ht="15.75" customHeight="1" x14ac:dyDescent="0.2">
      <c r="A69" s="20" t="s">
        <v>174</v>
      </c>
      <c r="B69" s="57" t="s">
        <v>175</v>
      </c>
      <c r="C69" s="58" t="s">
        <v>176</v>
      </c>
      <c r="D69" s="553">
        <f>SUM(D67:D68)</f>
        <v>0</v>
      </c>
      <c r="E69" s="553">
        <f t="shared" ref="E69:F69" si="12">SUM(E67:E68)</f>
        <v>0</v>
      </c>
      <c r="F69" s="553">
        <f t="shared" si="12"/>
        <v>0</v>
      </c>
      <c r="H69" s="990"/>
    </row>
    <row r="70" spans="1:8" s="11" customFormat="1" ht="21" customHeight="1" x14ac:dyDescent="0.2">
      <c r="A70" s="29" t="s">
        <v>177</v>
      </c>
      <c r="B70" s="48" t="s">
        <v>178</v>
      </c>
      <c r="C70" s="59" t="s">
        <v>179</v>
      </c>
      <c r="D70" s="356">
        <f>SUM(D22+D31+D45+D57+D63+D66+D69)</f>
        <v>564988474</v>
      </c>
      <c r="E70" s="356">
        <f t="shared" ref="E70:F70" si="13">SUM(E22+E31+E45+E57+E63+E66+E69)</f>
        <v>662808475</v>
      </c>
      <c r="F70" s="356">
        <f t="shared" si="13"/>
        <v>403671067</v>
      </c>
      <c r="H70" s="990"/>
    </row>
    <row r="71" spans="1:8" s="11" customFormat="1" ht="14.25" customHeight="1" x14ac:dyDescent="0.2">
      <c r="A71" s="8" t="s">
        <v>180</v>
      </c>
      <c r="B71" s="863" t="s">
        <v>728</v>
      </c>
      <c r="C71" s="10" t="s">
        <v>181</v>
      </c>
      <c r="D71" s="393">
        <f>'9.sz.mell.'!D71</f>
        <v>5605355</v>
      </c>
      <c r="E71" s="393">
        <f>'9.sz.mell.'!E71</f>
        <v>5605355</v>
      </c>
      <c r="F71" s="393"/>
      <c r="H71" s="990"/>
    </row>
    <row r="72" spans="1:8" s="11" customFormat="1" ht="14.25" customHeight="1" x14ac:dyDescent="0.2">
      <c r="A72" s="12" t="s">
        <v>182</v>
      </c>
      <c r="B72" s="13" t="s">
        <v>183</v>
      </c>
      <c r="C72" s="14" t="s">
        <v>184</v>
      </c>
      <c r="D72" s="367">
        <f>SUM(D73:D74)</f>
        <v>51575000</v>
      </c>
      <c r="E72" s="367">
        <f t="shared" ref="E72:F72" si="14">SUM(E73:E74)</f>
        <v>55056284</v>
      </c>
      <c r="F72" s="367">
        <f t="shared" si="14"/>
        <v>55056284</v>
      </c>
      <c r="H72" s="990"/>
    </row>
    <row r="73" spans="1:8" s="11" customFormat="1" ht="14.25" customHeight="1" x14ac:dyDescent="0.2">
      <c r="A73" s="12" t="s">
        <v>185</v>
      </c>
      <c r="B73" s="60" t="s">
        <v>186</v>
      </c>
      <c r="C73" s="14" t="s">
        <v>187</v>
      </c>
      <c r="D73" s="389">
        <f>'9.sz.mell.'!D73+'10.sz.mell'!D35+'11.sz.mell'!D35+'12.sz.mell'!D35</f>
        <v>51575000</v>
      </c>
      <c r="E73" s="389">
        <f>'9.sz.mell.'!E73+'10.sz.mell'!E35+'11.sz.mell'!E35+'12.sz.mell'!E35</f>
        <v>55056284</v>
      </c>
      <c r="F73" s="389">
        <f>'9.sz.mell.'!F73+'10.sz.mell'!F35+'11.sz.mell'!F35+'12.sz.mell'!F35</f>
        <v>55056284</v>
      </c>
      <c r="H73" s="990"/>
    </row>
    <row r="74" spans="1:8" s="11" customFormat="1" ht="14.25" customHeight="1" x14ac:dyDescent="0.2">
      <c r="A74" s="12" t="s">
        <v>188</v>
      </c>
      <c r="B74" s="562" t="s">
        <v>189</v>
      </c>
      <c r="C74" s="14" t="s">
        <v>190</v>
      </c>
      <c r="D74" s="389">
        <f>'9.sz.mell.'!D74</f>
        <v>0</v>
      </c>
      <c r="E74" s="389">
        <f>'9.sz.mell.'!E74</f>
        <v>0</v>
      </c>
      <c r="F74" s="389">
        <f>'9.sz.mell.'!F74</f>
        <v>0</v>
      </c>
      <c r="H74" s="990"/>
    </row>
    <row r="75" spans="1:8" s="11" customFormat="1" ht="14.25" customHeight="1" x14ac:dyDescent="0.2">
      <c r="A75" s="41" t="s">
        <v>191</v>
      </c>
      <c r="B75" s="561" t="s">
        <v>590</v>
      </c>
      <c r="C75" s="559" t="s">
        <v>592</v>
      </c>
      <c r="D75" s="560"/>
      <c r="E75" s="560"/>
      <c r="F75" s="560"/>
      <c r="H75" s="990"/>
    </row>
    <row r="76" spans="1:8" s="11" customFormat="1" ht="14.25" customHeight="1" x14ac:dyDescent="0.2">
      <c r="A76" s="29" t="s">
        <v>194</v>
      </c>
      <c r="B76" s="61" t="s">
        <v>593</v>
      </c>
      <c r="C76" s="62" t="s">
        <v>193</v>
      </c>
      <c r="D76" s="356">
        <f>SUM(D71+D72+D75)</f>
        <v>57180355</v>
      </c>
      <c r="E76" s="356">
        <f t="shared" ref="E76:F76" si="15">SUM(E71+E72+E75)</f>
        <v>60661639</v>
      </c>
      <c r="F76" s="356">
        <f t="shared" si="15"/>
        <v>55056284</v>
      </c>
      <c r="H76" s="990"/>
    </row>
    <row r="77" spans="1:8" s="11" customFormat="1" ht="18.75" customHeight="1" x14ac:dyDescent="0.2">
      <c r="A77" s="29" t="s">
        <v>591</v>
      </c>
      <c r="B77" s="61" t="s">
        <v>594</v>
      </c>
      <c r="C77" s="62" t="s">
        <v>595</v>
      </c>
      <c r="D77" s="356">
        <f>SUM(D76,D70)</f>
        <v>622168829</v>
      </c>
      <c r="E77" s="356">
        <f t="shared" ref="E77:F77" si="16">SUM(E76,E70)</f>
        <v>723470114</v>
      </c>
      <c r="F77" s="356">
        <f t="shared" si="16"/>
        <v>458727351</v>
      </c>
      <c r="H77" s="990"/>
    </row>
    <row r="78" spans="1:8" ht="17.25" customHeight="1" x14ac:dyDescent="0.25">
      <c r="A78" s="1036"/>
      <c r="B78" s="1036"/>
      <c r="C78" s="1036"/>
      <c r="D78" s="1036"/>
      <c r="F78" s="787"/>
    </row>
    <row r="79" spans="1:8" s="63" customFormat="1" ht="16.5" customHeight="1" x14ac:dyDescent="0.25">
      <c r="A79" s="1044" t="s">
        <v>196</v>
      </c>
      <c r="B79" s="1044"/>
      <c r="C79" s="1044"/>
      <c r="D79" s="1044"/>
      <c r="E79" s="1044"/>
      <c r="F79" s="1044"/>
    </row>
    <row r="80" spans="1:8" ht="38.1" customHeight="1" x14ac:dyDescent="0.25">
      <c r="A80" s="4" t="s">
        <v>2</v>
      </c>
      <c r="B80" s="5" t="s">
        <v>197</v>
      </c>
      <c r="C80" s="5" t="s">
        <v>4</v>
      </c>
      <c r="D80" s="6" t="str">
        <f>+D4</f>
        <v>2019. évi eredeti előirányzat</v>
      </c>
      <c r="E80" s="192" t="s">
        <v>725</v>
      </c>
      <c r="F80" s="192" t="s">
        <v>726</v>
      </c>
    </row>
    <row r="81" spans="1:9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653" t="s">
        <v>262</v>
      </c>
      <c r="F81" s="6" t="s">
        <v>411</v>
      </c>
    </row>
    <row r="82" spans="1:9" ht="15.75" customHeight="1" x14ac:dyDescent="0.25">
      <c r="A82" s="77" t="s">
        <v>9</v>
      </c>
      <c r="B82" s="33" t="s">
        <v>198</v>
      </c>
      <c r="C82" s="34" t="s">
        <v>199</v>
      </c>
      <c r="D82" s="388">
        <f>'9.sz.mell.'!D81+'10.sz.mell'!D47+'11.sz.mell'!D47+'12.sz.mell'!D47</f>
        <v>222920611</v>
      </c>
      <c r="E82" s="388">
        <f>'9.sz.mell.'!E81+'10.sz.mell'!E47+'11.sz.mell'!E47+'12.sz.mell'!E47</f>
        <v>229466026</v>
      </c>
      <c r="F82" s="388">
        <f>'9.sz.mell.'!F81+'10.sz.mell'!F47+'11.sz.mell'!F47+'12.sz.mell'!F47</f>
        <v>115102667</v>
      </c>
      <c r="I82" s="787"/>
    </row>
    <row r="83" spans="1:9" ht="15.75" customHeight="1" x14ac:dyDescent="0.25">
      <c r="A83" s="49" t="s">
        <v>12</v>
      </c>
      <c r="B83" s="64" t="s">
        <v>200</v>
      </c>
      <c r="C83" s="65" t="s">
        <v>201</v>
      </c>
      <c r="D83" s="347">
        <f>'9.sz.mell.'!D82+'10.sz.mell'!D48+'11.sz.mell'!D48+'12.sz.mell'!D48</f>
        <v>35355647</v>
      </c>
      <c r="E83" s="347">
        <f>'9.sz.mell.'!E82+'10.sz.mell'!E48+'11.sz.mell'!E48+'12.sz.mell'!E48</f>
        <v>36639009</v>
      </c>
      <c r="F83" s="347">
        <f>'9.sz.mell.'!F82+'10.sz.mell'!F48+'11.sz.mell'!F48+'12.sz.mell'!F48</f>
        <v>18395136</v>
      </c>
      <c r="I83" s="787"/>
    </row>
    <row r="84" spans="1:9" ht="15.75" customHeight="1" x14ac:dyDescent="0.25">
      <c r="A84" s="51" t="s">
        <v>15</v>
      </c>
      <c r="B84" s="66" t="s">
        <v>202</v>
      </c>
      <c r="C84" s="67" t="s">
        <v>203</v>
      </c>
      <c r="D84" s="347">
        <f>'9.sz.mell.'!D83+'10.sz.mell'!D49+'11.sz.mell'!D49+'12.sz.mell'!D49</f>
        <v>192645551</v>
      </c>
      <c r="E84" s="347">
        <f>'9.sz.mell.'!E83+'10.sz.mell'!E49+'11.sz.mell'!E49+'12.sz.mell'!E49</f>
        <v>284624119</v>
      </c>
      <c r="F84" s="347">
        <f>'9.sz.mell.'!F83+'10.sz.mell'!F49+'11.sz.mell'!F49+'12.sz.mell'!F49</f>
        <v>210217200</v>
      </c>
      <c r="I84" s="787"/>
    </row>
    <row r="85" spans="1:9" ht="15.75" customHeight="1" x14ac:dyDescent="0.25">
      <c r="A85" s="49" t="s">
        <v>18</v>
      </c>
      <c r="B85" s="66" t="s">
        <v>204</v>
      </c>
      <c r="C85" s="67" t="s">
        <v>205</v>
      </c>
      <c r="D85" s="347">
        <f>'9.sz.mell.'!D84+'10.sz.mell'!D50+'11.sz.mell'!D50+'12.sz.mell'!D50</f>
        <v>2000000</v>
      </c>
      <c r="E85" s="347">
        <f>'9.sz.mell.'!E84+'10.sz.mell'!E50+'11.sz.mell'!E50+'12.sz.mell'!E50</f>
        <v>2000000</v>
      </c>
      <c r="F85" s="347">
        <f>'9.sz.mell.'!F84+'10.sz.mell'!F50+'11.sz.mell'!F50+'12.sz.mell'!F50</f>
        <v>1020700</v>
      </c>
      <c r="I85" s="787"/>
    </row>
    <row r="86" spans="1:9" ht="15.75" customHeight="1" x14ac:dyDescent="0.25">
      <c r="A86" s="51" t="s">
        <v>21</v>
      </c>
      <c r="B86" s="66" t="s">
        <v>206</v>
      </c>
      <c r="C86" s="67" t="s">
        <v>207</v>
      </c>
      <c r="D86" s="350">
        <f>SUM(D87:D93)</f>
        <v>21178862</v>
      </c>
      <c r="E86" s="350">
        <f t="shared" ref="E86" si="17">SUM(E87:E93)</f>
        <v>22672802</v>
      </c>
      <c r="F86" s="350">
        <f>SUM(F87:F93)</f>
        <v>4437105</v>
      </c>
      <c r="I86" s="787"/>
    </row>
    <row r="87" spans="1:9" ht="15.75" customHeight="1" x14ac:dyDescent="0.25">
      <c r="A87" s="51" t="s">
        <v>24</v>
      </c>
      <c r="B87" s="554" t="s">
        <v>208</v>
      </c>
      <c r="C87" s="70" t="s">
        <v>209</v>
      </c>
      <c r="D87" s="382">
        <f>'9.sz.mell.'!D86</f>
        <v>9778862</v>
      </c>
      <c r="E87" s="382">
        <f>'9.sz.mell.'!E86</f>
        <v>11272802</v>
      </c>
      <c r="F87" s="382">
        <f>'9.sz.mell.'!F86</f>
        <v>3293980</v>
      </c>
      <c r="I87" s="787"/>
    </row>
    <row r="88" spans="1:9" ht="15.75" customHeight="1" x14ac:dyDescent="0.25">
      <c r="A88" s="51" t="s">
        <v>27</v>
      </c>
      <c r="B88" s="68" t="s">
        <v>210</v>
      </c>
      <c r="C88" s="94" t="s">
        <v>211</v>
      </c>
      <c r="D88" s="382">
        <f>'9.sz.mell.'!D87</f>
        <v>0</v>
      </c>
      <c r="E88" s="382">
        <f>'9.sz.mell.'!E87</f>
        <v>0</v>
      </c>
      <c r="F88" s="382">
        <f>'9.sz.mell.'!F87</f>
        <v>0</v>
      </c>
      <c r="I88" s="787"/>
    </row>
    <row r="89" spans="1:9" ht="15.75" customHeight="1" x14ac:dyDescent="0.25">
      <c r="A89" s="49" t="s">
        <v>30</v>
      </c>
      <c r="B89" s="68" t="s">
        <v>212</v>
      </c>
      <c r="C89" s="94" t="s">
        <v>213</v>
      </c>
      <c r="D89" s="382">
        <f>'9.sz.mell.'!D88</f>
        <v>0</v>
      </c>
      <c r="E89" s="382">
        <f>'9.sz.mell.'!E88</f>
        <v>0</v>
      </c>
      <c r="F89" s="382">
        <f>'9.sz.mell.'!F88</f>
        <v>0</v>
      </c>
      <c r="I89" s="787"/>
    </row>
    <row r="90" spans="1:9" ht="15.75" customHeight="1" x14ac:dyDescent="0.25">
      <c r="A90" s="51" t="s">
        <v>33</v>
      </c>
      <c r="B90" s="69" t="s">
        <v>214</v>
      </c>
      <c r="C90" s="94" t="s">
        <v>215</v>
      </c>
      <c r="D90" s="382">
        <f>'9.sz.mell.'!D89</f>
        <v>5400000</v>
      </c>
      <c r="E90" s="382">
        <f>'9.sz.mell.'!E89</f>
        <v>5400000</v>
      </c>
      <c r="F90" s="382">
        <f>'9.sz.mell.'!F89</f>
        <v>158125</v>
      </c>
      <c r="I90" s="787"/>
    </row>
    <row r="91" spans="1:9" ht="15.75" customHeight="1" x14ac:dyDescent="0.25">
      <c r="A91" s="51" t="s">
        <v>36</v>
      </c>
      <c r="B91" s="68" t="s">
        <v>216</v>
      </c>
      <c r="C91" s="94" t="s">
        <v>217</v>
      </c>
      <c r="D91" s="382">
        <f>'9.sz.mell.'!D90</f>
        <v>0</v>
      </c>
      <c r="E91" s="382">
        <f>'9.sz.mell.'!E90</f>
        <v>0</v>
      </c>
      <c r="F91" s="382">
        <f>'9.sz.mell.'!F90</f>
        <v>0</v>
      </c>
      <c r="I91" s="787"/>
    </row>
    <row r="92" spans="1:9" ht="15.75" customHeight="1" x14ac:dyDescent="0.25">
      <c r="A92" s="51" t="s">
        <v>38</v>
      </c>
      <c r="B92" s="68" t="s">
        <v>218</v>
      </c>
      <c r="C92" s="94" t="s">
        <v>219</v>
      </c>
      <c r="D92" s="382">
        <f>'9.sz.mell.'!D91</f>
        <v>6000000</v>
      </c>
      <c r="E92" s="382">
        <f>'9.sz.mell.'!E91</f>
        <v>6000000</v>
      </c>
      <c r="F92" s="382">
        <f>'9.sz.mell.'!F91</f>
        <v>985000</v>
      </c>
      <c r="I92" s="787"/>
    </row>
    <row r="93" spans="1:9" ht="15.75" customHeight="1" x14ac:dyDescent="0.25">
      <c r="A93" s="49" t="s">
        <v>40</v>
      </c>
      <c r="B93" s="68" t="s">
        <v>220</v>
      </c>
      <c r="C93" s="94" t="s">
        <v>221</v>
      </c>
      <c r="D93" s="382">
        <f>'9.sz.mell.'!D92</f>
        <v>0</v>
      </c>
      <c r="E93" s="382">
        <f>'9.sz.mell.'!E92</f>
        <v>0</v>
      </c>
      <c r="F93" s="382">
        <f>'9.sz.mell.'!F92</f>
        <v>0</v>
      </c>
      <c r="I93" s="787"/>
    </row>
    <row r="94" spans="1:9" ht="15.75" customHeight="1" x14ac:dyDescent="0.25">
      <c r="A94" s="51" t="s">
        <v>42</v>
      </c>
      <c r="B94" s="68" t="s">
        <v>222</v>
      </c>
      <c r="C94" s="70" t="s">
        <v>221</v>
      </c>
      <c r="D94" s="382">
        <f>'9.sz.mell.'!D93</f>
        <v>0</v>
      </c>
      <c r="E94" s="382">
        <f>'9.sz.mell.'!E93</f>
        <v>0</v>
      </c>
      <c r="F94" s="382">
        <f>'9.sz.mell.'!F93</f>
        <v>0</v>
      </c>
      <c r="I94" s="787"/>
    </row>
    <row r="95" spans="1:9" ht="15.75" customHeight="1" x14ac:dyDescent="0.25">
      <c r="A95" s="52" t="s">
        <v>44</v>
      </c>
      <c r="B95" s="71" t="s">
        <v>223</v>
      </c>
      <c r="C95" s="72" t="s">
        <v>221</v>
      </c>
      <c r="D95" s="382">
        <f>'9.sz.mell.'!D94</f>
        <v>0</v>
      </c>
      <c r="E95" s="382">
        <f>'9.sz.mell.'!E94</f>
        <v>0</v>
      </c>
      <c r="F95" s="382">
        <f>'9.sz.mell.'!F94</f>
        <v>0</v>
      </c>
      <c r="I95" s="787"/>
    </row>
    <row r="96" spans="1:9" ht="15.75" customHeight="1" x14ac:dyDescent="0.25">
      <c r="A96" s="73" t="s">
        <v>46</v>
      </c>
      <c r="B96" s="74" t="s">
        <v>407</v>
      </c>
      <c r="C96" s="31" t="s">
        <v>224</v>
      </c>
      <c r="D96" s="390">
        <f>SUM(D82:D86)</f>
        <v>474100671</v>
      </c>
      <c r="E96" s="390">
        <f t="shared" ref="E96:F96" si="18">SUM(E82:E86)</f>
        <v>575401956</v>
      </c>
      <c r="F96" s="390">
        <f t="shared" si="18"/>
        <v>349172808</v>
      </c>
      <c r="I96" s="787"/>
    </row>
    <row r="97" spans="1:9" ht="16.5" customHeight="1" x14ac:dyDescent="0.25">
      <c r="A97" s="49" t="s">
        <v>48</v>
      </c>
      <c r="B97" s="64" t="s">
        <v>225</v>
      </c>
      <c r="C97" s="65" t="s">
        <v>226</v>
      </c>
      <c r="D97" s="347">
        <f>'9.sz.mell.'!D96+'10.sz.mell'!D53+'11.sz.mell'!D53+'12.sz.mell'!D53</f>
        <v>113399135</v>
      </c>
      <c r="E97" s="347">
        <f>'9.sz.mell.'!E96+'10.sz.mell'!E53+'11.sz.mell'!E53+'12.sz.mell'!E53</f>
        <v>113399135</v>
      </c>
      <c r="F97" s="347">
        <f>'9.sz.mell.'!F96+'10.sz.mell'!F53+'11.sz.mell'!F53+'12.sz.mell'!F53</f>
        <v>12566008</v>
      </c>
      <c r="I97" s="787"/>
    </row>
    <row r="98" spans="1:9" ht="16.5" customHeight="1" x14ac:dyDescent="0.25">
      <c r="A98" s="51" t="s">
        <v>50</v>
      </c>
      <c r="B98" s="66" t="s">
        <v>227</v>
      </c>
      <c r="C98" s="67" t="s">
        <v>228</v>
      </c>
      <c r="D98" s="347">
        <f>'9.sz.mell.'!D97+'10.sz.mell'!D54+'11.sz.mell'!D54+'12.sz.mell'!D54</f>
        <v>29063668</v>
      </c>
      <c r="E98" s="347">
        <f>'9.sz.mell.'!E97+'10.sz.mell'!E54+'11.sz.mell'!E54+'12.sz.mell'!E54</f>
        <v>29063668</v>
      </c>
      <c r="F98" s="347">
        <f>'9.sz.mell.'!F97+'10.sz.mell'!F54+'11.sz.mell'!F54+'12.sz.mell'!F54</f>
        <v>20436037</v>
      </c>
      <c r="I98" s="787"/>
    </row>
    <row r="99" spans="1:9" ht="16.5" customHeight="1" x14ac:dyDescent="0.25">
      <c r="A99" s="49" t="s">
        <v>53</v>
      </c>
      <c r="B99" s="13" t="s">
        <v>229</v>
      </c>
      <c r="C99" s="14" t="s">
        <v>230</v>
      </c>
      <c r="D99" s="350">
        <f>SUM(D100:D105)</f>
        <v>0</v>
      </c>
      <c r="E99" s="350">
        <f t="shared" ref="E99" si="19">SUM(E100:E105)</f>
        <v>0</v>
      </c>
      <c r="F99" s="347">
        <f>'9.sz.mell.'!F98+'10.sz.mell'!F55+'11.sz.mell'!F55+'12.sz.mell'!F55</f>
        <v>0</v>
      </c>
      <c r="I99" s="787"/>
    </row>
    <row r="100" spans="1:9" ht="16.5" customHeight="1" x14ac:dyDescent="0.25">
      <c r="A100" s="51" t="s">
        <v>56</v>
      </c>
      <c r="B100" s="555" t="s">
        <v>231</v>
      </c>
      <c r="C100" s="36" t="s">
        <v>232</v>
      </c>
      <c r="D100" s="552">
        <f>'9.sz.mell.'!D99</f>
        <v>0</v>
      </c>
      <c r="E100" s="552">
        <f>'9.sz.mell.'!E99</f>
        <v>0</v>
      </c>
      <c r="F100" s="347"/>
      <c r="I100" s="787"/>
    </row>
    <row r="101" spans="1:9" ht="16.5" customHeight="1" x14ac:dyDescent="0.25">
      <c r="A101" s="49" t="s">
        <v>59</v>
      </c>
      <c r="B101" s="556" t="s">
        <v>212</v>
      </c>
      <c r="C101" s="36" t="s">
        <v>233</v>
      </c>
      <c r="D101" s="552">
        <f>'9.sz.mell.'!D100</f>
        <v>0</v>
      </c>
      <c r="E101" s="552">
        <f>'9.sz.mell.'!E100</f>
        <v>0</v>
      </c>
      <c r="F101" s="347"/>
      <c r="I101" s="787"/>
    </row>
    <row r="102" spans="1:9" ht="16.5" customHeight="1" x14ac:dyDescent="0.25">
      <c r="A102" s="51" t="s">
        <v>61</v>
      </c>
      <c r="B102" s="556" t="s">
        <v>234</v>
      </c>
      <c r="C102" s="36" t="s">
        <v>235</v>
      </c>
      <c r="D102" s="552">
        <f>'9.sz.mell.'!D101</f>
        <v>0</v>
      </c>
      <c r="E102" s="552">
        <f>'9.sz.mell.'!E101</f>
        <v>0</v>
      </c>
      <c r="F102" s="347"/>
      <c r="I102" s="787"/>
    </row>
    <row r="103" spans="1:9" ht="16.5" customHeight="1" x14ac:dyDescent="0.25">
      <c r="A103" s="49" t="s">
        <v>63</v>
      </c>
      <c r="B103" s="556" t="s">
        <v>236</v>
      </c>
      <c r="C103" s="36" t="s">
        <v>237</v>
      </c>
      <c r="D103" s="552">
        <f>'9.sz.mell.'!D102</f>
        <v>0</v>
      </c>
      <c r="E103" s="552">
        <f>'9.sz.mell.'!E102</f>
        <v>0</v>
      </c>
      <c r="F103" s="347"/>
      <c r="I103" s="787"/>
    </row>
    <row r="104" spans="1:9" ht="16.5" customHeight="1" x14ac:dyDescent="0.25">
      <c r="A104" s="51" t="s">
        <v>65</v>
      </c>
      <c r="B104" s="556" t="s">
        <v>238</v>
      </c>
      <c r="C104" s="36" t="s">
        <v>239</v>
      </c>
      <c r="D104" s="552">
        <f>'9.sz.mell.'!D103</f>
        <v>0</v>
      </c>
      <c r="E104" s="552">
        <f>'9.sz.mell.'!E103</f>
        <v>0</v>
      </c>
      <c r="F104" s="347"/>
      <c r="I104" s="787"/>
    </row>
    <row r="105" spans="1:9" ht="16.5" customHeight="1" x14ac:dyDescent="0.25">
      <c r="A105" s="75" t="s">
        <v>67</v>
      </c>
      <c r="B105" s="557" t="s">
        <v>240</v>
      </c>
      <c r="C105" s="36" t="s">
        <v>241</v>
      </c>
      <c r="D105" s="552">
        <f>'9.sz.mell.'!D104</f>
        <v>0</v>
      </c>
      <c r="E105" s="552">
        <f>'9.sz.mell.'!E104</f>
        <v>0</v>
      </c>
      <c r="F105" s="347"/>
      <c r="I105" s="787"/>
    </row>
    <row r="106" spans="1:9" ht="16.5" customHeight="1" x14ac:dyDescent="0.25">
      <c r="A106" s="73" t="s">
        <v>69</v>
      </c>
      <c r="B106" s="74" t="s">
        <v>406</v>
      </c>
      <c r="C106" s="31" t="s">
        <v>242</v>
      </c>
      <c r="D106" s="356">
        <f>+D97+D98+D99</f>
        <v>142462803</v>
      </c>
      <c r="E106" s="356">
        <f>+E97+E98+E99</f>
        <v>142462803</v>
      </c>
      <c r="F106" s="356">
        <f>+F97+F98+F99</f>
        <v>33002045</v>
      </c>
      <c r="I106" s="787"/>
    </row>
    <row r="107" spans="1:9" ht="23.25" customHeight="1" x14ac:dyDescent="0.25">
      <c r="A107" s="76" t="s">
        <v>71</v>
      </c>
      <c r="B107" s="48" t="s">
        <v>243</v>
      </c>
      <c r="C107" s="31" t="s">
        <v>244</v>
      </c>
      <c r="D107" s="394">
        <f>SUM(D96+D106)</f>
        <v>616563474</v>
      </c>
      <c r="E107" s="394">
        <f t="shared" ref="E107:F107" si="20">SUM(E96+E106)</f>
        <v>717864759</v>
      </c>
      <c r="F107" s="394">
        <f t="shared" si="20"/>
        <v>382174853</v>
      </c>
      <c r="I107" s="787"/>
    </row>
    <row r="108" spans="1:9" ht="16.5" customHeight="1" x14ac:dyDescent="0.25">
      <c r="A108" s="77" t="s">
        <v>74</v>
      </c>
      <c r="B108" s="78" t="s">
        <v>245</v>
      </c>
      <c r="C108" s="79" t="s">
        <v>246</v>
      </c>
      <c r="D108" s="558">
        <f>'9.sz.mell.'!D107</f>
        <v>0</v>
      </c>
      <c r="E108" s="558">
        <f>'9.sz.mell.'!E107</f>
        <v>0</v>
      </c>
      <c r="F108" s="558">
        <f>'9.sz.mell.'!F107</f>
        <v>0</v>
      </c>
    </row>
    <row r="109" spans="1:9" ht="16.5" customHeight="1" x14ac:dyDescent="0.25">
      <c r="A109" s="51" t="s">
        <v>77</v>
      </c>
      <c r="B109" s="80" t="s">
        <v>247</v>
      </c>
      <c r="C109" s="67" t="s">
        <v>248</v>
      </c>
      <c r="D109" s="367">
        <f>'9.sz.mell.'!D108</f>
        <v>0</v>
      </c>
      <c r="E109" s="367">
        <f>'9.sz.mell.'!E108</f>
        <v>0</v>
      </c>
      <c r="F109" s="367">
        <f>'9.sz.mell.'!F108</f>
        <v>0</v>
      </c>
    </row>
    <row r="110" spans="1:9" ht="16.5" customHeight="1" x14ac:dyDescent="0.25">
      <c r="A110" s="81" t="s">
        <v>80</v>
      </c>
      <c r="B110" s="80" t="s">
        <v>249</v>
      </c>
      <c r="C110" s="67" t="s">
        <v>250</v>
      </c>
      <c r="D110" s="393">
        <f>'9.sz.mell.'!D109</f>
        <v>5605355</v>
      </c>
      <c r="E110" s="393">
        <f>'9.sz.mell.'!E109</f>
        <v>5605355</v>
      </c>
      <c r="F110" s="393">
        <f>'9.sz.mell.'!F109</f>
        <v>5605355</v>
      </c>
    </row>
    <row r="111" spans="1:9" ht="16.5" customHeight="1" x14ac:dyDescent="0.25">
      <c r="A111" s="51" t="s">
        <v>82</v>
      </c>
      <c r="B111" s="80" t="s">
        <v>251</v>
      </c>
      <c r="C111" s="67" t="s">
        <v>252</v>
      </c>
      <c r="D111" s="350"/>
      <c r="E111" s="350"/>
      <c r="F111" s="350"/>
    </row>
    <row r="112" spans="1:9" ht="24.75" customHeight="1" x14ac:dyDescent="0.25">
      <c r="A112" s="82" t="s">
        <v>84</v>
      </c>
      <c r="B112" s="30" t="s">
        <v>253</v>
      </c>
      <c r="C112" s="31" t="s">
        <v>254</v>
      </c>
      <c r="D112" s="374">
        <f>SUM(D108:D111)</f>
        <v>5605355</v>
      </c>
      <c r="E112" s="374">
        <f t="shared" ref="E112" si="21">SUM(E108:E111)</f>
        <v>5605355</v>
      </c>
      <c r="F112" s="374">
        <f>SUM(F108:F111)</f>
        <v>5605355</v>
      </c>
      <c r="G112" s="84"/>
    </row>
    <row r="113" spans="1:11" s="11" customFormat="1" ht="27.75" customHeight="1" x14ac:dyDescent="0.2">
      <c r="A113" s="85">
        <v>32</v>
      </c>
      <c r="B113" s="23" t="s">
        <v>747</v>
      </c>
      <c r="C113" s="86" t="s">
        <v>256</v>
      </c>
      <c r="D113" s="374">
        <f>D107+D112</f>
        <v>622168829</v>
      </c>
      <c r="E113" s="374">
        <f t="shared" ref="E113" si="22">E107+E112</f>
        <v>723470114</v>
      </c>
      <c r="F113" s="374">
        <f>F107+F112</f>
        <v>387780208</v>
      </c>
    </row>
    <row r="114" spans="1:11" ht="16.5" customHeight="1" x14ac:dyDescent="0.25">
      <c r="D114" s="381"/>
      <c r="E114" s="381"/>
      <c r="F114" s="381"/>
    </row>
    <row r="115" spans="1:11" ht="16.5" customHeight="1" x14ac:dyDescent="0.25">
      <c r="D115" s="381">
        <f>D77-D113</f>
        <v>0</v>
      </c>
      <c r="E115" s="381">
        <f>E77-E113</f>
        <v>0</v>
      </c>
      <c r="F115" s="787"/>
    </row>
    <row r="116" spans="1:11" ht="30.75" customHeight="1" x14ac:dyDescent="0.25">
      <c r="A116" s="1043" t="s">
        <v>257</v>
      </c>
      <c r="B116" s="1043"/>
      <c r="C116" s="1043"/>
      <c r="D116" s="1043"/>
      <c r="E116" s="953"/>
      <c r="F116" s="953"/>
      <c r="J116" s="953"/>
      <c r="K116" s="953"/>
    </row>
    <row r="117" spans="1:11" ht="15" customHeight="1" x14ac:dyDescent="0.25">
      <c r="A117" s="1042"/>
      <c r="B117" s="1042"/>
      <c r="C117" s="2"/>
      <c r="D117" s="89"/>
    </row>
    <row r="118" spans="1:11" ht="29.25" customHeight="1" x14ac:dyDescent="0.25">
      <c r="A118" s="90">
        <v>1</v>
      </c>
      <c r="B118" s="1038" t="s">
        <v>258</v>
      </c>
      <c r="C118" s="1039"/>
      <c r="D118" s="91">
        <f>D70-D107</f>
        <v>-51575000</v>
      </c>
      <c r="F118" s="797"/>
      <c r="K118" s="787"/>
    </row>
    <row r="119" spans="1:11" ht="29.25" customHeight="1" x14ac:dyDescent="0.25">
      <c r="A119" s="92" t="s">
        <v>12</v>
      </c>
      <c r="B119" s="1040" t="s">
        <v>599</v>
      </c>
      <c r="C119" s="1041"/>
      <c r="D119" s="93">
        <f>D76-D112</f>
        <v>51575000</v>
      </c>
    </row>
    <row r="120" spans="1:11" x14ac:dyDescent="0.25">
      <c r="E120" s="954"/>
    </row>
    <row r="121" spans="1:11" x14ac:dyDescent="0.25">
      <c r="D121" s="381"/>
      <c r="E121" s="955"/>
    </row>
    <row r="122" spans="1:11" x14ac:dyDescent="0.25">
      <c r="D122" s="862"/>
      <c r="E122" s="956"/>
    </row>
    <row r="123" spans="1:11" x14ac:dyDescent="0.25">
      <c r="E123" s="954"/>
    </row>
    <row r="124" spans="1:11" x14ac:dyDescent="0.25">
      <c r="D124" s="794"/>
    </row>
    <row r="125" spans="1:11" x14ac:dyDescent="0.25">
      <c r="D125" s="794"/>
    </row>
    <row r="126" spans="1:11" x14ac:dyDescent="0.25">
      <c r="D126" s="794"/>
    </row>
    <row r="128" spans="1:11" x14ac:dyDescent="0.25">
      <c r="D128" s="862"/>
    </row>
    <row r="129" spans="4:6" x14ac:dyDescent="0.25">
      <c r="D129" s="794"/>
    </row>
    <row r="130" spans="4:6" x14ac:dyDescent="0.25">
      <c r="D130" s="794"/>
    </row>
    <row r="131" spans="4:6" x14ac:dyDescent="0.25">
      <c r="D131" s="794"/>
    </row>
    <row r="137" spans="4:6" x14ac:dyDescent="0.25">
      <c r="D137" s="862"/>
    </row>
    <row r="138" spans="4:6" x14ac:dyDescent="0.25">
      <c r="F138" s="794"/>
    </row>
    <row r="139" spans="4:6" x14ac:dyDescent="0.25">
      <c r="F139" s="88"/>
    </row>
    <row r="140" spans="4:6" x14ac:dyDescent="0.25">
      <c r="D140" s="862"/>
    </row>
  </sheetData>
  <mergeCells count="9">
    <mergeCell ref="A2:F2"/>
    <mergeCell ref="A1:F1"/>
    <mergeCell ref="B118:C118"/>
    <mergeCell ref="B119:C119"/>
    <mergeCell ref="A117:B117"/>
    <mergeCell ref="A3:B3"/>
    <mergeCell ref="A78:D78"/>
    <mergeCell ref="A116:D116"/>
    <mergeCell ref="A79:F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 ........./2017. (.......) önkormányzati rendelethez</oddHeader>
  </headerFooter>
  <rowBreaks count="2" manualBreakCount="2">
    <brk id="45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topLeftCell="A10" workbookViewId="0">
      <selection activeCell="G10" sqref="G10"/>
    </sheetView>
  </sheetViews>
  <sheetFormatPr defaultColWidth="9.33203125" defaultRowHeight="15" x14ac:dyDescent="0.25"/>
  <cols>
    <col min="1" max="1" width="8" style="400" customWidth="1"/>
    <col min="2" max="2" width="86.1640625" style="400" customWidth="1"/>
    <col min="3" max="3" width="21.5" style="400" customWidth="1"/>
    <col min="4" max="16384" width="9.33203125" style="400"/>
  </cols>
  <sheetData>
    <row r="1" spans="1:3" s="399" customFormat="1" ht="60" customHeight="1" x14ac:dyDescent="0.2">
      <c r="A1" s="1137" t="s">
        <v>620</v>
      </c>
      <c r="B1" s="1137"/>
      <c r="C1" s="1137"/>
    </row>
    <row r="2" spans="1:3" x14ac:dyDescent="0.25">
      <c r="C2" s="445" t="s">
        <v>1</v>
      </c>
    </row>
    <row r="3" spans="1:3" ht="33.75" customHeight="1" x14ac:dyDescent="0.25">
      <c r="A3" s="522" t="s">
        <v>526</v>
      </c>
      <c r="B3" s="523" t="s">
        <v>261</v>
      </c>
      <c r="C3" s="524" t="s">
        <v>385</v>
      </c>
    </row>
    <row r="4" spans="1:3" ht="22.5" customHeight="1" x14ac:dyDescent="0.25">
      <c r="A4" s="401" t="s">
        <v>9</v>
      </c>
      <c r="B4" s="519" t="s">
        <v>571</v>
      </c>
      <c r="C4" s="402">
        <f>'9.sz.mell.'!F45-'1.sz.mell.'!D42</f>
        <v>23861839</v>
      </c>
    </row>
    <row r="5" spans="1:3" ht="22.5" customHeight="1" x14ac:dyDescent="0.25">
      <c r="A5" s="403" t="s">
        <v>12</v>
      </c>
      <c r="B5" s="520" t="s">
        <v>572</v>
      </c>
      <c r="C5" s="402"/>
    </row>
    <row r="6" spans="1:3" ht="22.5" customHeight="1" x14ac:dyDescent="0.25">
      <c r="A6" s="403" t="s">
        <v>15</v>
      </c>
      <c r="B6" s="520" t="s">
        <v>573</v>
      </c>
      <c r="C6" s="404"/>
    </row>
    <row r="7" spans="1:3" ht="31.5" customHeight="1" x14ac:dyDescent="0.25">
      <c r="A7" s="403" t="s">
        <v>18</v>
      </c>
      <c r="B7" s="520" t="s">
        <v>574</v>
      </c>
      <c r="C7" s="404">
        <f>'1.sz.mell.'!D63</f>
        <v>20240000</v>
      </c>
    </row>
    <row r="8" spans="1:3" ht="22.5" customHeight="1" x14ac:dyDescent="0.25">
      <c r="A8" s="403" t="s">
        <v>21</v>
      </c>
      <c r="B8" s="520" t="s">
        <v>575</v>
      </c>
      <c r="C8" s="404">
        <f>'1.sz.mell.'!D42</f>
        <v>160000</v>
      </c>
    </row>
    <row r="9" spans="1:3" ht="28.5" customHeight="1" x14ac:dyDescent="0.25">
      <c r="A9" s="526" t="s">
        <v>24</v>
      </c>
      <c r="B9" s="521" t="s">
        <v>576</v>
      </c>
      <c r="C9" s="530"/>
    </row>
    <row r="10" spans="1:3" s="399" customFormat="1" ht="22.5" customHeight="1" x14ac:dyDescent="0.2">
      <c r="A10" s="527" t="s">
        <v>27</v>
      </c>
      <c r="B10" s="525" t="s">
        <v>577</v>
      </c>
      <c r="C10" s="531">
        <f>SUM(C4:C9)</f>
        <v>44261839</v>
      </c>
    </row>
    <row r="11" spans="1:3" s="399" customFormat="1" ht="22.5" customHeight="1" x14ac:dyDescent="0.2">
      <c r="A11" s="528" t="s">
        <v>30</v>
      </c>
      <c r="B11" s="525" t="s">
        <v>578</v>
      </c>
      <c r="C11" s="531">
        <f>C10/2</f>
        <v>22130919.5</v>
      </c>
    </row>
    <row r="12" spans="1:3" s="399" customFormat="1" ht="27" customHeight="1" x14ac:dyDescent="0.2">
      <c r="A12" s="401" t="s">
        <v>33</v>
      </c>
      <c r="B12" s="519" t="s">
        <v>579</v>
      </c>
      <c r="C12" s="402">
        <v>0</v>
      </c>
    </row>
    <row r="13" spans="1:3" ht="34.5" customHeight="1" x14ac:dyDescent="0.25">
      <c r="A13" s="403" t="s">
        <v>36</v>
      </c>
      <c r="B13" s="520" t="s">
        <v>580</v>
      </c>
      <c r="C13" s="404"/>
    </row>
    <row r="14" spans="1:3" ht="34.5" customHeight="1" x14ac:dyDescent="0.25">
      <c r="A14" s="403" t="s">
        <v>38</v>
      </c>
      <c r="B14" s="520" t="s">
        <v>581</v>
      </c>
      <c r="C14" s="404"/>
    </row>
    <row r="15" spans="1:3" ht="34.5" customHeight="1" x14ac:dyDescent="0.25">
      <c r="A15" s="403" t="s">
        <v>40</v>
      </c>
      <c r="B15" s="520" t="s">
        <v>582</v>
      </c>
      <c r="C15" s="404"/>
    </row>
    <row r="16" spans="1:3" ht="34.5" customHeight="1" x14ac:dyDescent="0.25">
      <c r="A16" s="403" t="s">
        <v>42</v>
      </c>
      <c r="B16" s="520" t="s">
        <v>583</v>
      </c>
      <c r="C16" s="404"/>
    </row>
    <row r="17" spans="1:3" ht="34.5" customHeight="1" x14ac:dyDescent="0.25">
      <c r="A17" s="403" t="s">
        <v>44</v>
      </c>
      <c r="B17" s="520" t="s">
        <v>584</v>
      </c>
      <c r="C17" s="404"/>
    </row>
    <row r="18" spans="1:3" ht="34.5" customHeight="1" x14ac:dyDescent="0.25">
      <c r="A18" s="529" t="s">
        <v>46</v>
      </c>
      <c r="B18" s="521" t="s">
        <v>585</v>
      </c>
      <c r="C18" s="530"/>
    </row>
    <row r="19" spans="1:3" ht="34.5" customHeight="1" x14ac:dyDescent="0.25">
      <c r="A19" s="528" t="s">
        <v>48</v>
      </c>
      <c r="B19" s="525" t="s">
        <v>586</v>
      </c>
      <c r="C19" s="532">
        <f>SUM(C12:C18)</f>
        <v>0</v>
      </c>
    </row>
    <row r="20" spans="1:3" s="399" customFormat="1" ht="24" customHeight="1" x14ac:dyDescent="0.2">
      <c r="A20" s="528" t="s">
        <v>50</v>
      </c>
      <c r="B20" s="525" t="s">
        <v>587</v>
      </c>
      <c r="C20" s="533">
        <f>C11-C19</f>
        <v>22130919.5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workbookViewId="0">
      <selection activeCell="I19" sqref="I19"/>
    </sheetView>
  </sheetViews>
  <sheetFormatPr defaultRowHeight="15" x14ac:dyDescent="0.25"/>
  <cols>
    <col min="1" max="1" width="7.33203125" style="405" customWidth="1"/>
    <col min="2" max="2" width="45.1640625" style="405" customWidth="1"/>
    <col min="3" max="5" width="22.83203125" style="412" customWidth="1"/>
    <col min="6" max="6" width="9.33203125" style="405"/>
    <col min="7" max="7" width="12.83203125" style="405" bestFit="1" customWidth="1"/>
    <col min="8" max="256" width="9.33203125" style="405"/>
    <col min="257" max="257" width="5" style="405" customWidth="1"/>
    <col min="258" max="258" width="76.33203125" style="405" customWidth="1"/>
    <col min="259" max="259" width="17.1640625" style="405" customWidth="1"/>
    <col min="260" max="260" width="19.1640625" style="405" customWidth="1"/>
    <col min="261" max="261" width="17.1640625" style="405" customWidth="1"/>
    <col min="262" max="262" width="9.33203125" style="405"/>
    <col min="263" max="263" width="12.83203125" style="405" bestFit="1" customWidth="1"/>
    <col min="264" max="512" width="9.33203125" style="405"/>
    <col min="513" max="513" width="5" style="405" customWidth="1"/>
    <col min="514" max="514" width="76.33203125" style="405" customWidth="1"/>
    <col min="515" max="515" width="17.1640625" style="405" customWidth="1"/>
    <col min="516" max="516" width="19.1640625" style="405" customWidth="1"/>
    <col min="517" max="517" width="17.1640625" style="405" customWidth="1"/>
    <col min="518" max="518" width="9.33203125" style="405"/>
    <col min="519" max="519" width="12.83203125" style="405" bestFit="1" customWidth="1"/>
    <col min="520" max="768" width="9.33203125" style="405"/>
    <col min="769" max="769" width="5" style="405" customWidth="1"/>
    <col min="770" max="770" width="76.33203125" style="405" customWidth="1"/>
    <col min="771" max="771" width="17.1640625" style="405" customWidth="1"/>
    <col min="772" max="772" width="19.1640625" style="405" customWidth="1"/>
    <col min="773" max="773" width="17.1640625" style="405" customWidth="1"/>
    <col min="774" max="774" width="9.33203125" style="405"/>
    <col min="775" max="775" width="12.83203125" style="405" bestFit="1" customWidth="1"/>
    <col min="776" max="1024" width="9.33203125" style="405"/>
    <col min="1025" max="1025" width="5" style="405" customWidth="1"/>
    <col min="1026" max="1026" width="76.33203125" style="405" customWidth="1"/>
    <col min="1027" max="1027" width="17.1640625" style="405" customWidth="1"/>
    <col min="1028" max="1028" width="19.1640625" style="405" customWidth="1"/>
    <col min="1029" max="1029" width="17.1640625" style="405" customWidth="1"/>
    <col min="1030" max="1030" width="9.33203125" style="405"/>
    <col min="1031" max="1031" width="12.83203125" style="405" bestFit="1" customWidth="1"/>
    <col min="1032" max="1280" width="9.33203125" style="405"/>
    <col min="1281" max="1281" width="5" style="405" customWidth="1"/>
    <col min="1282" max="1282" width="76.33203125" style="405" customWidth="1"/>
    <col min="1283" max="1283" width="17.1640625" style="405" customWidth="1"/>
    <col min="1284" max="1284" width="19.1640625" style="405" customWidth="1"/>
    <col min="1285" max="1285" width="17.1640625" style="405" customWidth="1"/>
    <col min="1286" max="1286" width="9.33203125" style="405"/>
    <col min="1287" max="1287" width="12.83203125" style="405" bestFit="1" customWidth="1"/>
    <col min="1288" max="1536" width="9.33203125" style="405"/>
    <col min="1537" max="1537" width="5" style="405" customWidth="1"/>
    <col min="1538" max="1538" width="76.33203125" style="405" customWidth="1"/>
    <col min="1539" max="1539" width="17.1640625" style="405" customWidth="1"/>
    <col min="1540" max="1540" width="19.1640625" style="405" customWidth="1"/>
    <col min="1541" max="1541" width="17.1640625" style="405" customWidth="1"/>
    <col min="1542" max="1542" width="9.33203125" style="405"/>
    <col min="1543" max="1543" width="12.83203125" style="405" bestFit="1" customWidth="1"/>
    <col min="1544" max="1792" width="9.33203125" style="405"/>
    <col min="1793" max="1793" width="5" style="405" customWidth="1"/>
    <col min="1794" max="1794" width="76.33203125" style="405" customWidth="1"/>
    <col min="1795" max="1795" width="17.1640625" style="405" customWidth="1"/>
    <col min="1796" max="1796" width="19.1640625" style="405" customWidth="1"/>
    <col min="1797" max="1797" width="17.1640625" style="405" customWidth="1"/>
    <col min="1798" max="1798" width="9.33203125" style="405"/>
    <col min="1799" max="1799" width="12.83203125" style="405" bestFit="1" customWidth="1"/>
    <col min="1800" max="2048" width="9.33203125" style="405"/>
    <col min="2049" max="2049" width="5" style="405" customWidth="1"/>
    <col min="2050" max="2050" width="76.33203125" style="405" customWidth="1"/>
    <col min="2051" max="2051" width="17.1640625" style="405" customWidth="1"/>
    <col min="2052" max="2052" width="19.1640625" style="405" customWidth="1"/>
    <col min="2053" max="2053" width="17.1640625" style="405" customWidth="1"/>
    <col min="2054" max="2054" width="9.33203125" style="405"/>
    <col min="2055" max="2055" width="12.83203125" style="405" bestFit="1" customWidth="1"/>
    <col min="2056" max="2304" width="9.33203125" style="405"/>
    <col min="2305" max="2305" width="5" style="405" customWidth="1"/>
    <col min="2306" max="2306" width="76.33203125" style="405" customWidth="1"/>
    <col min="2307" max="2307" width="17.1640625" style="405" customWidth="1"/>
    <col min="2308" max="2308" width="19.1640625" style="405" customWidth="1"/>
    <col min="2309" max="2309" width="17.1640625" style="405" customWidth="1"/>
    <col min="2310" max="2310" width="9.33203125" style="405"/>
    <col min="2311" max="2311" width="12.83203125" style="405" bestFit="1" customWidth="1"/>
    <col min="2312" max="2560" width="9.33203125" style="405"/>
    <col min="2561" max="2561" width="5" style="405" customWidth="1"/>
    <col min="2562" max="2562" width="76.33203125" style="405" customWidth="1"/>
    <col min="2563" max="2563" width="17.1640625" style="405" customWidth="1"/>
    <col min="2564" max="2564" width="19.1640625" style="405" customWidth="1"/>
    <col min="2565" max="2565" width="17.1640625" style="405" customWidth="1"/>
    <col min="2566" max="2566" width="9.33203125" style="405"/>
    <col min="2567" max="2567" width="12.83203125" style="405" bestFit="1" customWidth="1"/>
    <col min="2568" max="2816" width="9.33203125" style="405"/>
    <col min="2817" max="2817" width="5" style="405" customWidth="1"/>
    <col min="2818" max="2818" width="76.33203125" style="405" customWidth="1"/>
    <col min="2819" max="2819" width="17.1640625" style="405" customWidth="1"/>
    <col min="2820" max="2820" width="19.1640625" style="405" customWidth="1"/>
    <col min="2821" max="2821" width="17.1640625" style="405" customWidth="1"/>
    <col min="2822" max="2822" width="9.33203125" style="405"/>
    <col min="2823" max="2823" width="12.83203125" style="405" bestFit="1" customWidth="1"/>
    <col min="2824" max="3072" width="9.33203125" style="405"/>
    <col min="3073" max="3073" width="5" style="405" customWidth="1"/>
    <col min="3074" max="3074" width="76.33203125" style="405" customWidth="1"/>
    <col min="3075" max="3075" width="17.1640625" style="405" customWidth="1"/>
    <col min="3076" max="3076" width="19.1640625" style="405" customWidth="1"/>
    <col min="3077" max="3077" width="17.1640625" style="405" customWidth="1"/>
    <col min="3078" max="3078" width="9.33203125" style="405"/>
    <col min="3079" max="3079" width="12.83203125" style="405" bestFit="1" customWidth="1"/>
    <col min="3080" max="3328" width="9.33203125" style="405"/>
    <col min="3329" max="3329" width="5" style="405" customWidth="1"/>
    <col min="3330" max="3330" width="76.33203125" style="405" customWidth="1"/>
    <col min="3331" max="3331" width="17.1640625" style="405" customWidth="1"/>
    <col min="3332" max="3332" width="19.1640625" style="405" customWidth="1"/>
    <col min="3333" max="3333" width="17.1640625" style="405" customWidth="1"/>
    <col min="3334" max="3334" width="9.33203125" style="405"/>
    <col min="3335" max="3335" width="12.83203125" style="405" bestFit="1" customWidth="1"/>
    <col min="3336" max="3584" width="9.33203125" style="405"/>
    <col min="3585" max="3585" width="5" style="405" customWidth="1"/>
    <col min="3586" max="3586" width="76.33203125" style="405" customWidth="1"/>
    <col min="3587" max="3587" width="17.1640625" style="405" customWidth="1"/>
    <col min="3588" max="3588" width="19.1640625" style="405" customWidth="1"/>
    <col min="3589" max="3589" width="17.1640625" style="405" customWidth="1"/>
    <col min="3590" max="3590" width="9.33203125" style="405"/>
    <col min="3591" max="3591" width="12.83203125" style="405" bestFit="1" customWidth="1"/>
    <col min="3592" max="3840" width="9.33203125" style="405"/>
    <col min="3841" max="3841" width="5" style="405" customWidth="1"/>
    <col min="3842" max="3842" width="76.33203125" style="405" customWidth="1"/>
    <col min="3843" max="3843" width="17.1640625" style="405" customWidth="1"/>
    <col min="3844" max="3844" width="19.1640625" style="405" customWidth="1"/>
    <col min="3845" max="3845" width="17.1640625" style="405" customWidth="1"/>
    <col min="3846" max="3846" width="9.33203125" style="405"/>
    <col min="3847" max="3847" width="12.83203125" style="405" bestFit="1" customWidth="1"/>
    <col min="3848" max="4096" width="9.33203125" style="405"/>
    <col min="4097" max="4097" width="5" style="405" customWidth="1"/>
    <col min="4098" max="4098" width="76.33203125" style="405" customWidth="1"/>
    <col min="4099" max="4099" width="17.1640625" style="405" customWidth="1"/>
    <col min="4100" max="4100" width="19.1640625" style="405" customWidth="1"/>
    <col min="4101" max="4101" width="17.1640625" style="405" customWidth="1"/>
    <col min="4102" max="4102" width="9.33203125" style="405"/>
    <col min="4103" max="4103" width="12.83203125" style="405" bestFit="1" customWidth="1"/>
    <col min="4104" max="4352" width="9.33203125" style="405"/>
    <col min="4353" max="4353" width="5" style="405" customWidth="1"/>
    <col min="4354" max="4354" width="76.33203125" style="405" customWidth="1"/>
    <col min="4355" max="4355" width="17.1640625" style="405" customWidth="1"/>
    <col min="4356" max="4356" width="19.1640625" style="405" customWidth="1"/>
    <col min="4357" max="4357" width="17.1640625" style="405" customWidth="1"/>
    <col min="4358" max="4358" width="9.33203125" style="405"/>
    <col min="4359" max="4359" width="12.83203125" style="405" bestFit="1" customWidth="1"/>
    <col min="4360" max="4608" width="9.33203125" style="405"/>
    <col min="4609" max="4609" width="5" style="405" customWidth="1"/>
    <col min="4610" max="4610" width="76.33203125" style="405" customWidth="1"/>
    <col min="4611" max="4611" width="17.1640625" style="405" customWidth="1"/>
    <col min="4612" max="4612" width="19.1640625" style="405" customWidth="1"/>
    <col min="4613" max="4613" width="17.1640625" style="405" customWidth="1"/>
    <col min="4614" max="4614" width="9.33203125" style="405"/>
    <col min="4615" max="4615" width="12.83203125" style="405" bestFit="1" customWidth="1"/>
    <col min="4616" max="4864" width="9.33203125" style="405"/>
    <col min="4865" max="4865" width="5" style="405" customWidth="1"/>
    <col min="4866" max="4866" width="76.33203125" style="405" customWidth="1"/>
    <col min="4867" max="4867" width="17.1640625" style="405" customWidth="1"/>
    <col min="4868" max="4868" width="19.1640625" style="405" customWidth="1"/>
    <col min="4869" max="4869" width="17.1640625" style="405" customWidth="1"/>
    <col min="4870" max="4870" width="9.33203125" style="405"/>
    <col min="4871" max="4871" width="12.83203125" style="405" bestFit="1" customWidth="1"/>
    <col min="4872" max="5120" width="9.33203125" style="405"/>
    <col min="5121" max="5121" width="5" style="405" customWidth="1"/>
    <col min="5122" max="5122" width="76.33203125" style="405" customWidth="1"/>
    <col min="5123" max="5123" width="17.1640625" style="405" customWidth="1"/>
    <col min="5124" max="5124" width="19.1640625" style="405" customWidth="1"/>
    <col min="5125" max="5125" width="17.1640625" style="405" customWidth="1"/>
    <col min="5126" max="5126" width="9.33203125" style="405"/>
    <col min="5127" max="5127" width="12.83203125" style="405" bestFit="1" customWidth="1"/>
    <col min="5128" max="5376" width="9.33203125" style="405"/>
    <col min="5377" max="5377" width="5" style="405" customWidth="1"/>
    <col min="5378" max="5378" width="76.33203125" style="405" customWidth="1"/>
    <col min="5379" max="5379" width="17.1640625" style="405" customWidth="1"/>
    <col min="5380" max="5380" width="19.1640625" style="405" customWidth="1"/>
    <col min="5381" max="5381" width="17.1640625" style="405" customWidth="1"/>
    <col min="5382" max="5382" width="9.33203125" style="405"/>
    <col min="5383" max="5383" width="12.83203125" style="405" bestFit="1" customWidth="1"/>
    <col min="5384" max="5632" width="9.33203125" style="405"/>
    <col min="5633" max="5633" width="5" style="405" customWidth="1"/>
    <col min="5634" max="5634" width="76.33203125" style="405" customWidth="1"/>
    <col min="5635" max="5635" width="17.1640625" style="405" customWidth="1"/>
    <col min="5636" max="5636" width="19.1640625" style="405" customWidth="1"/>
    <col min="5637" max="5637" width="17.1640625" style="405" customWidth="1"/>
    <col min="5638" max="5638" width="9.33203125" style="405"/>
    <col min="5639" max="5639" width="12.83203125" style="405" bestFit="1" customWidth="1"/>
    <col min="5640" max="5888" width="9.33203125" style="405"/>
    <col min="5889" max="5889" width="5" style="405" customWidth="1"/>
    <col min="5890" max="5890" width="76.33203125" style="405" customWidth="1"/>
    <col min="5891" max="5891" width="17.1640625" style="405" customWidth="1"/>
    <col min="5892" max="5892" width="19.1640625" style="405" customWidth="1"/>
    <col min="5893" max="5893" width="17.1640625" style="405" customWidth="1"/>
    <col min="5894" max="5894" width="9.33203125" style="405"/>
    <col min="5895" max="5895" width="12.83203125" style="405" bestFit="1" customWidth="1"/>
    <col min="5896" max="6144" width="9.33203125" style="405"/>
    <col min="6145" max="6145" width="5" style="405" customWidth="1"/>
    <col min="6146" max="6146" width="76.33203125" style="405" customWidth="1"/>
    <col min="6147" max="6147" width="17.1640625" style="405" customWidth="1"/>
    <col min="6148" max="6148" width="19.1640625" style="405" customWidth="1"/>
    <col min="6149" max="6149" width="17.1640625" style="405" customWidth="1"/>
    <col min="6150" max="6150" width="9.33203125" style="405"/>
    <col min="6151" max="6151" width="12.83203125" style="405" bestFit="1" customWidth="1"/>
    <col min="6152" max="6400" width="9.33203125" style="405"/>
    <col min="6401" max="6401" width="5" style="405" customWidth="1"/>
    <col min="6402" max="6402" width="76.33203125" style="405" customWidth="1"/>
    <col min="6403" max="6403" width="17.1640625" style="405" customWidth="1"/>
    <col min="6404" max="6404" width="19.1640625" style="405" customWidth="1"/>
    <col min="6405" max="6405" width="17.1640625" style="405" customWidth="1"/>
    <col min="6406" max="6406" width="9.33203125" style="405"/>
    <col min="6407" max="6407" width="12.83203125" style="405" bestFit="1" customWidth="1"/>
    <col min="6408" max="6656" width="9.33203125" style="405"/>
    <col min="6657" max="6657" width="5" style="405" customWidth="1"/>
    <col min="6658" max="6658" width="76.33203125" style="405" customWidth="1"/>
    <col min="6659" max="6659" width="17.1640625" style="405" customWidth="1"/>
    <col min="6660" max="6660" width="19.1640625" style="405" customWidth="1"/>
    <col min="6661" max="6661" width="17.1640625" style="405" customWidth="1"/>
    <col min="6662" max="6662" width="9.33203125" style="405"/>
    <col min="6663" max="6663" width="12.83203125" style="405" bestFit="1" customWidth="1"/>
    <col min="6664" max="6912" width="9.33203125" style="405"/>
    <col min="6913" max="6913" width="5" style="405" customWidth="1"/>
    <col min="6914" max="6914" width="76.33203125" style="405" customWidth="1"/>
    <col min="6915" max="6915" width="17.1640625" style="405" customWidth="1"/>
    <col min="6916" max="6916" width="19.1640625" style="405" customWidth="1"/>
    <col min="6917" max="6917" width="17.1640625" style="405" customWidth="1"/>
    <col min="6918" max="6918" width="9.33203125" style="405"/>
    <col min="6919" max="6919" width="12.83203125" style="405" bestFit="1" customWidth="1"/>
    <col min="6920" max="7168" width="9.33203125" style="405"/>
    <col min="7169" max="7169" width="5" style="405" customWidth="1"/>
    <col min="7170" max="7170" width="76.33203125" style="405" customWidth="1"/>
    <col min="7171" max="7171" width="17.1640625" style="405" customWidth="1"/>
    <col min="7172" max="7172" width="19.1640625" style="405" customWidth="1"/>
    <col min="7173" max="7173" width="17.1640625" style="405" customWidth="1"/>
    <col min="7174" max="7174" width="9.33203125" style="405"/>
    <col min="7175" max="7175" width="12.83203125" style="405" bestFit="1" customWidth="1"/>
    <col min="7176" max="7424" width="9.33203125" style="405"/>
    <col min="7425" max="7425" width="5" style="405" customWidth="1"/>
    <col min="7426" max="7426" width="76.33203125" style="405" customWidth="1"/>
    <col min="7427" max="7427" width="17.1640625" style="405" customWidth="1"/>
    <col min="7428" max="7428" width="19.1640625" style="405" customWidth="1"/>
    <col min="7429" max="7429" width="17.1640625" style="405" customWidth="1"/>
    <col min="7430" max="7430" width="9.33203125" style="405"/>
    <col min="7431" max="7431" width="12.83203125" style="405" bestFit="1" customWidth="1"/>
    <col min="7432" max="7680" width="9.33203125" style="405"/>
    <col min="7681" max="7681" width="5" style="405" customWidth="1"/>
    <col min="7682" max="7682" width="76.33203125" style="405" customWidth="1"/>
    <col min="7683" max="7683" width="17.1640625" style="405" customWidth="1"/>
    <col min="7684" max="7684" width="19.1640625" style="405" customWidth="1"/>
    <col min="7685" max="7685" width="17.1640625" style="405" customWidth="1"/>
    <col min="7686" max="7686" width="9.33203125" style="405"/>
    <col min="7687" max="7687" width="12.83203125" style="405" bestFit="1" customWidth="1"/>
    <col min="7688" max="7936" width="9.33203125" style="405"/>
    <col min="7937" max="7937" width="5" style="405" customWidth="1"/>
    <col min="7938" max="7938" width="76.33203125" style="405" customWidth="1"/>
    <col min="7939" max="7939" width="17.1640625" style="405" customWidth="1"/>
    <col min="7940" max="7940" width="19.1640625" style="405" customWidth="1"/>
    <col min="7941" max="7941" width="17.1640625" style="405" customWidth="1"/>
    <col min="7942" max="7942" width="9.33203125" style="405"/>
    <col min="7943" max="7943" width="12.83203125" style="405" bestFit="1" customWidth="1"/>
    <col min="7944" max="8192" width="9.33203125" style="405"/>
    <col min="8193" max="8193" width="5" style="405" customWidth="1"/>
    <col min="8194" max="8194" width="76.33203125" style="405" customWidth="1"/>
    <col min="8195" max="8195" width="17.1640625" style="405" customWidth="1"/>
    <col min="8196" max="8196" width="19.1640625" style="405" customWidth="1"/>
    <col min="8197" max="8197" width="17.1640625" style="405" customWidth="1"/>
    <col min="8198" max="8198" width="9.33203125" style="405"/>
    <col min="8199" max="8199" width="12.83203125" style="405" bestFit="1" customWidth="1"/>
    <col min="8200" max="8448" width="9.33203125" style="405"/>
    <col min="8449" max="8449" width="5" style="405" customWidth="1"/>
    <col min="8450" max="8450" width="76.33203125" style="405" customWidth="1"/>
    <col min="8451" max="8451" width="17.1640625" style="405" customWidth="1"/>
    <col min="8452" max="8452" width="19.1640625" style="405" customWidth="1"/>
    <col min="8453" max="8453" width="17.1640625" style="405" customWidth="1"/>
    <col min="8454" max="8454" width="9.33203125" style="405"/>
    <col min="8455" max="8455" width="12.83203125" style="405" bestFit="1" customWidth="1"/>
    <col min="8456" max="8704" width="9.33203125" style="405"/>
    <col min="8705" max="8705" width="5" style="405" customWidth="1"/>
    <col min="8706" max="8706" width="76.33203125" style="405" customWidth="1"/>
    <col min="8707" max="8707" width="17.1640625" style="405" customWidth="1"/>
    <col min="8708" max="8708" width="19.1640625" style="405" customWidth="1"/>
    <col min="8709" max="8709" width="17.1640625" style="405" customWidth="1"/>
    <col min="8710" max="8710" width="9.33203125" style="405"/>
    <col min="8711" max="8711" width="12.83203125" style="405" bestFit="1" customWidth="1"/>
    <col min="8712" max="8960" width="9.33203125" style="405"/>
    <col min="8961" max="8961" width="5" style="405" customWidth="1"/>
    <col min="8962" max="8962" width="76.33203125" style="405" customWidth="1"/>
    <col min="8963" max="8963" width="17.1640625" style="405" customWidth="1"/>
    <col min="8964" max="8964" width="19.1640625" style="405" customWidth="1"/>
    <col min="8965" max="8965" width="17.1640625" style="405" customWidth="1"/>
    <col min="8966" max="8966" width="9.33203125" style="405"/>
    <col min="8967" max="8967" width="12.83203125" style="405" bestFit="1" customWidth="1"/>
    <col min="8968" max="9216" width="9.33203125" style="405"/>
    <col min="9217" max="9217" width="5" style="405" customWidth="1"/>
    <col min="9218" max="9218" width="76.33203125" style="405" customWidth="1"/>
    <col min="9219" max="9219" width="17.1640625" style="405" customWidth="1"/>
    <col min="9220" max="9220" width="19.1640625" style="405" customWidth="1"/>
    <col min="9221" max="9221" width="17.1640625" style="405" customWidth="1"/>
    <col min="9222" max="9222" width="9.33203125" style="405"/>
    <col min="9223" max="9223" width="12.83203125" style="405" bestFit="1" customWidth="1"/>
    <col min="9224" max="9472" width="9.33203125" style="405"/>
    <col min="9473" max="9473" width="5" style="405" customWidth="1"/>
    <col min="9474" max="9474" width="76.33203125" style="405" customWidth="1"/>
    <col min="9475" max="9475" width="17.1640625" style="405" customWidth="1"/>
    <col min="9476" max="9476" width="19.1640625" style="405" customWidth="1"/>
    <col min="9477" max="9477" width="17.1640625" style="405" customWidth="1"/>
    <col min="9478" max="9478" width="9.33203125" style="405"/>
    <col min="9479" max="9479" width="12.83203125" style="405" bestFit="1" customWidth="1"/>
    <col min="9480" max="9728" width="9.33203125" style="405"/>
    <col min="9729" max="9729" width="5" style="405" customWidth="1"/>
    <col min="9730" max="9730" width="76.33203125" style="405" customWidth="1"/>
    <col min="9731" max="9731" width="17.1640625" style="405" customWidth="1"/>
    <col min="9732" max="9732" width="19.1640625" style="405" customWidth="1"/>
    <col min="9733" max="9733" width="17.1640625" style="405" customWidth="1"/>
    <col min="9734" max="9734" width="9.33203125" style="405"/>
    <col min="9735" max="9735" width="12.83203125" style="405" bestFit="1" customWidth="1"/>
    <col min="9736" max="9984" width="9.33203125" style="405"/>
    <col min="9985" max="9985" width="5" style="405" customWidth="1"/>
    <col min="9986" max="9986" width="76.33203125" style="405" customWidth="1"/>
    <col min="9987" max="9987" width="17.1640625" style="405" customWidth="1"/>
    <col min="9988" max="9988" width="19.1640625" style="405" customWidth="1"/>
    <col min="9989" max="9989" width="17.1640625" style="405" customWidth="1"/>
    <col min="9990" max="9990" width="9.33203125" style="405"/>
    <col min="9991" max="9991" width="12.83203125" style="405" bestFit="1" customWidth="1"/>
    <col min="9992" max="10240" width="9.33203125" style="405"/>
    <col min="10241" max="10241" width="5" style="405" customWidth="1"/>
    <col min="10242" max="10242" width="76.33203125" style="405" customWidth="1"/>
    <col min="10243" max="10243" width="17.1640625" style="405" customWidth="1"/>
    <col min="10244" max="10244" width="19.1640625" style="405" customWidth="1"/>
    <col min="10245" max="10245" width="17.1640625" style="405" customWidth="1"/>
    <col min="10246" max="10246" width="9.33203125" style="405"/>
    <col min="10247" max="10247" width="12.83203125" style="405" bestFit="1" customWidth="1"/>
    <col min="10248" max="10496" width="9.33203125" style="405"/>
    <col min="10497" max="10497" width="5" style="405" customWidth="1"/>
    <col min="10498" max="10498" width="76.33203125" style="405" customWidth="1"/>
    <col min="10499" max="10499" width="17.1640625" style="405" customWidth="1"/>
    <col min="10500" max="10500" width="19.1640625" style="405" customWidth="1"/>
    <col min="10501" max="10501" width="17.1640625" style="405" customWidth="1"/>
    <col min="10502" max="10502" width="9.33203125" style="405"/>
    <col min="10503" max="10503" width="12.83203125" style="405" bestFit="1" customWidth="1"/>
    <col min="10504" max="10752" width="9.33203125" style="405"/>
    <col min="10753" max="10753" width="5" style="405" customWidth="1"/>
    <col min="10754" max="10754" width="76.33203125" style="405" customWidth="1"/>
    <col min="10755" max="10755" width="17.1640625" style="405" customWidth="1"/>
    <col min="10756" max="10756" width="19.1640625" style="405" customWidth="1"/>
    <col min="10757" max="10757" width="17.1640625" style="405" customWidth="1"/>
    <col min="10758" max="10758" width="9.33203125" style="405"/>
    <col min="10759" max="10759" width="12.83203125" style="405" bestFit="1" customWidth="1"/>
    <col min="10760" max="11008" width="9.33203125" style="405"/>
    <col min="11009" max="11009" width="5" style="405" customWidth="1"/>
    <col min="11010" max="11010" width="76.33203125" style="405" customWidth="1"/>
    <col min="11011" max="11011" width="17.1640625" style="405" customWidth="1"/>
    <col min="11012" max="11012" width="19.1640625" style="405" customWidth="1"/>
    <col min="11013" max="11013" width="17.1640625" style="405" customWidth="1"/>
    <col min="11014" max="11014" width="9.33203125" style="405"/>
    <col min="11015" max="11015" width="12.83203125" style="405" bestFit="1" customWidth="1"/>
    <col min="11016" max="11264" width="9.33203125" style="405"/>
    <col min="11265" max="11265" width="5" style="405" customWidth="1"/>
    <col min="11266" max="11266" width="76.33203125" style="405" customWidth="1"/>
    <col min="11267" max="11267" width="17.1640625" style="405" customWidth="1"/>
    <col min="11268" max="11268" width="19.1640625" style="405" customWidth="1"/>
    <col min="11269" max="11269" width="17.1640625" style="405" customWidth="1"/>
    <col min="11270" max="11270" width="9.33203125" style="405"/>
    <col min="11271" max="11271" width="12.83203125" style="405" bestFit="1" customWidth="1"/>
    <col min="11272" max="11520" width="9.33203125" style="405"/>
    <col min="11521" max="11521" width="5" style="405" customWidth="1"/>
    <col min="11522" max="11522" width="76.33203125" style="405" customWidth="1"/>
    <col min="11523" max="11523" width="17.1640625" style="405" customWidth="1"/>
    <col min="11524" max="11524" width="19.1640625" style="405" customWidth="1"/>
    <col min="11525" max="11525" width="17.1640625" style="405" customWidth="1"/>
    <col min="11526" max="11526" width="9.33203125" style="405"/>
    <col min="11527" max="11527" width="12.83203125" style="405" bestFit="1" customWidth="1"/>
    <col min="11528" max="11776" width="9.33203125" style="405"/>
    <col min="11777" max="11777" width="5" style="405" customWidth="1"/>
    <col min="11778" max="11778" width="76.33203125" style="405" customWidth="1"/>
    <col min="11779" max="11779" width="17.1640625" style="405" customWidth="1"/>
    <col min="11780" max="11780" width="19.1640625" style="405" customWidth="1"/>
    <col min="11781" max="11781" width="17.1640625" style="405" customWidth="1"/>
    <col min="11782" max="11782" width="9.33203125" style="405"/>
    <col min="11783" max="11783" width="12.83203125" style="405" bestFit="1" customWidth="1"/>
    <col min="11784" max="12032" width="9.33203125" style="405"/>
    <col min="12033" max="12033" width="5" style="405" customWidth="1"/>
    <col min="12034" max="12034" width="76.33203125" style="405" customWidth="1"/>
    <col min="12035" max="12035" width="17.1640625" style="405" customWidth="1"/>
    <col min="12036" max="12036" width="19.1640625" style="405" customWidth="1"/>
    <col min="12037" max="12037" width="17.1640625" style="405" customWidth="1"/>
    <col min="12038" max="12038" width="9.33203125" style="405"/>
    <col min="12039" max="12039" width="12.83203125" style="405" bestFit="1" customWidth="1"/>
    <col min="12040" max="12288" width="9.33203125" style="405"/>
    <col min="12289" max="12289" width="5" style="405" customWidth="1"/>
    <col min="12290" max="12290" width="76.33203125" style="405" customWidth="1"/>
    <col min="12291" max="12291" width="17.1640625" style="405" customWidth="1"/>
    <col min="12292" max="12292" width="19.1640625" style="405" customWidth="1"/>
    <col min="12293" max="12293" width="17.1640625" style="405" customWidth="1"/>
    <col min="12294" max="12294" width="9.33203125" style="405"/>
    <col min="12295" max="12295" width="12.83203125" style="405" bestFit="1" customWidth="1"/>
    <col min="12296" max="12544" width="9.33203125" style="405"/>
    <col min="12545" max="12545" width="5" style="405" customWidth="1"/>
    <col min="12546" max="12546" width="76.33203125" style="405" customWidth="1"/>
    <col min="12547" max="12547" width="17.1640625" style="405" customWidth="1"/>
    <col min="12548" max="12548" width="19.1640625" style="405" customWidth="1"/>
    <col min="12549" max="12549" width="17.1640625" style="405" customWidth="1"/>
    <col min="12550" max="12550" width="9.33203125" style="405"/>
    <col min="12551" max="12551" width="12.83203125" style="405" bestFit="1" customWidth="1"/>
    <col min="12552" max="12800" width="9.33203125" style="405"/>
    <col min="12801" max="12801" width="5" style="405" customWidth="1"/>
    <col min="12802" max="12802" width="76.33203125" style="405" customWidth="1"/>
    <col min="12803" max="12803" width="17.1640625" style="405" customWidth="1"/>
    <col min="12804" max="12804" width="19.1640625" style="405" customWidth="1"/>
    <col min="12805" max="12805" width="17.1640625" style="405" customWidth="1"/>
    <col min="12806" max="12806" width="9.33203125" style="405"/>
    <col min="12807" max="12807" width="12.83203125" style="405" bestFit="1" customWidth="1"/>
    <col min="12808" max="13056" width="9.33203125" style="405"/>
    <col min="13057" max="13057" width="5" style="405" customWidth="1"/>
    <col min="13058" max="13058" width="76.33203125" style="405" customWidth="1"/>
    <col min="13059" max="13059" width="17.1640625" style="405" customWidth="1"/>
    <col min="13060" max="13060" width="19.1640625" style="405" customWidth="1"/>
    <col min="13061" max="13061" width="17.1640625" style="405" customWidth="1"/>
    <col min="13062" max="13062" width="9.33203125" style="405"/>
    <col min="13063" max="13063" width="12.83203125" style="405" bestFit="1" customWidth="1"/>
    <col min="13064" max="13312" width="9.33203125" style="405"/>
    <col min="13313" max="13313" width="5" style="405" customWidth="1"/>
    <col min="13314" max="13314" width="76.33203125" style="405" customWidth="1"/>
    <col min="13315" max="13315" width="17.1640625" style="405" customWidth="1"/>
    <col min="13316" max="13316" width="19.1640625" style="405" customWidth="1"/>
    <col min="13317" max="13317" width="17.1640625" style="405" customWidth="1"/>
    <col min="13318" max="13318" width="9.33203125" style="405"/>
    <col min="13319" max="13319" width="12.83203125" style="405" bestFit="1" customWidth="1"/>
    <col min="13320" max="13568" width="9.33203125" style="405"/>
    <col min="13569" max="13569" width="5" style="405" customWidth="1"/>
    <col min="13570" max="13570" width="76.33203125" style="405" customWidth="1"/>
    <col min="13571" max="13571" width="17.1640625" style="405" customWidth="1"/>
    <col min="13572" max="13572" width="19.1640625" style="405" customWidth="1"/>
    <col min="13573" max="13573" width="17.1640625" style="405" customWidth="1"/>
    <col min="13574" max="13574" width="9.33203125" style="405"/>
    <col min="13575" max="13575" width="12.83203125" style="405" bestFit="1" customWidth="1"/>
    <col min="13576" max="13824" width="9.33203125" style="405"/>
    <col min="13825" max="13825" width="5" style="405" customWidth="1"/>
    <col min="13826" max="13826" width="76.33203125" style="405" customWidth="1"/>
    <col min="13827" max="13827" width="17.1640625" style="405" customWidth="1"/>
    <col min="13828" max="13828" width="19.1640625" style="405" customWidth="1"/>
    <col min="13829" max="13829" width="17.1640625" style="405" customWidth="1"/>
    <col min="13830" max="13830" width="9.33203125" style="405"/>
    <col min="13831" max="13831" width="12.83203125" style="405" bestFit="1" customWidth="1"/>
    <col min="13832" max="14080" width="9.33203125" style="405"/>
    <col min="14081" max="14081" width="5" style="405" customWidth="1"/>
    <col min="14082" max="14082" width="76.33203125" style="405" customWidth="1"/>
    <col min="14083" max="14083" width="17.1640625" style="405" customWidth="1"/>
    <col min="14084" max="14084" width="19.1640625" style="405" customWidth="1"/>
    <col min="14085" max="14085" width="17.1640625" style="405" customWidth="1"/>
    <col min="14086" max="14086" width="9.33203125" style="405"/>
    <col min="14087" max="14087" width="12.83203125" style="405" bestFit="1" customWidth="1"/>
    <col min="14088" max="14336" width="9.33203125" style="405"/>
    <col min="14337" max="14337" width="5" style="405" customWidth="1"/>
    <col min="14338" max="14338" width="76.33203125" style="405" customWidth="1"/>
    <col min="14339" max="14339" width="17.1640625" style="405" customWidth="1"/>
    <col min="14340" max="14340" width="19.1640625" style="405" customWidth="1"/>
    <col min="14341" max="14341" width="17.1640625" style="405" customWidth="1"/>
    <col min="14342" max="14342" width="9.33203125" style="405"/>
    <col min="14343" max="14343" width="12.83203125" style="405" bestFit="1" customWidth="1"/>
    <col min="14344" max="14592" width="9.33203125" style="405"/>
    <col min="14593" max="14593" width="5" style="405" customWidth="1"/>
    <col min="14594" max="14594" width="76.33203125" style="405" customWidth="1"/>
    <col min="14595" max="14595" width="17.1640625" style="405" customWidth="1"/>
    <col min="14596" max="14596" width="19.1640625" style="405" customWidth="1"/>
    <col min="14597" max="14597" width="17.1640625" style="405" customWidth="1"/>
    <col min="14598" max="14598" width="9.33203125" style="405"/>
    <col min="14599" max="14599" width="12.83203125" style="405" bestFit="1" customWidth="1"/>
    <col min="14600" max="14848" width="9.33203125" style="405"/>
    <col min="14849" max="14849" width="5" style="405" customWidth="1"/>
    <col min="14850" max="14850" width="76.33203125" style="405" customWidth="1"/>
    <col min="14851" max="14851" width="17.1640625" style="405" customWidth="1"/>
    <col min="14852" max="14852" width="19.1640625" style="405" customWidth="1"/>
    <col min="14853" max="14853" width="17.1640625" style="405" customWidth="1"/>
    <col min="14854" max="14854" width="9.33203125" style="405"/>
    <col min="14855" max="14855" width="12.83203125" style="405" bestFit="1" customWidth="1"/>
    <col min="14856" max="15104" width="9.33203125" style="405"/>
    <col min="15105" max="15105" width="5" style="405" customWidth="1"/>
    <col min="15106" max="15106" width="76.33203125" style="405" customWidth="1"/>
    <col min="15107" max="15107" width="17.1640625" style="405" customWidth="1"/>
    <col min="15108" max="15108" width="19.1640625" style="405" customWidth="1"/>
    <col min="15109" max="15109" width="17.1640625" style="405" customWidth="1"/>
    <col min="15110" max="15110" width="9.33203125" style="405"/>
    <col min="15111" max="15111" width="12.83203125" style="405" bestFit="1" customWidth="1"/>
    <col min="15112" max="15360" width="9.33203125" style="405"/>
    <col min="15361" max="15361" width="5" style="405" customWidth="1"/>
    <col min="15362" max="15362" width="76.33203125" style="405" customWidth="1"/>
    <col min="15363" max="15363" width="17.1640625" style="405" customWidth="1"/>
    <col min="15364" max="15364" width="19.1640625" style="405" customWidth="1"/>
    <col min="15365" max="15365" width="17.1640625" style="405" customWidth="1"/>
    <col min="15366" max="15366" width="9.33203125" style="405"/>
    <col min="15367" max="15367" width="12.83203125" style="405" bestFit="1" customWidth="1"/>
    <col min="15368" max="15616" width="9.33203125" style="405"/>
    <col min="15617" max="15617" width="5" style="405" customWidth="1"/>
    <col min="15618" max="15618" width="76.33203125" style="405" customWidth="1"/>
    <col min="15619" max="15619" width="17.1640625" style="405" customWidth="1"/>
    <col min="15620" max="15620" width="19.1640625" style="405" customWidth="1"/>
    <col min="15621" max="15621" width="17.1640625" style="405" customWidth="1"/>
    <col min="15622" max="15622" width="9.33203125" style="405"/>
    <col min="15623" max="15623" width="12.83203125" style="405" bestFit="1" customWidth="1"/>
    <col min="15624" max="15872" width="9.33203125" style="405"/>
    <col min="15873" max="15873" width="5" style="405" customWidth="1"/>
    <col min="15874" max="15874" width="76.33203125" style="405" customWidth="1"/>
    <col min="15875" max="15875" width="17.1640625" style="405" customWidth="1"/>
    <col min="15876" max="15876" width="19.1640625" style="405" customWidth="1"/>
    <col min="15877" max="15877" width="17.1640625" style="405" customWidth="1"/>
    <col min="15878" max="15878" width="9.33203125" style="405"/>
    <col min="15879" max="15879" width="12.83203125" style="405" bestFit="1" customWidth="1"/>
    <col min="15880" max="16128" width="9.33203125" style="405"/>
    <col min="16129" max="16129" width="5" style="405" customWidth="1"/>
    <col min="16130" max="16130" width="76.33203125" style="405" customWidth="1"/>
    <col min="16131" max="16131" width="17.1640625" style="405" customWidth="1"/>
    <col min="16132" max="16132" width="19.1640625" style="405" customWidth="1"/>
    <col min="16133" max="16133" width="17.1640625" style="405" customWidth="1"/>
    <col min="16134" max="16134" width="9.33203125" style="405"/>
    <col min="16135" max="16135" width="12.83203125" style="405" bestFit="1" customWidth="1"/>
    <col min="16136" max="16384" width="9.33203125" style="405"/>
  </cols>
  <sheetData>
    <row r="1" spans="1:7" ht="36.75" customHeight="1" x14ac:dyDescent="0.25">
      <c r="A1" s="1138" t="s">
        <v>621</v>
      </c>
      <c r="B1" s="1138"/>
      <c r="C1" s="1138"/>
      <c r="D1" s="1138"/>
      <c r="E1" s="1138"/>
    </row>
    <row r="2" spans="1:7" ht="15" customHeight="1" x14ac:dyDescent="0.25">
      <c r="A2" s="398"/>
      <c r="B2" s="398"/>
      <c r="C2" s="398" t="s">
        <v>533</v>
      </c>
      <c r="D2" s="398"/>
      <c r="E2" s="398"/>
    </row>
    <row r="3" spans="1:7" x14ac:dyDescent="0.25">
      <c r="A3" s="115"/>
      <c r="B3" s="115"/>
      <c r="C3" s="406"/>
      <c r="D3" s="406"/>
      <c r="E3" s="421" t="s">
        <v>484</v>
      </c>
    </row>
    <row r="4" spans="1:7" s="407" customFormat="1" ht="71.25" x14ac:dyDescent="0.2">
      <c r="A4" s="676" t="s">
        <v>364</v>
      </c>
      <c r="B4" s="677" t="s">
        <v>527</v>
      </c>
      <c r="C4" s="678" t="s">
        <v>622</v>
      </c>
      <c r="D4" s="678" t="s">
        <v>623</v>
      </c>
      <c r="E4" s="679" t="s">
        <v>528</v>
      </c>
      <c r="G4" s="408"/>
    </row>
    <row r="5" spans="1:7" s="407" customFormat="1" ht="12" customHeight="1" x14ac:dyDescent="0.2">
      <c r="A5" s="680">
        <v>1</v>
      </c>
      <c r="B5" s="681">
        <v>2</v>
      </c>
      <c r="C5" s="682">
        <v>3</v>
      </c>
      <c r="D5" s="682">
        <v>4</v>
      </c>
      <c r="E5" s="683">
        <v>5</v>
      </c>
    </row>
    <row r="6" spans="1:7" s="407" customFormat="1" ht="18" customHeight="1" x14ac:dyDescent="0.25">
      <c r="A6" s="684" t="s">
        <v>9</v>
      </c>
      <c r="B6" s="417"/>
      <c r="C6" s="418">
        <v>0</v>
      </c>
      <c r="D6" s="418">
        <v>0</v>
      </c>
      <c r="E6" s="419"/>
    </row>
    <row r="7" spans="1:7" s="407" customFormat="1" ht="18" customHeight="1" x14ac:dyDescent="0.25">
      <c r="A7" s="685" t="s">
        <v>12</v>
      </c>
      <c r="B7" s="413"/>
      <c r="C7" s="414">
        <v>0</v>
      </c>
      <c r="D7" s="414">
        <v>0</v>
      </c>
      <c r="E7" s="420"/>
    </row>
    <row r="8" spans="1:7" s="407" customFormat="1" ht="18" customHeight="1" x14ac:dyDescent="0.25">
      <c r="A8" s="685" t="s">
        <v>15</v>
      </c>
      <c r="B8" s="415"/>
      <c r="C8" s="414"/>
      <c r="D8" s="414"/>
      <c r="E8" s="420"/>
    </row>
    <row r="9" spans="1:7" s="407" customFormat="1" ht="18" customHeight="1" x14ac:dyDescent="0.25">
      <c r="A9" s="684" t="s">
        <v>18</v>
      </c>
      <c r="B9" s="413"/>
      <c r="C9" s="416"/>
      <c r="D9" s="416"/>
      <c r="E9" s="420"/>
    </row>
    <row r="10" spans="1:7" s="407" customFormat="1" ht="18" customHeight="1" x14ac:dyDescent="0.2">
      <c r="A10" s="685" t="s">
        <v>21</v>
      </c>
      <c r="B10" s="686"/>
      <c r="C10" s="687"/>
      <c r="D10" s="687"/>
      <c r="E10" s="420"/>
    </row>
    <row r="11" spans="1:7" s="407" customFormat="1" ht="18" customHeight="1" x14ac:dyDescent="0.2">
      <c r="A11" s="685" t="s">
        <v>24</v>
      </c>
      <c r="B11" s="688"/>
      <c r="C11" s="416"/>
      <c r="D11" s="416"/>
      <c r="E11" s="420"/>
    </row>
    <row r="12" spans="1:7" s="407" customFormat="1" ht="18" customHeight="1" x14ac:dyDescent="0.2">
      <c r="A12" s="684" t="s">
        <v>27</v>
      </c>
      <c r="B12" s="688"/>
      <c r="C12" s="416"/>
      <c r="D12" s="416"/>
      <c r="E12" s="420"/>
    </row>
    <row r="13" spans="1:7" s="407" customFormat="1" ht="18" customHeight="1" x14ac:dyDescent="0.2">
      <c r="A13" s="685" t="s">
        <v>30</v>
      </c>
      <c r="B13" s="688"/>
      <c r="C13" s="416"/>
      <c r="D13" s="416"/>
      <c r="E13" s="420"/>
    </row>
    <row r="14" spans="1:7" s="407" customFormat="1" ht="18" customHeight="1" x14ac:dyDescent="0.2">
      <c r="A14" s="685" t="s">
        <v>33</v>
      </c>
      <c r="B14" s="688"/>
      <c r="C14" s="416"/>
      <c r="D14" s="416"/>
      <c r="E14" s="420"/>
    </row>
    <row r="15" spans="1:7" s="407" customFormat="1" ht="18" customHeight="1" x14ac:dyDescent="0.2">
      <c r="A15" s="689" t="s">
        <v>36</v>
      </c>
      <c r="B15" s="690"/>
      <c r="C15" s="691"/>
      <c r="D15" s="691"/>
      <c r="E15" s="692"/>
    </row>
    <row r="16" spans="1:7" s="407" customFormat="1" x14ac:dyDescent="0.2">
      <c r="A16" s="693" t="s">
        <v>38</v>
      </c>
      <c r="B16" s="694" t="s">
        <v>529</v>
      </c>
      <c r="C16" s="695">
        <f>SUM(C6:C15)</f>
        <v>0</v>
      </c>
      <c r="D16" s="695">
        <f>SUM(D6:D15)</f>
        <v>0</v>
      </c>
      <c r="E16" s="696">
        <f>SUM(E6:E15)</f>
        <v>0</v>
      </c>
    </row>
    <row r="17" spans="1:6" s="407" customFormat="1" x14ac:dyDescent="0.25">
      <c r="A17" s="689" t="s">
        <v>40</v>
      </c>
      <c r="B17" s="697"/>
      <c r="C17" s="698"/>
      <c r="D17" s="698"/>
      <c r="E17" s="699"/>
    </row>
    <row r="18" spans="1:6" s="407" customFormat="1" x14ac:dyDescent="0.2">
      <c r="A18" s="693" t="s">
        <v>42</v>
      </c>
      <c r="B18" s="694" t="s">
        <v>530</v>
      </c>
      <c r="C18" s="695">
        <f>SUM(C17:C17)</f>
        <v>0</v>
      </c>
      <c r="D18" s="695">
        <f>SUM(D17:D17)</f>
        <v>0</v>
      </c>
      <c r="E18" s="696">
        <f>SUM(E17:E17)</f>
        <v>0</v>
      </c>
    </row>
    <row r="19" spans="1:6" s="407" customFormat="1" x14ac:dyDescent="0.25">
      <c r="A19" s="684" t="s">
        <v>44</v>
      </c>
      <c r="B19" s="700"/>
      <c r="C19" s="701"/>
      <c r="D19" s="701"/>
      <c r="E19" s="419"/>
    </row>
    <row r="20" spans="1:6" s="407" customFormat="1" x14ac:dyDescent="0.25">
      <c r="A20" s="685" t="s">
        <v>46</v>
      </c>
      <c r="B20" s="702"/>
      <c r="C20" s="703"/>
      <c r="D20" s="703"/>
      <c r="E20" s="420"/>
    </row>
    <row r="21" spans="1:6" s="407" customFormat="1" x14ac:dyDescent="0.25">
      <c r="A21" s="684" t="s">
        <v>48</v>
      </c>
      <c r="B21" s="704"/>
      <c r="C21" s="705"/>
      <c r="D21" s="705"/>
      <c r="E21" s="420"/>
    </row>
    <row r="22" spans="1:6" s="407" customFormat="1" x14ac:dyDescent="0.25">
      <c r="A22" s="685" t="s">
        <v>50</v>
      </c>
      <c r="B22" s="704"/>
      <c r="C22" s="705"/>
      <c r="D22" s="705"/>
      <c r="E22" s="420"/>
    </row>
    <row r="23" spans="1:6" s="407" customFormat="1" x14ac:dyDescent="0.25">
      <c r="A23" s="706" t="s">
        <v>53</v>
      </c>
      <c r="B23" s="707"/>
      <c r="C23" s="708"/>
      <c r="D23" s="708"/>
      <c r="E23" s="692"/>
    </row>
    <row r="24" spans="1:6" s="407" customFormat="1" x14ac:dyDescent="0.2">
      <c r="A24" s="693" t="s">
        <v>56</v>
      </c>
      <c r="B24" s="694" t="s">
        <v>531</v>
      </c>
      <c r="C24" s="695">
        <f>SUM(C19:C23)</f>
        <v>0</v>
      </c>
      <c r="D24" s="695">
        <f>SUM(D19:D23)</f>
        <v>0</v>
      </c>
      <c r="E24" s="696">
        <f>SUM(E19:E23)</f>
        <v>0</v>
      </c>
    </row>
    <row r="25" spans="1:6" s="407" customFormat="1" ht="27" customHeight="1" x14ac:dyDescent="0.2">
      <c r="A25" s="709" t="s">
        <v>59</v>
      </c>
      <c r="B25" s="710" t="s">
        <v>532</v>
      </c>
      <c r="C25" s="711">
        <f>SUM(C24,C18,C16)</f>
        <v>0</v>
      </c>
      <c r="D25" s="711">
        <f>SUM(D24,D18,D16)</f>
        <v>0</v>
      </c>
      <c r="E25" s="712">
        <f>SUM(E24,E18,E16)</f>
        <v>0</v>
      </c>
    </row>
    <row r="28" spans="1:6" x14ac:dyDescent="0.25">
      <c r="A28" s="409"/>
      <c r="B28" s="410"/>
      <c r="C28" s="409"/>
      <c r="D28" s="409"/>
      <c r="E28" s="409"/>
    </row>
    <row r="29" spans="1:6" x14ac:dyDescent="0.25">
      <c r="A29" s="409"/>
      <c r="B29" s="410"/>
      <c r="C29" s="409"/>
      <c r="D29" s="409"/>
      <c r="E29" s="409"/>
    </row>
    <row r="30" spans="1:6" x14ac:dyDescent="0.25">
      <c r="A30" s="409"/>
      <c r="B30" s="410"/>
      <c r="C30" s="409"/>
      <c r="D30" s="409"/>
      <c r="E30" s="409"/>
      <c r="F30" s="411"/>
    </row>
    <row r="31" spans="1:6" x14ac:dyDescent="0.25">
      <c r="A31" s="409"/>
      <c r="B31" s="410"/>
      <c r="C31" s="409"/>
      <c r="D31" s="409"/>
      <c r="E31" s="409"/>
    </row>
    <row r="32" spans="1:6" x14ac:dyDescent="0.25">
      <c r="A32" s="409"/>
      <c r="B32" s="410"/>
      <c r="C32" s="409"/>
      <c r="D32" s="409"/>
      <c r="E32" s="409"/>
    </row>
    <row r="33" spans="1:5" x14ac:dyDescent="0.25">
      <c r="A33" s="409"/>
      <c r="B33" s="410"/>
      <c r="C33" s="409"/>
      <c r="D33" s="409"/>
      <c r="E33" s="409"/>
    </row>
    <row r="34" spans="1:5" x14ac:dyDescent="0.25">
      <c r="A34" s="409"/>
      <c r="B34" s="410"/>
      <c r="C34" s="409"/>
      <c r="D34" s="409"/>
      <c r="E34" s="409"/>
    </row>
    <row r="35" spans="1:5" x14ac:dyDescent="0.25">
      <c r="A35" s="409"/>
      <c r="B35" s="410"/>
      <c r="C35" s="409"/>
      <c r="D35" s="409"/>
      <c r="E35" s="409"/>
    </row>
    <row r="36" spans="1:5" x14ac:dyDescent="0.25">
      <c r="A36" s="409"/>
      <c r="B36" s="410"/>
      <c r="C36" s="409"/>
      <c r="D36" s="409"/>
      <c r="E36" s="409"/>
    </row>
    <row r="37" spans="1:5" x14ac:dyDescent="0.25">
      <c r="A37" s="409"/>
      <c r="B37" s="409"/>
      <c r="C37" s="409"/>
      <c r="D37" s="409"/>
      <c r="E37" s="409"/>
    </row>
    <row r="38" spans="1:5" x14ac:dyDescent="0.25">
      <c r="A38" s="409"/>
      <c r="B38" s="409"/>
      <c r="C38" s="409"/>
      <c r="D38" s="409"/>
      <c r="E38" s="409"/>
    </row>
    <row r="39" spans="1:5" x14ac:dyDescent="0.25">
      <c r="A39" s="409"/>
      <c r="B39" s="409"/>
      <c r="C39" s="409"/>
      <c r="D39" s="409"/>
      <c r="E39" s="409"/>
    </row>
    <row r="40" spans="1:5" x14ac:dyDescent="0.25">
      <c r="A40" s="409"/>
      <c r="B40" s="409"/>
      <c r="C40" s="409"/>
      <c r="D40" s="409"/>
      <c r="E40" s="409"/>
    </row>
    <row r="41" spans="1:5" x14ac:dyDescent="0.25">
      <c r="A41" s="409"/>
      <c r="B41" s="409"/>
      <c r="C41" s="409"/>
      <c r="D41" s="409"/>
      <c r="E41" s="409"/>
    </row>
    <row r="42" spans="1:5" x14ac:dyDescent="0.25">
      <c r="A42" s="409"/>
      <c r="B42" s="409"/>
      <c r="C42" s="409"/>
      <c r="D42" s="409"/>
      <c r="E42" s="409"/>
    </row>
    <row r="43" spans="1:5" x14ac:dyDescent="0.25">
      <c r="A43" s="409"/>
      <c r="B43" s="409"/>
      <c r="C43" s="409"/>
      <c r="D43" s="409"/>
      <c r="E43" s="409"/>
    </row>
    <row r="44" spans="1:5" x14ac:dyDescent="0.25">
      <c r="A44" s="409"/>
      <c r="B44" s="409"/>
      <c r="C44" s="409"/>
      <c r="D44" s="409"/>
      <c r="E44" s="409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139" t="s">
        <v>706</v>
      </c>
      <c r="B1" s="1139"/>
      <c r="C1" s="1139"/>
      <c r="D1" s="1139"/>
      <c r="E1" s="1139"/>
      <c r="F1" s="1139"/>
      <c r="G1" s="1139"/>
    </row>
    <row r="2" spans="1:7" x14ac:dyDescent="0.2">
      <c r="A2" s="796"/>
      <c r="B2" s="796"/>
      <c r="C2" s="796"/>
      <c r="D2" s="796"/>
      <c r="E2" s="796"/>
      <c r="F2" s="796"/>
      <c r="G2" s="796"/>
    </row>
    <row r="3" spans="1:7" ht="15.75" x14ac:dyDescent="0.25">
      <c r="A3" s="829" t="s">
        <v>707</v>
      </c>
      <c r="B3" s="830"/>
      <c r="C3" s="1140" t="s">
        <v>708</v>
      </c>
      <c r="D3" s="1140"/>
      <c r="E3" s="1140"/>
      <c r="F3" s="1140"/>
      <c r="G3" s="1140"/>
    </row>
    <row r="4" spans="1:7" ht="15.75" x14ac:dyDescent="0.25">
      <c r="A4" s="830"/>
      <c r="B4" s="830"/>
      <c r="C4" s="830"/>
      <c r="D4" s="830"/>
      <c r="E4" s="830"/>
      <c r="F4" s="830"/>
      <c r="G4" s="830"/>
    </row>
    <row r="5" spans="1:7" ht="15.75" x14ac:dyDescent="0.25">
      <c r="A5" s="829" t="s">
        <v>709</v>
      </c>
      <c r="B5" s="830"/>
      <c r="C5" s="1140" t="s">
        <v>708</v>
      </c>
      <c r="D5" s="1140"/>
      <c r="E5" s="1140"/>
      <c r="F5" s="1140"/>
      <c r="G5" s="830"/>
    </row>
    <row r="6" spans="1:7" x14ac:dyDescent="0.2">
      <c r="A6" s="831"/>
      <c r="B6" s="831"/>
      <c r="C6" s="831"/>
      <c r="D6" s="831"/>
      <c r="E6" s="831"/>
      <c r="F6" s="831"/>
      <c r="G6" s="831"/>
    </row>
    <row r="7" spans="1:7" ht="15" x14ac:dyDescent="0.25">
      <c r="A7" s="832" t="s">
        <v>710</v>
      </c>
      <c r="B7" s="833"/>
      <c r="C7" s="833"/>
      <c r="D7" s="834"/>
      <c r="E7" s="834"/>
      <c r="F7" s="834"/>
      <c r="G7" s="834"/>
    </row>
    <row r="8" spans="1:7" ht="15.75" thickBot="1" x14ac:dyDescent="0.3">
      <c r="A8" s="832" t="s">
        <v>711</v>
      </c>
      <c r="B8" s="834"/>
      <c r="C8" s="834"/>
      <c r="D8" s="834"/>
      <c r="E8" s="834"/>
      <c r="F8" s="834"/>
      <c r="G8" s="835" t="str">
        <f>'[16]9.3.3. sz. mell'!C4</f>
        <v>Forintban!</v>
      </c>
    </row>
    <row r="9" spans="1:7" ht="36.75" thickBot="1" x14ac:dyDescent="0.25">
      <c r="A9" s="836" t="s">
        <v>364</v>
      </c>
      <c r="B9" s="837" t="s">
        <v>712</v>
      </c>
      <c r="C9" s="837" t="s">
        <v>713</v>
      </c>
      <c r="D9" s="837" t="s">
        <v>714</v>
      </c>
      <c r="E9" s="837" t="s">
        <v>715</v>
      </c>
      <c r="F9" s="837" t="s">
        <v>716</v>
      </c>
      <c r="G9" s="838" t="s">
        <v>469</v>
      </c>
    </row>
    <row r="10" spans="1:7" ht="24.75" customHeight="1" x14ac:dyDescent="0.2">
      <c r="A10" s="839" t="s">
        <v>9</v>
      </c>
      <c r="B10" s="840" t="s">
        <v>717</v>
      </c>
      <c r="C10" s="841"/>
      <c r="D10" s="841"/>
      <c r="E10" s="841"/>
      <c r="F10" s="841"/>
      <c r="G10" s="842">
        <f>SUM(C10:F10)</f>
        <v>0</v>
      </c>
    </row>
    <row r="11" spans="1:7" ht="24.75" customHeight="1" x14ac:dyDescent="0.2">
      <c r="A11" s="843" t="s">
        <v>12</v>
      </c>
      <c r="B11" s="844" t="s">
        <v>718</v>
      </c>
      <c r="C11" s="845"/>
      <c r="D11" s="845"/>
      <c r="E11" s="845"/>
      <c r="F11" s="845"/>
      <c r="G11" s="846">
        <f t="shared" ref="G11:G16" si="0">SUM(C11:F11)</f>
        <v>0</v>
      </c>
    </row>
    <row r="12" spans="1:7" ht="24.75" customHeight="1" x14ac:dyDescent="0.2">
      <c r="A12" s="843" t="s">
        <v>15</v>
      </c>
      <c r="B12" s="844" t="s">
        <v>719</v>
      </c>
      <c r="C12" s="845"/>
      <c r="D12" s="845"/>
      <c r="E12" s="845"/>
      <c r="F12" s="845"/>
      <c r="G12" s="846">
        <f t="shared" si="0"/>
        <v>0</v>
      </c>
    </row>
    <row r="13" spans="1:7" ht="24.75" customHeight="1" x14ac:dyDescent="0.2">
      <c r="A13" s="843" t="s">
        <v>18</v>
      </c>
      <c r="B13" s="844" t="s">
        <v>720</v>
      </c>
      <c r="C13" s="845"/>
      <c r="D13" s="845"/>
      <c r="E13" s="845"/>
      <c r="F13" s="845"/>
      <c r="G13" s="846">
        <f t="shared" si="0"/>
        <v>0</v>
      </c>
    </row>
    <row r="14" spans="1:7" ht="24.75" customHeight="1" x14ac:dyDescent="0.2">
      <c r="A14" s="843" t="s">
        <v>21</v>
      </c>
      <c r="B14" s="844" t="s">
        <v>721</v>
      </c>
      <c r="C14" s="845"/>
      <c r="D14" s="845"/>
      <c r="E14" s="845"/>
      <c r="F14" s="845"/>
      <c r="G14" s="846">
        <f t="shared" si="0"/>
        <v>0</v>
      </c>
    </row>
    <row r="15" spans="1:7" ht="24.75" customHeight="1" thickBot="1" x14ac:dyDescent="0.25">
      <c r="A15" s="847" t="s">
        <v>24</v>
      </c>
      <c r="B15" s="848" t="s">
        <v>722</v>
      </c>
      <c r="C15" s="849"/>
      <c r="D15" s="849"/>
      <c r="E15" s="849"/>
      <c r="F15" s="849"/>
      <c r="G15" s="850">
        <f t="shared" si="0"/>
        <v>0</v>
      </c>
    </row>
    <row r="16" spans="1:7" ht="24.75" customHeight="1" thickBot="1" x14ac:dyDescent="0.25">
      <c r="A16" s="851" t="s">
        <v>27</v>
      </c>
      <c r="B16" s="852" t="s">
        <v>469</v>
      </c>
      <c r="C16" s="853">
        <f>SUM(C10:C15)</f>
        <v>0</v>
      </c>
      <c r="D16" s="853">
        <f>SUM(D10:D15)</f>
        <v>0</v>
      </c>
      <c r="E16" s="853">
        <f>SUM(E10:E15)</f>
        <v>0</v>
      </c>
      <c r="F16" s="853">
        <f>SUM(F10:F15)</f>
        <v>0</v>
      </c>
      <c r="G16" s="854">
        <f t="shared" si="0"/>
        <v>0</v>
      </c>
    </row>
    <row r="17" spans="1:7" x14ac:dyDescent="0.2">
      <c r="A17" s="831"/>
      <c r="B17" s="831"/>
      <c r="C17" s="831"/>
      <c r="D17" s="831"/>
      <c r="E17" s="831"/>
      <c r="F17" s="831"/>
      <c r="G17" s="831"/>
    </row>
    <row r="18" spans="1:7" x14ac:dyDescent="0.2">
      <c r="A18" s="831"/>
      <c r="B18" s="831"/>
      <c r="C18" s="831"/>
      <c r="D18" s="831"/>
      <c r="E18" s="831"/>
      <c r="F18" s="831"/>
      <c r="G18" s="831"/>
    </row>
    <row r="19" spans="1:7" x14ac:dyDescent="0.2">
      <c r="A19" s="831"/>
      <c r="B19" s="831"/>
      <c r="C19" s="831"/>
      <c r="D19" s="831"/>
      <c r="E19" s="831"/>
      <c r="F19" s="831"/>
      <c r="G19" s="831"/>
    </row>
    <row r="20" spans="1:7" ht="15.75" x14ac:dyDescent="0.25">
      <c r="A20" s="855"/>
      <c r="B20" s="831" t="s">
        <v>724</v>
      </c>
      <c r="C20" s="831"/>
      <c r="D20" s="831"/>
      <c r="E20" s="831"/>
      <c r="F20" s="831"/>
      <c r="G20" s="831"/>
    </row>
    <row r="21" spans="1:7" x14ac:dyDescent="0.2">
      <c r="A21" s="831"/>
      <c r="B21" s="831"/>
      <c r="C21" s="831"/>
      <c r="D21" s="831"/>
      <c r="E21" s="831"/>
      <c r="F21" s="831"/>
      <c r="G21" s="831"/>
    </row>
    <row r="22" spans="1:7" x14ac:dyDescent="0.2">
      <c r="A22" s="831"/>
      <c r="B22" s="831"/>
      <c r="C22" s="831"/>
      <c r="D22" s="831"/>
      <c r="E22" s="831"/>
      <c r="F22" s="831"/>
      <c r="G22" s="831"/>
    </row>
    <row r="23" spans="1:7" x14ac:dyDescent="0.2">
      <c r="A23" s="831"/>
      <c r="B23" s="831"/>
      <c r="C23" s="856"/>
      <c r="D23" s="856"/>
      <c r="E23" s="856"/>
      <c r="F23" s="856"/>
      <c r="G23" s="831"/>
    </row>
    <row r="24" spans="1:7" ht="13.5" x14ac:dyDescent="0.25">
      <c r="A24" s="831"/>
      <c r="B24" s="831"/>
      <c r="C24" s="857"/>
      <c r="D24" s="858" t="s">
        <v>723</v>
      </c>
      <c r="E24" s="858"/>
      <c r="F24" s="857"/>
      <c r="G24" s="831"/>
    </row>
    <row r="25" spans="1:7" ht="13.5" x14ac:dyDescent="0.25">
      <c r="A25" s="796"/>
      <c r="B25" s="796"/>
      <c r="C25" s="138"/>
      <c r="D25" s="859"/>
      <c r="E25" s="859"/>
      <c r="F25" s="138"/>
      <c r="G25" s="796"/>
    </row>
    <row r="26" spans="1:7" ht="13.5" x14ac:dyDescent="0.25">
      <c r="A26" s="796"/>
      <c r="B26" s="796"/>
      <c r="C26" s="138"/>
      <c r="D26" s="859"/>
      <c r="E26" s="859"/>
      <c r="F26" s="138"/>
      <c r="G26" s="796"/>
    </row>
    <row r="27" spans="1:7" x14ac:dyDescent="0.2">
      <c r="A27" s="796"/>
      <c r="B27" s="796"/>
      <c r="C27" s="796"/>
      <c r="D27" s="796"/>
      <c r="E27" s="796"/>
      <c r="F27" s="796"/>
      <c r="G27" s="796"/>
    </row>
  </sheetData>
  <mergeCells count="3">
    <mergeCell ref="A1:G1"/>
    <mergeCell ref="C3:G3"/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L1" sqref="L1:L1048576"/>
    </sheetView>
  </sheetViews>
  <sheetFormatPr defaultColWidth="9.33203125" defaultRowHeight="12.75" x14ac:dyDescent="0.2"/>
  <cols>
    <col min="1" max="1" width="7" style="96" customWidth="1"/>
    <col min="2" max="2" width="58.83203125" style="97" customWidth="1"/>
    <col min="3" max="5" width="16.33203125" style="96" customWidth="1"/>
    <col min="6" max="6" width="58.83203125" style="96" customWidth="1"/>
    <col min="7" max="9" width="16.33203125" style="96" customWidth="1"/>
    <col min="10" max="10" width="9.33203125" style="96"/>
    <col min="11" max="12" width="10.83203125" style="96" bestFit="1" customWidth="1"/>
    <col min="13" max="16384" width="9.33203125" style="96"/>
  </cols>
  <sheetData>
    <row r="1" spans="1:9" ht="44.25" customHeight="1" x14ac:dyDescent="0.2">
      <c r="A1" s="1049" t="s">
        <v>735</v>
      </c>
      <c r="B1" s="1049"/>
      <c r="C1" s="1049"/>
      <c r="D1" s="1049"/>
      <c r="E1" s="1049"/>
      <c r="F1" s="1049"/>
      <c r="G1" s="1049"/>
      <c r="H1" s="1049"/>
      <c r="I1" s="1049"/>
    </row>
    <row r="2" spans="1:9" x14ac:dyDescent="0.2">
      <c r="E2" s="98" t="s">
        <v>1</v>
      </c>
      <c r="F2" s="95"/>
      <c r="I2" s="993" t="s">
        <v>1</v>
      </c>
    </row>
    <row r="3" spans="1:9" ht="18" customHeight="1" x14ac:dyDescent="0.2">
      <c r="A3" s="1048" t="s">
        <v>2</v>
      </c>
      <c r="B3" s="1045" t="s">
        <v>259</v>
      </c>
      <c r="C3" s="1046"/>
      <c r="D3" s="1046"/>
      <c r="E3" s="1047"/>
      <c r="F3" s="1045" t="s">
        <v>260</v>
      </c>
      <c r="G3" s="1046"/>
      <c r="H3" s="1046"/>
      <c r="I3" s="1047"/>
    </row>
    <row r="4" spans="1:9" s="99" customFormat="1" ht="35.25" customHeight="1" x14ac:dyDescent="0.2">
      <c r="A4" s="1048"/>
      <c r="B4" s="1015" t="s">
        <v>261</v>
      </c>
      <c r="C4" s="1015" t="s">
        <v>745</v>
      </c>
      <c r="D4" s="1015" t="s">
        <v>746</v>
      </c>
      <c r="E4" s="1015" t="s">
        <v>738</v>
      </c>
      <c r="F4" s="1015" t="s">
        <v>261</v>
      </c>
      <c r="G4" s="1015" t="s">
        <v>745</v>
      </c>
      <c r="H4" s="1015" t="s">
        <v>746</v>
      </c>
      <c r="I4" s="1015" t="s">
        <v>738</v>
      </c>
    </row>
    <row r="5" spans="1:9" s="100" customFormat="1" ht="12" customHeight="1" x14ac:dyDescent="0.2">
      <c r="A5" s="1015" t="s">
        <v>5</v>
      </c>
      <c r="B5" s="1015" t="s">
        <v>6</v>
      </c>
      <c r="C5" s="1015" t="s">
        <v>7</v>
      </c>
      <c r="D5" s="1015" t="s">
        <v>8</v>
      </c>
      <c r="E5" s="1015" t="s">
        <v>262</v>
      </c>
      <c r="F5" s="1015" t="s">
        <v>411</v>
      </c>
      <c r="G5" s="1015" t="s">
        <v>598</v>
      </c>
      <c r="H5" s="1015" t="s">
        <v>739</v>
      </c>
      <c r="I5" s="1015" t="s">
        <v>740</v>
      </c>
    </row>
    <row r="6" spans="1:9" x14ac:dyDescent="0.2">
      <c r="A6" s="1007" t="s">
        <v>9</v>
      </c>
      <c r="B6" s="999" t="s">
        <v>408</v>
      </c>
      <c r="C6" s="1008">
        <f>'1.sz.mell.'!D12</f>
        <v>159148958</v>
      </c>
      <c r="D6" s="1008">
        <f>'1.sz.mell.'!E12</f>
        <v>166236658</v>
      </c>
      <c r="E6" s="1008">
        <f>'1.sz.mell.'!F12</f>
        <v>88598678</v>
      </c>
      <c r="F6" s="999" t="s">
        <v>198</v>
      </c>
      <c r="G6" s="1008">
        <f>'1.sz.mell.'!D82</f>
        <v>222920611</v>
      </c>
      <c r="H6" s="1008">
        <f>'1.sz.mell.'!E82</f>
        <v>229466026</v>
      </c>
      <c r="I6" s="1008">
        <f>'1.sz.mell.'!F82</f>
        <v>115102667</v>
      </c>
    </row>
    <row r="7" spans="1:9" x14ac:dyDescent="0.2">
      <c r="A7" s="1007" t="s">
        <v>12</v>
      </c>
      <c r="B7" s="999" t="s">
        <v>495</v>
      </c>
      <c r="C7" s="1008">
        <f>'1.sz.mell.'!D14</f>
        <v>182470457</v>
      </c>
      <c r="D7" s="1008">
        <f>'1.sz.mell.'!E14</f>
        <v>275050142</v>
      </c>
      <c r="E7" s="1008">
        <f>'1.sz.mell.'!F14</f>
        <v>223810907</v>
      </c>
      <c r="F7" s="999" t="s">
        <v>200</v>
      </c>
      <c r="G7" s="1008">
        <f>'1.sz.mell.'!D83</f>
        <v>35355647</v>
      </c>
      <c r="H7" s="1008">
        <f>'1.sz.mell.'!E83</f>
        <v>36639009</v>
      </c>
      <c r="I7" s="1008">
        <f>'1.sz.mell.'!F83</f>
        <v>18395136</v>
      </c>
    </row>
    <row r="8" spans="1:9" x14ac:dyDescent="0.2">
      <c r="A8" s="1007" t="s">
        <v>15</v>
      </c>
      <c r="B8" s="999" t="s">
        <v>103</v>
      </c>
      <c r="C8" s="1008">
        <f>'1.sz.mell.'!D45</f>
        <v>69260000</v>
      </c>
      <c r="D8" s="1008">
        <f>'1.sz.mell.'!E45</f>
        <v>69260000</v>
      </c>
      <c r="E8" s="1008">
        <f>'1.sz.mell.'!F45</f>
        <v>24021839</v>
      </c>
      <c r="F8" s="999" t="s">
        <v>202</v>
      </c>
      <c r="G8" s="1008">
        <f>'1.sz.mell.'!D84</f>
        <v>192645551</v>
      </c>
      <c r="H8" s="1008">
        <f>'1.sz.mell.'!E84</f>
        <v>284624119</v>
      </c>
      <c r="I8" s="1008">
        <f>'1.sz.mell.'!F84</f>
        <v>210217200</v>
      </c>
    </row>
    <row r="9" spans="1:9" x14ac:dyDescent="0.2">
      <c r="A9" s="1007" t="s">
        <v>18</v>
      </c>
      <c r="B9" s="999" t="s">
        <v>401</v>
      </c>
      <c r="C9" s="1008">
        <f>'1.sz.mell.'!D57</f>
        <v>33138000</v>
      </c>
      <c r="D9" s="1008">
        <f>'1.sz.mell.'!E57</f>
        <v>33143526</v>
      </c>
      <c r="E9" s="1008">
        <f>'1.sz.mell.'!F57</f>
        <v>12825778</v>
      </c>
      <c r="F9" s="999" t="s">
        <v>204</v>
      </c>
      <c r="G9" s="1008">
        <f>'1.sz.mell.'!D85</f>
        <v>2000000</v>
      </c>
      <c r="H9" s="1008">
        <f>'1.sz.mell.'!E85</f>
        <v>2000000</v>
      </c>
      <c r="I9" s="1008">
        <f>'1.sz.mell.'!F85</f>
        <v>1020700</v>
      </c>
    </row>
    <row r="10" spans="1:9" x14ac:dyDescent="0.2">
      <c r="A10" s="1007" t="s">
        <v>21</v>
      </c>
      <c r="B10" s="999" t="s">
        <v>374</v>
      </c>
      <c r="C10" s="1008">
        <f>'1.sz.mell.'!D66</f>
        <v>2200000</v>
      </c>
      <c r="D10" s="1008">
        <f>'1.sz.mell.'!E66</f>
        <v>2255635</v>
      </c>
      <c r="E10" s="1008">
        <f>'1.sz.mell.'!F66</f>
        <v>352635</v>
      </c>
      <c r="F10" s="999" t="s">
        <v>206</v>
      </c>
      <c r="G10" s="1008">
        <f>'1.sz.mell.'!D86</f>
        <v>21178862</v>
      </c>
      <c r="H10" s="1008">
        <f>'1.sz.mell.'!E86</f>
        <v>22672802</v>
      </c>
      <c r="I10" s="1008">
        <f>'1.sz.mell.'!F86</f>
        <v>4437105</v>
      </c>
    </row>
    <row r="11" spans="1:9" x14ac:dyDescent="0.2">
      <c r="A11" s="1007" t="s">
        <v>24</v>
      </c>
      <c r="B11" s="999"/>
      <c r="C11" s="1008">
        <v>0</v>
      </c>
      <c r="D11" s="1008"/>
      <c r="E11" s="1008">
        <v>0</v>
      </c>
      <c r="F11" s="1001" t="s">
        <v>263</v>
      </c>
      <c r="G11" s="1009"/>
      <c r="H11" s="1009"/>
      <c r="I11" s="1009"/>
    </row>
    <row r="12" spans="1:9" x14ac:dyDescent="0.2">
      <c r="A12" s="1007" t="s">
        <v>27</v>
      </c>
      <c r="B12" s="1007"/>
      <c r="C12" s="1008"/>
      <c r="D12" s="1008"/>
      <c r="E12" s="1008"/>
      <c r="F12" s="1002" t="s">
        <v>264</v>
      </c>
      <c r="G12" s="1009"/>
      <c r="H12" s="1009"/>
      <c r="I12" s="1009"/>
    </row>
    <row r="13" spans="1:9" x14ac:dyDescent="0.2">
      <c r="A13" s="995" t="s">
        <v>30</v>
      </c>
      <c r="B13" s="996" t="s">
        <v>681</v>
      </c>
      <c r="C13" s="994">
        <f>SUM(C6:C12)</f>
        <v>446217415</v>
      </c>
      <c r="D13" s="994">
        <f t="shared" ref="D13:E13" si="0">SUM(D6:D12)</f>
        <v>545945961</v>
      </c>
      <c r="E13" s="994">
        <f t="shared" si="0"/>
        <v>349609837</v>
      </c>
      <c r="F13" s="996" t="s">
        <v>741</v>
      </c>
      <c r="G13" s="994">
        <f>SUM(G6:G12)</f>
        <v>474100671</v>
      </c>
      <c r="H13" s="994">
        <f t="shared" ref="H13:I13" si="1">SUM(H6:H12)</f>
        <v>575401956</v>
      </c>
      <c r="I13" s="994">
        <f t="shared" si="1"/>
        <v>349172808</v>
      </c>
    </row>
    <row r="14" spans="1:9" x14ac:dyDescent="0.2">
      <c r="A14" s="1007" t="s">
        <v>33</v>
      </c>
      <c r="B14" s="999" t="s">
        <v>496</v>
      </c>
      <c r="C14" s="998">
        <f>'1.sz.mell.'!D31</f>
        <v>98531059</v>
      </c>
      <c r="D14" s="998">
        <f>'1.sz.mell.'!E31</f>
        <v>98531059</v>
      </c>
      <c r="E14" s="998">
        <f>'1.sz.mell.'!F31</f>
        <v>53588789</v>
      </c>
      <c r="F14" s="999" t="s">
        <v>225</v>
      </c>
      <c r="G14" s="998">
        <f>'1.sz.mell.'!D97</f>
        <v>113399135</v>
      </c>
      <c r="H14" s="998">
        <f>'1.sz.mell.'!E97</f>
        <v>113399135</v>
      </c>
      <c r="I14" s="998">
        <f>'1.sz.mell.'!F97</f>
        <v>12566008</v>
      </c>
    </row>
    <row r="15" spans="1:9" x14ac:dyDescent="0.2">
      <c r="A15" s="1007" t="s">
        <v>36</v>
      </c>
      <c r="B15" s="999" t="s">
        <v>588</v>
      </c>
      <c r="C15" s="998">
        <f>'1.sz.mell.'!D63</f>
        <v>20240000</v>
      </c>
      <c r="D15" s="998">
        <f>'1.sz.mell.'!E63</f>
        <v>18331455</v>
      </c>
      <c r="E15" s="998">
        <f>'1.sz.mell.'!F63</f>
        <v>472441</v>
      </c>
      <c r="F15" s="999" t="s">
        <v>227</v>
      </c>
      <c r="G15" s="998">
        <f>'1.sz.mell.'!D98</f>
        <v>29063668</v>
      </c>
      <c r="H15" s="998">
        <f>'1.sz.mell.'!E98</f>
        <v>29063668</v>
      </c>
      <c r="I15" s="998">
        <f>'1.sz.mell.'!F98</f>
        <v>20436037</v>
      </c>
    </row>
    <row r="16" spans="1:9" x14ac:dyDescent="0.2">
      <c r="A16" s="1007" t="s">
        <v>38</v>
      </c>
      <c r="B16" s="999" t="s">
        <v>589</v>
      </c>
      <c r="C16" s="998">
        <v>0</v>
      </c>
      <c r="D16" s="998"/>
      <c r="E16" s="998"/>
      <c r="F16" s="999" t="s">
        <v>229</v>
      </c>
      <c r="G16" s="998">
        <f>'1.sz.mell.'!D99</f>
        <v>0</v>
      </c>
      <c r="H16" s="998">
        <f>'1.sz.mell.'!E99</f>
        <v>0</v>
      </c>
      <c r="I16" s="998">
        <f>'1.sz.mell.'!F99</f>
        <v>0</v>
      </c>
    </row>
    <row r="17" spans="1:9" x14ac:dyDescent="0.2">
      <c r="A17" s="1007" t="s">
        <v>40</v>
      </c>
      <c r="B17" s="1000"/>
      <c r="C17" s="1018">
        <v>0</v>
      </c>
      <c r="D17" s="998"/>
      <c r="E17" s="998"/>
      <c r="F17" s="1001" t="s">
        <v>265</v>
      </c>
      <c r="G17" s="998"/>
      <c r="H17" s="998"/>
      <c r="I17" s="998"/>
    </row>
    <row r="18" spans="1:9" x14ac:dyDescent="0.2">
      <c r="A18" s="1007" t="s">
        <v>42</v>
      </c>
      <c r="B18" s="999"/>
      <c r="C18" s="1019"/>
      <c r="D18" s="998"/>
      <c r="E18" s="998"/>
      <c r="F18" s="1002" t="s">
        <v>266</v>
      </c>
      <c r="G18" s="998"/>
      <c r="H18" s="998"/>
      <c r="I18" s="998"/>
    </row>
    <row r="19" spans="1:9" x14ac:dyDescent="0.2">
      <c r="A19" s="995" t="s">
        <v>46</v>
      </c>
      <c r="B19" s="996" t="s">
        <v>680</v>
      </c>
      <c r="C19" s="994">
        <f>SUM(C14:C18)</f>
        <v>118771059</v>
      </c>
      <c r="D19" s="994">
        <f t="shared" ref="D19:E19" si="2">SUM(D14:D18)</f>
        <v>116862514</v>
      </c>
      <c r="E19" s="994">
        <f t="shared" si="2"/>
        <v>54061230</v>
      </c>
      <c r="F19" s="996" t="s">
        <v>679</v>
      </c>
      <c r="G19" s="994">
        <f>SUM(G14:G16)</f>
        <v>142462803</v>
      </c>
      <c r="H19" s="994">
        <f t="shared" ref="H19:I19" si="3">SUM(H14:H16)</f>
        <v>142462803</v>
      </c>
      <c r="I19" s="994">
        <f t="shared" si="3"/>
        <v>33002045</v>
      </c>
    </row>
    <row r="20" spans="1:9" x14ac:dyDescent="0.2">
      <c r="A20" s="995" t="s">
        <v>48</v>
      </c>
      <c r="B20" s="996" t="s">
        <v>676</v>
      </c>
      <c r="C20" s="994">
        <f>SUM(C19,C13)</f>
        <v>564988474</v>
      </c>
      <c r="D20" s="994">
        <f t="shared" ref="D20:E20" si="4">SUM(D19,D13)</f>
        <v>662808475</v>
      </c>
      <c r="E20" s="994">
        <f t="shared" si="4"/>
        <v>403671067</v>
      </c>
      <c r="F20" s="996" t="s">
        <v>675</v>
      </c>
      <c r="G20" s="994">
        <f>SUM(G13,G19)</f>
        <v>616563474</v>
      </c>
      <c r="H20" s="994">
        <f t="shared" ref="H20:I20" si="5">SUM(H13,H19)</f>
        <v>717864759</v>
      </c>
      <c r="I20" s="994">
        <f t="shared" si="5"/>
        <v>382174853</v>
      </c>
    </row>
    <row r="21" spans="1:9" x14ac:dyDescent="0.2">
      <c r="A21" s="1007" t="s">
        <v>50</v>
      </c>
      <c r="B21" s="1003" t="s">
        <v>245</v>
      </c>
      <c r="C21" s="998"/>
      <c r="D21" s="998"/>
      <c r="E21" s="998">
        <f>'1.sz.mell.'!F71</f>
        <v>0</v>
      </c>
      <c r="F21" s="1003" t="s">
        <v>245</v>
      </c>
      <c r="G21" s="998"/>
      <c r="H21" s="998"/>
      <c r="I21" s="998"/>
    </row>
    <row r="22" spans="1:9" x14ac:dyDescent="0.2">
      <c r="A22" s="1007" t="s">
        <v>53</v>
      </c>
      <c r="B22" s="1004" t="s">
        <v>183</v>
      </c>
      <c r="C22" s="998">
        <f>'1.sz.mell.'!D72</f>
        <v>51575000</v>
      </c>
      <c r="D22" s="998">
        <f>'1.sz.mell.'!E72</f>
        <v>55056284</v>
      </c>
      <c r="E22" s="998">
        <f>'1.sz.mell.'!F72</f>
        <v>55056284</v>
      </c>
      <c r="F22" s="1005" t="s">
        <v>247</v>
      </c>
      <c r="G22" s="998"/>
      <c r="H22" s="998"/>
      <c r="I22" s="998"/>
    </row>
    <row r="23" spans="1:9" x14ac:dyDescent="0.2">
      <c r="A23" s="1007" t="s">
        <v>56</v>
      </c>
      <c r="B23" s="1006" t="s">
        <v>186</v>
      </c>
      <c r="C23" s="1020">
        <f>'1.sz.mell.'!D73</f>
        <v>51575000</v>
      </c>
      <c r="D23" s="1020">
        <f>'1.sz.mell.'!E73</f>
        <v>55056284</v>
      </c>
      <c r="E23" s="1020">
        <f>'1.sz.mell.'!F73</f>
        <v>55056284</v>
      </c>
      <c r="F23" s="1003" t="s">
        <v>249</v>
      </c>
      <c r="G23" s="998">
        <f>'1.sz.mell.'!D110</f>
        <v>5605355</v>
      </c>
      <c r="H23" s="998">
        <f>'1.sz.mell.'!E110</f>
        <v>5605355</v>
      </c>
      <c r="I23" s="998">
        <f>'1.sz.mell.'!F110</f>
        <v>5605355</v>
      </c>
    </row>
    <row r="24" spans="1:9" x14ac:dyDescent="0.2">
      <c r="A24" s="1007" t="s">
        <v>59</v>
      </c>
      <c r="B24" s="1006" t="s">
        <v>189</v>
      </c>
      <c r="C24" s="1020">
        <v>0</v>
      </c>
      <c r="D24" s="1020">
        <v>0</v>
      </c>
      <c r="E24" s="1020">
        <v>0</v>
      </c>
      <c r="F24" s="1005" t="s">
        <v>251</v>
      </c>
      <c r="G24" s="998"/>
      <c r="H24" s="998"/>
      <c r="I24" s="998"/>
    </row>
    <row r="25" spans="1:9" x14ac:dyDescent="0.2">
      <c r="A25" s="1007" t="s">
        <v>61</v>
      </c>
      <c r="B25" s="997" t="s">
        <v>742</v>
      </c>
      <c r="C25" s="1020">
        <f>'1.sz.mell.'!D71</f>
        <v>5605355</v>
      </c>
      <c r="D25" s="1020">
        <f>'1.sz.mell.'!E71</f>
        <v>5605355</v>
      </c>
      <c r="E25" s="1020">
        <f>'1.sz.mell.'!F71</f>
        <v>0</v>
      </c>
      <c r="F25" s="1005"/>
      <c r="G25" s="998"/>
      <c r="H25" s="998"/>
      <c r="I25" s="998"/>
    </row>
    <row r="26" spans="1:9" x14ac:dyDescent="0.2">
      <c r="A26" s="995" t="s">
        <v>63</v>
      </c>
      <c r="B26" s="996" t="s">
        <v>474</v>
      </c>
      <c r="C26" s="994">
        <f>C21+C22+C25</f>
        <v>57180355</v>
      </c>
      <c r="D26" s="994">
        <f t="shared" ref="D26:E26" si="6">D21+D22+D25</f>
        <v>60661639</v>
      </c>
      <c r="E26" s="994">
        <f t="shared" si="6"/>
        <v>55056284</v>
      </c>
      <c r="F26" s="996" t="s">
        <v>674</v>
      </c>
      <c r="G26" s="994">
        <f>SUM(G21:G25)</f>
        <v>5605355</v>
      </c>
      <c r="H26" s="994">
        <f t="shared" ref="H26:I26" si="7">SUM(H21:H25)</f>
        <v>5605355</v>
      </c>
      <c r="I26" s="994">
        <f t="shared" si="7"/>
        <v>5605355</v>
      </c>
    </row>
    <row r="27" spans="1:9" x14ac:dyDescent="0.2">
      <c r="A27" s="995" t="s">
        <v>65</v>
      </c>
      <c r="B27" s="996" t="s">
        <v>677</v>
      </c>
      <c r="C27" s="994">
        <f>SUM(C26,C20)</f>
        <v>622168829</v>
      </c>
      <c r="D27" s="994">
        <f>SUM(D26,D20)</f>
        <v>723470114</v>
      </c>
      <c r="E27" s="994">
        <f t="shared" ref="E27" si="8">SUM(E26,E20)</f>
        <v>458727351</v>
      </c>
      <c r="F27" s="996" t="s">
        <v>678</v>
      </c>
      <c r="G27" s="994">
        <f>SUM(G20,G26)</f>
        <v>622168829</v>
      </c>
      <c r="H27" s="994">
        <f t="shared" ref="H27:I27" si="9">SUM(H20,H26)</f>
        <v>723470114</v>
      </c>
      <c r="I27" s="994">
        <f t="shared" si="9"/>
        <v>387780208</v>
      </c>
    </row>
  </sheetData>
  <mergeCells count="4">
    <mergeCell ref="F3:I3"/>
    <mergeCell ref="A3:A4"/>
    <mergeCell ref="B3:E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A37" zoomScale="120" zoomScaleNormal="120" workbookViewId="0">
      <selection activeCell="A2" sqref="A2"/>
    </sheetView>
  </sheetViews>
  <sheetFormatPr defaultColWidth="18.33203125" defaultRowHeight="12.75" x14ac:dyDescent="0.2"/>
  <cols>
    <col min="1" max="1" width="9.33203125" style="103" customWidth="1"/>
    <col min="2" max="2" width="66.5" style="107" customWidth="1"/>
    <col min="3" max="3" width="16" style="806" customWidth="1"/>
    <col min="4" max="4" width="13.83203125" style="808" customWidth="1"/>
    <col min="5" max="5" width="13.83203125" style="807" customWidth="1"/>
    <col min="6" max="6" width="13.83203125" style="107" customWidth="1"/>
    <col min="7" max="8" width="18.33203125" style="950"/>
    <col min="9" max="16384" width="18.33203125" style="104"/>
  </cols>
  <sheetData>
    <row r="1" spans="1:13" ht="43.5" customHeight="1" x14ac:dyDescent="0.2">
      <c r="A1" s="1050" t="s">
        <v>734</v>
      </c>
      <c r="B1" s="1050"/>
      <c r="C1" s="1050"/>
      <c r="D1" s="1050"/>
      <c r="E1" s="1050"/>
      <c r="F1" s="1050"/>
      <c r="G1" s="1050"/>
      <c r="H1" s="1050"/>
    </row>
    <row r="2" spans="1:13" ht="15.75" customHeight="1" x14ac:dyDescent="0.2">
      <c r="A2" s="1017"/>
      <c r="B2" s="1017"/>
      <c r="C2" s="1017"/>
      <c r="D2" s="1017"/>
      <c r="E2" s="1017"/>
      <c r="F2" s="1017"/>
      <c r="H2" s="1016" t="s">
        <v>1</v>
      </c>
      <c r="I2" s="991"/>
      <c r="J2" s="991"/>
      <c r="K2" s="991"/>
      <c r="L2" s="991"/>
      <c r="M2" s="991"/>
    </row>
    <row r="3" spans="1:13" s="105" customFormat="1" ht="22.5" customHeight="1" x14ac:dyDescent="0.2">
      <c r="A3" s="1052" t="s">
        <v>267</v>
      </c>
      <c r="B3" s="1053" t="s">
        <v>268</v>
      </c>
      <c r="C3" s="936"/>
      <c r="D3" s="1054" t="s">
        <v>743</v>
      </c>
      <c r="E3" s="1054"/>
      <c r="F3" s="1054"/>
      <c r="G3" s="1051" t="s">
        <v>727</v>
      </c>
      <c r="H3" s="1051" t="s">
        <v>744</v>
      </c>
    </row>
    <row r="4" spans="1:13" s="106" customFormat="1" ht="25.5" customHeight="1" x14ac:dyDescent="0.2">
      <c r="A4" s="1052"/>
      <c r="B4" s="1053"/>
      <c r="C4" s="937" t="s">
        <v>269</v>
      </c>
      <c r="D4" s="936" t="s">
        <v>270</v>
      </c>
      <c r="E4" s="938" t="s">
        <v>271</v>
      </c>
      <c r="F4" s="936" t="s">
        <v>367</v>
      </c>
      <c r="G4" s="1051"/>
      <c r="H4" s="1051"/>
    </row>
    <row r="5" spans="1:13" ht="28.5" customHeight="1" x14ac:dyDescent="0.2">
      <c r="A5" s="939" t="s">
        <v>272</v>
      </c>
      <c r="B5" s="940" t="s">
        <v>273</v>
      </c>
      <c r="C5" s="941" t="s">
        <v>274</v>
      </c>
      <c r="D5" s="1010">
        <v>6.47</v>
      </c>
      <c r="E5" s="1011">
        <v>4580000</v>
      </c>
      <c r="F5" s="1011">
        <f>D5*E5</f>
        <v>29632600</v>
      </c>
      <c r="G5" s="947"/>
      <c r="H5" s="947">
        <f>F5+G5</f>
        <v>29632600</v>
      </c>
    </row>
    <row r="6" spans="1:13" ht="29.25" customHeight="1" x14ac:dyDescent="0.2">
      <c r="A6" s="941" t="s">
        <v>275</v>
      </c>
      <c r="B6" s="940" t="s">
        <v>276</v>
      </c>
      <c r="C6" s="939"/>
      <c r="D6" s="1012"/>
      <c r="E6" s="1011"/>
      <c r="F6" s="1011">
        <f>SUM(F7:F10)</f>
        <v>21146497</v>
      </c>
      <c r="G6" s="949">
        <f t="shared" ref="G6:H6" si="0">SUM(G7:G10)</f>
        <v>0</v>
      </c>
      <c r="H6" s="949">
        <f t="shared" si="0"/>
        <v>21146497</v>
      </c>
    </row>
    <row r="7" spans="1:13" ht="28.5" customHeight="1" x14ac:dyDescent="0.2">
      <c r="A7" s="942" t="s">
        <v>277</v>
      </c>
      <c r="B7" s="943" t="s">
        <v>278</v>
      </c>
      <c r="C7" s="942" t="s">
        <v>279</v>
      </c>
      <c r="D7" s="1012">
        <v>230</v>
      </c>
      <c r="E7" s="1011">
        <v>22300</v>
      </c>
      <c r="F7" s="1011">
        <f>D7*E7</f>
        <v>5129000</v>
      </c>
      <c r="G7" s="947"/>
      <c r="H7" s="947">
        <f t="shared" ref="H7:H15" si="1">F7+G7</f>
        <v>5129000</v>
      </c>
    </row>
    <row r="8" spans="1:13" ht="29.25" customHeight="1" x14ac:dyDescent="0.2">
      <c r="A8" s="942" t="s">
        <v>280</v>
      </c>
      <c r="B8" s="943" t="s">
        <v>281</v>
      </c>
      <c r="C8" s="942" t="s">
        <v>282</v>
      </c>
      <c r="D8" s="1012"/>
      <c r="E8" s="1011"/>
      <c r="F8" s="1011">
        <v>6400000</v>
      </c>
      <c r="G8" s="947"/>
      <c r="H8" s="947">
        <f t="shared" si="1"/>
        <v>6400000</v>
      </c>
    </row>
    <row r="9" spans="1:13" ht="23.25" customHeight="1" x14ac:dyDescent="0.2">
      <c r="A9" s="942" t="s">
        <v>283</v>
      </c>
      <c r="B9" s="943" t="s">
        <v>284</v>
      </c>
      <c r="C9" s="942" t="s">
        <v>285</v>
      </c>
      <c r="D9" s="1012"/>
      <c r="E9" s="1011"/>
      <c r="F9" s="1011">
        <v>4941297</v>
      </c>
      <c r="G9" s="947"/>
      <c r="H9" s="947">
        <f t="shared" si="1"/>
        <v>4941297</v>
      </c>
    </row>
    <row r="10" spans="1:13" ht="18.75" customHeight="1" x14ac:dyDescent="0.2">
      <c r="A10" s="942" t="s">
        <v>286</v>
      </c>
      <c r="B10" s="943" t="s">
        <v>287</v>
      </c>
      <c r="C10" s="942" t="s">
        <v>282</v>
      </c>
      <c r="D10" s="1012"/>
      <c r="E10" s="1011"/>
      <c r="F10" s="1011">
        <v>4676200</v>
      </c>
      <c r="G10" s="947"/>
      <c r="H10" s="947">
        <f t="shared" si="1"/>
        <v>4676200</v>
      </c>
    </row>
    <row r="11" spans="1:13" ht="24" customHeight="1" x14ac:dyDescent="0.2">
      <c r="A11" s="939" t="s">
        <v>288</v>
      </c>
      <c r="B11" s="940" t="s">
        <v>289</v>
      </c>
      <c r="C11" s="939" t="s">
        <v>290</v>
      </c>
      <c r="D11" s="1012">
        <v>2233</v>
      </c>
      <c r="E11" s="1011">
        <v>2700</v>
      </c>
      <c r="F11" s="1011">
        <f>(D11*E11)-F14</f>
        <v>3798003</v>
      </c>
      <c r="G11" s="947"/>
      <c r="H11" s="947">
        <f t="shared" si="1"/>
        <v>3798003</v>
      </c>
    </row>
    <row r="12" spans="1:13" ht="35.25" customHeight="1" x14ac:dyDescent="0.2">
      <c r="A12" s="939" t="s">
        <v>291</v>
      </c>
      <c r="B12" s="940" t="s">
        <v>292</v>
      </c>
      <c r="C12" s="941" t="s">
        <v>293</v>
      </c>
      <c r="D12" s="1012"/>
      <c r="E12" s="1011"/>
      <c r="F12" s="1011"/>
      <c r="G12" s="947"/>
      <c r="H12" s="947">
        <f t="shared" si="1"/>
        <v>0</v>
      </c>
    </row>
    <row r="13" spans="1:13" ht="24.75" customHeight="1" x14ac:dyDescent="0.2">
      <c r="A13" s="939" t="s">
        <v>294</v>
      </c>
      <c r="B13" s="940" t="s">
        <v>295</v>
      </c>
      <c r="C13" s="941" t="s">
        <v>296</v>
      </c>
      <c r="D13" s="1012"/>
      <c r="E13" s="1011"/>
      <c r="F13" s="1011"/>
      <c r="G13" s="947"/>
      <c r="H13" s="947">
        <f t="shared" si="1"/>
        <v>0</v>
      </c>
    </row>
    <row r="14" spans="1:13" ht="24.75" customHeight="1" x14ac:dyDescent="0.2">
      <c r="A14" s="939"/>
      <c r="B14" s="940" t="s">
        <v>366</v>
      </c>
      <c r="C14" s="941"/>
      <c r="D14" s="1012"/>
      <c r="E14" s="1011"/>
      <c r="F14" s="1011">
        <v>2231097</v>
      </c>
      <c r="G14" s="947"/>
      <c r="H14" s="947">
        <f t="shared" si="1"/>
        <v>2231097</v>
      </c>
    </row>
    <row r="15" spans="1:13" ht="24.75" customHeight="1" x14ac:dyDescent="0.2">
      <c r="A15" s="939" t="s">
        <v>630</v>
      </c>
      <c r="B15" s="940" t="s">
        <v>629</v>
      </c>
      <c r="C15" s="941"/>
      <c r="D15" s="1012"/>
      <c r="E15" s="1011"/>
      <c r="F15" s="1011">
        <v>0</v>
      </c>
      <c r="G15" s="947"/>
      <c r="H15" s="947">
        <f t="shared" si="1"/>
        <v>0</v>
      </c>
    </row>
    <row r="16" spans="1:13" ht="31.5" customHeight="1" x14ac:dyDescent="0.2">
      <c r="A16" s="936" t="s">
        <v>297</v>
      </c>
      <c r="B16" s="945" t="s">
        <v>298</v>
      </c>
      <c r="C16" s="936" t="s">
        <v>299</v>
      </c>
      <c r="D16" s="1013"/>
      <c r="E16" s="1014"/>
      <c r="F16" s="1014">
        <f>SUM(F5,F6,F11,F12,F13,F15)</f>
        <v>54577100</v>
      </c>
      <c r="G16" s="948">
        <f t="shared" ref="G16:H16" si="2">SUM(G5,G6,G11,G12,G13,G15)</f>
        <v>0</v>
      </c>
      <c r="H16" s="948">
        <f t="shared" si="2"/>
        <v>54577100</v>
      </c>
    </row>
    <row r="17" spans="1:8" ht="31.5" customHeight="1" x14ac:dyDescent="0.2">
      <c r="A17" s="936" t="s">
        <v>624</v>
      </c>
      <c r="B17" s="945" t="s">
        <v>626</v>
      </c>
      <c r="C17" s="936" t="s">
        <v>299</v>
      </c>
      <c r="D17" s="1013"/>
      <c r="E17" s="1014">
        <v>300000</v>
      </c>
      <c r="F17" s="1014">
        <f>SUM(E17)</f>
        <v>300000</v>
      </c>
      <c r="G17" s="947"/>
      <c r="H17" s="947">
        <f t="shared" ref="H17:H19" si="3">F17+G17</f>
        <v>300000</v>
      </c>
    </row>
    <row r="18" spans="1:8" ht="31.5" customHeight="1" x14ac:dyDescent="0.2">
      <c r="A18" s="936" t="s">
        <v>625</v>
      </c>
      <c r="B18" s="946" t="s">
        <v>627</v>
      </c>
      <c r="C18" s="936"/>
      <c r="D18" s="1013"/>
      <c r="E18" s="1014"/>
      <c r="F18" s="1014"/>
      <c r="G18" s="947"/>
      <c r="H18" s="947">
        <f t="shared" si="3"/>
        <v>0</v>
      </c>
    </row>
    <row r="19" spans="1:8" ht="18.75" customHeight="1" x14ac:dyDescent="0.2">
      <c r="A19" s="936" t="s">
        <v>300</v>
      </c>
      <c r="B19" s="946" t="s">
        <v>628</v>
      </c>
      <c r="C19" s="936" t="s">
        <v>299</v>
      </c>
      <c r="D19" s="1013"/>
      <c r="E19" s="1014">
        <v>972400</v>
      </c>
      <c r="F19" s="1014">
        <f>SUM(D19:E19)</f>
        <v>972400</v>
      </c>
      <c r="G19" s="947"/>
      <c r="H19" s="947">
        <f t="shared" si="3"/>
        <v>972400</v>
      </c>
    </row>
    <row r="20" spans="1:8" s="107" customFormat="1" ht="30" customHeight="1" x14ac:dyDescent="0.2">
      <c r="A20" s="936" t="s">
        <v>302</v>
      </c>
      <c r="B20" s="945" t="s">
        <v>303</v>
      </c>
      <c r="C20" s="936" t="s">
        <v>299</v>
      </c>
      <c r="D20" s="1013"/>
      <c r="E20" s="1014"/>
      <c r="F20" s="1014">
        <f>SUM(F16:F19)</f>
        <v>55849500</v>
      </c>
      <c r="G20" s="948">
        <f t="shared" ref="G20:H20" si="4">SUM(G16:G19)</f>
        <v>0</v>
      </c>
      <c r="H20" s="948">
        <f t="shared" si="4"/>
        <v>55849500</v>
      </c>
    </row>
    <row r="21" spans="1:8" s="105" customFormat="1" ht="34.5" customHeight="1" x14ac:dyDescent="0.2">
      <c r="A21" s="936" t="s">
        <v>304</v>
      </c>
      <c r="B21" s="945" t="s">
        <v>305</v>
      </c>
      <c r="C21" s="936" t="s">
        <v>299</v>
      </c>
      <c r="D21" s="1013"/>
      <c r="E21" s="1014"/>
      <c r="F21" s="1014">
        <f>SUM(F23:F29)</f>
        <v>44394116.666666664</v>
      </c>
      <c r="G21" s="948">
        <f t="shared" ref="G21:H21" si="5">SUM(G23:G29)</f>
        <v>0</v>
      </c>
      <c r="H21" s="948">
        <f t="shared" si="5"/>
        <v>44394116.666666664</v>
      </c>
    </row>
    <row r="22" spans="1:8" x14ac:dyDescent="0.2">
      <c r="A22" s="939"/>
      <c r="B22" s="940" t="s">
        <v>631</v>
      </c>
      <c r="C22" s="939"/>
      <c r="D22" s="1012"/>
      <c r="E22" s="1011"/>
      <c r="F22" s="1011"/>
      <c r="G22" s="947"/>
      <c r="H22" s="947">
        <f t="shared" ref="H22:H29" si="6">F22+G22</f>
        <v>0</v>
      </c>
    </row>
    <row r="23" spans="1:8" ht="18.75" customHeight="1" x14ac:dyDescent="0.2">
      <c r="A23" s="942" t="s">
        <v>306</v>
      </c>
      <c r="B23" s="944" t="s">
        <v>307</v>
      </c>
      <c r="C23" s="942" t="s">
        <v>290</v>
      </c>
      <c r="D23" s="992">
        <v>7.6</v>
      </c>
      <c r="E23" s="1011">
        <v>4371500</v>
      </c>
      <c r="F23" s="1011">
        <f>D23*E23/12*8</f>
        <v>22148933.333333332</v>
      </c>
      <c r="G23" s="947"/>
      <c r="H23" s="947">
        <f t="shared" si="6"/>
        <v>22148933.333333332</v>
      </c>
    </row>
    <row r="24" spans="1:8" ht="49.5" customHeight="1" x14ac:dyDescent="0.2">
      <c r="A24" s="942" t="s">
        <v>308</v>
      </c>
      <c r="B24" s="943" t="s">
        <v>309</v>
      </c>
      <c r="C24" s="942" t="s">
        <v>290</v>
      </c>
      <c r="D24" s="992">
        <v>5</v>
      </c>
      <c r="E24" s="1011">
        <v>2205000</v>
      </c>
      <c r="F24" s="1011">
        <f>D24*E24/12*8</f>
        <v>7350000</v>
      </c>
      <c r="G24" s="947"/>
      <c r="H24" s="947">
        <f t="shared" si="6"/>
        <v>7350000</v>
      </c>
    </row>
    <row r="25" spans="1:8" ht="45.75" customHeight="1" x14ac:dyDescent="0.2">
      <c r="A25" s="942" t="s">
        <v>310</v>
      </c>
      <c r="B25" s="943" t="s">
        <v>311</v>
      </c>
      <c r="C25" s="942" t="s">
        <v>290</v>
      </c>
      <c r="D25" s="992"/>
      <c r="E25" s="1011">
        <v>4371500</v>
      </c>
      <c r="F25" s="1011">
        <f>D25*E25/12*8</f>
        <v>0</v>
      </c>
      <c r="G25" s="947"/>
      <c r="H25" s="947">
        <f t="shared" si="6"/>
        <v>0</v>
      </c>
    </row>
    <row r="26" spans="1:8" x14ac:dyDescent="0.2">
      <c r="A26" s="942"/>
      <c r="B26" s="940" t="s">
        <v>632</v>
      </c>
      <c r="C26" s="942"/>
      <c r="D26" s="992"/>
      <c r="E26" s="1011"/>
      <c r="F26" s="1011"/>
      <c r="G26" s="947"/>
      <c r="H26" s="947">
        <f t="shared" si="6"/>
        <v>0</v>
      </c>
    </row>
    <row r="27" spans="1:8" ht="18.75" customHeight="1" x14ac:dyDescent="0.2">
      <c r="A27" s="942" t="s">
        <v>312</v>
      </c>
      <c r="B27" s="944" t="s">
        <v>307</v>
      </c>
      <c r="C27" s="942" t="s">
        <v>290</v>
      </c>
      <c r="D27" s="992">
        <v>7.7</v>
      </c>
      <c r="E27" s="1011">
        <v>4371500</v>
      </c>
      <c r="F27" s="1011">
        <f>D27*E27/12*4</f>
        <v>11220183.333333334</v>
      </c>
      <c r="G27" s="947"/>
      <c r="H27" s="947">
        <f t="shared" si="6"/>
        <v>11220183.333333334</v>
      </c>
    </row>
    <row r="28" spans="1:8" ht="45" customHeight="1" x14ac:dyDescent="0.2">
      <c r="A28" s="942" t="s">
        <v>313</v>
      </c>
      <c r="B28" s="943" t="s">
        <v>309</v>
      </c>
      <c r="C28" s="942" t="s">
        <v>290</v>
      </c>
      <c r="D28" s="992">
        <v>5</v>
      </c>
      <c r="E28" s="1011">
        <v>2205000</v>
      </c>
      <c r="F28" s="1011">
        <f>D28*E28/12*4</f>
        <v>3675000</v>
      </c>
      <c r="G28" s="947"/>
      <c r="H28" s="947">
        <f t="shared" si="6"/>
        <v>3675000</v>
      </c>
    </row>
    <row r="29" spans="1:8" ht="24.75" customHeight="1" x14ac:dyDescent="0.2">
      <c r="A29" s="942" t="s">
        <v>314</v>
      </c>
      <c r="B29" s="943" t="s">
        <v>315</v>
      </c>
      <c r="C29" s="942" t="s">
        <v>290</v>
      </c>
      <c r="D29" s="992"/>
      <c r="E29" s="1011">
        <v>4371500</v>
      </c>
      <c r="F29" s="1011">
        <f>D29*E29</f>
        <v>0</v>
      </c>
      <c r="G29" s="947"/>
      <c r="H29" s="947">
        <f t="shared" si="6"/>
        <v>0</v>
      </c>
    </row>
    <row r="30" spans="1:8" s="105" customFormat="1" ht="34.5" customHeight="1" x14ac:dyDescent="0.2">
      <c r="A30" s="936" t="s">
        <v>634</v>
      </c>
      <c r="B30" s="945" t="s">
        <v>633</v>
      </c>
      <c r="C30" s="936"/>
      <c r="D30" s="1013"/>
      <c r="E30" s="1014"/>
      <c r="F30" s="1014">
        <f>SUM(F31:F34)</f>
        <v>7759533.333333333</v>
      </c>
      <c r="G30" s="948">
        <f t="shared" ref="G30:H30" si="7">SUM(G31:G34)</f>
        <v>0</v>
      </c>
      <c r="H30" s="948">
        <f t="shared" si="7"/>
        <v>7759533.333333333</v>
      </c>
    </row>
    <row r="31" spans="1:8" ht="18.75" customHeight="1" x14ac:dyDescent="0.2">
      <c r="A31" s="939" t="s">
        <v>316</v>
      </c>
      <c r="B31" s="940" t="s">
        <v>635</v>
      </c>
      <c r="C31" s="939" t="s">
        <v>290</v>
      </c>
      <c r="D31" s="1011">
        <v>79</v>
      </c>
      <c r="E31" s="1011">
        <v>97400</v>
      </c>
      <c r="F31" s="1011">
        <f>D31*E31/12*8</f>
        <v>5129733.333333333</v>
      </c>
      <c r="G31" s="947"/>
      <c r="H31" s="947">
        <f t="shared" ref="H31:H34" si="8">F31+G31</f>
        <v>5129733.333333333</v>
      </c>
    </row>
    <row r="32" spans="1:8" ht="18.75" customHeight="1" x14ac:dyDescent="0.2">
      <c r="A32" s="939" t="s">
        <v>317</v>
      </c>
      <c r="B32" s="940" t="s">
        <v>636</v>
      </c>
      <c r="C32" s="939" t="s">
        <v>290</v>
      </c>
      <c r="D32" s="1011"/>
      <c r="E32" s="1011">
        <v>48700</v>
      </c>
      <c r="F32" s="1011">
        <f>D32*E32/12*8</f>
        <v>0</v>
      </c>
      <c r="G32" s="947"/>
      <c r="H32" s="947">
        <f t="shared" si="8"/>
        <v>0</v>
      </c>
    </row>
    <row r="33" spans="1:8" ht="18.75" customHeight="1" x14ac:dyDescent="0.2">
      <c r="A33" s="939" t="s">
        <v>318</v>
      </c>
      <c r="B33" s="940" t="s">
        <v>637</v>
      </c>
      <c r="C33" s="939" t="s">
        <v>290</v>
      </c>
      <c r="D33" s="1011">
        <v>81</v>
      </c>
      <c r="E33" s="1011">
        <v>97400</v>
      </c>
      <c r="F33" s="1011">
        <f>D33*E33/12*4</f>
        <v>2629800</v>
      </c>
      <c r="G33" s="947"/>
      <c r="H33" s="947">
        <f t="shared" si="8"/>
        <v>2629800</v>
      </c>
    </row>
    <row r="34" spans="1:8" ht="18.75" customHeight="1" x14ac:dyDescent="0.2">
      <c r="A34" s="939" t="s">
        <v>319</v>
      </c>
      <c r="B34" s="940" t="s">
        <v>636</v>
      </c>
      <c r="C34" s="939" t="s">
        <v>290</v>
      </c>
      <c r="D34" s="1011"/>
      <c r="E34" s="1011">
        <v>48700</v>
      </c>
      <c r="F34" s="1011">
        <f>D34*E34/12*4</f>
        <v>0</v>
      </c>
      <c r="G34" s="947"/>
      <c r="H34" s="947">
        <f t="shared" si="8"/>
        <v>0</v>
      </c>
    </row>
    <row r="35" spans="1:8" s="105" customFormat="1" ht="18.75" customHeight="1" x14ac:dyDescent="0.2">
      <c r="A35" s="936" t="s">
        <v>320</v>
      </c>
      <c r="B35" s="945" t="s">
        <v>321</v>
      </c>
      <c r="C35" s="936" t="s">
        <v>299</v>
      </c>
      <c r="D35" s="1014"/>
      <c r="E35" s="1014"/>
      <c r="F35" s="1014">
        <f>SUM(F36:F37)</f>
        <v>1190100</v>
      </c>
      <c r="G35" s="948">
        <f t="shared" ref="G35:H35" si="9">SUM(G36:G37)</f>
        <v>0</v>
      </c>
      <c r="H35" s="948">
        <f t="shared" si="9"/>
        <v>1190100</v>
      </c>
    </row>
    <row r="36" spans="1:8" ht="37.5" customHeight="1" x14ac:dyDescent="0.2">
      <c r="A36" s="939" t="s">
        <v>322</v>
      </c>
      <c r="B36" s="940" t="s">
        <v>638</v>
      </c>
      <c r="C36" s="939" t="s">
        <v>290</v>
      </c>
      <c r="D36" s="1011">
        <v>3</v>
      </c>
      <c r="E36" s="1011">
        <v>396700</v>
      </c>
      <c r="F36" s="1011">
        <f>D36*E36</f>
        <v>1190100</v>
      </c>
      <c r="G36" s="947"/>
      <c r="H36" s="947">
        <f t="shared" ref="H36:H37" si="10">F36+G36</f>
        <v>1190100</v>
      </c>
    </row>
    <row r="37" spans="1:8" ht="44.25" customHeight="1" x14ac:dyDescent="0.2">
      <c r="A37" s="939" t="s">
        <v>323</v>
      </c>
      <c r="B37" s="940" t="s">
        <v>324</v>
      </c>
      <c r="C37" s="939" t="s">
        <v>290</v>
      </c>
      <c r="D37" s="1011"/>
      <c r="E37" s="1011"/>
      <c r="F37" s="1011"/>
      <c r="G37" s="947"/>
      <c r="H37" s="947">
        <f t="shared" si="10"/>
        <v>0</v>
      </c>
    </row>
    <row r="38" spans="1:8" ht="30.75" customHeight="1" x14ac:dyDescent="0.2">
      <c r="A38" s="936" t="s">
        <v>325</v>
      </c>
      <c r="B38" s="945" t="s">
        <v>326</v>
      </c>
      <c r="C38" s="936" t="s">
        <v>299</v>
      </c>
      <c r="D38" s="1013"/>
      <c r="E38" s="1014"/>
      <c r="F38" s="1014">
        <f>SUM(F21,F30,F35)</f>
        <v>53343750</v>
      </c>
      <c r="G38" s="948">
        <f t="shared" ref="G38:H38" si="11">SUM(G21,G30,G35)</f>
        <v>0</v>
      </c>
      <c r="H38" s="948">
        <f t="shared" si="11"/>
        <v>53343750</v>
      </c>
    </row>
    <row r="39" spans="1:8" ht="29.25" customHeight="1" x14ac:dyDescent="0.2">
      <c r="A39" s="936" t="s">
        <v>327</v>
      </c>
      <c r="B39" s="945" t="s">
        <v>328</v>
      </c>
      <c r="C39" s="936" t="s">
        <v>299</v>
      </c>
      <c r="D39" s="1013"/>
      <c r="E39" s="1014"/>
      <c r="F39" s="1014">
        <v>24375398</v>
      </c>
      <c r="G39" s="947"/>
      <c r="H39" s="947">
        <f>F39+G39</f>
        <v>24375398</v>
      </c>
    </row>
    <row r="40" spans="1:8" s="105" customFormat="1" ht="25.5" customHeight="1" x14ac:dyDescent="0.2">
      <c r="A40" s="936" t="s">
        <v>641</v>
      </c>
      <c r="B40" s="945" t="s">
        <v>640</v>
      </c>
      <c r="C40" s="936"/>
      <c r="D40" s="1013"/>
      <c r="E40" s="1014"/>
      <c r="F40" s="1014">
        <f>SUM(F41:F46)</f>
        <v>16659680</v>
      </c>
      <c r="G40" s="948">
        <f t="shared" ref="G40:H40" si="12">SUM(G41:G46)</f>
        <v>0</v>
      </c>
      <c r="H40" s="948">
        <f t="shared" si="12"/>
        <v>16659680</v>
      </c>
    </row>
    <row r="41" spans="1:8" ht="22.5" customHeight="1" x14ac:dyDescent="0.2">
      <c r="A41" s="939" t="s">
        <v>329</v>
      </c>
      <c r="B41" s="940" t="s">
        <v>330</v>
      </c>
      <c r="C41" s="941" t="s">
        <v>331</v>
      </c>
      <c r="D41" s="1012"/>
      <c r="E41" s="1011">
        <v>3400000</v>
      </c>
      <c r="F41" s="1011">
        <v>3400000</v>
      </c>
      <c r="G41" s="947"/>
      <c r="H41" s="947">
        <f t="shared" ref="H41:H46" si="13">F41+G41</f>
        <v>3400000</v>
      </c>
    </row>
    <row r="42" spans="1:8" ht="22.5" customHeight="1" x14ac:dyDescent="0.2">
      <c r="A42" s="939" t="s">
        <v>332</v>
      </c>
      <c r="B42" s="940" t="s">
        <v>333</v>
      </c>
      <c r="C42" s="941" t="s">
        <v>331</v>
      </c>
      <c r="D42" s="1012"/>
      <c r="E42" s="1011"/>
      <c r="F42" s="1011">
        <f>E42*4.4</f>
        <v>0</v>
      </c>
      <c r="G42" s="947"/>
      <c r="H42" s="947">
        <f t="shared" si="13"/>
        <v>0</v>
      </c>
    </row>
    <row r="43" spans="1:8" ht="18.75" customHeight="1" x14ac:dyDescent="0.2">
      <c r="A43" s="939" t="s">
        <v>334</v>
      </c>
      <c r="B43" s="940" t="s">
        <v>335</v>
      </c>
      <c r="C43" s="939" t="s">
        <v>290</v>
      </c>
      <c r="D43" s="1011">
        <v>13</v>
      </c>
      <c r="E43" s="1011">
        <v>55360</v>
      </c>
      <c r="F43" s="1011">
        <f>D43*E43</f>
        <v>719680</v>
      </c>
      <c r="G43" s="947"/>
      <c r="H43" s="947">
        <f t="shared" si="13"/>
        <v>719680</v>
      </c>
    </row>
    <row r="44" spans="1:8" ht="18.75" customHeight="1" x14ac:dyDescent="0.2">
      <c r="A44" s="939" t="s">
        <v>336</v>
      </c>
      <c r="B44" s="940" t="s">
        <v>337</v>
      </c>
      <c r="C44" s="939" t="s">
        <v>290</v>
      </c>
      <c r="D44" s="1011">
        <v>38</v>
      </c>
      <c r="E44" s="1011">
        <v>330000</v>
      </c>
      <c r="F44" s="1011">
        <f t="shared" ref="F44" si="14">D44*E44</f>
        <v>12540000</v>
      </c>
      <c r="G44" s="947"/>
      <c r="H44" s="947">
        <f t="shared" si="13"/>
        <v>12540000</v>
      </c>
    </row>
    <row r="45" spans="1:8" ht="18.75" customHeight="1" x14ac:dyDescent="0.2">
      <c r="A45" s="939" t="s">
        <v>338</v>
      </c>
      <c r="B45" s="940" t="s">
        <v>339</v>
      </c>
      <c r="C45" s="939" t="s">
        <v>290</v>
      </c>
      <c r="D45" s="1011"/>
      <c r="E45" s="1011"/>
      <c r="F45" s="1011">
        <f>D45*E45</f>
        <v>0</v>
      </c>
      <c r="G45" s="947"/>
      <c r="H45" s="947">
        <f t="shared" si="13"/>
        <v>0</v>
      </c>
    </row>
    <row r="46" spans="1:8" ht="18.75" customHeight="1" x14ac:dyDescent="0.2">
      <c r="A46" s="939" t="s">
        <v>340</v>
      </c>
      <c r="B46" s="940" t="s">
        <v>341</v>
      </c>
      <c r="C46" s="939" t="s">
        <v>290</v>
      </c>
      <c r="D46" s="1011"/>
      <c r="E46" s="1011"/>
      <c r="F46" s="1011">
        <f>D46*E46</f>
        <v>0</v>
      </c>
      <c r="G46" s="947"/>
      <c r="H46" s="947">
        <f t="shared" si="13"/>
        <v>0</v>
      </c>
    </row>
    <row r="47" spans="1:8" s="105" customFormat="1" ht="38.25" x14ac:dyDescent="0.2">
      <c r="A47" s="936" t="s">
        <v>643</v>
      </c>
      <c r="B47" s="945" t="s">
        <v>642</v>
      </c>
      <c r="C47" s="936"/>
      <c r="D47" s="1013"/>
      <c r="E47" s="1014"/>
      <c r="F47" s="1014">
        <f>SUM(F48:F49)</f>
        <v>0</v>
      </c>
      <c r="G47" s="948">
        <f t="shared" ref="G47:H47" si="15">SUM(G48:G49)</f>
        <v>0</v>
      </c>
      <c r="H47" s="948">
        <f t="shared" si="15"/>
        <v>0</v>
      </c>
    </row>
    <row r="48" spans="1:8" ht="33.75" customHeight="1" x14ac:dyDescent="0.2">
      <c r="A48" s="939" t="s">
        <v>342</v>
      </c>
      <c r="B48" s="940" t="s">
        <v>343</v>
      </c>
      <c r="C48" s="939" t="s">
        <v>290</v>
      </c>
      <c r="D48" s="1010"/>
      <c r="E48" s="1011"/>
      <c r="F48" s="1011"/>
      <c r="G48" s="947"/>
      <c r="H48" s="947">
        <f t="shared" ref="H48:H49" si="16">F48+G48</f>
        <v>0</v>
      </c>
    </row>
    <row r="49" spans="1:8" ht="18.75" customHeight="1" x14ac:dyDescent="0.2">
      <c r="A49" s="939" t="s">
        <v>344</v>
      </c>
      <c r="B49" s="940" t="s">
        <v>345</v>
      </c>
      <c r="C49" s="939" t="s">
        <v>299</v>
      </c>
      <c r="D49" s="1012" t="s">
        <v>301</v>
      </c>
      <c r="E49" s="1011"/>
      <c r="F49" s="1011"/>
      <c r="G49" s="947"/>
      <c r="H49" s="947">
        <f t="shared" si="16"/>
        <v>0</v>
      </c>
    </row>
    <row r="50" spans="1:8" s="105" customFormat="1" ht="25.5" customHeight="1" x14ac:dyDescent="0.2">
      <c r="A50" s="936" t="s">
        <v>645</v>
      </c>
      <c r="B50" s="945" t="s">
        <v>644</v>
      </c>
      <c r="C50" s="936"/>
      <c r="D50" s="1013"/>
      <c r="E50" s="1014"/>
      <c r="F50" s="1014">
        <f>SUM(F51:F53)</f>
        <v>0</v>
      </c>
      <c r="G50" s="948">
        <f t="shared" ref="G50:H50" si="17">SUM(G51:G53)</f>
        <v>0</v>
      </c>
      <c r="H50" s="948">
        <f t="shared" si="17"/>
        <v>0</v>
      </c>
    </row>
    <row r="51" spans="1:8" ht="27" customHeight="1" x14ac:dyDescent="0.2">
      <c r="A51" s="939" t="s">
        <v>346</v>
      </c>
      <c r="B51" s="940" t="s">
        <v>347</v>
      </c>
      <c r="C51" s="939" t="s">
        <v>290</v>
      </c>
      <c r="D51" s="1010"/>
      <c r="E51" s="1011"/>
      <c r="F51" s="1011">
        <f>D51*E51</f>
        <v>0</v>
      </c>
      <c r="G51" s="947"/>
      <c r="H51" s="947">
        <f t="shared" ref="H51:H54" si="18">F51+G51</f>
        <v>0</v>
      </c>
    </row>
    <row r="52" spans="1:8" ht="18.75" customHeight="1" x14ac:dyDescent="0.2">
      <c r="A52" s="939" t="s">
        <v>348</v>
      </c>
      <c r="B52" s="940" t="s">
        <v>349</v>
      </c>
      <c r="C52" s="939" t="s">
        <v>299</v>
      </c>
      <c r="D52" s="1011"/>
      <c r="E52" s="1011"/>
      <c r="F52" s="1011"/>
      <c r="G52" s="947"/>
      <c r="H52" s="947">
        <f t="shared" si="18"/>
        <v>0</v>
      </c>
    </row>
    <row r="53" spans="1:8" ht="29.25" customHeight="1" x14ac:dyDescent="0.2">
      <c r="A53" s="939" t="s">
        <v>350</v>
      </c>
      <c r="B53" s="940" t="s">
        <v>351</v>
      </c>
      <c r="C53" s="939" t="s">
        <v>299</v>
      </c>
      <c r="D53" s="1011"/>
      <c r="E53" s="1011"/>
      <c r="F53" s="1011">
        <f>D53*E53</f>
        <v>0</v>
      </c>
      <c r="G53" s="947"/>
      <c r="H53" s="947">
        <f t="shared" si="18"/>
        <v>0</v>
      </c>
    </row>
    <row r="54" spans="1:8" s="105" customFormat="1" ht="25.5" customHeight="1" x14ac:dyDescent="0.2">
      <c r="A54" s="936" t="s">
        <v>639</v>
      </c>
      <c r="B54" s="945" t="s">
        <v>646</v>
      </c>
      <c r="C54" s="939" t="s">
        <v>299</v>
      </c>
      <c r="D54" s="1013">
        <v>10910</v>
      </c>
      <c r="E54" s="1014">
        <v>570</v>
      </c>
      <c r="F54" s="1014">
        <f>D54*E54</f>
        <v>6218700</v>
      </c>
      <c r="G54" s="948"/>
      <c r="H54" s="951">
        <f t="shared" si="18"/>
        <v>6218700</v>
      </c>
    </row>
    <row r="55" spans="1:8" ht="31.5" customHeight="1" x14ac:dyDescent="0.2">
      <c r="A55" s="936" t="s">
        <v>352</v>
      </c>
      <c r="B55" s="945" t="s">
        <v>353</v>
      </c>
      <c r="C55" s="936" t="s">
        <v>299</v>
      </c>
      <c r="D55" s="1013"/>
      <c r="E55" s="1014"/>
      <c r="F55" s="1014">
        <f>SUM(F39,F40,F47,F50,F54)</f>
        <v>47253778</v>
      </c>
      <c r="G55" s="948">
        <f t="shared" ref="G55:H55" si="19">SUM(G39,G40,G47,G50,G54)</f>
        <v>0</v>
      </c>
      <c r="H55" s="948">
        <f t="shared" si="19"/>
        <v>47253778</v>
      </c>
    </row>
    <row r="56" spans="1:8" ht="38.25" customHeight="1" x14ac:dyDescent="0.2">
      <c r="A56" s="939" t="s">
        <v>354</v>
      </c>
      <c r="B56" s="940" t="s">
        <v>355</v>
      </c>
      <c r="C56" s="939" t="s">
        <v>356</v>
      </c>
      <c r="D56" s="1011">
        <v>2233</v>
      </c>
      <c r="E56" s="1011">
        <v>1210</v>
      </c>
      <c r="F56" s="1011">
        <f>D56*E56</f>
        <v>2701930</v>
      </c>
      <c r="G56" s="947"/>
      <c r="H56" s="947">
        <f t="shared" ref="H56:H57" si="20">F56+G56</f>
        <v>2701930</v>
      </c>
    </row>
    <row r="57" spans="1:8" ht="37.5" customHeight="1" x14ac:dyDescent="0.2">
      <c r="A57" s="939" t="s">
        <v>357</v>
      </c>
      <c r="B57" s="940" t="s">
        <v>358</v>
      </c>
      <c r="C57" s="939" t="s">
        <v>356</v>
      </c>
      <c r="D57" s="1012"/>
      <c r="E57" s="1011"/>
      <c r="F57" s="1011"/>
      <c r="G57" s="947"/>
      <c r="H57" s="947">
        <f t="shared" si="20"/>
        <v>0</v>
      </c>
    </row>
    <row r="58" spans="1:8" ht="39" customHeight="1" x14ac:dyDescent="0.2">
      <c r="A58" s="939" t="s">
        <v>359</v>
      </c>
      <c r="B58" s="940" t="s">
        <v>360</v>
      </c>
      <c r="C58" s="939" t="s">
        <v>356</v>
      </c>
      <c r="D58" s="1012"/>
      <c r="E58" s="1011"/>
      <c r="F58" s="1011">
        <f>SUM(F56:F57)</f>
        <v>2701930</v>
      </c>
      <c r="G58" s="949">
        <f t="shared" ref="G58:H58" si="21">SUM(G56:G57)</f>
        <v>0</v>
      </c>
      <c r="H58" s="949">
        <f t="shared" si="21"/>
        <v>2701930</v>
      </c>
    </row>
    <row r="59" spans="1:8" ht="18" customHeight="1" x14ac:dyDescent="0.2">
      <c r="A59" s="936" t="s">
        <v>361</v>
      </c>
      <c r="B59" s="945" t="s">
        <v>362</v>
      </c>
      <c r="C59" s="936" t="s">
        <v>356</v>
      </c>
      <c r="D59" s="1013"/>
      <c r="E59" s="1014"/>
      <c r="F59" s="1014">
        <f>F58</f>
        <v>2701930</v>
      </c>
      <c r="G59" s="948">
        <f t="shared" ref="G59:H59" si="22">G58</f>
        <v>0</v>
      </c>
      <c r="H59" s="948">
        <f t="shared" si="22"/>
        <v>2701930</v>
      </c>
    </row>
    <row r="60" spans="1:8" ht="21.75" customHeight="1" x14ac:dyDescent="0.2">
      <c r="A60" s="936"/>
      <c r="B60" s="946" t="s">
        <v>363</v>
      </c>
      <c r="C60" s="936"/>
      <c r="D60" s="1013"/>
      <c r="E60" s="1014"/>
      <c r="F60" s="1014">
        <f>F20+F38+F55+F59</f>
        <v>159148958</v>
      </c>
      <c r="G60" s="948">
        <f t="shared" ref="G60:H60" si="23">G20+G38+G55+G59</f>
        <v>0</v>
      </c>
      <c r="H60" s="948">
        <f t="shared" si="23"/>
        <v>159148958</v>
      </c>
    </row>
    <row r="64" spans="1:8" ht="18.75" customHeight="1" x14ac:dyDescent="0.25">
      <c r="C64" s="798"/>
      <c r="D64" s="798"/>
      <c r="E64" s="799"/>
      <c r="F64" s="800"/>
    </row>
    <row r="65" spans="1:6" ht="18.75" customHeight="1" x14ac:dyDescent="0.2">
      <c r="C65" s="801"/>
      <c r="D65" s="801"/>
      <c r="E65" s="802"/>
      <c r="F65" s="803"/>
    </row>
    <row r="66" spans="1:6" ht="18.75" customHeight="1" x14ac:dyDescent="0.25">
      <c r="C66" s="798"/>
      <c r="D66" s="798"/>
      <c r="E66" s="799"/>
      <c r="F66" s="800"/>
    </row>
    <row r="67" spans="1:6" ht="18.75" customHeight="1" x14ac:dyDescent="0.25">
      <c r="A67" s="104"/>
      <c r="C67" s="798"/>
      <c r="D67" s="798"/>
      <c r="E67" s="799"/>
      <c r="F67" s="800"/>
    </row>
    <row r="68" spans="1:6" ht="18.75" customHeight="1" x14ac:dyDescent="0.25">
      <c r="A68" s="104"/>
      <c r="C68" s="798"/>
      <c r="D68" s="798"/>
      <c r="E68" s="799"/>
      <c r="F68" s="800"/>
    </row>
    <row r="69" spans="1:6" ht="18.75" customHeight="1" x14ac:dyDescent="0.2">
      <c r="A69" s="104"/>
      <c r="C69" s="804"/>
      <c r="D69" s="804"/>
      <c r="E69" s="805"/>
      <c r="F69" s="803"/>
    </row>
    <row r="70" spans="1:6" x14ac:dyDescent="0.2">
      <c r="A70" s="104"/>
      <c r="D70" s="806"/>
    </row>
  </sheetData>
  <mergeCells count="6">
    <mergeCell ref="A1:H1"/>
    <mergeCell ref="G3:G4"/>
    <mergeCell ref="H3:H4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9.33203125" defaultRowHeight="12.75" x14ac:dyDescent="0.2"/>
  <cols>
    <col min="1" max="1" width="6.83203125" style="385" customWidth="1"/>
    <col min="2" max="2" width="99.1640625" style="385" customWidth="1"/>
    <col min="3" max="3" width="46.6640625" style="385" customWidth="1"/>
    <col min="4" max="6" width="9.33203125" style="385"/>
    <col min="7" max="7" width="11.1640625" style="385" bestFit="1" customWidth="1"/>
    <col min="8" max="8" width="9.83203125" style="385" bestFit="1" customWidth="1"/>
    <col min="9" max="16384" width="9.33203125" style="385"/>
  </cols>
  <sheetData>
    <row r="1" spans="1:3" ht="37.5" customHeight="1" x14ac:dyDescent="0.2">
      <c r="A1" s="1055" t="s">
        <v>608</v>
      </c>
      <c r="B1" s="1055"/>
      <c r="C1" s="1055"/>
    </row>
    <row r="2" spans="1:3" ht="15.75" customHeight="1" x14ac:dyDescent="0.2"/>
    <row r="3" spans="1:3" ht="18" customHeight="1" x14ac:dyDescent="0.2">
      <c r="A3" s="1056" t="s">
        <v>364</v>
      </c>
      <c r="B3" s="1059" t="s">
        <v>261</v>
      </c>
      <c r="C3" s="1062" t="s">
        <v>705</v>
      </c>
    </row>
    <row r="4" spans="1:3" ht="18" customHeight="1" x14ac:dyDescent="0.2">
      <c r="A4" s="1057"/>
      <c r="B4" s="1060"/>
      <c r="C4" s="1063"/>
    </row>
    <row r="5" spans="1:3" ht="18.75" customHeight="1" x14ac:dyDescent="0.2">
      <c r="A5" s="1057"/>
      <c r="B5" s="1060"/>
      <c r="C5" s="1063"/>
    </row>
    <row r="6" spans="1:3" x14ac:dyDescent="0.2">
      <c r="A6" s="1058"/>
      <c r="B6" s="1061"/>
      <c r="C6" s="1064"/>
    </row>
    <row r="7" spans="1:3" ht="31.5" customHeight="1" x14ac:dyDescent="0.2">
      <c r="A7" s="455" t="s">
        <v>9</v>
      </c>
      <c r="B7" s="826" t="s">
        <v>686</v>
      </c>
      <c r="C7" s="456">
        <f>'8.sz.mell. '!C122</f>
        <v>6985000</v>
      </c>
    </row>
    <row r="8" spans="1:3" ht="31.5" customHeight="1" x14ac:dyDescent="0.2">
      <c r="A8" s="386" t="s">
        <v>12</v>
      </c>
      <c r="B8" s="827" t="s">
        <v>688</v>
      </c>
      <c r="C8" s="457">
        <f>'8.sz.mell. '!C58</f>
        <v>2980842</v>
      </c>
    </row>
    <row r="9" spans="1:3" ht="31.5" customHeight="1" x14ac:dyDescent="0.2">
      <c r="A9" s="386" t="s">
        <v>15</v>
      </c>
      <c r="B9" s="827" t="s">
        <v>690</v>
      </c>
      <c r="C9" s="457">
        <v>89745808</v>
      </c>
    </row>
    <row r="10" spans="1:3" ht="25.5" customHeight="1" x14ac:dyDescent="0.2">
      <c r="A10" s="386" t="s">
        <v>18</v>
      </c>
      <c r="B10" s="827" t="s">
        <v>691</v>
      </c>
      <c r="C10" s="457">
        <v>8368284</v>
      </c>
    </row>
    <row r="11" spans="1:3" ht="25.5" customHeight="1" x14ac:dyDescent="0.2">
      <c r="A11" s="386" t="s">
        <v>21</v>
      </c>
      <c r="B11" s="827" t="s">
        <v>692</v>
      </c>
      <c r="C11" s="458">
        <v>110000</v>
      </c>
    </row>
    <row r="12" spans="1:3" ht="25.5" customHeight="1" x14ac:dyDescent="0.2">
      <c r="A12" s="386" t="s">
        <v>24</v>
      </c>
      <c r="B12" s="827" t="s">
        <v>693</v>
      </c>
      <c r="C12" s="458">
        <v>63500</v>
      </c>
    </row>
    <row r="13" spans="1:3" ht="25.5" customHeight="1" x14ac:dyDescent="0.2">
      <c r="A13" s="386" t="s">
        <v>27</v>
      </c>
      <c r="B13" s="827" t="s">
        <v>694</v>
      </c>
      <c r="C13" s="458">
        <v>628650</v>
      </c>
    </row>
    <row r="14" spans="1:3" ht="25.5" customHeight="1" x14ac:dyDescent="0.2">
      <c r="A14" s="386" t="s">
        <v>30</v>
      </c>
      <c r="B14" s="827" t="s">
        <v>695</v>
      </c>
      <c r="C14" s="458">
        <v>2209800</v>
      </c>
    </row>
    <row r="15" spans="1:3" ht="25.5" customHeight="1" x14ac:dyDescent="0.2">
      <c r="A15" s="386" t="s">
        <v>33</v>
      </c>
      <c r="B15" s="827" t="s">
        <v>704</v>
      </c>
      <c r="C15" s="458">
        <v>2018666</v>
      </c>
    </row>
    <row r="16" spans="1:3" ht="25.5" customHeight="1" x14ac:dyDescent="0.2">
      <c r="A16" s="386" t="s">
        <v>36</v>
      </c>
      <c r="B16" s="827" t="s">
        <v>699</v>
      </c>
      <c r="C16" s="458">
        <v>100000</v>
      </c>
    </row>
    <row r="17" spans="1:3" ht="25.5" customHeight="1" x14ac:dyDescent="0.2">
      <c r="A17" s="386" t="s">
        <v>38</v>
      </c>
      <c r="B17" s="827" t="s">
        <v>696</v>
      </c>
      <c r="C17" s="458">
        <v>300000</v>
      </c>
    </row>
    <row r="18" spans="1:3" ht="25.5" customHeight="1" x14ac:dyDescent="0.2">
      <c r="A18" s="386" t="s">
        <v>40</v>
      </c>
      <c r="B18" s="827" t="s">
        <v>697</v>
      </c>
      <c r="C18" s="458">
        <v>100000</v>
      </c>
    </row>
    <row r="19" spans="1:3" ht="25.5" customHeight="1" x14ac:dyDescent="0.2">
      <c r="A19" s="386" t="s">
        <v>42</v>
      </c>
      <c r="B19" s="827" t="s">
        <v>698</v>
      </c>
      <c r="C19" s="458">
        <v>150000</v>
      </c>
    </row>
    <row r="20" spans="1:3" ht="25.5" customHeight="1" x14ac:dyDescent="0.2">
      <c r="A20" s="386" t="s">
        <v>44</v>
      </c>
      <c r="B20" s="827" t="s">
        <v>700</v>
      </c>
      <c r="C20" s="458">
        <v>390000</v>
      </c>
    </row>
    <row r="21" spans="1:3" ht="25.5" customHeight="1" x14ac:dyDescent="0.2">
      <c r="A21" s="386" t="s">
        <v>46</v>
      </c>
      <c r="B21" s="827" t="s">
        <v>701</v>
      </c>
      <c r="C21" s="458">
        <v>300000</v>
      </c>
    </row>
    <row r="22" spans="1:3" ht="25.5" customHeight="1" x14ac:dyDescent="0.2">
      <c r="A22" s="386" t="s">
        <v>48</v>
      </c>
      <c r="B22" s="827" t="s">
        <v>702</v>
      </c>
      <c r="C22" s="458">
        <v>100000</v>
      </c>
    </row>
    <row r="23" spans="1:3" ht="25.5" customHeight="1" x14ac:dyDescent="0.2">
      <c r="A23" s="386" t="s">
        <v>50</v>
      </c>
      <c r="B23" s="827" t="s">
        <v>703</v>
      </c>
      <c r="C23" s="458">
        <v>60000</v>
      </c>
    </row>
    <row r="24" spans="1:3" ht="25.5" customHeight="1" x14ac:dyDescent="0.2">
      <c r="A24" s="825" t="s">
        <v>53</v>
      </c>
      <c r="B24" s="459" t="s">
        <v>549</v>
      </c>
      <c r="C24" s="460">
        <f>SUM(C7:C23)</f>
        <v>114610550</v>
      </c>
    </row>
    <row r="25" spans="1:3" x14ac:dyDescent="0.2">
      <c r="A25" s="386" t="s">
        <v>56</v>
      </c>
      <c r="B25" s="826" t="s">
        <v>685</v>
      </c>
      <c r="C25" s="456">
        <f>'8.sz.mell. '!C123</f>
        <v>32532320</v>
      </c>
    </row>
    <row r="26" spans="1:3" ht="25.5" customHeight="1" x14ac:dyDescent="0.2">
      <c r="A26" s="386" t="s">
        <v>59</v>
      </c>
      <c r="B26" s="826" t="s">
        <v>687</v>
      </c>
      <c r="C26" s="457">
        <f>'8.sz.mell. '!C59</f>
        <v>10595394</v>
      </c>
    </row>
    <row r="27" spans="1:3" ht="25.5" customHeight="1" x14ac:dyDescent="0.2">
      <c r="A27" s="386" t="s">
        <v>61</v>
      </c>
      <c r="B27" s="826" t="s">
        <v>689</v>
      </c>
      <c r="C27" s="457">
        <v>150000</v>
      </c>
    </row>
    <row r="28" spans="1:3" ht="25.5" customHeight="1" x14ac:dyDescent="0.2">
      <c r="A28" s="825" t="s">
        <v>63</v>
      </c>
      <c r="B28" s="459" t="s">
        <v>596</v>
      </c>
      <c r="C28" s="460">
        <f>SUM(C25:C27)</f>
        <v>43277714</v>
      </c>
    </row>
    <row r="29" spans="1:3" ht="25.5" customHeight="1" x14ac:dyDescent="0.2">
      <c r="A29" s="828" t="s">
        <v>65</v>
      </c>
      <c r="B29" s="459" t="s">
        <v>363</v>
      </c>
      <c r="C29" s="460">
        <f>SUM(C24+C28)</f>
        <v>157888264</v>
      </c>
    </row>
    <row r="30" spans="1:3" ht="17.25" customHeight="1" x14ac:dyDescent="0.2">
      <c r="A30" s="387"/>
    </row>
    <row r="31" spans="1:3" ht="17.25" customHeight="1" x14ac:dyDescent="0.2">
      <c r="A31" s="387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D20" sqref="D20"/>
    </sheetView>
  </sheetViews>
  <sheetFormatPr defaultColWidth="9.33203125" defaultRowHeight="15" x14ac:dyDescent="0.25"/>
  <cols>
    <col min="1" max="1" width="8.5" style="108" customWidth="1"/>
    <col min="2" max="2" width="9.33203125" style="108"/>
    <col min="3" max="3" width="22.1640625" style="108" customWidth="1"/>
    <col min="4" max="4" width="44.83203125" style="108" customWidth="1"/>
    <col min="5" max="5" width="26" style="110" customWidth="1"/>
    <col min="6" max="6" width="14.33203125" style="453" customWidth="1"/>
    <col min="7" max="16384" width="9.33203125" style="108"/>
  </cols>
  <sheetData>
    <row r="1" spans="1:6" ht="41.25" customHeight="1" x14ac:dyDescent="0.25">
      <c r="A1" s="1072" t="s">
        <v>609</v>
      </c>
      <c r="B1" s="1073"/>
      <c r="C1" s="1073"/>
      <c r="D1" s="1073"/>
      <c r="E1" s="1073"/>
    </row>
    <row r="2" spans="1:6" x14ac:dyDescent="0.25">
      <c r="A2" s="109"/>
      <c r="B2" s="109"/>
      <c r="C2" s="109"/>
      <c r="D2" s="109"/>
    </row>
    <row r="3" spans="1:6" x14ac:dyDescent="0.25">
      <c r="A3" s="109"/>
      <c r="B3" s="109"/>
      <c r="C3" s="109"/>
      <c r="D3" s="109"/>
      <c r="E3" s="111" t="s">
        <v>1</v>
      </c>
    </row>
    <row r="4" spans="1:6" ht="33" customHeight="1" thickBot="1" x14ac:dyDescent="0.3">
      <c r="A4" s="451" t="s">
        <v>364</v>
      </c>
      <c r="B4" s="1074" t="s">
        <v>368</v>
      </c>
      <c r="C4" s="1074"/>
      <c r="D4" s="1074"/>
      <c r="E4" s="452" t="s">
        <v>369</v>
      </c>
    </row>
    <row r="5" spans="1:6" ht="21.75" customHeight="1" x14ac:dyDescent="0.25">
      <c r="A5" s="461" t="s">
        <v>9</v>
      </c>
      <c r="B5" s="1075" t="s">
        <v>656</v>
      </c>
      <c r="C5" s="1076"/>
      <c r="D5" s="1077"/>
      <c r="E5" s="821">
        <v>250000</v>
      </c>
      <c r="F5" s="785"/>
    </row>
    <row r="6" spans="1:6" ht="21.75" customHeight="1" x14ac:dyDescent="0.25">
      <c r="A6" s="462" t="s">
        <v>12</v>
      </c>
      <c r="B6" s="1078" t="s">
        <v>657</v>
      </c>
      <c r="C6" s="1079"/>
      <c r="D6" s="1080"/>
      <c r="E6" s="822">
        <v>250000</v>
      </c>
    </row>
    <row r="7" spans="1:6" ht="21.75" customHeight="1" x14ac:dyDescent="0.25">
      <c r="A7" s="461" t="s">
        <v>15</v>
      </c>
      <c r="B7" s="1078" t="s">
        <v>658</v>
      </c>
      <c r="C7" s="1079"/>
      <c r="D7" s="1080"/>
      <c r="E7" s="822">
        <v>700000</v>
      </c>
    </row>
    <row r="8" spans="1:6" ht="21.75" customHeight="1" x14ac:dyDescent="0.25">
      <c r="A8" s="462" t="s">
        <v>18</v>
      </c>
      <c r="B8" s="1078" t="s">
        <v>659</v>
      </c>
      <c r="C8" s="1079"/>
      <c r="D8" s="1080"/>
      <c r="E8" s="822">
        <v>250000</v>
      </c>
    </row>
    <row r="9" spans="1:6" ht="21.75" customHeight="1" x14ac:dyDescent="0.25">
      <c r="A9" s="461" t="s">
        <v>21</v>
      </c>
      <c r="B9" s="1078" t="s">
        <v>660</v>
      </c>
      <c r="C9" s="1079"/>
      <c r="D9" s="1080"/>
      <c r="E9" s="822">
        <v>200000</v>
      </c>
    </row>
    <row r="10" spans="1:6" ht="29.25" customHeight="1" x14ac:dyDescent="0.25">
      <c r="A10" s="462" t="s">
        <v>24</v>
      </c>
      <c r="B10" s="1078" t="s">
        <v>661</v>
      </c>
      <c r="C10" s="1079"/>
      <c r="D10" s="1080"/>
      <c r="E10" s="822">
        <v>850000</v>
      </c>
    </row>
    <row r="11" spans="1:6" ht="21.75" customHeight="1" x14ac:dyDescent="0.25">
      <c r="A11" s="461" t="s">
        <v>27</v>
      </c>
      <c r="B11" s="1078" t="s">
        <v>662</v>
      </c>
      <c r="C11" s="1079"/>
      <c r="D11" s="1080"/>
      <c r="E11" s="822">
        <v>200000</v>
      </c>
    </row>
    <row r="12" spans="1:6" ht="21.75" customHeight="1" x14ac:dyDescent="0.25">
      <c r="A12" s="463">
        <v>8</v>
      </c>
      <c r="B12" s="1068" t="s">
        <v>218</v>
      </c>
      <c r="C12" s="1069"/>
      <c r="D12" s="1069"/>
      <c r="E12" s="464">
        <f>SUM(E5:E11)</f>
        <v>2700000</v>
      </c>
    </row>
    <row r="13" spans="1:6" ht="21.75" customHeight="1" x14ac:dyDescent="0.25">
      <c r="A13" s="463">
        <v>9</v>
      </c>
      <c r="B13" s="1070" t="s">
        <v>548</v>
      </c>
      <c r="C13" s="1071"/>
      <c r="D13" s="1071"/>
      <c r="E13" s="464">
        <v>0</v>
      </c>
    </row>
    <row r="14" spans="1:6" s="112" customFormat="1" ht="24" customHeight="1" x14ac:dyDescent="0.3">
      <c r="A14" s="1065" t="s">
        <v>534</v>
      </c>
      <c r="B14" s="1066"/>
      <c r="C14" s="1066"/>
      <c r="D14" s="1066"/>
      <c r="E14" s="465">
        <f>SUM(E12+E13)</f>
        <v>2700000</v>
      </c>
      <c r="F14" s="454"/>
    </row>
    <row r="15" spans="1:6" x14ac:dyDescent="0.25">
      <c r="A15" s="113"/>
      <c r="B15" s="1067"/>
      <c r="C15" s="1067"/>
      <c r="D15" s="1067"/>
      <c r="E15" s="114"/>
    </row>
  </sheetData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tabSelected="1" workbookViewId="0">
      <selection activeCell="C11" sqref="C11"/>
    </sheetView>
  </sheetViews>
  <sheetFormatPr defaultColWidth="10.6640625" defaultRowHeight="12.75" x14ac:dyDescent="0.2"/>
  <cols>
    <col min="1" max="1" width="11.33203125" style="426" customWidth="1"/>
    <col min="2" max="2" width="46" style="426" customWidth="1"/>
    <col min="3" max="4" width="30.6640625" style="426" customWidth="1"/>
    <col min="5" max="253" width="10.6640625" style="426"/>
    <col min="254" max="254" width="7" style="426" customWidth="1"/>
    <col min="255" max="255" width="34.5" style="426" customWidth="1"/>
    <col min="256" max="256" width="11" style="426" customWidth="1"/>
    <col min="257" max="257" width="16.83203125" style="426" customWidth="1"/>
    <col min="258" max="258" width="17.1640625" style="426" customWidth="1"/>
    <col min="259" max="259" width="15.33203125" style="426" customWidth="1"/>
    <col min="260" max="260" width="15.5" style="426" customWidth="1"/>
    <col min="261" max="509" width="10.6640625" style="426"/>
    <col min="510" max="510" width="7" style="426" customWidth="1"/>
    <col min="511" max="511" width="34.5" style="426" customWidth="1"/>
    <col min="512" max="512" width="11" style="426" customWidth="1"/>
    <col min="513" max="513" width="16.83203125" style="426" customWidth="1"/>
    <col min="514" max="514" width="17.1640625" style="426" customWidth="1"/>
    <col min="515" max="515" width="15.33203125" style="426" customWidth="1"/>
    <col min="516" max="516" width="15.5" style="426" customWidth="1"/>
    <col min="517" max="765" width="10.6640625" style="426"/>
    <col min="766" max="766" width="7" style="426" customWidth="1"/>
    <col min="767" max="767" width="34.5" style="426" customWidth="1"/>
    <col min="768" max="768" width="11" style="426" customWidth="1"/>
    <col min="769" max="769" width="16.83203125" style="426" customWidth="1"/>
    <col min="770" max="770" width="17.1640625" style="426" customWidth="1"/>
    <col min="771" max="771" width="15.33203125" style="426" customWidth="1"/>
    <col min="772" max="772" width="15.5" style="426" customWidth="1"/>
    <col min="773" max="1021" width="10.6640625" style="426"/>
    <col min="1022" max="1022" width="7" style="426" customWidth="1"/>
    <col min="1023" max="1023" width="34.5" style="426" customWidth="1"/>
    <col min="1024" max="1024" width="11" style="426" customWidth="1"/>
    <col min="1025" max="1025" width="16.83203125" style="426" customWidth="1"/>
    <col min="1026" max="1026" width="17.1640625" style="426" customWidth="1"/>
    <col min="1027" max="1027" width="15.33203125" style="426" customWidth="1"/>
    <col min="1028" max="1028" width="15.5" style="426" customWidth="1"/>
    <col min="1029" max="1277" width="10.6640625" style="426"/>
    <col min="1278" max="1278" width="7" style="426" customWidth="1"/>
    <col min="1279" max="1279" width="34.5" style="426" customWidth="1"/>
    <col min="1280" max="1280" width="11" style="426" customWidth="1"/>
    <col min="1281" max="1281" width="16.83203125" style="426" customWidth="1"/>
    <col min="1282" max="1282" width="17.1640625" style="426" customWidth="1"/>
    <col min="1283" max="1283" width="15.33203125" style="426" customWidth="1"/>
    <col min="1284" max="1284" width="15.5" style="426" customWidth="1"/>
    <col min="1285" max="1533" width="10.6640625" style="426"/>
    <col min="1534" max="1534" width="7" style="426" customWidth="1"/>
    <col min="1535" max="1535" width="34.5" style="426" customWidth="1"/>
    <col min="1536" max="1536" width="11" style="426" customWidth="1"/>
    <col min="1537" max="1537" width="16.83203125" style="426" customWidth="1"/>
    <col min="1538" max="1538" width="17.1640625" style="426" customWidth="1"/>
    <col min="1539" max="1539" width="15.33203125" style="426" customWidth="1"/>
    <col min="1540" max="1540" width="15.5" style="426" customWidth="1"/>
    <col min="1541" max="1789" width="10.6640625" style="426"/>
    <col min="1790" max="1790" width="7" style="426" customWidth="1"/>
    <col min="1791" max="1791" width="34.5" style="426" customWidth="1"/>
    <col min="1792" max="1792" width="11" style="426" customWidth="1"/>
    <col min="1793" max="1793" width="16.83203125" style="426" customWidth="1"/>
    <col min="1794" max="1794" width="17.1640625" style="426" customWidth="1"/>
    <col min="1795" max="1795" width="15.33203125" style="426" customWidth="1"/>
    <col min="1796" max="1796" width="15.5" style="426" customWidth="1"/>
    <col min="1797" max="2045" width="10.6640625" style="426"/>
    <col min="2046" max="2046" width="7" style="426" customWidth="1"/>
    <col min="2047" max="2047" width="34.5" style="426" customWidth="1"/>
    <col min="2048" max="2048" width="11" style="426" customWidth="1"/>
    <col min="2049" max="2049" width="16.83203125" style="426" customWidth="1"/>
    <col min="2050" max="2050" width="17.1640625" style="426" customWidth="1"/>
    <col min="2051" max="2051" width="15.33203125" style="426" customWidth="1"/>
    <col min="2052" max="2052" width="15.5" style="426" customWidth="1"/>
    <col min="2053" max="2301" width="10.6640625" style="426"/>
    <col min="2302" max="2302" width="7" style="426" customWidth="1"/>
    <col min="2303" max="2303" width="34.5" style="426" customWidth="1"/>
    <col min="2304" max="2304" width="11" style="426" customWidth="1"/>
    <col min="2305" max="2305" width="16.83203125" style="426" customWidth="1"/>
    <col min="2306" max="2306" width="17.1640625" style="426" customWidth="1"/>
    <col min="2307" max="2307" width="15.33203125" style="426" customWidth="1"/>
    <col min="2308" max="2308" width="15.5" style="426" customWidth="1"/>
    <col min="2309" max="2557" width="10.6640625" style="426"/>
    <col min="2558" max="2558" width="7" style="426" customWidth="1"/>
    <col min="2559" max="2559" width="34.5" style="426" customWidth="1"/>
    <col min="2560" max="2560" width="11" style="426" customWidth="1"/>
    <col min="2561" max="2561" width="16.83203125" style="426" customWidth="1"/>
    <col min="2562" max="2562" width="17.1640625" style="426" customWidth="1"/>
    <col min="2563" max="2563" width="15.33203125" style="426" customWidth="1"/>
    <col min="2564" max="2564" width="15.5" style="426" customWidth="1"/>
    <col min="2565" max="2813" width="10.6640625" style="426"/>
    <col min="2814" max="2814" width="7" style="426" customWidth="1"/>
    <col min="2815" max="2815" width="34.5" style="426" customWidth="1"/>
    <col min="2816" max="2816" width="11" style="426" customWidth="1"/>
    <col min="2817" max="2817" width="16.83203125" style="426" customWidth="1"/>
    <col min="2818" max="2818" width="17.1640625" style="426" customWidth="1"/>
    <col min="2819" max="2819" width="15.33203125" style="426" customWidth="1"/>
    <col min="2820" max="2820" width="15.5" style="426" customWidth="1"/>
    <col min="2821" max="3069" width="10.6640625" style="426"/>
    <col min="3070" max="3070" width="7" style="426" customWidth="1"/>
    <col min="3071" max="3071" width="34.5" style="426" customWidth="1"/>
    <col min="3072" max="3072" width="11" style="426" customWidth="1"/>
    <col min="3073" max="3073" width="16.83203125" style="426" customWidth="1"/>
    <col min="3074" max="3074" width="17.1640625" style="426" customWidth="1"/>
    <col min="3075" max="3075" width="15.33203125" style="426" customWidth="1"/>
    <col min="3076" max="3076" width="15.5" style="426" customWidth="1"/>
    <col min="3077" max="3325" width="10.6640625" style="426"/>
    <col min="3326" max="3326" width="7" style="426" customWidth="1"/>
    <col min="3327" max="3327" width="34.5" style="426" customWidth="1"/>
    <col min="3328" max="3328" width="11" style="426" customWidth="1"/>
    <col min="3329" max="3329" width="16.83203125" style="426" customWidth="1"/>
    <col min="3330" max="3330" width="17.1640625" style="426" customWidth="1"/>
    <col min="3331" max="3331" width="15.33203125" style="426" customWidth="1"/>
    <col min="3332" max="3332" width="15.5" style="426" customWidth="1"/>
    <col min="3333" max="3581" width="10.6640625" style="426"/>
    <col min="3582" max="3582" width="7" style="426" customWidth="1"/>
    <col min="3583" max="3583" width="34.5" style="426" customWidth="1"/>
    <col min="3584" max="3584" width="11" style="426" customWidth="1"/>
    <col min="3585" max="3585" width="16.83203125" style="426" customWidth="1"/>
    <col min="3586" max="3586" width="17.1640625" style="426" customWidth="1"/>
    <col min="3587" max="3587" width="15.33203125" style="426" customWidth="1"/>
    <col min="3588" max="3588" width="15.5" style="426" customWidth="1"/>
    <col min="3589" max="3837" width="10.6640625" style="426"/>
    <col min="3838" max="3838" width="7" style="426" customWidth="1"/>
    <col min="3839" max="3839" width="34.5" style="426" customWidth="1"/>
    <col min="3840" max="3840" width="11" style="426" customWidth="1"/>
    <col min="3841" max="3841" width="16.83203125" style="426" customWidth="1"/>
    <col min="3842" max="3842" width="17.1640625" style="426" customWidth="1"/>
    <col min="3843" max="3843" width="15.33203125" style="426" customWidth="1"/>
    <col min="3844" max="3844" width="15.5" style="426" customWidth="1"/>
    <col min="3845" max="4093" width="10.6640625" style="426"/>
    <col min="4094" max="4094" width="7" style="426" customWidth="1"/>
    <col min="4095" max="4095" width="34.5" style="426" customWidth="1"/>
    <col min="4096" max="4096" width="11" style="426" customWidth="1"/>
    <col min="4097" max="4097" width="16.83203125" style="426" customWidth="1"/>
    <col min="4098" max="4098" width="17.1640625" style="426" customWidth="1"/>
    <col min="4099" max="4099" width="15.33203125" style="426" customWidth="1"/>
    <col min="4100" max="4100" width="15.5" style="426" customWidth="1"/>
    <col min="4101" max="4349" width="10.6640625" style="426"/>
    <col min="4350" max="4350" width="7" style="426" customWidth="1"/>
    <col min="4351" max="4351" width="34.5" style="426" customWidth="1"/>
    <col min="4352" max="4352" width="11" style="426" customWidth="1"/>
    <col min="4353" max="4353" width="16.83203125" style="426" customWidth="1"/>
    <col min="4354" max="4354" width="17.1640625" style="426" customWidth="1"/>
    <col min="4355" max="4355" width="15.33203125" style="426" customWidth="1"/>
    <col min="4356" max="4356" width="15.5" style="426" customWidth="1"/>
    <col min="4357" max="4605" width="10.6640625" style="426"/>
    <col min="4606" max="4606" width="7" style="426" customWidth="1"/>
    <col min="4607" max="4607" width="34.5" style="426" customWidth="1"/>
    <col min="4608" max="4608" width="11" style="426" customWidth="1"/>
    <col min="4609" max="4609" width="16.83203125" style="426" customWidth="1"/>
    <col min="4610" max="4610" width="17.1640625" style="426" customWidth="1"/>
    <col min="4611" max="4611" width="15.33203125" style="426" customWidth="1"/>
    <col min="4612" max="4612" width="15.5" style="426" customWidth="1"/>
    <col min="4613" max="4861" width="10.6640625" style="426"/>
    <col min="4862" max="4862" width="7" style="426" customWidth="1"/>
    <col min="4863" max="4863" width="34.5" style="426" customWidth="1"/>
    <col min="4864" max="4864" width="11" style="426" customWidth="1"/>
    <col min="4865" max="4865" width="16.83203125" style="426" customWidth="1"/>
    <col min="4866" max="4866" width="17.1640625" style="426" customWidth="1"/>
    <col min="4867" max="4867" width="15.33203125" style="426" customWidth="1"/>
    <col min="4868" max="4868" width="15.5" style="426" customWidth="1"/>
    <col min="4869" max="5117" width="10.6640625" style="426"/>
    <col min="5118" max="5118" width="7" style="426" customWidth="1"/>
    <col min="5119" max="5119" width="34.5" style="426" customWidth="1"/>
    <col min="5120" max="5120" width="11" style="426" customWidth="1"/>
    <col min="5121" max="5121" width="16.83203125" style="426" customWidth="1"/>
    <col min="5122" max="5122" width="17.1640625" style="426" customWidth="1"/>
    <col min="5123" max="5123" width="15.33203125" style="426" customWidth="1"/>
    <col min="5124" max="5124" width="15.5" style="426" customWidth="1"/>
    <col min="5125" max="5373" width="10.6640625" style="426"/>
    <col min="5374" max="5374" width="7" style="426" customWidth="1"/>
    <col min="5375" max="5375" width="34.5" style="426" customWidth="1"/>
    <col min="5376" max="5376" width="11" style="426" customWidth="1"/>
    <col min="5377" max="5377" width="16.83203125" style="426" customWidth="1"/>
    <col min="5378" max="5378" width="17.1640625" style="426" customWidth="1"/>
    <col min="5379" max="5379" width="15.33203125" style="426" customWidth="1"/>
    <col min="5380" max="5380" width="15.5" style="426" customWidth="1"/>
    <col min="5381" max="5629" width="10.6640625" style="426"/>
    <col min="5630" max="5630" width="7" style="426" customWidth="1"/>
    <col min="5631" max="5631" width="34.5" style="426" customWidth="1"/>
    <col min="5632" max="5632" width="11" style="426" customWidth="1"/>
    <col min="5633" max="5633" width="16.83203125" style="426" customWidth="1"/>
    <col min="5634" max="5634" width="17.1640625" style="426" customWidth="1"/>
    <col min="5635" max="5635" width="15.33203125" style="426" customWidth="1"/>
    <col min="5636" max="5636" width="15.5" style="426" customWidth="1"/>
    <col min="5637" max="5885" width="10.6640625" style="426"/>
    <col min="5886" max="5886" width="7" style="426" customWidth="1"/>
    <col min="5887" max="5887" width="34.5" style="426" customWidth="1"/>
    <col min="5888" max="5888" width="11" style="426" customWidth="1"/>
    <col min="5889" max="5889" width="16.83203125" style="426" customWidth="1"/>
    <col min="5890" max="5890" width="17.1640625" style="426" customWidth="1"/>
    <col min="5891" max="5891" width="15.33203125" style="426" customWidth="1"/>
    <col min="5892" max="5892" width="15.5" style="426" customWidth="1"/>
    <col min="5893" max="6141" width="10.6640625" style="426"/>
    <col min="6142" max="6142" width="7" style="426" customWidth="1"/>
    <col min="6143" max="6143" width="34.5" style="426" customWidth="1"/>
    <col min="6144" max="6144" width="11" style="426" customWidth="1"/>
    <col min="6145" max="6145" width="16.83203125" style="426" customWidth="1"/>
    <col min="6146" max="6146" width="17.1640625" style="426" customWidth="1"/>
    <col min="6147" max="6147" width="15.33203125" style="426" customWidth="1"/>
    <col min="6148" max="6148" width="15.5" style="426" customWidth="1"/>
    <col min="6149" max="6397" width="10.6640625" style="426"/>
    <col min="6398" max="6398" width="7" style="426" customWidth="1"/>
    <col min="6399" max="6399" width="34.5" style="426" customWidth="1"/>
    <col min="6400" max="6400" width="11" style="426" customWidth="1"/>
    <col min="6401" max="6401" width="16.83203125" style="426" customWidth="1"/>
    <col min="6402" max="6402" width="17.1640625" style="426" customWidth="1"/>
    <col min="6403" max="6403" width="15.33203125" style="426" customWidth="1"/>
    <col min="6404" max="6404" width="15.5" style="426" customWidth="1"/>
    <col min="6405" max="6653" width="10.6640625" style="426"/>
    <col min="6654" max="6654" width="7" style="426" customWidth="1"/>
    <col min="6655" max="6655" width="34.5" style="426" customWidth="1"/>
    <col min="6656" max="6656" width="11" style="426" customWidth="1"/>
    <col min="6657" max="6657" width="16.83203125" style="426" customWidth="1"/>
    <col min="6658" max="6658" width="17.1640625" style="426" customWidth="1"/>
    <col min="6659" max="6659" width="15.33203125" style="426" customWidth="1"/>
    <col min="6660" max="6660" width="15.5" style="426" customWidth="1"/>
    <col min="6661" max="6909" width="10.6640625" style="426"/>
    <col min="6910" max="6910" width="7" style="426" customWidth="1"/>
    <col min="6911" max="6911" width="34.5" style="426" customWidth="1"/>
    <col min="6912" max="6912" width="11" style="426" customWidth="1"/>
    <col min="6913" max="6913" width="16.83203125" style="426" customWidth="1"/>
    <col min="6914" max="6914" width="17.1640625" style="426" customWidth="1"/>
    <col min="6915" max="6915" width="15.33203125" style="426" customWidth="1"/>
    <col min="6916" max="6916" width="15.5" style="426" customWidth="1"/>
    <col min="6917" max="7165" width="10.6640625" style="426"/>
    <col min="7166" max="7166" width="7" style="426" customWidth="1"/>
    <col min="7167" max="7167" width="34.5" style="426" customWidth="1"/>
    <col min="7168" max="7168" width="11" style="426" customWidth="1"/>
    <col min="7169" max="7169" width="16.83203125" style="426" customWidth="1"/>
    <col min="7170" max="7170" width="17.1640625" style="426" customWidth="1"/>
    <col min="7171" max="7171" width="15.33203125" style="426" customWidth="1"/>
    <col min="7172" max="7172" width="15.5" style="426" customWidth="1"/>
    <col min="7173" max="7421" width="10.6640625" style="426"/>
    <col min="7422" max="7422" width="7" style="426" customWidth="1"/>
    <col min="7423" max="7423" width="34.5" style="426" customWidth="1"/>
    <col min="7424" max="7424" width="11" style="426" customWidth="1"/>
    <col min="7425" max="7425" width="16.83203125" style="426" customWidth="1"/>
    <col min="7426" max="7426" width="17.1640625" style="426" customWidth="1"/>
    <col min="7427" max="7427" width="15.33203125" style="426" customWidth="1"/>
    <col min="7428" max="7428" width="15.5" style="426" customWidth="1"/>
    <col min="7429" max="7677" width="10.6640625" style="426"/>
    <col min="7678" max="7678" width="7" style="426" customWidth="1"/>
    <col min="7679" max="7679" width="34.5" style="426" customWidth="1"/>
    <col min="7680" max="7680" width="11" style="426" customWidth="1"/>
    <col min="7681" max="7681" width="16.83203125" style="426" customWidth="1"/>
    <col min="7682" max="7682" width="17.1640625" style="426" customWidth="1"/>
    <col min="7683" max="7683" width="15.33203125" style="426" customWidth="1"/>
    <col min="7684" max="7684" width="15.5" style="426" customWidth="1"/>
    <col min="7685" max="7933" width="10.6640625" style="426"/>
    <col min="7934" max="7934" width="7" style="426" customWidth="1"/>
    <col min="7935" max="7935" width="34.5" style="426" customWidth="1"/>
    <col min="7936" max="7936" width="11" style="426" customWidth="1"/>
    <col min="7937" max="7937" width="16.83203125" style="426" customWidth="1"/>
    <col min="7938" max="7938" width="17.1640625" style="426" customWidth="1"/>
    <col min="7939" max="7939" width="15.33203125" style="426" customWidth="1"/>
    <col min="7940" max="7940" width="15.5" style="426" customWidth="1"/>
    <col min="7941" max="8189" width="10.6640625" style="426"/>
    <col min="8190" max="8190" width="7" style="426" customWidth="1"/>
    <col min="8191" max="8191" width="34.5" style="426" customWidth="1"/>
    <col min="8192" max="8192" width="11" style="426" customWidth="1"/>
    <col min="8193" max="8193" width="16.83203125" style="426" customWidth="1"/>
    <col min="8194" max="8194" width="17.1640625" style="426" customWidth="1"/>
    <col min="8195" max="8195" width="15.33203125" style="426" customWidth="1"/>
    <col min="8196" max="8196" width="15.5" style="426" customWidth="1"/>
    <col min="8197" max="8445" width="10.6640625" style="426"/>
    <col min="8446" max="8446" width="7" style="426" customWidth="1"/>
    <col min="8447" max="8447" width="34.5" style="426" customWidth="1"/>
    <col min="8448" max="8448" width="11" style="426" customWidth="1"/>
    <col min="8449" max="8449" width="16.83203125" style="426" customWidth="1"/>
    <col min="8450" max="8450" width="17.1640625" style="426" customWidth="1"/>
    <col min="8451" max="8451" width="15.33203125" style="426" customWidth="1"/>
    <col min="8452" max="8452" width="15.5" style="426" customWidth="1"/>
    <col min="8453" max="8701" width="10.6640625" style="426"/>
    <col min="8702" max="8702" width="7" style="426" customWidth="1"/>
    <col min="8703" max="8703" width="34.5" style="426" customWidth="1"/>
    <col min="8704" max="8704" width="11" style="426" customWidth="1"/>
    <col min="8705" max="8705" width="16.83203125" style="426" customWidth="1"/>
    <col min="8706" max="8706" width="17.1640625" style="426" customWidth="1"/>
    <col min="8707" max="8707" width="15.33203125" style="426" customWidth="1"/>
    <col min="8708" max="8708" width="15.5" style="426" customWidth="1"/>
    <col min="8709" max="8957" width="10.6640625" style="426"/>
    <col min="8958" max="8958" width="7" style="426" customWidth="1"/>
    <col min="8959" max="8959" width="34.5" style="426" customWidth="1"/>
    <col min="8960" max="8960" width="11" style="426" customWidth="1"/>
    <col min="8961" max="8961" width="16.83203125" style="426" customWidth="1"/>
    <col min="8962" max="8962" width="17.1640625" style="426" customWidth="1"/>
    <col min="8963" max="8963" width="15.33203125" style="426" customWidth="1"/>
    <col min="8964" max="8964" width="15.5" style="426" customWidth="1"/>
    <col min="8965" max="9213" width="10.6640625" style="426"/>
    <col min="9214" max="9214" width="7" style="426" customWidth="1"/>
    <col min="9215" max="9215" width="34.5" style="426" customWidth="1"/>
    <col min="9216" max="9216" width="11" style="426" customWidth="1"/>
    <col min="9217" max="9217" width="16.83203125" style="426" customWidth="1"/>
    <col min="9218" max="9218" width="17.1640625" style="426" customWidth="1"/>
    <col min="9219" max="9219" width="15.33203125" style="426" customWidth="1"/>
    <col min="9220" max="9220" width="15.5" style="426" customWidth="1"/>
    <col min="9221" max="9469" width="10.6640625" style="426"/>
    <col min="9470" max="9470" width="7" style="426" customWidth="1"/>
    <col min="9471" max="9471" width="34.5" style="426" customWidth="1"/>
    <col min="9472" max="9472" width="11" style="426" customWidth="1"/>
    <col min="9473" max="9473" width="16.83203125" style="426" customWidth="1"/>
    <col min="9474" max="9474" width="17.1640625" style="426" customWidth="1"/>
    <col min="9475" max="9475" width="15.33203125" style="426" customWidth="1"/>
    <col min="9476" max="9476" width="15.5" style="426" customWidth="1"/>
    <col min="9477" max="9725" width="10.6640625" style="426"/>
    <col min="9726" max="9726" width="7" style="426" customWidth="1"/>
    <col min="9727" max="9727" width="34.5" style="426" customWidth="1"/>
    <col min="9728" max="9728" width="11" style="426" customWidth="1"/>
    <col min="9729" max="9729" width="16.83203125" style="426" customWidth="1"/>
    <col min="9730" max="9730" width="17.1640625" style="426" customWidth="1"/>
    <col min="9731" max="9731" width="15.33203125" style="426" customWidth="1"/>
    <col min="9732" max="9732" width="15.5" style="426" customWidth="1"/>
    <col min="9733" max="9981" width="10.6640625" style="426"/>
    <col min="9982" max="9982" width="7" style="426" customWidth="1"/>
    <col min="9983" max="9983" width="34.5" style="426" customWidth="1"/>
    <col min="9984" max="9984" width="11" style="426" customWidth="1"/>
    <col min="9985" max="9985" width="16.83203125" style="426" customWidth="1"/>
    <col min="9986" max="9986" width="17.1640625" style="426" customWidth="1"/>
    <col min="9987" max="9987" width="15.33203125" style="426" customWidth="1"/>
    <col min="9988" max="9988" width="15.5" style="426" customWidth="1"/>
    <col min="9989" max="10237" width="10.6640625" style="426"/>
    <col min="10238" max="10238" width="7" style="426" customWidth="1"/>
    <col min="10239" max="10239" width="34.5" style="426" customWidth="1"/>
    <col min="10240" max="10240" width="11" style="426" customWidth="1"/>
    <col min="10241" max="10241" width="16.83203125" style="426" customWidth="1"/>
    <col min="10242" max="10242" width="17.1640625" style="426" customWidth="1"/>
    <col min="10243" max="10243" width="15.33203125" style="426" customWidth="1"/>
    <col min="10244" max="10244" width="15.5" style="426" customWidth="1"/>
    <col min="10245" max="10493" width="10.6640625" style="426"/>
    <col min="10494" max="10494" width="7" style="426" customWidth="1"/>
    <col min="10495" max="10495" width="34.5" style="426" customWidth="1"/>
    <col min="10496" max="10496" width="11" style="426" customWidth="1"/>
    <col min="10497" max="10497" width="16.83203125" style="426" customWidth="1"/>
    <col min="10498" max="10498" width="17.1640625" style="426" customWidth="1"/>
    <col min="10499" max="10499" width="15.33203125" style="426" customWidth="1"/>
    <col min="10500" max="10500" width="15.5" style="426" customWidth="1"/>
    <col min="10501" max="10749" width="10.6640625" style="426"/>
    <col min="10750" max="10750" width="7" style="426" customWidth="1"/>
    <col min="10751" max="10751" width="34.5" style="426" customWidth="1"/>
    <col min="10752" max="10752" width="11" style="426" customWidth="1"/>
    <col min="10753" max="10753" width="16.83203125" style="426" customWidth="1"/>
    <col min="10754" max="10754" width="17.1640625" style="426" customWidth="1"/>
    <col min="10755" max="10755" width="15.33203125" style="426" customWidth="1"/>
    <col min="10756" max="10756" width="15.5" style="426" customWidth="1"/>
    <col min="10757" max="11005" width="10.6640625" style="426"/>
    <col min="11006" max="11006" width="7" style="426" customWidth="1"/>
    <col min="11007" max="11007" width="34.5" style="426" customWidth="1"/>
    <col min="11008" max="11008" width="11" style="426" customWidth="1"/>
    <col min="11009" max="11009" width="16.83203125" style="426" customWidth="1"/>
    <col min="11010" max="11010" width="17.1640625" style="426" customWidth="1"/>
    <col min="11011" max="11011" width="15.33203125" style="426" customWidth="1"/>
    <col min="11012" max="11012" width="15.5" style="426" customWidth="1"/>
    <col min="11013" max="11261" width="10.6640625" style="426"/>
    <col min="11262" max="11262" width="7" style="426" customWidth="1"/>
    <col min="11263" max="11263" width="34.5" style="426" customWidth="1"/>
    <col min="11264" max="11264" width="11" style="426" customWidth="1"/>
    <col min="11265" max="11265" width="16.83203125" style="426" customWidth="1"/>
    <col min="11266" max="11266" width="17.1640625" style="426" customWidth="1"/>
    <col min="11267" max="11267" width="15.33203125" style="426" customWidth="1"/>
    <col min="11268" max="11268" width="15.5" style="426" customWidth="1"/>
    <col min="11269" max="11517" width="10.6640625" style="426"/>
    <col min="11518" max="11518" width="7" style="426" customWidth="1"/>
    <col min="11519" max="11519" width="34.5" style="426" customWidth="1"/>
    <col min="11520" max="11520" width="11" style="426" customWidth="1"/>
    <col min="11521" max="11521" width="16.83203125" style="426" customWidth="1"/>
    <col min="11522" max="11522" width="17.1640625" style="426" customWidth="1"/>
    <col min="11523" max="11523" width="15.33203125" style="426" customWidth="1"/>
    <col min="11524" max="11524" width="15.5" style="426" customWidth="1"/>
    <col min="11525" max="11773" width="10.6640625" style="426"/>
    <col min="11774" max="11774" width="7" style="426" customWidth="1"/>
    <col min="11775" max="11775" width="34.5" style="426" customWidth="1"/>
    <col min="11776" max="11776" width="11" style="426" customWidth="1"/>
    <col min="11777" max="11777" width="16.83203125" style="426" customWidth="1"/>
    <col min="11778" max="11778" width="17.1640625" style="426" customWidth="1"/>
    <col min="11779" max="11779" width="15.33203125" style="426" customWidth="1"/>
    <col min="11780" max="11780" width="15.5" style="426" customWidth="1"/>
    <col min="11781" max="12029" width="10.6640625" style="426"/>
    <col min="12030" max="12030" width="7" style="426" customWidth="1"/>
    <col min="12031" max="12031" width="34.5" style="426" customWidth="1"/>
    <col min="12032" max="12032" width="11" style="426" customWidth="1"/>
    <col min="12033" max="12033" width="16.83203125" style="426" customWidth="1"/>
    <col min="12034" max="12034" width="17.1640625" style="426" customWidth="1"/>
    <col min="12035" max="12035" width="15.33203125" style="426" customWidth="1"/>
    <col min="12036" max="12036" width="15.5" style="426" customWidth="1"/>
    <col min="12037" max="12285" width="10.6640625" style="426"/>
    <col min="12286" max="12286" width="7" style="426" customWidth="1"/>
    <col min="12287" max="12287" width="34.5" style="426" customWidth="1"/>
    <col min="12288" max="12288" width="11" style="426" customWidth="1"/>
    <col min="12289" max="12289" width="16.83203125" style="426" customWidth="1"/>
    <col min="12290" max="12290" width="17.1640625" style="426" customWidth="1"/>
    <col min="12291" max="12291" width="15.33203125" style="426" customWidth="1"/>
    <col min="12292" max="12292" width="15.5" style="426" customWidth="1"/>
    <col min="12293" max="12541" width="10.6640625" style="426"/>
    <col min="12542" max="12542" width="7" style="426" customWidth="1"/>
    <col min="12543" max="12543" width="34.5" style="426" customWidth="1"/>
    <col min="12544" max="12544" width="11" style="426" customWidth="1"/>
    <col min="12545" max="12545" width="16.83203125" style="426" customWidth="1"/>
    <col min="12546" max="12546" width="17.1640625" style="426" customWidth="1"/>
    <col min="12547" max="12547" width="15.33203125" style="426" customWidth="1"/>
    <col min="12548" max="12548" width="15.5" style="426" customWidth="1"/>
    <col min="12549" max="12797" width="10.6640625" style="426"/>
    <col min="12798" max="12798" width="7" style="426" customWidth="1"/>
    <col min="12799" max="12799" width="34.5" style="426" customWidth="1"/>
    <col min="12800" max="12800" width="11" style="426" customWidth="1"/>
    <col min="12801" max="12801" width="16.83203125" style="426" customWidth="1"/>
    <col min="12802" max="12802" width="17.1640625" style="426" customWidth="1"/>
    <col min="12803" max="12803" width="15.33203125" style="426" customWidth="1"/>
    <col min="12804" max="12804" width="15.5" style="426" customWidth="1"/>
    <col min="12805" max="13053" width="10.6640625" style="426"/>
    <col min="13054" max="13054" width="7" style="426" customWidth="1"/>
    <col min="13055" max="13055" width="34.5" style="426" customWidth="1"/>
    <col min="13056" max="13056" width="11" style="426" customWidth="1"/>
    <col min="13057" max="13057" width="16.83203125" style="426" customWidth="1"/>
    <col min="13058" max="13058" width="17.1640625" style="426" customWidth="1"/>
    <col min="13059" max="13059" width="15.33203125" style="426" customWidth="1"/>
    <col min="13060" max="13060" width="15.5" style="426" customWidth="1"/>
    <col min="13061" max="13309" width="10.6640625" style="426"/>
    <col min="13310" max="13310" width="7" style="426" customWidth="1"/>
    <col min="13311" max="13311" width="34.5" style="426" customWidth="1"/>
    <col min="13312" max="13312" width="11" style="426" customWidth="1"/>
    <col min="13313" max="13313" width="16.83203125" style="426" customWidth="1"/>
    <col min="13314" max="13314" width="17.1640625" style="426" customWidth="1"/>
    <col min="13315" max="13315" width="15.33203125" style="426" customWidth="1"/>
    <col min="13316" max="13316" width="15.5" style="426" customWidth="1"/>
    <col min="13317" max="13565" width="10.6640625" style="426"/>
    <col min="13566" max="13566" width="7" style="426" customWidth="1"/>
    <col min="13567" max="13567" width="34.5" style="426" customWidth="1"/>
    <col min="13568" max="13568" width="11" style="426" customWidth="1"/>
    <col min="13569" max="13569" width="16.83203125" style="426" customWidth="1"/>
    <col min="13570" max="13570" width="17.1640625" style="426" customWidth="1"/>
    <col min="13571" max="13571" width="15.33203125" style="426" customWidth="1"/>
    <col min="13572" max="13572" width="15.5" style="426" customWidth="1"/>
    <col min="13573" max="13821" width="10.6640625" style="426"/>
    <col min="13822" max="13822" width="7" style="426" customWidth="1"/>
    <col min="13823" max="13823" width="34.5" style="426" customWidth="1"/>
    <col min="13824" max="13824" width="11" style="426" customWidth="1"/>
    <col min="13825" max="13825" width="16.83203125" style="426" customWidth="1"/>
    <col min="13826" max="13826" width="17.1640625" style="426" customWidth="1"/>
    <col min="13827" max="13827" width="15.33203125" style="426" customWidth="1"/>
    <col min="13828" max="13828" width="15.5" style="426" customWidth="1"/>
    <col min="13829" max="14077" width="10.6640625" style="426"/>
    <col min="14078" max="14078" width="7" style="426" customWidth="1"/>
    <col min="14079" max="14079" width="34.5" style="426" customWidth="1"/>
    <col min="14080" max="14080" width="11" style="426" customWidth="1"/>
    <col min="14081" max="14081" width="16.83203125" style="426" customWidth="1"/>
    <col min="14082" max="14082" width="17.1640625" style="426" customWidth="1"/>
    <col min="14083" max="14083" width="15.33203125" style="426" customWidth="1"/>
    <col min="14084" max="14084" width="15.5" style="426" customWidth="1"/>
    <col min="14085" max="14333" width="10.6640625" style="426"/>
    <col min="14334" max="14334" width="7" style="426" customWidth="1"/>
    <col min="14335" max="14335" width="34.5" style="426" customWidth="1"/>
    <col min="14336" max="14336" width="11" style="426" customWidth="1"/>
    <col min="14337" max="14337" width="16.83203125" style="426" customWidth="1"/>
    <col min="14338" max="14338" width="17.1640625" style="426" customWidth="1"/>
    <col min="14339" max="14339" width="15.33203125" style="426" customWidth="1"/>
    <col min="14340" max="14340" width="15.5" style="426" customWidth="1"/>
    <col min="14341" max="14589" width="10.6640625" style="426"/>
    <col min="14590" max="14590" width="7" style="426" customWidth="1"/>
    <col min="14591" max="14591" width="34.5" style="426" customWidth="1"/>
    <col min="14592" max="14592" width="11" style="426" customWidth="1"/>
    <col min="14593" max="14593" width="16.83203125" style="426" customWidth="1"/>
    <col min="14594" max="14594" width="17.1640625" style="426" customWidth="1"/>
    <col min="14595" max="14595" width="15.33203125" style="426" customWidth="1"/>
    <col min="14596" max="14596" width="15.5" style="426" customWidth="1"/>
    <col min="14597" max="14845" width="10.6640625" style="426"/>
    <col min="14846" max="14846" width="7" style="426" customWidth="1"/>
    <col min="14847" max="14847" width="34.5" style="426" customWidth="1"/>
    <col min="14848" max="14848" width="11" style="426" customWidth="1"/>
    <col min="14849" max="14849" width="16.83203125" style="426" customWidth="1"/>
    <col min="14850" max="14850" width="17.1640625" style="426" customWidth="1"/>
    <col min="14851" max="14851" width="15.33203125" style="426" customWidth="1"/>
    <col min="14852" max="14852" width="15.5" style="426" customWidth="1"/>
    <col min="14853" max="15101" width="10.6640625" style="426"/>
    <col min="15102" max="15102" width="7" style="426" customWidth="1"/>
    <col min="15103" max="15103" width="34.5" style="426" customWidth="1"/>
    <col min="15104" max="15104" width="11" style="426" customWidth="1"/>
    <col min="15105" max="15105" width="16.83203125" style="426" customWidth="1"/>
    <col min="15106" max="15106" width="17.1640625" style="426" customWidth="1"/>
    <col min="15107" max="15107" width="15.33203125" style="426" customWidth="1"/>
    <col min="15108" max="15108" width="15.5" style="426" customWidth="1"/>
    <col min="15109" max="15357" width="10.6640625" style="426"/>
    <col min="15358" max="15358" width="7" style="426" customWidth="1"/>
    <col min="15359" max="15359" width="34.5" style="426" customWidth="1"/>
    <col min="15360" max="15360" width="11" style="426" customWidth="1"/>
    <col min="15361" max="15361" width="16.83203125" style="426" customWidth="1"/>
    <col min="15362" max="15362" width="17.1640625" style="426" customWidth="1"/>
    <col min="15363" max="15363" width="15.33203125" style="426" customWidth="1"/>
    <col min="15364" max="15364" width="15.5" style="426" customWidth="1"/>
    <col min="15365" max="15613" width="10.6640625" style="426"/>
    <col min="15614" max="15614" width="7" style="426" customWidth="1"/>
    <col min="15615" max="15615" width="34.5" style="426" customWidth="1"/>
    <col min="15616" max="15616" width="11" style="426" customWidth="1"/>
    <col min="15617" max="15617" width="16.83203125" style="426" customWidth="1"/>
    <col min="15618" max="15618" width="17.1640625" style="426" customWidth="1"/>
    <col min="15619" max="15619" width="15.33203125" style="426" customWidth="1"/>
    <col min="15620" max="15620" width="15.5" style="426" customWidth="1"/>
    <col min="15621" max="15869" width="10.6640625" style="426"/>
    <col min="15870" max="15870" width="7" style="426" customWidth="1"/>
    <col min="15871" max="15871" width="34.5" style="426" customWidth="1"/>
    <col min="15872" max="15872" width="11" style="426" customWidth="1"/>
    <col min="15873" max="15873" width="16.83203125" style="426" customWidth="1"/>
    <col min="15874" max="15874" width="17.1640625" style="426" customWidth="1"/>
    <col min="15875" max="15875" width="15.33203125" style="426" customWidth="1"/>
    <col min="15876" max="15876" width="15.5" style="426" customWidth="1"/>
    <col min="15877" max="16125" width="10.6640625" style="426"/>
    <col min="16126" max="16126" width="7" style="426" customWidth="1"/>
    <col min="16127" max="16127" width="34.5" style="426" customWidth="1"/>
    <col min="16128" max="16128" width="11" style="426" customWidth="1"/>
    <col min="16129" max="16129" width="16.83203125" style="426" customWidth="1"/>
    <col min="16130" max="16130" width="17.1640625" style="426" customWidth="1"/>
    <col min="16131" max="16131" width="15.33203125" style="426" customWidth="1"/>
    <col min="16132" max="16132" width="15.5" style="426" customWidth="1"/>
    <col min="16133" max="16384" width="10.6640625" style="426"/>
  </cols>
  <sheetData>
    <row r="1" spans="1:4" ht="40.5" customHeight="1" x14ac:dyDescent="0.2">
      <c r="A1" s="1081" t="s">
        <v>610</v>
      </c>
      <c r="B1" s="1082"/>
      <c r="C1" s="1082"/>
      <c r="D1" s="1082"/>
    </row>
    <row r="2" spans="1:4" x14ac:dyDescent="0.2">
      <c r="A2" s="427"/>
      <c r="B2" s="427"/>
      <c r="C2" s="1028"/>
      <c r="D2" s="442" t="s">
        <v>1</v>
      </c>
    </row>
    <row r="3" spans="1:4" s="428" customFormat="1" ht="33.75" customHeight="1" x14ac:dyDescent="0.2">
      <c r="A3" s="431" t="s">
        <v>485</v>
      </c>
      <c r="B3" s="432" t="s">
        <v>547</v>
      </c>
      <c r="C3" s="1143" t="s">
        <v>489</v>
      </c>
      <c r="D3" s="433" t="s">
        <v>725</v>
      </c>
    </row>
    <row r="4" spans="1:4" s="429" customFormat="1" ht="18.75" customHeight="1" x14ac:dyDescent="0.25">
      <c r="A4" s="434" t="s">
        <v>9</v>
      </c>
      <c r="B4" s="435" t="s">
        <v>537</v>
      </c>
      <c r="C4" s="1142"/>
      <c r="D4" s="436"/>
    </row>
    <row r="5" spans="1:4" s="429" customFormat="1" ht="18.75" customHeight="1" x14ac:dyDescent="0.25">
      <c r="A5" s="434" t="s">
        <v>12</v>
      </c>
      <c r="B5" s="435" t="s">
        <v>536</v>
      </c>
      <c r="C5" s="1144">
        <v>300000</v>
      </c>
      <c r="D5" s="436">
        <v>300000</v>
      </c>
    </row>
    <row r="6" spans="1:4" s="429" customFormat="1" ht="18.75" customHeight="1" x14ac:dyDescent="0.25">
      <c r="A6" s="434" t="s">
        <v>15</v>
      </c>
      <c r="B6" s="435" t="s">
        <v>538</v>
      </c>
      <c r="C6" s="1144">
        <v>400000</v>
      </c>
      <c r="D6" s="436"/>
    </row>
    <row r="7" spans="1:4" s="429" customFormat="1" ht="18.75" customHeight="1" x14ac:dyDescent="0.25">
      <c r="A7" s="434" t="s">
        <v>18</v>
      </c>
      <c r="B7" s="435" t="s">
        <v>539</v>
      </c>
      <c r="C7" s="1144">
        <v>200000</v>
      </c>
      <c r="D7" s="436">
        <v>200000</v>
      </c>
    </row>
    <row r="8" spans="1:4" s="429" customFormat="1" ht="18.75" customHeight="1" x14ac:dyDescent="0.25">
      <c r="A8" s="434" t="s">
        <v>21</v>
      </c>
      <c r="B8" s="437" t="s">
        <v>663</v>
      </c>
      <c r="C8" s="1144">
        <v>100000</v>
      </c>
      <c r="D8" s="438">
        <v>100000</v>
      </c>
    </row>
    <row r="9" spans="1:4" s="429" customFormat="1" ht="18.75" customHeight="1" x14ac:dyDescent="0.25">
      <c r="A9" s="434" t="s">
        <v>24</v>
      </c>
      <c r="B9" s="437" t="s">
        <v>535</v>
      </c>
      <c r="C9" s="1145">
        <v>1000000</v>
      </c>
      <c r="D9" s="438">
        <v>1400000</v>
      </c>
    </row>
    <row r="10" spans="1:4" s="429" customFormat="1" ht="18.75" customHeight="1" x14ac:dyDescent="0.25">
      <c r="A10" s="434" t="s">
        <v>27</v>
      </c>
      <c r="B10" s="437"/>
      <c r="C10" s="1142"/>
      <c r="D10" s="438"/>
    </row>
    <row r="11" spans="1:4" s="425" customFormat="1" ht="18.75" customHeight="1" x14ac:dyDescent="0.2">
      <c r="A11" s="439"/>
      <c r="B11" s="440" t="s">
        <v>469</v>
      </c>
      <c r="C11" s="1141">
        <f>SUM(C4:C10)</f>
        <v>2000000</v>
      </c>
      <c r="D11" s="441">
        <f>SUM(D4:D10)</f>
        <v>2000000</v>
      </c>
    </row>
    <row r="12" spans="1:4" s="425" customFormat="1" x14ac:dyDescent="0.2">
      <c r="A12" s="430"/>
      <c r="B12" s="430"/>
      <c r="C12" s="430"/>
      <c r="D12" s="424"/>
    </row>
  </sheetData>
  <mergeCells count="1">
    <mergeCell ref="A1:D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workbookViewId="0">
      <selection activeCell="J11" sqref="J11"/>
    </sheetView>
  </sheetViews>
  <sheetFormatPr defaultColWidth="9.33203125" defaultRowHeight="15.75" x14ac:dyDescent="0.25"/>
  <cols>
    <col min="1" max="1" width="38" style="118" customWidth="1"/>
    <col min="2" max="2" width="17" style="118" customWidth="1"/>
    <col min="3" max="3" width="13" style="118" customWidth="1"/>
    <col min="4" max="4" width="17" style="118" customWidth="1"/>
    <col min="5" max="5" width="12.6640625" style="118" customWidth="1"/>
    <col min="6" max="6" width="17" style="118" customWidth="1"/>
    <col min="7" max="7" width="12.33203125" style="118" customWidth="1"/>
    <col min="8" max="8" width="17" style="118" customWidth="1"/>
    <col min="9" max="9" width="12.33203125" style="118" customWidth="1"/>
    <col min="10" max="10" width="16" style="118" customWidth="1"/>
    <col min="11" max="11" width="12" style="118" customWidth="1"/>
    <col min="12" max="12" width="17" style="118" customWidth="1"/>
    <col min="13" max="13" width="12.83203125" style="118" customWidth="1"/>
    <col min="14" max="14" width="13.6640625" style="118" customWidth="1"/>
    <col min="15" max="16" width="12" style="118" customWidth="1"/>
    <col min="17" max="16384" width="9.33203125" style="118"/>
  </cols>
  <sheetData>
    <row r="1" spans="1:19" ht="57.75" customHeight="1" x14ac:dyDescent="0.25">
      <c r="A1" s="1083" t="s">
        <v>611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29"/>
      <c r="N1" s="129"/>
      <c r="O1" s="129"/>
      <c r="P1" s="129"/>
    </row>
    <row r="2" spans="1:19" ht="1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084"/>
      <c r="P2" s="1084"/>
      <c r="Q2" s="119"/>
    </row>
    <row r="3" spans="1:19" ht="16.5" customHeight="1" x14ac:dyDescent="0.25">
      <c r="A3" s="125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30" t="s">
        <v>1</v>
      </c>
      <c r="M3" s="122"/>
      <c r="N3" s="126"/>
      <c r="O3" s="126"/>
      <c r="P3" s="126"/>
      <c r="Q3" s="119"/>
      <c r="R3" s="119"/>
      <c r="S3" s="119"/>
    </row>
    <row r="4" spans="1:19" ht="30" customHeight="1" x14ac:dyDescent="0.25">
      <c r="A4" s="1085" t="s">
        <v>261</v>
      </c>
      <c r="B4" s="1093" t="s">
        <v>552</v>
      </c>
      <c r="C4" s="1094"/>
      <c r="D4" s="1093" t="s">
        <v>554</v>
      </c>
      <c r="E4" s="1094"/>
      <c r="F4" s="1087" t="s">
        <v>555</v>
      </c>
      <c r="G4" s="1088"/>
      <c r="H4" s="1089" t="s">
        <v>375</v>
      </c>
      <c r="I4" s="1090"/>
      <c r="J4" s="1089" t="s">
        <v>474</v>
      </c>
      <c r="K4" s="1095"/>
      <c r="L4" s="1091" t="s">
        <v>371</v>
      </c>
      <c r="M4" s="122"/>
      <c r="N4" s="123"/>
      <c r="O4" s="123"/>
      <c r="P4" s="126"/>
      <c r="Q4" s="119"/>
      <c r="R4" s="119"/>
      <c r="S4" s="119"/>
    </row>
    <row r="5" spans="1:19" ht="62.25" customHeight="1" x14ac:dyDescent="0.25">
      <c r="A5" s="1086"/>
      <c r="B5" s="127" t="s">
        <v>551</v>
      </c>
      <c r="C5" s="127" t="s">
        <v>373</v>
      </c>
      <c r="D5" s="127" t="s">
        <v>550</v>
      </c>
      <c r="E5" s="127" t="s">
        <v>373</v>
      </c>
      <c r="F5" s="128" t="s">
        <v>372</v>
      </c>
      <c r="G5" s="127" t="s">
        <v>373</v>
      </c>
      <c r="H5" s="127" t="s">
        <v>376</v>
      </c>
      <c r="I5" s="127" t="s">
        <v>373</v>
      </c>
      <c r="J5" s="466" t="s">
        <v>553</v>
      </c>
      <c r="K5" s="648" t="s">
        <v>373</v>
      </c>
      <c r="L5" s="1092"/>
      <c r="M5" s="124"/>
      <c r="N5" s="124"/>
      <c r="O5" s="124"/>
      <c r="P5" s="126"/>
      <c r="Q5" s="119"/>
      <c r="R5" s="119"/>
      <c r="S5" s="119"/>
    </row>
    <row r="6" spans="1:19" ht="32.25" customHeight="1" x14ac:dyDescent="0.25">
      <c r="A6" s="815" t="s">
        <v>601</v>
      </c>
      <c r="B6" s="499"/>
      <c r="C6" s="810">
        <f>ROUND(B6/L6*100,1)</f>
        <v>0</v>
      </c>
      <c r="D6" s="810"/>
      <c r="E6" s="810">
        <f>ROUND(D6/L6*100,1)</f>
        <v>0</v>
      </c>
      <c r="F6" s="810"/>
      <c r="G6" s="810">
        <f>ROUND((F6/L6)*100,1)</f>
        <v>0</v>
      </c>
      <c r="H6" s="812">
        <f>'10.sz.mell'!D39</f>
        <v>10063988</v>
      </c>
      <c r="I6" s="810">
        <f>ROUND((H6/L6)*100,1)</f>
        <v>91</v>
      </c>
      <c r="J6" s="813">
        <f>'10.sz.mell'!D35</f>
        <v>1000000</v>
      </c>
      <c r="K6" s="649">
        <f>ROUND((J6/L6)*100,1)</f>
        <v>9</v>
      </c>
      <c r="L6" s="644">
        <f>B6+D6+F6+H6+J6</f>
        <v>11063988</v>
      </c>
    </row>
    <row r="7" spans="1:19" ht="32.25" customHeight="1" x14ac:dyDescent="0.25">
      <c r="A7" s="816" t="s">
        <v>602</v>
      </c>
      <c r="B7" s="809">
        <f>'11.sz.mell'!D31</f>
        <v>600000</v>
      </c>
      <c r="C7" s="810">
        <f>ROUND(B7/L7*100,1)</f>
        <v>2.5</v>
      </c>
      <c r="D7" s="812">
        <f>'11.sz.mell'!D38+'11.sz.mell'!D10</f>
        <v>3151930</v>
      </c>
      <c r="E7" s="810">
        <f>ROUND(D7/L7*100,1)</f>
        <v>13</v>
      </c>
      <c r="F7" s="810">
        <f>'11.sz.mell'!D29</f>
        <v>770000</v>
      </c>
      <c r="G7" s="810">
        <f>ROUND((F7/L7)*100,1)</f>
        <v>3.2</v>
      </c>
      <c r="H7" s="812">
        <f>'11.sz.mell'!D39</f>
        <v>19230933</v>
      </c>
      <c r="I7" s="810">
        <f>ROUND((H7/L7)*100,1)</f>
        <v>79.400000000000006</v>
      </c>
      <c r="J7" s="812">
        <f>'11.sz.mell'!D35</f>
        <v>475000</v>
      </c>
      <c r="K7" s="811">
        <f>ROUND((J7/L7)*100,1)</f>
        <v>2</v>
      </c>
      <c r="L7" s="644">
        <f t="shared" ref="L7:L8" si="0">B7+D7+F7+H7+J7</f>
        <v>24227863</v>
      </c>
    </row>
    <row r="8" spans="1:19" ht="27" customHeight="1" x14ac:dyDescent="0.25">
      <c r="A8" s="817" t="s">
        <v>603</v>
      </c>
      <c r="B8" s="500"/>
      <c r="C8" s="501"/>
      <c r="D8" s="500">
        <f>'12.sz.mell'!D38</f>
        <v>53343750</v>
      </c>
      <c r="E8" s="503">
        <f>ROUND(D8/L8*100,1)</f>
        <v>80.400000000000006</v>
      </c>
      <c r="F8" s="500"/>
      <c r="G8" s="501">
        <f>ROUND((F8/L8)*100,1)</f>
        <v>0</v>
      </c>
      <c r="H8" s="500">
        <f>'12.sz.mell'!D39</f>
        <v>12909318</v>
      </c>
      <c r="I8" s="501">
        <f>ROUND((H8/L8)*100,1)</f>
        <v>19.5</v>
      </c>
      <c r="J8" s="814">
        <f>'12.sz.mell'!D35</f>
        <v>100000</v>
      </c>
      <c r="K8" s="650">
        <f>ROUND((J8/L8)*100,1)</f>
        <v>0.2</v>
      </c>
      <c r="L8" s="644">
        <f t="shared" si="0"/>
        <v>66353068</v>
      </c>
    </row>
    <row r="9" spans="1:19" ht="40.5" customHeight="1" x14ac:dyDescent="0.25">
      <c r="A9" s="121" t="s">
        <v>377</v>
      </c>
      <c r="B9" s="120">
        <f>SUM(B6:B8)</f>
        <v>600000</v>
      </c>
      <c r="C9" s="502">
        <f>ROUND(B9/L9*100,1)</f>
        <v>0.6</v>
      </c>
      <c r="D9" s="120">
        <f>SUM(D6:D8)</f>
        <v>56495680</v>
      </c>
      <c r="E9" s="502">
        <f>ROUND(D9/L9*100,1)</f>
        <v>55.6</v>
      </c>
      <c r="F9" s="497">
        <f>SUM(F6:F8)</f>
        <v>770000</v>
      </c>
      <c r="G9" s="502">
        <f>ROUND((F9/L9)*100,1)</f>
        <v>0.8</v>
      </c>
      <c r="H9" s="497">
        <f>SUM(H6:H8)</f>
        <v>42204239</v>
      </c>
      <c r="I9" s="502">
        <f>ROUND((H9/L9)*100,1)</f>
        <v>41.5</v>
      </c>
      <c r="J9" s="467">
        <f>SUM(J6:J8)</f>
        <v>1575000</v>
      </c>
      <c r="K9" s="651">
        <f>ROUND((J9/L9)*100,1)</f>
        <v>1.5</v>
      </c>
      <c r="L9" s="645">
        <f>B9+D9+F9+H9+J9</f>
        <v>101644919</v>
      </c>
    </row>
    <row r="10" spans="1:19" ht="42.75" customHeight="1" x14ac:dyDescent="0.25">
      <c r="A10" s="818" t="s">
        <v>612</v>
      </c>
      <c r="B10" s="468">
        <v>0</v>
      </c>
      <c r="C10" s="503">
        <f>ROUND(B10/L10*100,1)</f>
        <v>0</v>
      </c>
      <c r="D10" s="468">
        <f>'9.sz.mell.'!D6+'9.sz.mell.'!D8+'9.sz.mell.'!D14</f>
        <v>285573735</v>
      </c>
      <c r="E10" s="503">
        <f>ROUND(D10/L10*100,1)</f>
        <v>77.099999999999994</v>
      </c>
      <c r="F10" s="468">
        <f>'9.sz.mell.'!D45+'9.sz.mell.'!D57</f>
        <v>101628000</v>
      </c>
      <c r="G10" s="503">
        <f>ROUND((F10/L10)*100,1)</f>
        <v>27.4</v>
      </c>
      <c r="H10" s="468">
        <v>-66912407</v>
      </c>
      <c r="I10" s="503"/>
      <c r="J10" s="498">
        <f>'9.sz.mell.'!D72</f>
        <v>50000000</v>
      </c>
      <c r="K10" s="652">
        <f>ROUND((J10/L10)*100,1)</f>
        <v>13.5</v>
      </c>
      <c r="L10" s="646">
        <f t="shared" ref="L10:L11" si="1">B10+D10+F10+H10+J10</f>
        <v>370289328</v>
      </c>
    </row>
    <row r="11" spans="1:19" ht="65.25" customHeight="1" x14ac:dyDescent="0.25">
      <c r="A11" s="496" t="s">
        <v>378</v>
      </c>
      <c r="B11" s="497">
        <f>SUM(B9:B10)</f>
        <v>600000</v>
      </c>
      <c r="C11" s="502">
        <f t="shared" ref="C11" si="2">ROUND(B11/L11*100,2)</f>
        <v>0.13</v>
      </c>
      <c r="D11" s="497">
        <f>SUM(D9:D10)</f>
        <v>342069415</v>
      </c>
      <c r="E11" s="502">
        <f>ROUND(D11/L11*100,2)</f>
        <v>72.48</v>
      </c>
      <c r="F11" s="497">
        <f>SUM(F9:F10)</f>
        <v>102398000</v>
      </c>
      <c r="G11" s="502">
        <f t="shared" ref="G11" si="3">ROUND((F11/L11)*100,2)</f>
        <v>21.7</v>
      </c>
      <c r="H11" s="497">
        <f>SUM(H9:H10)</f>
        <v>-24708168</v>
      </c>
      <c r="I11" s="502">
        <f>ROUND((H11/L11)*100,2)</f>
        <v>-5.24</v>
      </c>
      <c r="J11" s="497">
        <f>SUM(J9:J10)</f>
        <v>51575000</v>
      </c>
      <c r="K11" s="651">
        <f>ROUND((J11/L11)*100,2)</f>
        <v>10.93</v>
      </c>
      <c r="L11" s="647">
        <f t="shared" si="1"/>
        <v>471934247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6"/>
  <sheetViews>
    <sheetView workbookViewId="0">
      <selection activeCell="F86" sqref="F86"/>
    </sheetView>
  </sheetViews>
  <sheetFormatPr defaultRowHeight="12.75" x14ac:dyDescent="0.2"/>
  <cols>
    <col min="1" max="1" width="34.83203125" style="132" customWidth="1"/>
    <col min="2" max="6" width="16.5" style="132" customWidth="1"/>
    <col min="7" max="7" width="13.83203125" style="132" customWidth="1"/>
    <col min="8" max="257" width="9.33203125" style="132"/>
    <col min="258" max="258" width="34.83203125" style="132" customWidth="1"/>
    <col min="259" max="262" width="16.5" style="132" customWidth="1"/>
    <col min="263" max="263" width="13.83203125" style="132" customWidth="1"/>
    <col min="264" max="513" width="9.33203125" style="132"/>
    <col min="514" max="514" width="34.83203125" style="132" customWidth="1"/>
    <col min="515" max="518" width="16.5" style="132" customWidth="1"/>
    <col min="519" max="519" width="13.83203125" style="132" customWidth="1"/>
    <col min="520" max="769" width="9.33203125" style="132"/>
    <col min="770" max="770" width="34.83203125" style="132" customWidth="1"/>
    <col min="771" max="774" width="16.5" style="132" customWidth="1"/>
    <col min="775" max="775" width="13.83203125" style="132" customWidth="1"/>
    <col min="776" max="1025" width="9.33203125" style="132"/>
    <col min="1026" max="1026" width="34.83203125" style="132" customWidth="1"/>
    <col min="1027" max="1030" width="16.5" style="132" customWidth="1"/>
    <col min="1031" max="1031" width="13.83203125" style="132" customWidth="1"/>
    <col min="1032" max="1281" width="9.33203125" style="132"/>
    <col min="1282" max="1282" width="34.83203125" style="132" customWidth="1"/>
    <col min="1283" max="1286" width="16.5" style="132" customWidth="1"/>
    <col min="1287" max="1287" width="13.83203125" style="132" customWidth="1"/>
    <col min="1288" max="1537" width="9.33203125" style="132"/>
    <col min="1538" max="1538" width="34.83203125" style="132" customWidth="1"/>
    <col min="1539" max="1542" width="16.5" style="132" customWidth="1"/>
    <col min="1543" max="1543" width="13.83203125" style="132" customWidth="1"/>
    <col min="1544" max="1793" width="9.33203125" style="132"/>
    <col min="1794" max="1794" width="34.83203125" style="132" customWidth="1"/>
    <col min="1795" max="1798" width="16.5" style="132" customWidth="1"/>
    <col min="1799" max="1799" width="13.83203125" style="132" customWidth="1"/>
    <col min="1800" max="2049" width="9.33203125" style="132"/>
    <col min="2050" max="2050" width="34.83203125" style="132" customWidth="1"/>
    <col min="2051" max="2054" width="16.5" style="132" customWidth="1"/>
    <col min="2055" max="2055" width="13.83203125" style="132" customWidth="1"/>
    <col min="2056" max="2305" width="9.33203125" style="132"/>
    <col min="2306" max="2306" width="34.83203125" style="132" customWidth="1"/>
    <col min="2307" max="2310" width="16.5" style="132" customWidth="1"/>
    <col min="2311" max="2311" width="13.83203125" style="132" customWidth="1"/>
    <col min="2312" max="2561" width="9.33203125" style="132"/>
    <col min="2562" max="2562" width="34.83203125" style="132" customWidth="1"/>
    <col min="2563" max="2566" width="16.5" style="132" customWidth="1"/>
    <col min="2567" max="2567" width="13.83203125" style="132" customWidth="1"/>
    <col min="2568" max="2817" width="9.33203125" style="132"/>
    <col min="2818" max="2818" width="34.83203125" style="132" customWidth="1"/>
    <col min="2819" max="2822" width="16.5" style="132" customWidth="1"/>
    <col min="2823" max="2823" width="13.83203125" style="132" customWidth="1"/>
    <col min="2824" max="3073" width="9.33203125" style="132"/>
    <col min="3074" max="3074" width="34.83203125" style="132" customWidth="1"/>
    <col min="3075" max="3078" width="16.5" style="132" customWidth="1"/>
    <col min="3079" max="3079" width="13.83203125" style="132" customWidth="1"/>
    <col min="3080" max="3329" width="9.33203125" style="132"/>
    <col min="3330" max="3330" width="34.83203125" style="132" customWidth="1"/>
    <col min="3331" max="3334" width="16.5" style="132" customWidth="1"/>
    <col min="3335" max="3335" width="13.83203125" style="132" customWidth="1"/>
    <col min="3336" max="3585" width="9.33203125" style="132"/>
    <col min="3586" max="3586" width="34.83203125" style="132" customWidth="1"/>
    <col min="3587" max="3590" width="16.5" style="132" customWidth="1"/>
    <col min="3591" max="3591" width="13.83203125" style="132" customWidth="1"/>
    <col min="3592" max="3841" width="9.33203125" style="132"/>
    <col min="3842" max="3842" width="34.83203125" style="132" customWidth="1"/>
    <col min="3843" max="3846" width="16.5" style="132" customWidth="1"/>
    <col min="3847" max="3847" width="13.83203125" style="132" customWidth="1"/>
    <col min="3848" max="4097" width="9.33203125" style="132"/>
    <col min="4098" max="4098" width="34.83203125" style="132" customWidth="1"/>
    <col min="4099" max="4102" width="16.5" style="132" customWidth="1"/>
    <col min="4103" max="4103" width="13.83203125" style="132" customWidth="1"/>
    <col min="4104" max="4353" width="9.33203125" style="132"/>
    <col min="4354" max="4354" width="34.83203125" style="132" customWidth="1"/>
    <col min="4355" max="4358" width="16.5" style="132" customWidth="1"/>
    <col min="4359" max="4359" width="13.83203125" style="132" customWidth="1"/>
    <col min="4360" max="4609" width="9.33203125" style="132"/>
    <col min="4610" max="4610" width="34.83203125" style="132" customWidth="1"/>
    <col min="4611" max="4614" width="16.5" style="132" customWidth="1"/>
    <col min="4615" max="4615" width="13.83203125" style="132" customWidth="1"/>
    <col min="4616" max="4865" width="9.33203125" style="132"/>
    <col min="4866" max="4866" width="34.83203125" style="132" customWidth="1"/>
    <col min="4867" max="4870" width="16.5" style="132" customWidth="1"/>
    <col min="4871" max="4871" width="13.83203125" style="132" customWidth="1"/>
    <col min="4872" max="5121" width="9.33203125" style="132"/>
    <col min="5122" max="5122" width="34.83203125" style="132" customWidth="1"/>
    <col min="5123" max="5126" width="16.5" style="132" customWidth="1"/>
    <col min="5127" max="5127" width="13.83203125" style="132" customWidth="1"/>
    <col min="5128" max="5377" width="9.33203125" style="132"/>
    <col min="5378" max="5378" width="34.83203125" style="132" customWidth="1"/>
    <col min="5379" max="5382" width="16.5" style="132" customWidth="1"/>
    <col min="5383" max="5383" width="13.83203125" style="132" customWidth="1"/>
    <col min="5384" max="5633" width="9.33203125" style="132"/>
    <col min="5634" max="5634" width="34.83203125" style="132" customWidth="1"/>
    <col min="5635" max="5638" width="16.5" style="132" customWidth="1"/>
    <col min="5639" max="5639" width="13.83203125" style="132" customWidth="1"/>
    <col min="5640" max="5889" width="9.33203125" style="132"/>
    <col min="5890" max="5890" width="34.83203125" style="132" customWidth="1"/>
    <col min="5891" max="5894" width="16.5" style="132" customWidth="1"/>
    <col min="5895" max="5895" width="13.83203125" style="132" customWidth="1"/>
    <col min="5896" max="6145" width="9.33203125" style="132"/>
    <col min="6146" max="6146" width="34.83203125" style="132" customWidth="1"/>
    <col min="6147" max="6150" width="16.5" style="132" customWidth="1"/>
    <col min="6151" max="6151" width="13.83203125" style="132" customWidth="1"/>
    <col min="6152" max="6401" width="9.33203125" style="132"/>
    <col min="6402" max="6402" width="34.83203125" style="132" customWidth="1"/>
    <col min="6403" max="6406" width="16.5" style="132" customWidth="1"/>
    <col min="6407" max="6407" width="13.83203125" style="132" customWidth="1"/>
    <col min="6408" max="6657" width="9.33203125" style="132"/>
    <col min="6658" max="6658" width="34.83203125" style="132" customWidth="1"/>
    <col min="6659" max="6662" width="16.5" style="132" customWidth="1"/>
    <col min="6663" max="6663" width="13.83203125" style="132" customWidth="1"/>
    <col min="6664" max="6913" width="9.33203125" style="132"/>
    <col min="6914" max="6914" width="34.83203125" style="132" customWidth="1"/>
    <col min="6915" max="6918" width="16.5" style="132" customWidth="1"/>
    <col min="6919" max="6919" width="13.83203125" style="132" customWidth="1"/>
    <col min="6920" max="7169" width="9.33203125" style="132"/>
    <col min="7170" max="7170" width="34.83203125" style="132" customWidth="1"/>
    <col min="7171" max="7174" width="16.5" style="132" customWidth="1"/>
    <col min="7175" max="7175" width="13.83203125" style="132" customWidth="1"/>
    <col min="7176" max="7425" width="9.33203125" style="132"/>
    <col min="7426" max="7426" width="34.83203125" style="132" customWidth="1"/>
    <col min="7427" max="7430" width="16.5" style="132" customWidth="1"/>
    <col min="7431" max="7431" width="13.83203125" style="132" customWidth="1"/>
    <col min="7432" max="7681" width="9.33203125" style="132"/>
    <col min="7682" max="7682" width="34.83203125" style="132" customWidth="1"/>
    <col min="7683" max="7686" width="16.5" style="132" customWidth="1"/>
    <col min="7687" max="7687" width="13.83203125" style="132" customWidth="1"/>
    <col min="7688" max="7937" width="9.33203125" style="132"/>
    <col min="7938" max="7938" width="34.83203125" style="132" customWidth="1"/>
    <col min="7939" max="7942" width="16.5" style="132" customWidth="1"/>
    <col min="7943" max="7943" width="13.83203125" style="132" customWidth="1"/>
    <col min="7944" max="8193" width="9.33203125" style="132"/>
    <col min="8194" max="8194" width="34.83203125" style="132" customWidth="1"/>
    <col min="8195" max="8198" width="16.5" style="132" customWidth="1"/>
    <col min="8199" max="8199" width="13.83203125" style="132" customWidth="1"/>
    <col min="8200" max="8449" width="9.33203125" style="132"/>
    <col min="8450" max="8450" width="34.83203125" style="132" customWidth="1"/>
    <col min="8451" max="8454" width="16.5" style="132" customWidth="1"/>
    <col min="8455" max="8455" width="13.83203125" style="132" customWidth="1"/>
    <col min="8456" max="8705" width="9.33203125" style="132"/>
    <col min="8706" max="8706" width="34.83203125" style="132" customWidth="1"/>
    <col min="8707" max="8710" width="16.5" style="132" customWidth="1"/>
    <col min="8711" max="8711" width="13.83203125" style="132" customWidth="1"/>
    <col min="8712" max="8961" width="9.33203125" style="132"/>
    <col min="8962" max="8962" width="34.83203125" style="132" customWidth="1"/>
    <col min="8963" max="8966" width="16.5" style="132" customWidth="1"/>
    <col min="8967" max="8967" width="13.83203125" style="132" customWidth="1"/>
    <col min="8968" max="9217" width="9.33203125" style="132"/>
    <col min="9218" max="9218" width="34.83203125" style="132" customWidth="1"/>
    <col min="9219" max="9222" width="16.5" style="132" customWidth="1"/>
    <col min="9223" max="9223" width="13.83203125" style="132" customWidth="1"/>
    <col min="9224" max="9473" width="9.33203125" style="132"/>
    <col min="9474" max="9474" width="34.83203125" style="132" customWidth="1"/>
    <col min="9475" max="9478" width="16.5" style="132" customWidth="1"/>
    <col min="9479" max="9479" width="13.83203125" style="132" customWidth="1"/>
    <col min="9480" max="9729" width="9.33203125" style="132"/>
    <col min="9730" max="9730" width="34.83203125" style="132" customWidth="1"/>
    <col min="9731" max="9734" width="16.5" style="132" customWidth="1"/>
    <col min="9735" max="9735" width="13.83203125" style="132" customWidth="1"/>
    <col min="9736" max="9985" width="9.33203125" style="132"/>
    <col min="9986" max="9986" width="34.83203125" style="132" customWidth="1"/>
    <col min="9987" max="9990" width="16.5" style="132" customWidth="1"/>
    <col min="9991" max="9991" width="13.83203125" style="132" customWidth="1"/>
    <col min="9992" max="10241" width="9.33203125" style="132"/>
    <col min="10242" max="10242" width="34.83203125" style="132" customWidth="1"/>
    <col min="10243" max="10246" width="16.5" style="132" customWidth="1"/>
    <col min="10247" max="10247" width="13.83203125" style="132" customWidth="1"/>
    <col min="10248" max="10497" width="9.33203125" style="132"/>
    <col min="10498" max="10498" width="34.83203125" style="132" customWidth="1"/>
    <col min="10499" max="10502" width="16.5" style="132" customWidth="1"/>
    <col min="10503" max="10503" width="13.83203125" style="132" customWidth="1"/>
    <col min="10504" max="10753" width="9.33203125" style="132"/>
    <col min="10754" max="10754" width="34.83203125" style="132" customWidth="1"/>
    <col min="10755" max="10758" width="16.5" style="132" customWidth="1"/>
    <col min="10759" max="10759" width="13.83203125" style="132" customWidth="1"/>
    <col min="10760" max="11009" width="9.33203125" style="132"/>
    <col min="11010" max="11010" width="34.83203125" style="132" customWidth="1"/>
    <col min="11011" max="11014" width="16.5" style="132" customWidth="1"/>
    <col min="11015" max="11015" width="13.83203125" style="132" customWidth="1"/>
    <col min="11016" max="11265" width="9.33203125" style="132"/>
    <col min="11266" max="11266" width="34.83203125" style="132" customWidth="1"/>
    <col min="11267" max="11270" width="16.5" style="132" customWidth="1"/>
    <col min="11271" max="11271" width="13.83203125" style="132" customWidth="1"/>
    <col min="11272" max="11521" width="9.33203125" style="132"/>
    <col min="11522" max="11522" width="34.83203125" style="132" customWidth="1"/>
    <col min="11523" max="11526" width="16.5" style="132" customWidth="1"/>
    <col min="11527" max="11527" width="13.83203125" style="132" customWidth="1"/>
    <col min="11528" max="11777" width="9.33203125" style="132"/>
    <col min="11778" max="11778" width="34.83203125" style="132" customWidth="1"/>
    <col min="11779" max="11782" width="16.5" style="132" customWidth="1"/>
    <col min="11783" max="11783" width="13.83203125" style="132" customWidth="1"/>
    <col min="11784" max="12033" width="9.33203125" style="132"/>
    <col min="12034" max="12034" width="34.83203125" style="132" customWidth="1"/>
    <col min="12035" max="12038" width="16.5" style="132" customWidth="1"/>
    <col min="12039" max="12039" width="13.83203125" style="132" customWidth="1"/>
    <col min="12040" max="12289" width="9.33203125" style="132"/>
    <col min="12290" max="12290" width="34.83203125" style="132" customWidth="1"/>
    <col min="12291" max="12294" width="16.5" style="132" customWidth="1"/>
    <col min="12295" max="12295" width="13.83203125" style="132" customWidth="1"/>
    <col min="12296" max="12545" width="9.33203125" style="132"/>
    <col min="12546" max="12546" width="34.83203125" style="132" customWidth="1"/>
    <col min="12547" max="12550" width="16.5" style="132" customWidth="1"/>
    <col min="12551" max="12551" width="13.83203125" style="132" customWidth="1"/>
    <col min="12552" max="12801" width="9.33203125" style="132"/>
    <col min="12802" max="12802" width="34.83203125" style="132" customWidth="1"/>
    <col min="12803" max="12806" width="16.5" style="132" customWidth="1"/>
    <col min="12807" max="12807" width="13.83203125" style="132" customWidth="1"/>
    <col min="12808" max="13057" width="9.33203125" style="132"/>
    <col min="13058" max="13058" width="34.83203125" style="132" customWidth="1"/>
    <col min="13059" max="13062" width="16.5" style="132" customWidth="1"/>
    <col min="13063" max="13063" width="13.83203125" style="132" customWidth="1"/>
    <col min="13064" max="13313" width="9.33203125" style="132"/>
    <col min="13314" max="13314" width="34.83203125" style="132" customWidth="1"/>
    <col min="13315" max="13318" width="16.5" style="132" customWidth="1"/>
    <col min="13319" max="13319" width="13.83203125" style="132" customWidth="1"/>
    <col min="13320" max="13569" width="9.33203125" style="132"/>
    <col min="13570" max="13570" width="34.83203125" style="132" customWidth="1"/>
    <col min="13571" max="13574" width="16.5" style="132" customWidth="1"/>
    <col min="13575" max="13575" width="13.83203125" style="132" customWidth="1"/>
    <col min="13576" max="13825" width="9.33203125" style="132"/>
    <col min="13826" max="13826" width="34.83203125" style="132" customWidth="1"/>
    <col min="13827" max="13830" width="16.5" style="132" customWidth="1"/>
    <col min="13831" max="13831" width="13.83203125" style="132" customWidth="1"/>
    <col min="13832" max="14081" width="9.33203125" style="132"/>
    <col min="14082" max="14082" width="34.83203125" style="132" customWidth="1"/>
    <col min="14083" max="14086" width="16.5" style="132" customWidth="1"/>
    <col min="14087" max="14087" width="13.83203125" style="132" customWidth="1"/>
    <col min="14088" max="14337" width="9.33203125" style="132"/>
    <col min="14338" max="14338" width="34.83203125" style="132" customWidth="1"/>
    <col min="14339" max="14342" width="16.5" style="132" customWidth="1"/>
    <col min="14343" max="14343" width="13.83203125" style="132" customWidth="1"/>
    <col min="14344" max="14593" width="9.33203125" style="132"/>
    <col min="14594" max="14594" width="34.83203125" style="132" customWidth="1"/>
    <col min="14595" max="14598" width="16.5" style="132" customWidth="1"/>
    <col min="14599" max="14599" width="13.83203125" style="132" customWidth="1"/>
    <col min="14600" max="14849" width="9.33203125" style="132"/>
    <col min="14850" max="14850" width="34.83203125" style="132" customWidth="1"/>
    <col min="14851" max="14854" width="16.5" style="132" customWidth="1"/>
    <col min="14855" max="14855" width="13.83203125" style="132" customWidth="1"/>
    <col min="14856" max="15105" width="9.33203125" style="132"/>
    <col min="15106" max="15106" width="34.83203125" style="132" customWidth="1"/>
    <col min="15107" max="15110" width="16.5" style="132" customWidth="1"/>
    <col min="15111" max="15111" width="13.83203125" style="132" customWidth="1"/>
    <col min="15112" max="15361" width="9.33203125" style="132"/>
    <col min="15362" max="15362" width="34.83203125" style="132" customWidth="1"/>
    <col min="15363" max="15366" width="16.5" style="132" customWidth="1"/>
    <col min="15367" max="15367" width="13.83203125" style="132" customWidth="1"/>
    <col min="15368" max="15617" width="9.33203125" style="132"/>
    <col min="15618" max="15618" width="34.83203125" style="132" customWidth="1"/>
    <col min="15619" max="15622" width="16.5" style="132" customWidth="1"/>
    <col min="15623" max="15623" width="13.83203125" style="132" customWidth="1"/>
    <col min="15624" max="15873" width="9.33203125" style="132"/>
    <col min="15874" max="15874" width="34.83203125" style="132" customWidth="1"/>
    <col min="15875" max="15878" width="16.5" style="132" customWidth="1"/>
    <col min="15879" max="15879" width="13.83203125" style="132" customWidth="1"/>
    <col min="15880" max="16129" width="9.33203125" style="132"/>
    <col min="16130" max="16130" width="34.83203125" style="132" customWidth="1"/>
    <col min="16131" max="16134" width="16.5" style="132" customWidth="1"/>
    <col min="16135" max="16135" width="13.83203125" style="132" customWidth="1"/>
    <col min="16136" max="16384" width="9.33203125" style="132"/>
  </cols>
  <sheetData>
    <row r="1" spans="1:11" ht="39.75" customHeight="1" x14ac:dyDescent="0.2">
      <c r="A1" s="1096" t="s">
        <v>613</v>
      </c>
      <c r="B1" s="1096"/>
      <c r="C1" s="1096"/>
      <c r="D1" s="1096"/>
      <c r="E1" s="1096"/>
      <c r="F1" s="1096"/>
      <c r="G1" s="131"/>
    </row>
    <row r="2" spans="1:11" ht="16.5" customHeight="1" x14ac:dyDescent="0.25">
      <c r="A2" s="133"/>
      <c r="B2" s="1097"/>
      <c r="C2" s="1097"/>
      <c r="D2" s="134"/>
      <c r="E2" s="134"/>
      <c r="F2" s="134"/>
      <c r="G2" s="134"/>
    </row>
    <row r="3" spans="1:11" ht="15.75" customHeight="1" x14ac:dyDescent="0.25">
      <c r="A3" s="135" t="s">
        <v>379</v>
      </c>
      <c r="B3" s="796" t="s">
        <v>664</v>
      </c>
      <c r="C3" s="796"/>
      <c r="D3" s="796"/>
      <c r="E3" s="796"/>
      <c r="F3" s="796"/>
      <c r="G3" s="137"/>
      <c r="H3" s="138"/>
      <c r="I3" s="138"/>
      <c r="J3" s="138"/>
      <c r="K3" s="138"/>
    </row>
    <row r="4" spans="1:11" ht="15" customHeight="1" x14ac:dyDescent="0.2">
      <c r="A4" s="135" t="s">
        <v>380</v>
      </c>
      <c r="B4" s="1099" t="s">
        <v>665</v>
      </c>
      <c r="C4" s="1099"/>
      <c r="D4" s="1099"/>
      <c r="E4" s="1099"/>
      <c r="F4" s="1099"/>
      <c r="G4" s="139"/>
      <c r="H4" s="138"/>
      <c r="I4" s="138"/>
      <c r="J4" s="138"/>
      <c r="K4" s="138"/>
    </row>
    <row r="5" spans="1:11" ht="15.75" x14ac:dyDescent="0.2">
      <c r="A5" s="135" t="s">
        <v>525</v>
      </c>
      <c r="B5" s="1098">
        <v>102118337</v>
      </c>
      <c r="C5" s="1098"/>
      <c r="D5" s="396"/>
      <c r="E5" s="789"/>
      <c r="F5" s="136"/>
      <c r="G5" s="140"/>
      <c r="H5" s="138"/>
      <c r="I5" s="138"/>
      <c r="J5" s="138"/>
      <c r="K5" s="138"/>
    </row>
    <row r="6" spans="1:11" ht="15.75" customHeight="1" x14ac:dyDescent="0.2">
      <c r="A6" s="135" t="s">
        <v>524</v>
      </c>
      <c r="B6" s="1098"/>
      <c r="C6" s="1098"/>
      <c r="D6" s="1098"/>
      <c r="E6" s="778">
        <f>B5-E7</f>
        <v>102118337</v>
      </c>
      <c r="F6" s="136" t="s">
        <v>356</v>
      </c>
      <c r="G6" s="140"/>
      <c r="H6" s="138"/>
      <c r="I6" s="138"/>
      <c r="J6" s="138"/>
      <c r="K6" s="138"/>
    </row>
    <row r="7" spans="1:11" ht="15.75" x14ac:dyDescent="0.2">
      <c r="A7" s="135"/>
      <c r="B7" s="1098"/>
      <c r="C7" s="1098"/>
      <c r="D7" s="1098"/>
      <c r="E7" s="183"/>
      <c r="F7" s="136" t="s">
        <v>356</v>
      </c>
      <c r="G7" s="140"/>
      <c r="H7" s="138"/>
      <c r="I7" s="138"/>
      <c r="J7" s="138"/>
      <c r="K7" s="138"/>
    </row>
    <row r="8" spans="1:11" ht="15.75" x14ac:dyDescent="0.2">
      <c r="A8" s="135" t="s">
        <v>381</v>
      </c>
      <c r="B8" s="1102">
        <v>0.95</v>
      </c>
      <c r="C8" s="1102"/>
      <c r="D8" s="788"/>
      <c r="E8" s="788"/>
      <c r="F8" s="136"/>
      <c r="G8" s="141"/>
      <c r="H8" s="138"/>
      <c r="I8" s="138"/>
      <c r="J8" s="138"/>
      <c r="K8" s="138"/>
    </row>
    <row r="9" spans="1:11" ht="15.75" x14ac:dyDescent="0.2">
      <c r="A9" s="135" t="s">
        <v>382</v>
      </c>
      <c r="B9" s="1100" t="s">
        <v>492</v>
      </c>
      <c r="C9" s="1101"/>
      <c r="D9" s="790"/>
      <c r="E9" s="790"/>
      <c r="F9" s="136"/>
      <c r="G9" s="140"/>
      <c r="H9" s="138"/>
      <c r="I9" s="138"/>
      <c r="J9" s="138"/>
      <c r="K9" s="138"/>
    </row>
    <row r="10" spans="1:11" ht="15.75" x14ac:dyDescent="0.2">
      <c r="A10" s="135" t="s">
        <v>383</v>
      </c>
      <c r="B10" s="1100" t="s">
        <v>493</v>
      </c>
      <c r="C10" s="1101"/>
      <c r="D10" s="790"/>
      <c r="E10" s="790"/>
      <c r="F10" s="136"/>
      <c r="G10" s="140"/>
      <c r="H10" s="138"/>
      <c r="I10" s="138"/>
      <c r="J10" s="138"/>
      <c r="K10" s="138"/>
    </row>
    <row r="11" spans="1:11" x14ac:dyDescent="0.2">
      <c r="A11" s="142"/>
      <c r="B11" s="143"/>
      <c r="C11" s="143"/>
      <c r="D11" s="143"/>
      <c r="E11" s="143"/>
      <c r="F11" s="144" t="s">
        <v>370</v>
      </c>
      <c r="G11" s="140"/>
      <c r="H11" s="138"/>
      <c r="I11" s="138"/>
      <c r="J11" s="138"/>
      <c r="K11" s="138"/>
    </row>
    <row r="12" spans="1:11" ht="38.25" x14ac:dyDescent="0.2">
      <c r="A12" s="145" t="s">
        <v>261</v>
      </c>
      <c r="B12" s="146" t="s">
        <v>384</v>
      </c>
      <c r="C12" s="147" t="s">
        <v>385</v>
      </c>
      <c r="D12" s="147" t="s">
        <v>521</v>
      </c>
      <c r="E12" s="147" t="s">
        <v>604</v>
      </c>
      <c r="F12" s="148" t="s">
        <v>365</v>
      </c>
      <c r="G12" s="140"/>
      <c r="H12" s="138"/>
      <c r="I12" s="138"/>
      <c r="J12" s="138"/>
      <c r="K12" s="138"/>
    </row>
    <row r="13" spans="1:11" x14ac:dyDescent="0.2">
      <c r="A13" s="149" t="s">
        <v>386</v>
      </c>
      <c r="B13" s="779"/>
      <c r="C13" s="780">
        <f>SUM(C15:C20)</f>
        <v>97255559</v>
      </c>
      <c r="D13" s="780"/>
      <c r="E13" s="780"/>
      <c r="F13" s="781">
        <f>SUM(B13:C13)+F17</f>
        <v>102118337</v>
      </c>
      <c r="G13" s="140"/>
      <c r="H13" s="138"/>
      <c r="I13" s="138"/>
      <c r="J13" s="138"/>
      <c r="K13" s="138"/>
    </row>
    <row r="14" spans="1:11" x14ac:dyDescent="0.2">
      <c r="A14" s="150" t="s">
        <v>387</v>
      </c>
      <c r="B14" s="151"/>
      <c r="C14" s="151"/>
      <c r="D14" s="151"/>
      <c r="E14" s="151"/>
      <c r="F14" s="152">
        <f>SUM(B14:E14)</f>
        <v>0</v>
      </c>
      <c r="G14" s="140"/>
      <c r="H14" s="138"/>
      <c r="I14" s="138"/>
      <c r="J14" s="138"/>
      <c r="K14" s="138"/>
    </row>
    <row r="15" spans="1:11" x14ac:dyDescent="0.2">
      <c r="A15" s="153" t="s">
        <v>376</v>
      </c>
      <c r="B15" s="154"/>
      <c r="C15" s="154">
        <v>97255559</v>
      </c>
      <c r="D15" s="155"/>
      <c r="E15" s="155"/>
      <c r="F15" s="156">
        <f t="shared" ref="F15:F20" si="0">SUM(B15:E15)</f>
        <v>97255559</v>
      </c>
      <c r="G15" s="157"/>
      <c r="H15" s="138"/>
      <c r="I15" s="138"/>
      <c r="J15" s="138"/>
      <c r="K15" s="138"/>
    </row>
    <row r="16" spans="1:11" ht="15" customHeight="1" x14ac:dyDescent="0.2">
      <c r="A16" s="158" t="s">
        <v>388</v>
      </c>
      <c r="B16" s="159"/>
      <c r="C16" s="159"/>
      <c r="D16" s="160"/>
      <c r="E16" s="160"/>
      <c r="F16" s="156">
        <f t="shared" si="0"/>
        <v>0</v>
      </c>
      <c r="G16" s="139"/>
      <c r="H16" s="138"/>
      <c r="I16" s="138"/>
      <c r="J16" s="138"/>
      <c r="K16" s="138"/>
    </row>
    <row r="17" spans="1:11" ht="25.5" x14ac:dyDescent="0.2">
      <c r="A17" s="158" t="s">
        <v>522</v>
      </c>
      <c r="B17" s="159" t="s">
        <v>666</v>
      </c>
      <c r="C17" s="159">
        <v>0</v>
      </c>
      <c r="D17" s="160">
        <v>4862778</v>
      </c>
      <c r="E17" s="160"/>
      <c r="F17" s="156">
        <f t="shared" si="0"/>
        <v>4862778</v>
      </c>
      <c r="G17" s="140"/>
      <c r="H17" s="138"/>
      <c r="I17" s="138"/>
      <c r="J17" s="138"/>
      <c r="K17" s="138"/>
    </row>
    <row r="18" spans="1:11" ht="25.5" x14ac:dyDescent="0.2">
      <c r="A18" s="158" t="s">
        <v>523</v>
      </c>
      <c r="B18" s="159" t="s">
        <v>666</v>
      </c>
      <c r="C18" s="159"/>
      <c r="D18" s="160"/>
      <c r="E18" s="160"/>
      <c r="F18" s="156">
        <f t="shared" si="0"/>
        <v>0</v>
      </c>
      <c r="G18" s="140"/>
      <c r="H18" s="138"/>
      <c r="I18" s="138"/>
      <c r="J18" s="138"/>
      <c r="K18" s="138"/>
    </row>
    <row r="19" spans="1:11" x14ac:dyDescent="0.2">
      <c r="A19" s="158" t="s">
        <v>389</v>
      </c>
      <c r="B19" s="159"/>
      <c r="C19" s="159"/>
      <c r="D19" s="160"/>
      <c r="E19" s="160"/>
      <c r="F19" s="156">
        <f t="shared" si="0"/>
        <v>0</v>
      </c>
      <c r="G19" s="140"/>
      <c r="H19" s="138"/>
      <c r="I19" s="138"/>
      <c r="J19" s="138"/>
      <c r="K19" s="138"/>
    </row>
    <row r="20" spans="1:11" x14ac:dyDescent="0.2">
      <c r="A20" s="162" t="s">
        <v>390</v>
      </c>
      <c r="B20" s="163"/>
      <c r="C20" s="163"/>
      <c r="D20" s="164"/>
      <c r="E20" s="164"/>
      <c r="F20" s="156">
        <f t="shared" si="0"/>
        <v>0</v>
      </c>
      <c r="G20" s="140"/>
      <c r="H20" s="138"/>
      <c r="I20" s="138"/>
      <c r="J20" s="138"/>
      <c r="K20" s="138"/>
    </row>
    <row r="21" spans="1:11" x14ac:dyDescent="0.2">
      <c r="A21" s="563"/>
      <c r="B21" s="165"/>
      <c r="C21" s="165"/>
      <c r="D21" s="165"/>
      <c r="E21" s="165"/>
      <c r="F21" s="564"/>
      <c r="G21" s="140"/>
      <c r="H21" s="138"/>
      <c r="I21" s="138"/>
      <c r="J21" s="138"/>
      <c r="K21" s="138"/>
    </row>
    <row r="22" spans="1:11" x14ac:dyDescent="0.2">
      <c r="A22" s="166" t="s">
        <v>391</v>
      </c>
      <c r="B22" s="782"/>
      <c r="C22" s="782">
        <f>SUM(C24:C29)</f>
        <v>94955559</v>
      </c>
      <c r="D22" s="782">
        <f t="shared" ref="D22:E22" si="1">SUM(D24:D29)</f>
        <v>4862778</v>
      </c>
      <c r="E22" s="782">
        <f t="shared" si="1"/>
        <v>0</v>
      </c>
      <c r="F22" s="783">
        <f>SUM(F24:F29)</f>
        <v>99818337</v>
      </c>
      <c r="G22" s="140"/>
      <c r="H22" s="138"/>
      <c r="I22" s="138"/>
      <c r="J22" s="138"/>
      <c r="K22" s="138"/>
    </row>
    <row r="23" spans="1:11" x14ac:dyDescent="0.2">
      <c r="A23" s="150" t="s">
        <v>387</v>
      </c>
      <c r="B23" s="151"/>
      <c r="C23" s="151"/>
      <c r="D23" s="151"/>
      <c r="E23" s="151"/>
      <c r="F23" s="152">
        <f t="shared" ref="F23:F29" si="2">SUM(B23:E23)</f>
        <v>0</v>
      </c>
      <c r="G23" s="140"/>
      <c r="H23" s="138"/>
      <c r="I23" s="138"/>
      <c r="J23" s="138"/>
      <c r="K23" s="138"/>
    </row>
    <row r="24" spans="1:11" x14ac:dyDescent="0.2">
      <c r="A24" s="158" t="s">
        <v>392</v>
      </c>
      <c r="B24" s="167"/>
      <c r="C24" s="167"/>
      <c r="D24" s="167"/>
      <c r="E24" s="167"/>
      <c r="F24" s="161">
        <f t="shared" si="2"/>
        <v>0</v>
      </c>
      <c r="G24" s="140"/>
      <c r="H24" s="138"/>
      <c r="I24" s="138"/>
      <c r="J24" s="138"/>
      <c r="K24" s="138"/>
    </row>
    <row r="25" spans="1:11" ht="25.5" x14ac:dyDescent="0.2">
      <c r="A25" s="158" t="s">
        <v>200</v>
      </c>
      <c r="B25" s="167"/>
      <c r="C25" s="167"/>
      <c r="D25" s="167"/>
      <c r="E25" s="167"/>
      <c r="F25" s="161">
        <f t="shared" si="2"/>
        <v>0</v>
      </c>
      <c r="G25" s="169"/>
      <c r="H25" s="138"/>
      <c r="I25" s="138"/>
      <c r="J25" s="138"/>
      <c r="K25" s="138"/>
    </row>
    <row r="26" spans="1:11" x14ac:dyDescent="0.2">
      <c r="A26" s="158" t="s">
        <v>393</v>
      </c>
      <c r="B26" s="167"/>
      <c r="C26" s="167">
        <f>7509751-2300000</f>
        <v>5209751</v>
      </c>
      <c r="D26" s="168">
        <v>2300000</v>
      </c>
      <c r="E26" s="168"/>
      <c r="F26" s="161">
        <f t="shared" si="2"/>
        <v>7509751</v>
      </c>
      <c r="G26" s="170"/>
      <c r="H26" s="138"/>
      <c r="I26" s="138"/>
      <c r="J26" s="138"/>
      <c r="K26" s="138"/>
    </row>
    <row r="27" spans="1:11" ht="13.5" x14ac:dyDescent="0.25">
      <c r="A27" s="158" t="s">
        <v>394</v>
      </c>
      <c r="B27" s="167"/>
      <c r="C27" s="167">
        <f>94608586-D17</f>
        <v>89745808</v>
      </c>
      <c r="D27" s="168">
        <f>D17-D26</f>
        <v>2562778</v>
      </c>
      <c r="E27" s="168"/>
      <c r="F27" s="161">
        <f t="shared" si="2"/>
        <v>92308586</v>
      </c>
      <c r="G27" s="137"/>
      <c r="H27" s="138"/>
      <c r="I27" s="138"/>
      <c r="J27" s="138"/>
      <c r="K27" s="138"/>
    </row>
    <row r="28" spans="1:11" x14ac:dyDescent="0.2">
      <c r="A28" s="158" t="s">
        <v>395</v>
      </c>
      <c r="B28" s="167"/>
      <c r="C28" s="167"/>
      <c r="D28" s="168"/>
      <c r="E28" s="168"/>
      <c r="F28" s="161">
        <f t="shared" si="2"/>
        <v>0</v>
      </c>
      <c r="G28" s="139"/>
      <c r="H28" s="138"/>
      <c r="I28" s="138"/>
      <c r="J28" s="138"/>
      <c r="K28" s="138"/>
    </row>
    <row r="29" spans="1:11" x14ac:dyDescent="0.2">
      <c r="A29" s="162" t="s">
        <v>229</v>
      </c>
      <c r="B29" s="171"/>
      <c r="C29" s="171"/>
      <c r="D29" s="172"/>
      <c r="E29" s="172"/>
      <c r="F29" s="161">
        <f t="shared" si="2"/>
        <v>0</v>
      </c>
      <c r="G29" s="140"/>
      <c r="H29" s="138"/>
      <c r="I29" s="138"/>
      <c r="J29" s="138"/>
      <c r="K29" s="138"/>
    </row>
    <row r="30" spans="1:11" ht="27" x14ac:dyDescent="0.2">
      <c r="A30" s="397" t="s">
        <v>396</v>
      </c>
      <c r="B30" s="173">
        <f>SUM(B15:B17)</f>
        <v>0</v>
      </c>
      <c r="C30" s="173">
        <f>SUM(C15:C17)</f>
        <v>97255559</v>
      </c>
      <c r="D30" s="173">
        <f t="shared" ref="D30:E30" si="3">SUM(D15:D17)</f>
        <v>4862778</v>
      </c>
      <c r="E30" s="173">
        <f t="shared" si="3"/>
        <v>0</v>
      </c>
      <c r="F30" s="565">
        <f>SUM(F15:F17)</f>
        <v>102118337</v>
      </c>
      <c r="G30" s="141"/>
      <c r="H30" s="138"/>
      <c r="I30" s="138"/>
      <c r="J30" s="138"/>
      <c r="K30" s="138"/>
    </row>
    <row r="31" spans="1:11" ht="27" x14ac:dyDescent="0.2">
      <c r="A31" s="397" t="s">
        <v>397</v>
      </c>
      <c r="B31" s="173">
        <f>SUM(B18)</f>
        <v>0</v>
      </c>
      <c r="C31" s="173">
        <f>SUM(C18)</f>
        <v>0</v>
      </c>
      <c r="D31" s="174"/>
      <c r="E31" s="174"/>
      <c r="F31" s="175">
        <f>SUM(B31:C31)</f>
        <v>0</v>
      </c>
      <c r="G31" s="140"/>
      <c r="H31" s="138"/>
      <c r="I31" s="138"/>
      <c r="J31" s="138"/>
      <c r="K31" s="138"/>
    </row>
    <row r="32" spans="1:11" ht="15" x14ac:dyDescent="0.2">
      <c r="A32" s="176"/>
      <c r="B32" s="177"/>
      <c r="C32" s="177"/>
      <c r="D32" s="177"/>
      <c r="E32" s="177"/>
      <c r="F32" s="178"/>
      <c r="G32" s="140"/>
      <c r="H32" s="138"/>
      <c r="I32" s="138"/>
      <c r="J32" s="138"/>
      <c r="K32" s="138"/>
    </row>
    <row r="33" spans="1:11" x14ac:dyDescent="0.2">
      <c r="A33" s="135"/>
      <c r="B33" s="1098"/>
      <c r="C33" s="1098"/>
      <c r="D33" s="1098"/>
      <c r="E33" s="1098"/>
      <c r="F33" s="1098"/>
      <c r="G33" s="140"/>
      <c r="H33" s="138"/>
      <c r="I33" s="138"/>
      <c r="J33" s="138"/>
      <c r="K33" s="138"/>
    </row>
    <row r="34" spans="1:11" x14ac:dyDescent="0.2">
      <c r="A34" s="135" t="s">
        <v>379</v>
      </c>
      <c r="B34" s="796" t="s">
        <v>667</v>
      </c>
      <c r="C34" s="796"/>
      <c r="D34" s="796"/>
      <c r="E34" s="796"/>
      <c r="F34" s="796"/>
      <c r="G34" s="140"/>
      <c r="H34" s="138"/>
      <c r="I34" s="138"/>
      <c r="J34" s="138"/>
      <c r="K34" s="138"/>
    </row>
    <row r="35" spans="1:11" x14ac:dyDescent="0.2">
      <c r="A35" s="135" t="s">
        <v>380</v>
      </c>
      <c r="B35" s="1099" t="s">
        <v>668</v>
      </c>
      <c r="C35" s="1099"/>
      <c r="D35" s="1099"/>
      <c r="E35" s="1099"/>
      <c r="F35" s="1099"/>
      <c r="G35" s="140"/>
      <c r="H35" s="138"/>
      <c r="I35" s="138"/>
      <c r="J35" s="138"/>
      <c r="K35" s="138"/>
    </row>
    <row r="36" spans="1:11" ht="15.75" x14ac:dyDescent="0.2">
      <c r="A36" s="135" t="s">
        <v>525</v>
      </c>
      <c r="B36" s="1098">
        <v>15322486</v>
      </c>
      <c r="C36" s="1098"/>
      <c r="D36" s="396"/>
      <c r="E36" s="789"/>
      <c r="F36" s="136"/>
      <c r="G36" s="140"/>
      <c r="H36" s="138"/>
      <c r="I36" s="138"/>
      <c r="J36" s="138"/>
      <c r="K36" s="138"/>
    </row>
    <row r="37" spans="1:11" ht="15.75" x14ac:dyDescent="0.2">
      <c r="A37" s="135" t="s">
        <v>524</v>
      </c>
      <c r="B37" s="1098"/>
      <c r="C37" s="1098"/>
      <c r="D37" s="1098"/>
      <c r="E37" s="778">
        <f>B36-E38</f>
        <v>15322486</v>
      </c>
      <c r="F37" s="136" t="s">
        <v>356</v>
      </c>
      <c r="G37" s="157"/>
      <c r="H37" s="138"/>
      <c r="I37" s="138"/>
      <c r="J37" s="138"/>
      <c r="K37" s="138"/>
    </row>
    <row r="38" spans="1:11" ht="15.75" x14ac:dyDescent="0.2">
      <c r="A38" s="135"/>
      <c r="B38" s="1098"/>
      <c r="C38" s="1098"/>
      <c r="D38" s="1098"/>
      <c r="E38" s="183"/>
      <c r="F38" s="136" t="s">
        <v>356</v>
      </c>
      <c r="G38" s="139"/>
      <c r="H38" s="138"/>
      <c r="I38" s="138"/>
      <c r="J38" s="138"/>
      <c r="K38" s="138"/>
    </row>
    <row r="39" spans="1:11" ht="15.75" x14ac:dyDescent="0.2">
      <c r="A39" s="135" t="s">
        <v>381</v>
      </c>
      <c r="B39" s="1102">
        <v>1</v>
      </c>
      <c r="C39" s="1102"/>
      <c r="D39" s="788"/>
      <c r="E39" s="788"/>
      <c r="F39" s="136"/>
      <c r="G39" s="140"/>
      <c r="H39" s="138"/>
      <c r="I39" s="138"/>
      <c r="J39" s="138"/>
      <c r="K39" s="138"/>
    </row>
    <row r="40" spans="1:11" ht="15.75" x14ac:dyDescent="0.2">
      <c r="A40" s="135" t="s">
        <v>382</v>
      </c>
      <c r="B40" s="1100" t="s">
        <v>491</v>
      </c>
      <c r="C40" s="1101"/>
      <c r="D40" s="790"/>
      <c r="E40" s="790"/>
      <c r="F40" s="136"/>
      <c r="G40" s="140"/>
      <c r="H40" s="138"/>
      <c r="I40" s="138"/>
      <c r="J40" s="138"/>
      <c r="K40" s="138"/>
    </row>
    <row r="41" spans="1:11" ht="15.75" x14ac:dyDescent="0.2">
      <c r="A41" s="135" t="s">
        <v>383</v>
      </c>
      <c r="B41" s="1100" t="s">
        <v>492</v>
      </c>
      <c r="C41" s="1101"/>
      <c r="D41" s="790"/>
      <c r="E41" s="790"/>
      <c r="F41" s="136"/>
      <c r="G41" s="140"/>
      <c r="H41" s="138"/>
      <c r="I41" s="138"/>
      <c r="J41" s="138"/>
      <c r="K41" s="138"/>
    </row>
    <row r="42" spans="1:11" x14ac:dyDescent="0.2">
      <c r="A42" s="142"/>
      <c r="B42" s="143"/>
      <c r="C42" s="143"/>
      <c r="D42" s="143"/>
      <c r="E42" s="143"/>
      <c r="F42" s="144" t="s">
        <v>370</v>
      </c>
      <c r="G42" s="140"/>
      <c r="H42" s="138"/>
      <c r="I42" s="138"/>
      <c r="J42" s="138"/>
      <c r="K42" s="138"/>
    </row>
    <row r="43" spans="1:11" ht="38.25" x14ac:dyDescent="0.2">
      <c r="A43" s="145" t="s">
        <v>261</v>
      </c>
      <c r="B43" s="146" t="s">
        <v>384</v>
      </c>
      <c r="C43" s="147" t="s">
        <v>385</v>
      </c>
      <c r="D43" s="147" t="s">
        <v>521</v>
      </c>
      <c r="E43" s="147" t="s">
        <v>604</v>
      </c>
      <c r="F43" s="148" t="s">
        <v>365</v>
      </c>
      <c r="G43" s="140"/>
      <c r="H43" s="138"/>
      <c r="I43" s="138"/>
      <c r="J43" s="138"/>
      <c r="K43" s="138"/>
    </row>
    <row r="44" spans="1:11" x14ac:dyDescent="0.2">
      <c r="A44" s="149" t="s">
        <v>386</v>
      </c>
      <c r="B44" s="779"/>
      <c r="C44" s="780">
        <f>SUM(C46:C51)</f>
        <v>15322486</v>
      </c>
      <c r="D44" s="780"/>
      <c r="E44" s="780"/>
      <c r="F44" s="781">
        <f>SUM(B44:C44)</f>
        <v>15322486</v>
      </c>
      <c r="G44" s="140"/>
      <c r="H44" s="138"/>
      <c r="I44" s="138"/>
      <c r="J44" s="138"/>
      <c r="K44" s="138"/>
    </row>
    <row r="45" spans="1:11" x14ac:dyDescent="0.2">
      <c r="A45" s="150" t="s">
        <v>387</v>
      </c>
      <c r="B45" s="151"/>
      <c r="C45" s="151"/>
      <c r="D45" s="151"/>
      <c r="E45" s="151"/>
      <c r="F45" s="152">
        <f>SUM(B45:E45)</f>
        <v>0</v>
      </c>
      <c r="G45" s="140"/>
      <c r="H45" s="138"/>
      <c r="I45" s="138"/>
      <c r="J45" s="138"/>
      <c r="K45" s="138"/>
    </row>
    <row r="46" spans="1:11" x14ac:dyDescent="0.2">
      <c r="A46" s="153" t="s">
        <v>376</v>
      </c>
      <c r="B46" s="154"/>
      <c r="C46" s="154">
        <v>508000</v>
      </c>
      <c r="D46" s="155"/>
      <c r="E46" s="155"/>
      <c r="F46" s="156">
        <f t="shared" ref="F46:F51" si="4">SUM(B46:E46)</f>
        <v>508000</v>
      </c>
      <c r="G46" s="140"/>
      <c r="H46" s="138"/>
      <c r="I46" s="138"/>
      <c r="J46" s="138"/>
      <c r="K46" s="138"/>
    </row>
    <row r="47" spans="1:11" x14ac:dyDescent="0.2">
      <c r="A47" s="158" t="s">
        <v>388</v>
      </c>
      <c r="B47" s="159"/>
      <c r="C47" s="159">
        <v>14814486</v>
      </c>
      <c r="D47" s="160"/>
      <c r="E47" s="160"/>
      <c r="F47" s="156">
        <f t="shared" si="4"/>
        <v>14814486</v>
      </c>
      <c r="G47" s="169"/>
      <c r="H47" s="138"/>
      <c r="I47" s="138"/>
      <c r="J47" s="138"/>
      <c r="K47" s="138"/>
    </row>
    <row r="48" spans="1:11" ht="25.5" x14ac:dyDescent="0.2">
      <c r="A48" s="158" t="s">
        <v>522</v>
      </c>
      <c r="B48" s="159" t="s">
        <v>666</v>
      </c>
      <c r="C48" s="159"/>
      <c r="D48" s="160"/>
      <c r="E48" s="160"/>
      <c r="F48" s="156">
        <f t="shared" si="4"/>
        <v>0</v>
      </c>
      <c r="G48" s="179"/>
      <c r="H48" s="138"/>
      <c r="I48" s="138"/>
      <c r="J48" s="138"/>
      <c r="K48" s="138"/>
    </row>
    <row r="49" spans="1:11" ht="25.5" x14ac:dyDescent="0.2">
      <c r="A49" s="158" t="s">
        <v>523</v>
      </c>
      <c r="B49" s="159" t="s">
        <v>666</v>
      </c>
      <c r="C49" s="159"/>
      <c r="D49" s="160"/>
      <c r="E49" s="160"/>
      <c r="F49" s="156">
        <f t="shared" si="4"/>
        <v>0</v>
      </c>
      <c r="G49" s="169"/>
      <c r="H49" s="138"/>
      <c r="I49" s="138"/>
      <c r="J49" s="138"/>
      <c r="K49" s="138"/>
    </row>
    <row r="50" spans="1:11" x14ac:dyDescent="0.2">
      <c r="A50" s="158" t="s">
        <v>389</v>
      </c>
      <c r="B50" s="159"/>
      <c r="C50" s="159"/>
      <c r="D50" s="160"/>
      <c r="E50" s="160"/>
      <c r="F50" s="156">
        <f t="shared" si="4"/>
        <v>0</v>
      </c>
      <c r="G50" s="180"/>
      <c r="H50" s="138"/>
      <c r="I50" s="138"/>
      <c r="J50" s="181"/>
      <c r="K50" s="138"/>
    </row>
    <row r="51" spans="1:11" x14ac:dyDescent="0.2">
      <c r="A51" s="162" t="s">
        <v>390</v>
      </c>
      <c r="B51" s="163"/>
      <c r="C51" s="163"/>
      <c r="D51" s="164"/>
      <c r="E51" s="164"/>
      <c r="F51" s="156">
        <f t="shared" si="4"/>
        <v>0</v>
      </c>
      <c r="G51" s="182"/>
      <c r="H51" s="138"/>
      <c r="I51" s="138"/>
      <c r="J51" s="138"/>
      <c r="K51" s="138"/>
    </row>
    <row r="52" spans="1:11" x14ac:dyDescent="0.2">
      <c r="A52" s="563"/>
      <c r="B52" s="165"/>
      <c r="C52" s="165"/>
      <c r="D52" s="165"/>
      <c r="E52" s="165"/>
      <c r="F52" s="564"/>
      <c r="G52" s="182"/>
      <c r="H52" s="138"/>
      <c r="I52" s="138"/>
      <c r="J52" s="138"/>
      <c r="K52" s="138"/>
    </row>
    <row r="53" spans="1:11" x14ac:dyDescent="0.2">
      <c r="A53" s="166" t="s">
        <v>391</v>
      </c>
      <c r="B53" s="782"/>
      <c r="C53" s="782">
        <f>SUM(C55:C60)</f>
        <v>15322486</v>
      </c>
      <c r="D53" s="782">
        <f t="shared" ref="D53:E53" si="5">SUM(D55:D60)</f>
        <v>0</v>
      </c>
      <c r="E53" s="782">
        <f t="shared" si="5"/>
        <v>0</v>
      </c>
      <c r="F53" s="783">
        <f>SUM(F55:F60)</f>
        <v>15322486</v>
      </c>
      <c r="G53" s="184"/>
      <c r="H53" s="138"/>
      <c r="I53" s="138"/>
      <c r="J53" s="138"/>
      <c r="K53" s="138"/>
    </row>
    <row r="54" spans="1:11" x14ac:dyDescent="0.2">
      <c r="A54" s="150" t="s">
        <v>387</v>
      </c>
      <c r="B54" s="151"/>
      <c r="C54" s="151"/>
      <c r="D54" s="151"/>
      <c r="E54" s="151"/>
      <c r="F54" s="152">
        <f t="shared" ref="F54:F60" si="6">SUM(B54:E54)</f>
        <v>0</v>
      </c>
      <c r="G54" s="138"/>
      <c r="H54" s="138"/>
      <c r="I54" s="138"/>
      <c r="J54" s="138"/>
      <c r="K54" s="138"/>
    </row>
    <row r="55" spans="1:11" x14ac:dyDescent="0.2">
      <c r="A55" s="158" t="s">
        <v>392</v>
      </c>
      <c r="B55" s="167"/>
      <c r="C55" s="167"/>
      <c r="D55" s="167"/>
      <c r="E55" s="167"/>
      <c r="F55" s="161">
        <f t="shared" si="6"/>
        <v>0</v>
      </c>
    </row>
    <row r="56" spans="1:11" ht="25.5" x14ac:dyDescent="0.2">
      <c r="A56" s="158" t="s">
        <v>200</v>
      </c>
      <c r="B56" s="167"/>
      <c r="C56" s="167"/>
      <c r="D56" s="167"/>
      <c r="E56" s="167"/>
      <c r="F56" s="161">
        <f t="shared" si="6"/>
        <v>0</v>
      </c>
    </row>
    <row r="57" spans="1:11" x14ac:dyDescent="0.2">
      <c r="A57" s="158" t="s">
        <v>393</v>
      </c>
      <c r="B57" s="167"/>
      <c r="C57" s="167">
        <v>1746250</v>
      </c>
      <c r="D57" s="168"/>
      <c r="E57" s="168"/>
      <c r="F57" s="161">
        <f t="shared" si="6"/>
        <v>1746250</v>
      </c>
    </row>
    <row r="58" spans="1:11" x14ac:dyDescent="0.2">
      <c r="A58" s="158" t="s">
        <v>394</v>
      </c>
      <c r="B58" s="167"/>
      <c r="C58" s="167">
        <v>2980842</v>
      </c>
      <c r="D58" s="168"/>
      <c r="E58" s="168"/>
      <c r="F58" s="161">
        <f t="shared" si="6"/>
        <v>2980842</v>
      </c>
    </row>
    <row r="59" spans="1:11" x14ac:dyDescent="0.2">
      <c r="A59" s="158" t="s">
        <v>395</v>
      </c>
      <c r="B59" s="167"/>
      <c r="C59" s="167">
        <f>10087394+C46</f>
        <v>10595394</v>
      </c>
      <c r="D59" s="168"/>
      <c r="E59" s="168"/>
      <c r="F59" s="161">
        <f t="shared" si="6"/>
        <v>10595394</v>
      </c>
    </row>
    <row r="60" spans="1:11" x14ac:dyDescent="0.2">
      <c r="A60" s="162" t="s">
        <v>229</v>
      </c>
      <c r="B60" s="171"/>
      <c r="C60" s="171"/>
      <c r="D60" s="172"/>
      <c r="E60" s="172"/>
      <c r="F60" s="161">
        <f t="shared" si="6"/>
        <v>0</v>
      </c>
    </row>
    <row r="61" spans="1:11" ht="27" x14ac:dyDescent="0.2">
      <c r="A61" s="397" t="s">
        <v>396</v>
      </c>
      <c r="B61" s="173">
        <f>SUM(B46:B48)</f>
        <v>0</v>
      </c>
      <c r="C61" s="173">
        <f>SUM(C46:C48)</f>
        <v>15322486</v>
      </c>
      <c r="D61" s="173">
        <f t="shared" ref="D61:E61" si="7">SUM(D46:D48)</f>
        <v>0</v>
      </c>
      <c r="E61" s="173">
        <f t="shared" si="7"/>
        <v>0</v>
      </c>
      <c r="F61" s="565">
        <f>SUM(F46:F48)</f>
        <v>15322486</v>
      </c>
    </row>
    <row r="62" spans="1:11" ht="27" x14ac:dyDescent="0.2">
      <c r="A62" s="397" t="s">
        <v>397</v>
      </c>
      <c r="B62" s="173">
        <f>SUM(B49)</f>
        <v>0</v>
      </c>
      <c r="C62" s="173">
        <f>SUM(C49)</f>
        <v>0</v>
      </c>
      <c r="D62" s="174"/>
      <c r="E62" s="174"/>
      <c r="F62" s="175">
        <f>SUM(B62:C62)</f>
        <v>0</v>
      </c>
    </row>
    <row r="63" spans="1:11" ht="15" x14ac:dyDescent="0.2">
      <c r="A63" s="176"/>
      <c r="B63" s="177"/>
      <c r="C63" s="177"/>
      <c r="D63" s="177"/>
      <c r="E63" s="177"/>
      <c r="F63" s="178"/>
    </row>
    <row r="65" spans="1:6" ht="15" x14ac:dyDescent="0.2">
      <c r="A65" s="176"/>
      <c r="B65" s="177"/>
      <c r="C65" s="177"/>
      <c r="D65" s="177"/>
      <c r="E65" s="177"/>
      <c r="F65" s="178"/>
    </row>
    <row r="67" spans="1:6" x14ac:dyDescent="0.2">
      <c r="A67" s="135" t="s">
        <v>379</v>
      </c>
      <c r="B67" s="796" t="s">
        <v>669</v>
      </c>
      <c r="C67" s="796"/>
      <c r="D67" s="796"/>
      <c r="E67" s="796"/>
      <c r="F67" s="796"/>
    </row>
    <row r="68" spans="1:6" x14ac:dyDescent="0.2">
      <c r="A68" s="135" t="s">
        <v>380</v>
      </c>
      <c r="B68" s="1099" t="s">
        <v>670</v>
      </c>
      <c r="C68" s="1099"/>
      <c r="D68" s="1099"/>
      <c r="E68" s="1099"/>
      <c r="F68" s="1099"/>
    </row>
    <row r="69" spans="1:6" ht="15.75" x14ac:dyDescent="0.2">
      <c r="A69" s="135" t="s">
        <v>525</v>
      </c>
      <c r="B69" s="1098">
        <v>6000000</v>
      </c>
      <c r="C69" s="1098"/>
      <c r="D69" s="396"/>
      <c r="E69" s="789"/>
      <c r="F69" s="136"/>
    </row>
    <row r="70" spans="1:6" ht="15.75" x14ac:dyDescent="0.2">
      <c r="A70" s="135" t="s">
        <v>524</v>
      </c>
      <c r="B70" s="1098"/>
      <c r="C70" s="1098"/>
      <c r="D70" s="1098"/>
      <c r="E70" s="778">
        <f>B69-E71</f>
        <v>6000000</v>
      </c>
      <c r="F70" s="136" t="s">
        <v>356</v>
      </c>
    </row>
    <row r="71" spans="1:6" ht="15.75" x14ac:dyDescent="0.2">
      <c r="A71" s="135"/>
      <c r="B71" s="1098"/>
      <c r="C71" s="1098"/>
      <c r="D71" s="1098"/>
      <c r="E71" s="183"/>
      <c r="F71" s="136" t="s">
        <v>356</v>
      </c>
    </row>
    <row r="72" spans="1:6" ht="15.75" x14ac:dyDescent="0.2">
      <c r="A72" s="135" t="s">
        <v>381</v>
      </c>
      <c r="B72" s="1102">
        <v>1</v>
      </c>
      <c r="C72" s="1102"/>
      <c r="D72" s="788"/>
      <c r="E72" s="788"/>
      <c r="F72" s="136"/>
    </row>
    <row r="73" spans="1:6" ht="15.75" x14ac:dyDescent="0.2">
      <c r="A73" s="135" t="s">
        <v>382</v>
      </c>
      <c r="B73" s="1100" t="s">
        <v>491</v>
      </c>
      <c r="C73" s="1101"/>
      <c r="D73" s="790"/>
      <c r="E73" s="790"/>
      <c r="F73" s="136"/>
    </row>
    <row r="74" spans="1:6" ht="15.75" x14ac:dyDescent="0.2">
      <c r="A74" s="135" t="s">
        <v>383</v>
      </c>
      <c r="B74" s="1100" t="s">
        <v>492</v>
      </c>
      <c r="C74" s="1101"/>
      <c r="D74" s="790"/>
      <c r="E74" s="790"/>
      <c r="F74" s="136"/>
    </row>
    <row r="75" spans="1:6" x14ac:dyDescent="0.2">
      <c r="A75" s="142"/>
      <c r="B75" s="143"/>
      <c r="C75" s="143"/>
      <c r="D75" s="143"/>
      <c r="E75" s="143"/>
      <c r="F75" s="144" t="s">
        <v>370</v>
      </c>
    </row>
    <row r="76" spans="1:6" ht="38.25" x14ac:dyDescent="0.2">
      <c r="A76" s="145" t="s">
        <v>261</v>
      </c>
      <c r="B76" s="146" t="s">
        <v>384</v>
      </c>
      <c r="C76" s="147" t="s">
        <v>385</v>
      </c>
      <c r="D76" s="147" t="s">
        <v>521</v>
      </c>
      <c r="E76" s="147" t="s">
        <v>604</v>
      </c>
      <c r="F76" s="148" t="s">
        <v>365</v>
      </c>
    </row>
    <row r="77" spans="1:6" x14ac:dyDescent="0.2">
      <c r="A77" s="149" t="s">
        <v>386</v>
      </c>
      <c r="B77" s="779">
        <v>6000000</v>
      </c>
      <c r="C77" s="780">
        <f>SUM(C79:C84)</f>
        <v>0</v>
      </c>
      <c r="D77" s="780"/>
      <c r="E77" s="780"/>
      <c r="F77" s="781">
        <f>SUM(B77:C77)</f>
        <v>6000000</v>
      </c>
    </row>
    <row r="78" spans="1:6" x14ac:dyDescent="0.2">
      <c r="A78" s="150" t="s">
        <v>387</v>
      </c>
      <c r="B78" s="151"/>
      <c r="C78" s="151"/>
      <c r="D78" s="151"/>
      <c r="E78" s="151"/>
      <c r="F78" s="152">
        <f>SUM(B78:E78)</f>
        <v>0</v>
      </c>
    </row>
    <row r="79" spans="1:6" x14ac:dyDescent="0.2">
      <c r="A79" s="153" t="s">
        <v>376</v>
      </c>
      <c r="B79" s="154"/>
      <c r="C79" s="154"/>
      <c r="D79" s="155"/>
      <c r="E79" s="155"/>
      <c r="F79" s="156">
        <f t="shared" ref="F79:F84" si="8">SUM(B79:E79)</f>
        <v>0</v>
      </c>
    </row>
    <row r="80" spans="1:6" x14ac:dyDescent="0.2">
      <c r="A80" s="158" t="s">
        <v>388</v>
      </c>
      <c r="B80" s="159">
        <v>6000000</v>
      </c>
      <c r="C80" s="159"/>
      <c r="D80" s="160"/>
      <c r="E80" s="160"/>
      <c r="F80" s="156">
        <f t="shared" si="8"/>
        <v>6000000</v>
      </c>
    </row>
    <row r="81" spans="1:6" ht="25.5" x14ac:dyDescent="0.2">
      <c r="A81" s="158" t="s">
        <v>522</v>
      </c>
      <c r="B81" s="159" t="s">
        <v>666</v>
      </c>
      <c r="C81" s="159"/>
      <c r="D81" s="160"/>
      <c r="E81" s="160"/>
      <c r="F81" s="156">
        <f t="shared" si="8"/>
        <v>0</v>
      </c>
    </row>
    <row r="82" spans="1:6" ht="25.5" x14ac:dyDescent="0.2">
      <c r="A82" s="158" t="s">
        <v>523</v>
      </c>
      <c r="B82" s="159" t="s">
        <v>666</v>
      </c>
      <c r="C82" s="159"/>
      <c r="D82" s="160"/>
      <c r="E82" s="160"/>
      <c r="F82" s="156">
        <f t="shared" si="8"/>
        <v>0</v>
      </c>
    </row>
    <row r="83" spans="1:6" x14ac:dyDescent="0.2">
      <c r="A83" s="158" t="s">
        <v>389</v>
      </c>
      <c r="B83" s="159"/>
      <c r="C83" s="159"/>
      <c r="D83" s="160"/>
      <c r="E83" s="160"/>
      <c r="F83" s="156">
        <f t="shared" si="8"/>
        <v>0</v>
      </c>
    </row>
    <row r="84" spans="1:6" x14ac:dyDescent="0.2">
      <c r="A84" s="162" t="s">
        <v>390</v>
      </c>
      <c r="B84" s="163"/>
      <c r="C84" s="163"/>
      <c r="D84" s="164"/>
      <c r="E84" s="164"/>
      <c r="F84" s="156">
        <f t="shared" si="8"/>
        <v>0</v>
      </c>
    </row>
    <row r="85" spans="1:6" x14ac:dyDescent="0.2">
      <c r="A85" s="563"/>
      <c r="B85" s="165"/>
      <c r="C85" s="165"/>
      <c r="D85" s="165"/>
      <c r="E85" s="165"/>
      <c r="F85" s="564"/>
    </row>
    <row r="86" spans="1:6" x14ac:dyDescent="0.2">
      <c r="A86" s="166" t="s">
        <v>391</v>
      </c>
      <c r="B86" s="782">
        <f>SUM(B88:B93)</f>
        <v>3330000</v>
      </c>
      <c r="C86" s="782">
        <f>SUM(C88:C93)</f>
        <v>2667183</v>
      </c>
      <c r="D86" s="782">
        <f t="shared" ref="D86:E86" si="9">SUM(D88:D93)</f>
        <v>0</v>
      </c>
      <c r="E86" s="782">
        <f t="shared" si="9"/>
        <v>0</v>
      </c>
      <c r="F86" s="783">
        <f>SUM(F88:F93)</f>
        <v>5997183</v>
      </c>
    </row>
    <row r="87" spans="1:6" x14ac:dyDescent="0.2">
      <c r="A87" s="150" t="s">
        <v>387</v>
      </c>
      <c r="B87" s="151"/>
      <c r="C87" s="151"/>
      <c r="D87" s="151"/>
      <c r="E87" s="151"/>
      <c r="F87" s="152">
        <f t="shared" ref="F87:F93" si="10">SUM(B87:E87)</f>
        <v>0</v>
      </c>
    </row>
    <row r="88" spans="1:6" x14ac:dyDescent="0.2">
      <c r="A88" s="158" t="s">
        <v>392</v>
      </c>
      <c r="B88" s="167"/>
      <c r="C88" s="167">
        <v>125209</v>
      </c>
      <c r="D88" s="167"/>
      <c r="E88" s="167"/>
      <c r="F88" s="161">
        <f t="shared" si="10"/>
        <v>125209</v>
      </c>
    </row>
    <row r="89" spans="1:6" ht="25.5" x14ac:dyDescent="0.2">
      <c r="A89" s="158" t="s">
        <v>200</v>
      </c>
      <c r="B89" s="167"/>
      <c r="C89" s="167">
        <v>21974</v>
      </c>
      <c r="D89" s="167"/>
      <c r="E89" s="167"/>
      <c r="F89" s="161">
        <f t="shared" si="10"/>
        <v>21974</v>
      </c>
    </row>
    <row r="90" spans="1:6" x14ac:dyDescent="0.2">
      <c r="A90" s="158" t="s">
        <v>393</v>
      </c>
      <c r="B90" s="167">
        <v>30000</v>
      </c>
      <c r="C90" s="167">
        <v>2520000</v>
      </c>
      <c r="D90" s="168"/>
      <c r="E90" s="168"/>
      <c r="F90" s="161">
        <f t="shared" si="10"/>
        <v>2550000</v>
      </c>
    </row>
    <row r="91" spans="1:6" x14ac:dyDescent="0.2">
      <c r="A91" s="158" t="s">
        <v>394</v>
      </c>
      <c r="B91" s="167">
        <v>3300000</v>
      </c>
      <c r="C91" s="167"/>
      <c r="D91" s="168"/>
      <c r="E91" s="168"/>
      <c r="F91" s="161">
        <f t="shared" si="10"/>
        <v>3300000</v>
      </c>
    </row>
    <row r="92" spans="1:6" x14ac:dyDescent="0.2">
      <c r="A92" s="158" t="s">
        <v>395</v>
      </c>
      <c r="B92" s="167"/>
      <c r="C92" s="167"/>
      <c r="D92" s="168"/>
      <c r="E92" s="168"/>
      <c r="F92" s="161">
        <f t="shared" si="10"/>
        <v>0</v>
      </c>
    </row>
    <row r="93" spans="1:6" x14ac:dyDescent="0.2">
      <c r="A93" s="162" t="s">
        <v>229</v>
      </c>
      <c r="B93" s="171"/>
      <c r="C93" s="171"/>
      <c r="D93" s="172"/>
      <c r="E93" s="172"/>
      <c r="F93" s="161">
        <f t="shared" si="10"/>
        <v>0</v>
      </c>
    </row>
    <row r="94" spans="1:6" ht="27" x14ac:dyDescent="0.2">
      <c r="A94" s="397" t="s">
        <v>396</v>
      </c>
      <c r="B94" s="173">
        <f>SUM(B79:B81)</f>
        <v>6000000</v>
      </c>
      <c r="C94" s="173">
        <f t="shared" ref="C94:F94" si="11">SUM(C79:C81)</f>
        <v>0</v>
      </c>
      <c r="D94" s="173">
        <f t="shared" si="11"/>
        <v>0</v>
      </c>
      <c r="E94" s="173">
        <f t="shared" si="11"/>
        <v>0</v>
      </c>
      <c r="F94" s="565">
        <f t="shared" si="11"/>
        <v>6000000</v>
      </c>
    </row>
    <row r="95" spans="1:6" ht="27" x14ac:dyDescent="0.2">
      <c r="A95" s="397" t="s">
        <v>397</v>
      </c>
      <c r="B95" s="173">
        <f>SUM(B82)</f>
        <v>0</v>
      </c>
      <c r="C95" s="173">
        <f>SUM(C82)</f>
        <v>0</v>
      </c>
      <c r="D95" s="174"/>
      <c r="E95" s="174"/>
      <c r="F95" s="175">
        <f>SUM(B95:C95)</f>
        <v>0</v>
      </c>
    </row>
    <row r="96" spans="1:6" s="796" customFormat="1" ht="13.5" x14ac:dyDescent="0.2">
      <c r="A96" s="819"/>
      <c r="B96" s="185"/>
      <c r="C96" s="185"/>
      <c r="D96" s="185"/>
      <c r="E96" s="185"/>
      <c r="F96" s="186"/>
    </row>
    <row r="97" spans="1:6" ht="15" x14ac:dyDescent="0.2">
      <c r="A97" s="176"/>
      <c r="B97" s="177"/>
      <c r="C97" s="177"/>
      <c r="D97" s="177"/>
      <c r="E97" s="177"/>
      <c r="F97" s="178"/>
    </row>
    <row r="98" spans="1:6" x14ac:dyDescent="0.2">
      <c r="A98" s="135" t="s">
        <v>379</v>
      </c>
      <c r="B98" s="796" t="s">
        <v>671</v>
      </c>
      <c r="C98" s="796"/>
      <c r="D98" s="796"/>
      <c r="E98" s="796"/>
      <c r="F98" s="796"/>
    </row>
    <row r="99" spans="1:6" x14ac:dyDescent="0.2">
      <c r="A99" s="135" t="s">
        <v>380</v>
      </c>
      <c r="B99" s="1099" t="s">
        <v>672</v>
      </c>
      <c r="C99" s="1099"/>
      <c r="D99" s="1099"/>
      <c r="E99" s="1099"/>
      <c r="F99" s="1099"/>
    </row>
    <row r="100" spans="1:6" ht="15.75" x14ac:dyDescent="0.2">
      <c r="A100" s="135" t="s">
        <v>525</v>
      </c>
      <c r="B100" s="1098">
        <v>43390820</v>
      </c>
      <c r="C100" s="1098"/>
      <c r="D100" s="396"/>
      <c r="E100" s="789"/>
      <c r="F100" s="136"/>
    </row>
    <row r="101" spans="1:6" ht="15.75" x14ac:dyDescent="0.2">
      <c r="A101" s="135" t="s">
        <v>524</v>
      </c>
      <c r="B101" s="1098"/>
      <c r="C101" s="1098"/>
      <c r="D101" s="1098"/>
      <c r="E101" s="778">
        <f>B100-E102</f>
        <v>43390820</v>
      </c>
      <c r="F101" s="136" t="s">
        <v>356</v>
      </c>
    </row>
    <row r="102" spans="1:6" ht="15.75" x14ac:dyDescent="0.2">
      <c r="A102" s="135"/>
      <c r="B102" s="1098"/>
      <c r="C102" s="1098"/>
      <c r="D102" s="1098"/>
      <c r="E102" s="183"/>
      <c r="F102" s="136" t="s">
        <v>356</v>
      </c>
    </row>
    <row r="103" spans="1:6" ht="15.75" x14ac:dyDescent="0.2">
      <c r="A103" s="135" t="s">
        <v>381</v>
      </c>
      <c r="B103" s="1102">
        <v>1</v>
      </c>
      <c r="C103" s="1102"/>
      <c r="D103" s="788"/>
      <c r="E103" s="788"/>
      <c r="F103" s="136"/>
    </row>
    <row r="104" spans="1:6" ht="15.75" x14ac:dyDescent="0.2">
      <c r="A104" s="135" t="s">
        <v>382</v>
      </c>
      <c r="B104" s="1100" t="s">
        <v>491</v>
      </c>
      <c r="C104" s="1101"/>
      <c r="D104" s="790"/>
      <c r="E104" s="790"/>
      <c r="F104" s="136"/>
    </row>
    <row r="105" spans="1:6" ht="15.75" x14ac:dyDescent="0.2">
      <c r="A105" s="135" t="s">
        <v>383</v>
      </c>
      <c r="B105" s="1100" t="s">
        <v>492</v>
      </c>
      <c r="C105" s="1101"/>
      <c r="D105" s="790"/>
      <c r="E105" s="790"/>
      <c r="F105" s="136"/>
    </row>
    <row r="106" spans="1:6" x14ac:dyDescent="0.2">
      <c r="A106" s="142"/>
      <c r="B106" s="143"/>
      <c r="C106" s="143"/>
      <c r="D106" s="143"/>
      <c r="E106" s="143"/>
      <c r="F106" s="144" t="s">
        <v>370</v>
      </c>
    </row>
    <row r="107" spans="1:6" ht="38.25" x14ac:dyDescent="0.2">
      <c r="A107" s="145" t="s">
        <v>261</v>
      </c>
      <c r="B107" s="146" t="s">
        <v>384</v>
      </c>
      <c r="C107" s="147" t="s">
        <v>385</v>
      </c>
      <c r="D107" s="147" t="s">
        <v>521</v>
      </c>
      <c r="E107" s="147" t="s">
        <v>604</v>
      </c>
      <c r="F107" s="148" t="s">
        <v>365</v>
      </c>
    </row>
    <row r="108" spans="1:6" x14ac:dyDescent="0.2">
      <c r="A108" s="149" t="s">
        <v>386</v>
      </c>
      <c r="B108" s="779">
        <f>SUM(B110:B115)</f>
        <v>41338500</v>
      </c>
      <c r="C108" s="780">
        <f>SUM(C110:C115)</f>
        <v>2052320</v>
      </c>
      <c r="D108" s="780"/>
      <c r="E108" s="780"/>
      <c r="F108" s="781">
        <f>SUM(B108:C108)</f>
        <v>43390820</v>
      </c>
    </row>
    <row r="109" spans="1:6" x14ac:dyDescent="0.2">
      <c r="A109" s="150" t="s">
        <v>387</v>
      </c>
      <c r="B109" s="151"/>
      <c r="C109" s="151"/>
      <c r="D109" s="151"/>
      <c r="E109" s="151"/>
      <c r="F109" s="152">
        <f>SUM(B109:E109)</f>
        <v>0</v>
      </c>
    </row>
    <row r="110" spans="1:6" x14ac:dyDescent="0.2">
      <c r="A110" s="153" t="s">
        <v>376</v>
      </c>
      <c r="B110" s="154"/>
      <c r="C110" s="154">
        <v>2052320</v>
      </c>
      <c r="D110" s="155"/>
      <c r="E110" s="155"/>
      <c r="F110" s="156">
        <f t="shared" ref="F110:F115" si="12">SUM(B110:E110)</f>
        <v>2052320</v>
      </c>
    </row>
    <row r="111" spans="1:6" x14ac:dyDescent="0.2">
      <c r="A111" s="158" t="s">
        <v>388</v>
      </c>
      <c r="B111" s="159">
        <v>41338500</v>
      </c>
      <c r="C111" s="159"/>
      <c r="D111" s="160"/>
      <c r="E111" s="160"/>
      <c r="F111" s="156">
        <f t="shared" si="12"/>
        <v>41338500</v>
      </c>
    </row>
    <row r="112" spans="1:6" ht="25.5" x14ac:dyDescent="0.2">
      <c r="A112" s="158" t="s">
        <v>522</v>
      </c>
      <c r="B112" s="159" t="s">
        <v>666</v>
      </c>
      <c r="C112" s="159"/>
      <c r="D112" s="160"/>
      <c r="E112" s="160"/>
      <c r="F112" s="156">
        <f t="shared" si="12"/>
        <v>0</v>
      </c>
    </row>
    <row r="113" spans="1:6" ht="25.5" x14ac:dyDescent="0.2">
      <c r="A113" s="158" t="s">
        <v>523</v>
      </c>
      <c r="B113" s="159" t="s">
        <v>666</v>
      </c>
      <c r="C113" s="159"/>
      <c r="D113" s="160"/>
      <c r="E113" s="160"/>
      <c r="F113" s="156">
        <f t="shared" si="12"/>
        <v>0</v>
      </c>
    </row>
    <row r="114" spans="1:6" x14ac:dyDescent="0.2">
      <c r="A114" s="158" t="s">
        <v>389</v>
      </c>
      <c r="B114" s="159"/>
      <c r="C114" s="159"/>
      <c r="D114" s="160"/>
      <c r="E114" s="160"/>
      <c r="F114" s="156">
        <f t="shared" si="12"/>
        <v>0</v>
      </c>
    </row>
    <row r="115" spans="1:6" x14ac:dyDescent="0.2">
      <c r="A115" s="162" t="s">
        <v>390</v>
      </c>
      <c r="B115" s="163"/>
      <c r="C115" s="163"/>
      <c r="D115" s="164"/>
      <c r="E115" s="164"/>
      <c r="F115" s="156">
        <f t="shared" si="12"/>
        <v>0</v>
      </c>
    </row>
    <row r="116" spans="1:6" x14ac:dyDescent="0.2">
      <c r="A116" s="563"/>
      <c r="B116" s="165"/>
      <c r="C116" s="165"/>
      <c r="D116" s="165"/>
      <c r="E116" s="165"/>
      <c r="F116" s="564"/>
    </row>
    <row r="117" spans="1:6" x14ac:dyDescent="0.2">
      <c r="A117" s="166" t="s">
        <v>391</v>
      </c>
      <c r="B117" s="782">
        <v>1714500</v>
      </c>
      <c r="C117" s="782">
        <f>SUM(C119:C124)</f>
        <v>41676320</v>
      </c>
      <c r="D117" s="782">
        <f t="shared" ref="D117:E117" si="13">SUM(D119:D124)</f>
        <v>0</v>
      </c>
      <c r="E117" s="782">
        <f t="shared" si="13"/>
        <v>0</v>
      </c>
      <c r="F117" s="783">
        <f>SUM(F119:F124)</f>
        <v>43390820</v>
      </c>
    </row>
    <row r="118" spans="1:6" x14ac:dyDescent="0.2">
      <c r="A118" s="150" t="s">
        <v>387</v>
      </c>
      <c r="B118" s="151"/>
      <c r="C118" s="151"/>
      <c r="D118" s="151"/>
      <c r="E118" s="151"/>
      <c r="F118" s="152">
        <f t="shared" ref="F118:F124" si="14">SUM(B118:E118)</f>
        <v>0</v>
      </c>
    </row>
    <row r="119" spans="1:6" x14ac:dyDescent="0.2">
      <c r="A119" s="158" t="s">
        <v>392</v>
      </c>
      <c r="B119" s="167"/>
      <c r="C119" s="167"/>
      <c r="D119" s="167"/>
      <c r="E119" s="167"/>
      <c r="F119" s="161">
        <f t="shared" si="14"/>
        <v>0</v>
      </c>
    </row>
    <row r="120" spans="1:6" ht="25.5" x14ac:dyDescent="0.2">
      <c r="A120" s="158" t="s">
        <v>200</v>
      </c>
      <c r="B120" s="167"/>
      <c r="C120" s="167"/>
      <c r="D120" s="167"/>
      <c r="E120" s="167"/>
      <c r="F120" s="161">
        <f t="shared" si="14"/>
        <v>0</v>
      </c>
    </row>
    <row r="121" spans="1:6" x14ac:dyDescent="0.2">
      <c r="A121" s="158" t="s">
        <v>393</v>
      </c>
      <c r="B121" s="167">
        <v>1714500</v>
      </c>
      <c r="C121" s="167">
        <v>2159000</v>
      </c>
      <c r="D121" s="168"/>
      <c r="E121" s="168"/>
      <c r="F121" s="161">
        <f t="shared" si="14"/>
        <v>3873500</v>
      </c>
    </row>
    <row r="122" spans="1:6" x14ac:dyDescent="0.2">
      <c r="A122" s="158" t="s">
        <v>394</v>
      </c>
      <c r="B122" s="167"/>
      <c r="C122" s="167">
        <v>6985000</v>
      </c>
      <c r="D122" s="168"/>
      <c r="E122" s="168"/>
      <c r="F122" s="161">
        <f t="shared" si="14"/>
        <v>6985000</v>
      </c>
    </row>
    <row r="123" spans="1:6" x14ac:dyDescent="0.2">
      <c r="A123" s="158" t="s">
        <v>395</v>
      </c>
      <c r="B123" s="167"/>
      <c r="C123" s="167">
        <f>30480000+C110</f>
        <v>32532320</v>
      </c>
      <c r="D123" s="168"/>
      <c r="E123" s="168"/>
      <c r="F123" s="161">
        <f t="shared" si="14"/>
        <v>32532320</v>
      </c>
    </row>
    <row r="124" spans="1:6" x14ac:dyDescent="0.2">
      <c r="A124" s="162" t="s">
        <v>229</v>
      </c>
      <c r="B124" s="171"/>
      <c r="C124" s="171"/>
      <c r="D124" s="172"/>
      <c r="E124" s="172"/>
      <c r="F124" s="161">
        <f t="shared" si="14"/>
        <v>0</v>
      </c>
    </row>
    <row r="125" spans="1:6" ht="27" x14ac:dyDescent="0.2">
      <c r="A125" s="397" t="s">
        <v>396</v>
      </c>
      <c r="B125" s="173">
        <f>SUM(B110:B112)</f>
        <v>41338500</v>
      </c>
      <c r="C125" s="173">
        <f>SUM(C110:C112)</f>
        <v>2052320</v>
      </c>
      <c r="D125" s="173">
        <f t="shared" ref="D125:E125" si="15">SUM(D110:D112)</f>
        <v>0</v>
      </c>
      <c r="E125" s="173">
        <f t="shared" si="15"/>
        <v>0</v>
      </c>
      <c r="F125" s="565">
        <f>SUM(F110:F112)</f>
        <v>43390820</v>
      </c>
    </row>
    <row r="126" spans="1:6" ht="27" x14ac:dyDescent="0.2">
      <c r="A126" s="397" t="s">
        <v>397</v>
      </c>
      <c r="B126" s="173">
        <f>SUM(B113)</f>
        <v>0</v>
      </c>
      <c r="C126" s="173">
        <f>SUM(C113)</f>
        <v>0</v>
      </c>
      <c r="D126" s="174"/>
      <c r="E126" s="174"/>
      <c r="F126" s="175">
        <f>SUM(B126:C126)</f>
        <v>0</v>
      </c>
    </row>
  </sheetData>
  <mergeCells count="31"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  <mergeCell ref="B71:D71"/>
    <mergeCell ref="B39:C39"/>
    <mergeCell ref="B40:C40"/>
    <mergeCell ref="B41:C41"/>
    <mergeCell ref="B37:D37"/>
    <mergeCell ref="B38:D38"/>
    <mergeCell ref="B7:D7"/>
    <mergeCell ref="B35:F35"/>
    <mergeCell ref="B68:F68"/>
    <mergeCell ref="B69:C69"/>
    <mergeCell ref="B70:D70"/>
    <mergeCell ref="B9:C9"/>
    <mergeCell ref="B10:C10"/>
    <mergeCell ref="B33:F33"/>
    <mergeCell ref="B36:C36"/>
    <mergeCell ref="B8:C8"/>
    <mergeCell ref="A1:F1"/>
    <mergeCell ref="B2:C2"/>
    <mergeCell ref="B5:C5"/>
    <mergeCell ref="B4:F4"/>
    <mergeCell ref="B6:D6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'9.sz.mell.'!Nyomtatási_cím</vt:lpstr>
      <vt:lpstr>'1.sz.mell.'!Nyomtatási_terület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Tünde</cp:lastModifiedBy>
  <cp:lastPrinted>2017-02-15T13:16:29Z</cp:lastPrinted>
  <dcterms:created xsi:type="dcterms:W3CDTF">2017-01-30T13:11:32Z</dcterms:created>
  <dcterms:modified xsi:type="dcterms:W3CDTF">2019-08-06T15:04:20Z</dcterms:modified>
</cp:coreProperties>
</file>