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25471F7D-32CD-424D-8B4F-D1377E160176}" xr6:coauthVersionLast="40" xr6:coauthVersionMax="40" xr10:uidLastSave="{00000000-0000-0000-0000-000000000000}"/>
  <bookViews>
    <workbookView xWindow="-120" yWindow="-120" windowWidth="20730" windowHeight="11160" xr2:uid="{161ADAFA-CE49-4DE0-A320-6B8323ACBCCF}"/>
  </bookViews>
  <sheets>
    <sheet name="feladatos Önk. " sheetId="1" r:id="rId1"/>
  </sheets>
  <definedNames>
    <definedName name="_xlnm.Print_Area" localSheetId="0">'feladatos Önk. '!$A$3:$O$53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" i="1" l="1"/>
  <c r="O52" i="1" s="1"/>
  <c r="M51" i="1"/>
  <c r="M53" i="1" s="1"/>
  <c r="L51" i="1"/>
  <c r="L53" i="1" s="1"/>
  <c r="I51" i="1"/>
  <c r="I53" i="1" s="1"/>
  <c r="G51" i="1"/>
  <c r="G53" i="1" s="1"/>
  <c r="F51" i="1"/>
  <c r="F53" i="1" s="1"/>
  <c r="E51" i="1"/>
  <c r="E53" i="1" s="1"/>
  <c r="N50" i="1"/>
  <c r="N51" i="1" s="1"/>
  <c r="N53" i="1" s="1"/>
  <c r="M50" i="1"/>
  <c r="J50" i="1"/>
  <c r="O50" i="1" s="1"/>
  <c r="H50" i="1"/>
  <c r="O49" i="1"/>
  <c r="J49" i="1"/>
  <c r="H49" i="1"/>
  <c r="E49" i="1"/>
  <c r="O47" i="1"/>
  <c r="J47" i="1"/>
  <c r="H47" i="1"/>
  <c r="C47" i="1"/>
  <c r="O46" i="1"/>
  <c r="K46" i="1"/>
  <c r="J46" i="1"/>
  <c r="C46" i="1"/>
  <c r="H46" i="1" s="1"/>
  <c r="J45" i="1"/>
  <c r="O45" i="1" s="1"/>
  <c r="H45" i="1"/>
  <c r="O44" i="1"/>
  <c r="J44" i="1"/>
  <c r="H44" i="1"/>
  <c r="J43" i="1"/>
  <c r="O43" i="1" s="1"/>
  <c r="H43" i="1"/>
  <c r="K41" i="1"/>
  <c r="J41" i="1"/>
  <c r="O41" i="1" s="1"/>
  <c r="D41" i="1"/>
  <c r="C41" i="1"/>
  <c r="H41" i="1" s="1"/>
  <c r="O40" i="1"/>
  <c r="K40" i="1"/>
  <c r="J40" i="1"/>
  <c r="H40" i="1"/>
  <c r="O39" i="1"/>
  <c r="J39" i="1"/>
  <c r="H39" i="1"/>
  <c r="C39" i="1"/>
  <c r="O37" i="1"/>
  <c r="K37" i="1"/>
  <c r="J37" i="1"/>
  <c r="H37" i="1"/>
  <c r="O36" i="1"/>
  <c r="H36" i="1"/>
  <c r="O35" i="1"/>
  <c r="H35" i="1"/>
  <c r="O34" i="1"/>
  <c r="H34" i="1"/>
  <c r="K32" i="1"/>
  <c r="J32" i="1"/>
  <c r="O32" i="1" s="1"/>
  <c r="H32" i="1"/>
  <c r="O31" i="1"/>
  <c r="J31" i="1"/>
  <c r="H31" i="1"/>
  <c r="K30" i="1"/>
  <c r="O30" i="1" s="1"/>
  <c r="J30" i="1"/>
  <c r="H30" i="1"/>
  <c r="O28" i="1"/>
  <c r="H28" i="1"/>
  <c r="C28" i="1"/>
  <c r="O27" i="1"/>
  <c r="H27" i="1"/>
  <c r="O26" i="1"/>
  <c r="H26" i="1"/>
  <c r="O24" i="1"/>
  <c r="K24" i="1"/>
  <c r="J24" i="1"/>
  <c r="D24" i="1"/>
  <c r="H24" i="1" s="1"/>
  <c r="K23" i="1"/>
  <c r="O23" i="1" s="1"/>
  <c r="J23" i="1"/>
  <c r="H23" i="1"/>
  <c r="O22" i="1"/>
  <c r="H22" i="1"/>
  <c r="O21" i="1"/>
  <c r="H21" i="1"/>
  <c r="O20" i="1"/>
  <c r="H20" i="1"/>
  <c r="O19" i="1"/>
  <c r="H19" i="1"/>
  <c r="O17" i="1"/>
  <c r="H17" i="1"/>
  <c r="O15" i="1"/>
  <c r="H15" i="1"/>
  <c r="J14" i="1"/>
  <c r="O14" i="1" s="1"/>
  <c r="H14" i="1"/>
  <c r="O13" i="1"/>
  <c r="K13" i="1"/>
  <c r="J13" i="1"/>
  <c r="I13" i="1"/>
  <c r="H13" i="1"/>
  <c r="C13" i="1"/>
  <c r="K12" i="1"/>
  <c r="K51" i="1" s="1"/>
  <c r="K53" i="1" s="1"/>
  <c r="J12" i="1"/>
  <c r="O12" i="1" s="1"/>
  <c r="D12" i="1"/>
  <c r="D51" i="1" s="1"/>
  <c r="D53" i="1" s="1"/>
  <c r="C12" i="1"/>
  <c r="H12" i="1" s="1"/>
  <c r="O11" i="1"/>
  <c r="J11" i="1"/>
  <c r="H11" i="1"/>
  <c r="C11" i="1"/>
  <c r="O10" i="1"/>
  <c r="O51" i="1" s="1"/>
  <c r="J10" i="1"/>
  <c r="J51" i="1" s="1"/>
  <c r="J53" i="1" s="1"/>
  <c r="H10" i="1"/>
  <c r="C10" i="1"/>
  <c r="C51" i="1" s="1"/>
  <c r="C53" i="1" s="1"/>
  <c r="O53" i="1" l="1"/>
  <c r="H51" i="1"/>
  <c r="H53" i="1" s="1"/>
  <c r="P51" i="1" l="1"/>
</calcChain>
</file>

<file path=xl/sharedStrings.xml><?xml version="1.0" encoding="utf-8"?>
<sst xmlns="http://schemas.openxmlformats.org/spreadsheetml/2006/main" count="120" uniqueCount="102">
  <si>
    <t>Az önkormányzat 2019. évi költségvetésének</t>
  </si>
  <si>
    <t>bevételi  és  kiadási  előirányzata  feladatonként</t>
  </si>
  <si>
    <t>adatok: eFt-ban</t>
  </si>
  <si>
    <t>Cofog száma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</si>
  <si>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</si>
  <si>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</si>
  <si>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</si>
  <si>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</si>
  <si>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</si>
  <si>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</si>
  <si>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</si>
  <si>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</si>
  <si>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2019 év</t>
  </si>
  <si>
    <t>Intézmény</t>
  </si>
  <si>
    <t>Hitel</t>
  </si>
  <si>
    <t>Tartalék</t>
  </si>
  <si>
    <t>2019.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</si>
  <si>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</si>
  <si>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</si>
  <si>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</si>
  <si>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</si>
  <si>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</si>
  <si>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</si>
  <si>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</si>
  <si>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1.    Általános közszolgáltatások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</si>
  <si>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</si>
  <si>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</si>
  <si>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</si>
  <si>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</si>
  <si>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013350</t>
  </si>
  <si>
    <t> Az önkormányzati vagyonnal való gazdálkodással kapcsolatos feladatok</t>
  </si>
  <si>
    <t>016080</t>
  </si>
  <si>
    <t>Kiemelt állami és önkormányzati rendezvények</t>
  </si>
  <si>
    <t>018010</t>
  </si>
  <si>
    <t>Önkormányzatok elszámolásai a központi költségvetéssel</t>
  </si>
  <si>
    <t>018030</t>
  </si>
  <si>
    <t>Támogatási célú finanszírozási műveletek</t>
  </si>
  <si>
    <t>2.    Védelem</t>
  </si>
  <si>
    <t>022010</t>
  </si>
  <si>
    <t>Polgári honvédelem ágazati feladatai, a lakosság felkészítése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</si>
  <si>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</si>
  <si>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</si>
  <si>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</si>
  <si>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</si>
  <si>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</si>
  <si>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</si>
  <si>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</si>
  <si>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</si>
  <si>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</si>
  <si>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</si>
  <si>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</si>
  <si>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</si>
  <si>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</si>
  <si>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5.    Környezetvédelem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</si>
  <si>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</si>
  <si>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</si>
  <si>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</si>
  <si>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</si>
  <si>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052080</t>
  </si>
  <si>
    <t>Szennyvízcsatorna építése, fenntartása, üzemeltetése</t>
  </si>
  <si>
    <t>6.    Lakásépítés és kommunális létesítmények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</si>
  <si>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</si>
  <si>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</si>
  <si>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</si>
  <si>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</si>
  <si>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</si>
  <si>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</si>
  <si>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7.    Egészségügy</t>
  </si>
  <si>
    <t>072210</t>
  </si>
  <si>
    <t>Járóbetegek gyógyító szakellátása</t>
  </si>
  <si>
    <t>072450</t>
  </si>
  <si>
    <t>Fizikoterápiás szolgáltatás</t>
  </si>
  <si>
    <t>074040</t>
  </si>
  <si>
    <t>Fertőző megbetegedések megelőzése, járványügyi ellátás</t>
  </si>
  <si>
    <t>074052</t>
  </si>
  <si>
    <t>Kábítószer-megelőzés programjai, tevékenységei</t>
  </si>
  <si>
    <t>8.    Szabadidő, sport, kultúra és vallás</t>
  </si>
  <si>
    <t>083030</t>
  </si>
  <si>
    <t>Egyéb kiadói tevékenység</t>
  </si>
  <si>
    <t>084031</t>
  </si>
  <si>
    <t>Civil szervezetek működési támogatása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</si>
  <si>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</si>
  <si>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</si>
  <si>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</si>
  <si>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</si>
  <si>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Gyermekek átmeneti ellátása</t>
  </si>
  <si>
    <t>104037</t>
  </si>
  <si>
    <t>Intézményen kívüli gyermekétkeztetés</t>
  </si>
  <si>
    <t>104051</t>
  </si>
  <si>
    <t>Gyermekvédelmi pénzbeli és természetbeni ellátások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</si>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</sst>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sz val="8"/>
      <name val="MS Sans Serif"/>
      <family val="2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b/>
      <sz val="9"/>
      <color rgb="FFFF0000"/>
      <name val="Times New Roman CE"/>
      <charset val="238"/>
    </font>
    <font>
      <sz val="9"/>
      <name val="Times New Roman CE"/>
      <family val="1"/>
      <charset val="238"/>
    </font>
    <font>
      <b/>
      <i/>
      <sz val="9"/>
      <color rgb="FFFF0000"/>
      <name val="Times New Roman CE"/>
      <charset val="238"/>
    </font>
    <font>
      <b/>
      <i/>
      <sz val="11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49" fontId="10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6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16" fillId="0" borderId="0" xfId="1" applyFont="1"/>
    <xf numFmtId="0" fontId="0" fillId="0" borderId="18" xfId="0" quotePrefix="1" applyBorder="1" applyAlignment="1">
      <alignment vertical="center"/>
    </xf>
    <xf numFmtId="0" fontId="0" fillId="0" borderId="19" xfId="0" applyBorder="1" applyAlignment="1">
      <alignment vertical="center" wrapText="1"/>
    </xf>
    <xf numFmtId="3" fontId="17" fillId="0" borderId="20" xfId="1" applyNumberFormat="1" applyFont="1" applyBorder="1"/>
    <xf numFmtId="3" fontId="17" fillId="0" borderId="3" xfId="1" applyNumberFormat="1" applyFont="1" applyBorder="1"/>
    <xf numFmtId="3" fontId="14" fillId="0" borderId="4" xfId="1" applyNumberFormat="1" applyFont="1" applyBorder="1"/>
    <xf numFmtId="3" fontId="13" fillId="0" borderId="6" xfId="1" applyNumberFormat="1" applyFont="1" applyBorder="1"/>
    <xf numFmtId="3" fontId="17" fillId="0" borderId="21" xfId="1" applyNumberFormat="1" applyFont="1" applyBorder="1"/>
    <xf numFmtId="3" fontId="17" fillId="0" borderId="22" xfId="1" applyNumberFormat="1" applyFont="1" applyBorder="1"/>
    <xf numFmtId="3" fontId="14" fillId="0" borderId="23" xfId="1" applyNumberFormat="1" applyFont="1" applyBorder="1"/>
    <xf numFmtId="0" fontId="0" fillId="0" borderId="24" xfId="0" quotePrefix="1" applyBorder="1" applyAlignment="1">
      <alignment vertical="center"/>
    </xf>
    <xf numFmtId="0" fontId="0" fillId="0" borderId="25" xfId="0" applyBorder="1" applyAlignment="1">
      <alignment vertical="center" wrapText="1"/>
    </xf>
    <xf numFmtId="3" fontId="17" fillId="0" borderId="26" xfId="1" applyNumberFormat="1" applyFont="1" applyBorder="1"/>
    <xf numFmtId="3" fontId="17" fillId="0" borderId="27" xfId="1" applyNumberFormat="1" applyFont="1" applyBorder="1"/>
    <xf numFmtId="3" fontId="17" fillId="0" borderId="28" xfId="1" applyNumberFormat="1" applyFont="1" applyBorder="1"/>
    <xf numFmtId="3" fontId="14" fillId="0" borderId="29" xfId="1" applyNumberFormat="1" applyFont="1" applyBorder="1"/>
    <xf numFmtId="3" fontId="13" fillId="0" borderId="0" xfId="1" applyNumberFormat="1" applyFont="1"/>
    <xf numFmtId="3" fontId="13" fillId="0" borderId="30" xfId="1" applyNumberFormat="1" applyFont="1" applyBorder="1"/>
    <xf numFmtId="3" fontId="18" fillId="0" borderId="27" xfId="1" applyNumberFormat="1" applyFont="1" applyBorder="1"/>
    <xf numFmtId="0" fontId="0" fillId="0" borderId="31" xfId="0" quotePrefix="1" applyBorder="1" applyAlignment="1">
      <alignment vertical="center"/>
    </xf>
    <xf numFmtId="0" fontId="0" fillId="0" borderId="32" xfId="0" applyBorder="1" applyAlignment="1">
      <alignment vertical="center" wrapText="1"/>
    </xf>
    <xf numFmtId="3" fontId="17" fillId="0" borderId="33" xfId="1" applyNumberFormat="1" applyFont="1" applyBorder="1"/>
    <xf numFmtId="3" fontId="19" fillId="0" borderId="34" xfId="1" applyNumberFormat="1" applyFont="1" applyBorder="1"/>
    <xf numFmtId="3" fontId="17" fillId="0" borderId="34" xfId="1" applyNumberFormat="1" applyFont="1" applyBorder="1"/>
    <xf numFmtId="3" fontId="14" fillId="0" borderId="35" xfId="1" applyNumberFormat="1" applyFont="1" applyBorder="1"/>
    <xf numFmtId="3" fontId="17" fillId="0" borderId="7" xfId="1" applyNumberFormat="1" applyFont="1" applyBorder="1"/>
    <xf numFmtId="3" fontId="17" fillId="0" borderId="8" xfId="1" applyNumberFormat="1" applyFont="1" applyBorder="1"/>
    <xf numFmtId="0" fontId="15" fillId="0" borderId="36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0" fillId="0" borderId="37" xfId="0" quotePrefix="1" applyBorder="1" applyAlignment="1">
      <alignment vertical="center"/>
    </xf>
    <xf numFmtId="0" fontId="0" fillId="0" borderId="17" xfId="0" applyBorder="1" applyAlignment="1">
      <alignment vertical="center" wrapText="1"/>
    </xf>
    <xf numFmtId="3" fontId="17" fillId="0" borderId="38" xfId="1" applyNumberFormat="1" applyFont="1" applyBorder="1"/>
    <xf numFmtId="3" fontId="17" fillId="0" borderId="39" xfId="1" applyNumberFormat="1" applyFont="1" applyBorder="1"/>
    <xf numFmtId="3" fontId="14" fillId="0" borderId="40" xfId="1" applyNumberFormat="1" applyFont="1" applyBorder="1"/>
    <xf numFmtId="3" fontId="20" fillId="0" borderId="6" xfId="1" applyNumberFormat="1" applyFont="1" applyBorder="1"/>
    <xf numFmtId="3" fontId="17" fillId="0" borderId="41" xfId="1" applyNumberFormat="1" applyFont="1" applyBorder="1"/>
    <xf numFmtId="0" fontId="15" fillId="0" borderId="42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5" fillId="0" borderId="43" xfId="1" applyFont="1" applyBorder="1" applyAlignment="1">
      <alignment horizontal="center"/>
    </xf>
    <xf numFmtId="0" fontId="0" fillId="0" borderId="18" xfId="0" quotePrefix="1" applyBorder="1"/>
    <xf numFmtId="0" fontId="0" fillId="0" borderId="19" xfId="0" applyBorder="1" applyAlignment="1">
      <alignment wrapText="1"/>
    </xf>
    <xf numFmtId="3" fontId="20" fillId="0" borderId="0" xfId="1" applyNumberFormat="1" applyFont="1"/>
    <xf numFmtId="3" fontId="17" fillId="0" borderId="2" xfId="1" applyNumberFormat="1" applyFont="1" applyBorder="1"/>
    <xf numFmtId="0" fontId="0" fillId="0" borderId="24" xfId="0" quotePrefix="1" applyBorder="1"/>
    <xf numFmtId="0" fontId="0" fillId="0" borderId="25" xfId="0" applyBorder="1" applyAlignment="1">
      <alignment wrapText="1"/>
    </xf>
    <xf numFmtId="0" fontId="0" fillId="0" borderId="31" xfId="0" quotePrefix="1" applyBorder="1"/>
    <xf numFmtId="0" fontId="0" fillId="0" borderId="32" xfId="0" applyBorder="1" applyAlignment="1">
      <alignment wrapText="1"/>
    </xf>
    <xf numFmtId="3" fontId="17" fillId="0" borderId="44" xfId="1" applyNumberFormat="1" applyFont="1" applyBorder="1"/>
    <xf numFmtId="0" fontId="15" fillId="0" borderId="45" xfId="1" applyFont="1" applyBorder="1" applyAlignment="1">
      <alignment horizontal="center"/>
    </xf>
    <xf numFmtId="3" fontId="18" fillId="0" borderId="3" xfId="1" applyNumberFormat="1" applyFont="1" applyBorder="1"/>
    <xf numFmtId="3" fontId="9" fillId="0" borderId="1" xfId="1" applyNumberFormat="1" applyFont="1" applyBorder="1"/>
    <xf numFmtId="3" fontId="9" fillId="0" borderId="6" xfId="1" applyNumberFormat="1" applyFont="1" applyBorder="1"/>
    <xf numFmtId="3" fontId="18" fillId="0" borderId="28" xfId="1" applyNumberFormat="1" applyFont="1" applyBorder="1"/>
    <xf numFmtId="3" fontId="18" fillId="0" borderId="34" xfId="1" applyNumberFormat="1" applyFont="1" applyBorder="1"/>
    <xf numFmtId="3" fontId="19" fillId="0" borderId="33" xfId="1" applyNumberFormat="1" applyFont="1" applyBorder="1"/>
    <xf numFmtId="3" fontId="9" fillId="0" borderId="10" xfId="1" applyNumberFormat="1" applyFont="1" applyBorder="1"/>
    <xf numFmtId="3" fontId="21" fillId="0" borderId="44" xfId="1" applyNumberFormat="1" applyFont="1" applyBorder="1"/>
    <xf numFmtId="49" fontId="15" fillId="0" borderId="15" xfId="1" applyNumberFormat="1" applyFont="1" applyBorder="1" applyAlignment="1">
      <alignment horizontal="center"/>
    </xf>
    <xf numFmtId="49" fontId="15" fillId="0" borderId="5" xfId="1" applyNumberFormat="1" applyFont="1" applyBorder="1" applyAlignment="1">
      <alignment horizontal="center"/>
    </xf>
    <xf numFmtId="49" fontId="15" fillId="0" borderId="16" xfId="1" applyNumberFormat="1" applyFont="1" applyBorder="1" applyAlignment="1">
      <alignment horizontal="center"/>
    </xf>
    <xf numFmtId="49" fontId="15" fillId="0" borderId="17" xfId="1" applyNumberFormat="1" applyFont="1" applyBorder="1" applyAlignment="1">
      <alignment horizontal="center"/>
    </xf>
    <xf numFmtId="3" fontId="17" fillId="0" borderId="46" xfId="1" applyNumberFormat="1" applyFont="1" applyBorder="1"/>
    <xf numFmtId="3" fontId="14" fillId="0" borderId="26" xfId="1" applyNumberFormat="1" applyFont="1" applyBorder="1"/>
    <xf numFmtId="3" fontId="9" fillId="0" borderId="47" xfId="1" applyNumberFormat="1" applyFont="1" applyBorder="1"/>
    <xf numFmtId="0" fontId="22" fillId="0" borderId="42" xfId="1" applyFont="1" applyBorder="1" applyAlignment="1">
      <alignment horizontal="center"/>
    </xf>
    <xf numFmtId="0" fontId="22" fillId="0" borderId="0" xfId="1" applyFont="1" applyAlignment="1">
      <alignment horizontal="center"/>
    </xf>
    <xf numFmtId="0" fontId="22" fillId="0" borderId="14" xfId="1" applyFont="1" applyBorder="1" applyAlignment="1">
      <alignment horizontal="center"/>
    </xf>
    <xf numFmtId="0" fontId="22" fillId="0" borderId="45" xfId="1" applyFont="1" applyBorder="1" applyAlignment="1">
      <alignment horizontal="center"/>
    </xf>
    <xf numFmtId="0" fontId="0" fillId="0" borderId="24" xfId="0" quotePrefix="1" applyBorder="1" applyAlignment="1">
      <alignment vertical="center" wrapText="1"/>
    </xf>
    <xf numFmtId="3" fontId="9" fillId="0" borderId="48" xfId="1" applyNumberFormat="1" applyFont="1" applyBorder="1"/>
    <xf numFmtId="3" fontId="17" fillId="0" borderId="24" xfId="1" applyNumberFormat="1" applyFont="1" applyBorder="1"/>
    <xf numFmtId="0" fontId="0" fillId="0" borderId="31" xfId="0" quotePrefix="1" applyBorder="1" applyAlignment="1">
      <alignment vertical="center" wrapText="1"/>
    </xf>
    <xf numFmtId="3" fontId="17" fillId="0" borderId="49" xfId="1" applyNumberFormat="1" applyFont="1" applyBorder="1"/>
    <xf numFmtId="3" fontId="14" fillId="0" borderId="9" xfId="1" applyNumberFormat="1" applyFont="1" applyBorder="1"/>
    <xf numFmtId="0" fontId="0" fillId="0" borderId="18" xfId="0" quotePrefix="1" applyBorder="1" applyAlignment="1">
      <alignment vertical="center" wrapText="1"/>
    </xf>
    <xf numFmtId="3" fontId="14" fillId="0" borderId="49" xfId="1" applyNumberFormat="1" applyFont="1" applyBorder="1"/>
    <xf numFmtId="3" fontId="14" fillId="0" borderId="8" xfId="1" applyNumberFormat="1" applyFont="1" applyBorder="1"/>
    <xf numFmtId="3" fontId="23" fillId="0" borderId="6" xfId="1" applyNumberFormat="1" applyFont="1" applyBorder="1"/>
    <xf numFmtId="0" fontId="24" fillId="0" borderId="0" xfId="1" applyFont="1"/>
    <xf numFmtId="3" fontId="19" fillId="0" borderId="8" xfId="1" applyNumberFormat="1" applyFont="1" applyBorder="1"/>
    <xf numFmtId="0" fontId="13" fillId="0" borderId="37" xfId="1" applyFont="1" applyBorder="1" applyAlignment="1">
      <alignment horizontal="right"/>
    </xf>
    <xf numFmtId="0" fontId="13" fillId="0" borderId="17" xfId="1" applyFont="1" applyBorder="1" applyAlignment="1">
      <alignment horizontal="right"/>
    </xf>
    <xf numFmtId="3" fontId="13" fillId="0" borderId="50" xfId="1" applyNumberFormat="1" applyFont="1" applyBorder="1"/>
    <xf numFmtId="3" fontId="14" fillId="0" borderId="50" xfId="1" applyNumberFormat="1" applyFont="1" applyBorder="1"/>
    <xf numFmtId="3" fontId="13" fillId="0" borderId="2" xfId="1" applyNumberFormat="1" applyFont="1" applyBorder="1"/>
    <xf numFmtId="3" fontId="1" fillId="0" borderId="0" xfId="1" applyNumberFormat="1"/>
    <xf numFmtId="0" fontId="20" fillId="0" borderId="37" xfId="1" quotePrefix="1" applyFont="1" applyBorder="1" applyAlignment="1">
      <alignment horizontal="right"/>
    </xf>
    <xf numFmtId="0" fontId="20" fillId="0" borderId="17" xfId="1" quotePrefix="1" applyFont="1" applyBorder="1" applyAlignment="1">
      <alignment horizontal="right"/>
    </xf>
    <xf numFmtId="3" fontId="20" fillId="0" borderId="26" xfId="1" applyNumberFormat="1" applyFont="1" applyBorder="1"/>
    <xf numFmtId="3" fontId="20" fillId="0" borderId="27" xfId="1" applyNumberFormat="1" applyFont="1" applyBorder="1"/>
    <xf numFmtId="3" fontId="13" fillId="0" borderId="28" xfId="1" applyNumberFormat="1" applyFont="1" applyBorder="1"/>
    <xf numFmtId="3" fontId="13" fillId="0" borderId="29" xfId="1" applyNumberFormat="1" applyFont="1" applyBorder="1"/>
    <xf numFmtId="3" fontId="13" fillId="0" borderId="33" xfId="1" applyNumberFormat="1" applyFont="1" applyBorder="1"/>
    <xf numFmtId="3" fontId="13" fillId="0" borderId="34" xfId="1" applyNumberFormat="1" applyFont="1" applyBorder="1"/>
    <xf numFmtId="3" fontId="14" fillId="0" borderId="34" xfId="1" applyNumberFormat="1" applyFont="1" applyBorder="1"/>
    <xf numFmtId="3" fontId="13" fillId="0" borderId="51" xfId="1" applyNumberFormat="1" applyFont="1" applyBorder="1"/>
    <xf numFmtId="3" fontId="13" fillId="0" borderId="35" xfId="1" applyNumberFormat="1" applyFont="1" applyBorder="1"/>
    <xf numFmtId="0" fontId="25" fillId="0" borderId="0" xfId="1" quotePrefix="1" applyFont="1"/>
    <xf numFmtId="3" fontId="14" fillId="0" borderId="0" xfId="1" applyNumberFormat="1" applyFont="1"/>
    <xf numFmtId="3" fontId="9" fillId="0" borderId="0" xfId="1" applyNumberFormat="1" applyFont="1"/>
    <xf numFmtId="3" fontId="25" fillId="0" borderId="0" xfId="1" applyNumberFormat="1" applyFont="1"/>
    <xf numFmtId="3" fontId="26" fillId="0" borderId="0" xfId="1" applyNumberFormat="1" applyFont="1"/>
  </cellXfs>
  <cellStyles count="2">
    <cellStyle name="Normál" xfId="0" builtinId="0"/>
    <cellStyle name="Normál_Göngyölített 12.13 2 2" xfId="1" xr:uid="{12AC7D5A-5220-4FFD-A709-F1E2F9440C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48CC4-7C26-4009-A4DB-C2D3FC82A1F9}">
  <sheetPr codeName="Munka49"/>
  <dimension ref="A1:GL60"/>
  <sheetViews>
    <sheetView tabSelected="1" view="pageLayout" topLeftCell="D1" zoomScale="85" zoomScaleNormal="100" zoomScalePageLayoutView="85" workbookViewId="0">
      <selection activeCell="R4" sqref="R4"/>
    </sheetView>
  </sheetViews>
  <sheetFormatPr defaultColWidth="10.6640625" defaultRowHeight="12.75" x14ac:dyDescent="0.2"/>
  <cols>
    <col min="1" max="1" width="10.6640625" style="1"/>
    <col min="2" max="2" width="42.33203125" style="1" customWidth="1"/>
    <col min="3" max="3" width="13" style="2" bestFit="1" customWidth="1"/>
    <col min="4" max="5" width="11.1640625" style="2" bestFit="1" customWidth="1"/>
    <col min="6" max="6" width="11.33203125" style="2" bestFit="1" customWidth="1"/>
    <col min="7" max="7" width="11.83203125" style="2" bestFit="1" customWidth="1"/>
    <col min="8" max="8" width="13.6640625" style="3" bestFit="1" customWidth="1"/>
    <col min="9" max="9" width="1.1640625" style="4" customWidth="1"/>
    <col min="10" max="10" width="12.6640625" style="1" bestFit="1" customWidth="1"/>
    <col min="11" max="11" width="11.1640625" style="1" bestFit="1" customWidth="1"/>
    <col min="12" max="12" width="13.33203125" style="1" bestFit="1" customWidth="1"/>
    <col min="13" max="14" width="11.1640625" style="1" bestFit="1" customWidth="1"/>
    <col min="15" max="15" width="15.1640625" style="6" bestFit="1" customWidth="1"/>
    <col min="16" max="16" width="15.1640625" style="1" bestFit="1" customWidth="1"/>
    <col min="17" max="16384" width="10.6640625" style="1"/>
  </cols>
  <sheetData>
    <row r="1" spans="1:194" x14ac:dyDescent="0.2">
      <c r="K1" s="5"/>
      <c r="L1" s="5"/>
      <c r="M1" s="5"/>
      <c r="N1" s="5"/>
    </row>
    <row r="2" spans="1:194" x14ac:dyDescent="0.2">
      <c r="B2" s="7"/>
      <c r="F2" s="8"/>
      <c r="J2" s="7"/>
      <c r="K2" s="9"/>
      <c r="L2" s="9"/>
      <c r="M2" s="9"/>
      <c r="N2" s="9"/>
      <c r="O2" s="10"/>
    </row>
    <row r="3" spans="1:194" ht="17.25" customHeight="1" x14ac:dyDescent="0.3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94" ht="19.5" x14ac:dyDescent="0.3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94" ht="0.75" customHeight="1" thickBot="1" x14ac:dyDescent="0.35">
      <c r="B5" s="13"/>
      <c r="C5" s="14"/>
      <c r="D5" s="14"/>
      <c r="E5" s="14"/>
      <c r="F5" s="14"/>
      <c r="G5" s="14"/>
      <c r="H5" s="15"/>
      <c r="I5" s="16"/>
      <c r="J5" s="17"/>
      <c r="K5" s="17"/>
      <c r="L5" s="17"/>
      <c r="M5" s="17"/>
      <c r="N5" s="17"/>
      <c r="O5" s="10" t="s">
        <v>2</v>
      </c>
    </row>
    <row r="6" spans="1:194" ht="15.75" x14ac:dyDescent="0.25">
      <c r="A6" s="18" t="s">
        <v>3</v>
      </c>
      <c r="B6" s="19" t="s">
        <v>4</v>
      </c>
      <c r="C6" s="20" t="s">
        <v>5</v>
      </c>
      <c r="D6" s="21"/>
      <c r="E6" s="21"/>
      <c r="F6" s="21"/>
      <c r="G6" s="21"/>
      <c r="H6" s="22"/>
      <c r="I6" s="23"/>
      <c r="J6" s="20" t="s">
        <v>6</v>
      </c>
      <c r="K6" s="21"/>
      <c r="L6" s="21"/>
      <c r="M6" s="21"/>
      <c r="N6" s="21"/>
      <c r="O6" s="22"/>
    </row>
    <row r="7" spans="1:194" x14ac:dyDescent="0.2">
      <c r="A7" s="24"/>
      <c r="B7" s="25"/>
      <c r="C7" s="26" t="s">
        <v>7</v>
      </c>
      <c r="D7" s="27" t="s">
        <v>8</v>
      </c>
      <c r="E7" s="27" t="s">
        <v>9</v>
      </c>
      <c r="F7" s="27" t="s">
        <v>10</v>
      </c>
      <c r="G7" s="27" t="s">
        <v>11</v>
      </c>
      <c r="H7" s="28" t="s">
        <v>12</v>
      </c>
      <c r="I7" s="29"/>
      <c r="J7" s="26" t="s">
        <v>7</v>
      </c>
      <c r="K7" s="27" t="s">
        <v>8</v>
      </c>
      <c r="L7" s="27" t="s">
        <v>13</v>
      </c>
      <c r="M7" s="27" t="s">
        <v>14</v>
      </c>
      <c r="N7" s="27" t="s">
        <v>15</v>
      </c>
      <c r="O7" s="30" t="s">
        <v>16</v>
      </c>
    </row>
    <row r="8" spans="1:194" ht="13.5" thickBot="1" x14ac:dyDescent="0.25">
      <c r="A8" s="31"/>
      <c r="B8" s="32"/>
      <c r="C8" s="33" t="s">
        <v>17</v>
      </c>
      <c r="D8" s="34" t="s">
        <v>17</v>
      </c>
      <c r="E8" s="34" t="s">
        <v>17</v>
      </c>
      <c r="F8" s="34" t="s">
        <v>18</v>
      </c>
      <c r="G8" s="34"/>
      <c r="H8" s="35" t="s">
        <v>19</v>
      </c>
      <c r="I8" s="36"/>
      <c r="J8" s="33" t="s">
        <v>20</v>
      </c>
      <c r="K8" s="34" t="s">
        <v>21</v>
      </c>
      <c r="L8" s="34" t="s">
        <v>22</v>
      </c>
      <c r="M8" s="34"/>
      <c r="N8" s="34"/>
      <c r="O8" s="37" t="s">
        <v>23</v>
      </c>
    </row>
    <row r="9" spans="1:194" ht="14.25" thickBot="1" x14ac:dyDescent="0.3">
      <c r="A9" s="38" t="s">
        <v>24</v>
      </c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1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</row>
    <row r="10" spans="1:194" ht="38.25" x14ac:dyDescent="0.2">
      <c r="A10" s="43" t="s">
        <v>25</v>
      </c>
      <c r="B10" s="44" t="s">
        <v>26</v>
      </c>
      <c r="C10" s="45">
        <f>25400</f>
        <v>25400</v>
      </c>
      <c r="D10" s="46"/>
      <c r="E10" s="46"/>
      <c r="F10" s="46"/>
      <c r="G10" s="46"/>
      <c r="H10" s="47">
        <f>SUM(C10:G10)</f>
        <v>25400</v>
      </c>
      <c r="I10" s="48"/>
      <c r="J10" s="49">
        <f>27952802</f>
        <v>27952802</v>
      </c>
      <c r="K10" s="50"/>
      <c r="L10" s="50"/>
      <c r="M10" s="50"/>
      <c r="N10" s="50"/>
      <c r="O10" s="51">
        <f>SUM(J10:N10)</f>
        <v>27952802</v>
      </c>
    </row>
    <row r="11" spans="1:194" x14ac:dyDescent="0.2">
      <c r="A11" s="52" t="s">
        <v>27</v>
      </c>
      <c r="B11" s="53" t="s">
        <v>28</v>
      </c>
      <c r="C11" s="54">
        <f>9378983</f>
        <v>9378983</v>
      </c>
      <c r="D11" s="55"/>
      <c r="E11" s="55"/>
      <c r="F11" s="55"/>
      <c r="G11" s="55"/>
      <c r="H11" s="51">
        <f>SUM(C11:G11)</f>
        <v>9378983</v>
      </c>
      <c r="I11" s="48"/>
      <c r="J11" s="56">
        <f>1000000</f>
        <v>1000000</v>
      </c>
      <c r="K11" s="55"/>
      <c r="L11" s="55"/>
      <c r="M11" s="55"/>
      <c r="N11" s="55"/>
      <c r="O11" s="51">
        <f t="shared" ref="O11:O15" si="0">SUM(J11:N11)</f>
        <v>1000000</v>
      </c>
    </row>
    <row r="12" spans="1:194" ht="25.5" x14ac:dyDescent="0.2">
      <c r="A12" s="52" t="s">
        <v>29</v>
      </c>
      <c r="B12" s="53" t="s">
        <v>30</v>
      </c>
      <c r="C12" s="54">
        <f>34904538</f>
        <v>34904538</v>
      </c>
      <c r="D12" s="55">
        <f>5596040+21787500</f>
        <v>27383540</v>
      </c>
      <c r="E12" s="55"/>
      <c r="F12" s="55"/>
      <c r="G12" s="55"/>
      <c r="H12" s="57">
        <f t="shared" ref="H12:H15" si="1">SUM(C12:G12)</f>
        <v>62288078</v>
      </c>
      <c r="I12" s="58"/>
      <c r="J12" s="56">
        <f>34588831</f>
        <v>34588831</v>
      </c>
      <c r="K12" s="55">
        <f>239507251</f>
        <v>239507251</v>
      </c>
      <c r="L12" s="55"/>
      <c r="M12" s="55"/>
      <c r="N12" s="55"/>
      <c r="O12" s="51">
        <f t="shared" si="0"/>
        <v>274096082</v>
      </c>
    </row>
    <row r="13" spans="1:194" ht="25.5" x14ac:dyDescent="0.2">
      <c r="A13" s="52" t="s">
        <v>31</v>
      </c>
      <c r="B13" s="53" t="s">
        <v>32</v>
      </c>
      <c r="C13" s="54">
        <f>1000000</f>
        <v>1000000</v>
      </c>
      <c r="D13" s="55"/>
      <c r="E13" s="55"/>
      <c r="F13" s="55"/>
      <c r="G13" s="55"/>
      <c r="H13" s="57">
        <f t="shared" si="1"/>
        <v>1000000</v>
      </c>
      <c r="I13" s="59" t="e">
        <f>SUM(#REF!)</f>
        <v>#REF!</v>
      </c>
      <c r="J13" s="56">
        <f>8389838</f>
        <v>8389838</v>
      </c>
      <c r="K13" s="55">
        <f>300000</f>
        <v>300000</v>
      </c>
      <c r="L13" s="55"/>
      <c r="M13" s="55"/>
      <c r="N13" s="55"/>
      <c r="O13" s="51">
        <f t="shared" si="0"/>
        <v>8689838</v>
      </c>
    </row>
    <row r="14" spans="1:194" ht="25.5" x14ac:dyDescent="0.2">
      <c r="A14" s="52" t="s">
        <v>33</v>
      </c>
      <c r="B14" s="53" t="s">
        <v>34</v>
      </c>
      <c r="C14" s="54">
        <v>1587852850</v>
      </c>
      <c r="D14" s="60"/>
      <c r="E14" s="55"/>
      <c r="F14" s="60"/>
      <c r="G14" s="60"/>
      <c r="H14" s="57">
        <f t="shared" si="1"/>
        <v>1587852850</v>
      </c>
      <c r="I14" s="48"/>
      <c r="J14" s="56">
        <f>42004332</f>
        <v>42004332</v>
      </c>
      <c r="K14" s="55"/>
      <c r="L14" s="60"/>
      <c r="M14" s="60"/>
      <c r="N14" s="60"/>
      <c r="O14" s="51">
        <f t="shared" si="0"/>
        <v>42004332</v>
      </c>
    </row>
    <row r="15" spans="1:194" ht="13.5" thickBot="1" x14ac:dyDescent="0.25">
      <c r="A15" s="61" t="s">
        <v>35</v>
      </c>
      <c r="B15" s="62" t="s">
        <v>36</v>
      </c>
      <c r="C15" s="63"/>
      <c r="D15" s="64"/>
      <c r="E15" s="65"/>
      <c r="F15" s="65"/>
      <c r="G15" s="65">
        <v>346583469</v>
      </c>
      <c r="H15" s="66">
        <f t="shared" si="1"/>
        <v>346583469</v>
      </c>
      <c r="I15" s="48"/>
      <c r="J15" s="67"/>
      <c r="K15" s="68"/>
      <c r="L15" s="68">
        <v>1538712830</v>
      </c>
      <c r="M15" s="68"/>
      <c r="N15" s="68"/>
      <c r="O15" s="51">
        <f t="shared" si="0"/>
        <v>1538712830</v>
      </c>
    </row>
    <row r="16" spans="1:194" ht="14.25" thickBot="1" x14ac:dyDescent="0.3">
      <c r="A16" s="69" t="s">
        <v>37</v>
      </c>
      <c r="B16" s="7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1"/>
    </row>
    <row r="17" spans="1:15" ht="26.25" thickBot="1" x14ac:dyDescent="0.25">
      <c r="A17" s="71" t="s">
        <v>38</v>
      </c>
      <c r="B17" s="72" t="s">
        <v>39</v>
      </c>
      <c r="C17" s="73"/>
      <c r="D17" s="74"/>
      <c r="E17" s="74"/>
      <c r="F17" s="74"/>
      <c r="G17" s="74"/>
      <c r="H17" s="75">
        <f>SUM(C17:G17)</f>
        <v>0</v>
      </c>
      <c r="I17" s="76"/>
      <c r="J17" s="77">
        <v>103817</v>
      </c>
      <c r="K17" s="74"/>
      <c r="L17" s="74"/>
      <c r="M17" s="74"/>
      <c r="N17" s="74"/>
      <c r="O17" s="51">
        <f>SUM(J17:N17)</f>
        <v>103817</v>
      </c>
    </row>
    <row r="18" spans="1:15" ht="14.25" thickBot="1" x14ac:dyDescent="0.3">
      <c r="A18" s="78" t="s">
        <v>40</v>
      </c>
      <c r="B18" s="79" t="s">
        <v>40</v>
      </c>
      <c r="C18" s="39" t="s">
        <v>40</v>
      </c>
      <c r="D18" s="39" t="s">
        <v>40</v>
      </c>
      <c r="E18" s="39" t="s">
        <v>40</v>
      </c>
      <c r="F18" s="39" t="s">
        <v>40</v>
      </c>
      <c r="G18" s="39" t="s">
        <v>40</v>
      </c>
      <c r="H18" s="39" t="s">
        <v>40</v>
      </c>
      <c r="I18" s="40" t="s">
        <v>40</v>
      </c>
      <c r="J18" s="39" t="s">
        <v>40</v>
      </c>
      <c r="K18" s="39" t="s">
        <v>40</v>
      </c>
      <c r="L18" s="39" t="s">
        <v>40</v>
      </c>
      <c r="M18" s="39" t="s">
        <v>40</v>
      </c>
      <c r="N18" s="39" t="s">
        <v>40</v>
      </c>
      <c r="O18" s="80" t="s">
        <v>40</v>
      </c>
    </row>
    <row r="19" spans="1:15" x14ac:dyDescent="0.2">
      <c r="A19" s="81" t="s">
        <v>41</v>
      </c>
      <c r="B19" s="82" t="s">
        <v>42</v>
      </c>
      <c r="C19" s="45">
        <v>889000</v>
      </c>
      <c r="D19" s="46"/>
      <c r="E19" s="46"/>
      <c r="F19" s="46"/>
      <c r="G19" s="46"/>
      <c r="H19" s="47">
        <f t="shared" ref="H19:H24" si="2">SUM(C19:G19)</f>
        <v>889000</v>
      </c>
      <c r="I19" s="83"/>
      <c r="J19" s="84">
        <v>50165820</v>
      </c>
      <c r="K19" s="46"/>
      <c r="L19" s="46"/>
      <c r="M19" s="46"/>
      <c r="N19" s="46"/>
      <c r="O19" s="47">
        <f t="shared" ref="O19:O24" si="3">SUM(J19:N19)</f>
        <v>50165820</v>
      </c>
    </row>
    <row r="20" spans="1:15" ht="25.5" x14ac:dyDescent="0.2">
      <c r="A20" s="85" t="s">
        <v>43</v>
      </c>
      <c r="B20" s="86" t="s">
        <v>44</v>
      </c>
      <c r="C20" s="54">
        <v>17152394</v>
      </c>
      <c r="D20" s="55"/>
      <c r="E20" s="55"/>
      <c r="F20" s="55"/>
      <c r="G20" s="55"/>
      <c r="H20" s="57">
        <f t="shared" si="2"/>
        <v>17152394</v>
      </c>
      <c r="I20" s="83"/>
      <c r="J20" s="56">
        <v>13277327</v>
      </c>
      <c r="K20" s="55"/>
      <c r="L20" s="55"/>
      <c r="M20" s="55"/>
      <c r="N20" s="55"/>
      <c r="O20" s="57">
        <f t="shared" si="3"/>
        <v>13277327</v>
      </c>
    </row>
    <row r="21" spans="1:15" x14ac:dyDescent="0.2">
      <c r="A21" s="85" t="s">
        <v>45</v>
      </c>
      <c r="B21" s="86" t="s">
        <v>46</v>
      </c>
      <c r="C21" s="54"/>
      <c r="D21" s="55"/>
      <c r="E21" s="55"/>
      <c r="F21" s="55"/>
      <c r="G21" s="55"/>
      <c r="H21" s="57">
        <f t="shared" si="2"/>
        <v>0</v>
      </c>
      <c r="I21" s="83"/>
      <c r="J21" s="56"/>
      <c r="K21" s="55">
        <v>13809000</v>
      </c>
      <c r="L21" s="55"/>
      <c r="M21" s="55"/>
      <c r="N21" s="55"/>
      <c r="O21" s="57">
        <f t="shared" si="3"/>
        <v>13809000</v>
      </c>
    </row>
    <row r="22" spans="1:15" ht="25.5" x14ac:dyDescent="0.2">
      <c r="A22" s="85" t="s">
        <v>47</v>
      </c>
      <c r="B22" s="86" t="s">
        <v>48</v>
      </c>
      <c r="C22" s="54"/>
      <c r="D22" s="55">
        <v>25377271</v>
      </c>
      <c r="E22" s="55"/>
      <c r="F22" s="55"/>
      <c r="G22" s="55"/>
      <c r="H22" s="57">
        <f t="shared" si="2"/>
        <v>25377271</v>
      </c>
      <c r="I22" s="83"/>
      <c r="J22" s="56">
        <v>6918729</v>
      </c>
      <c r="K22" s="55">
        <v>52310187</v>
      </c>
      <c r="L22" s="55"/>
      <c r="M22" s="55"/>
      <c r="N22" s="55"/>
      <c r="O22" s="57">
        <f t="shared" si="3"/>
        <v>59228916</v>
      </c>
    </row>
    <row r="23" spans="1:15" ht="25.5" x14ac:dyDescent="0.2">
      <c r="A23" s="85" t="s">
        <v>49</v>
      </c>
      <c r="B23" s="86" t="s">
        <v>50</v>
      </c>
      <c r="C23" s="54"/>
      <c r="D23" s="55"/>
      <c r="E23" s="55"/>
      <c r="F23" s="55"/>
      <c r="G23" s="55"/>
      <c r="H23" s="57">
        <f t="shared" si="2"/>
        <v>0</v>
      </c>
      <c r="I23" s="83"/>
      <c r="J23" s="56">
        <f>3082677</f>
        <v>3082677</v>
      </c>
      <c r="K23" s="55">
        <f>12076323</f>
        <v>12076323</v>
      </c>
      <c r="L23" s="55"/>
      <c r="M23" s="55"/>
      <c r="N23" s="55"/>
      <c r="O23" s="57">
        <f t="shared" si="3"/>
        <v>15159000</v>
      </c>
    </row>
    <row r="24" spans="1:15" ht="26.25" thickBot="1" x14ac:dyDescent="0.25">
      <c r="A24" s="87" t="s">
        <v>51</v>
      </c>
      <c r="B24" s="88" t="s">
        <v>52</v>
      </c>
      <c r="C24" s="63"/>
      <c r="D24" s="65">
        <f>3487179</f>
        <v>3487179</v>
      </c>
      <c r="E24" s="65"/>
      <c r="F24" s="65"/>
      <c r="G24" s="65"/>
      <c r="H24" s="66">
        <f t="shared" si="2"/>
        <v>3487179</v>
      </c>
      <c r="I24" s="83"/>
      <c r="J24" s="89">
        <f>698500</f>
        <v>698500</v>
      </c>
      <c r="K24" s="65">
        <f>1270000</f>
        <v>1270000</v>
      </c>
      <c r="L24" s="65"/>
      <c r="M24" s="65"/>
      <c r="N24" s="65"/>
      <c r="O24" s="66">
        <f t="shared" si="3"/>
        <v>1968500</v>
      </c>
    </row>
    <row r="25" spans="1:15" ht="14.25" thickBot="1" x14ac:dyDescent="0.3">
      <c r="A25" s="78" t="s">
        <v>53</v>
      </c>
      <c r="B25" s="79"/>
      <c r="C25" s="70"/>
      <c r="D25" s="70"/>
      <c r="E25" s="70"/>
      <c r="F25" s="70"/>
      <c r="G25" s="70"/>
      <c r="H25" s="70"/>
      <c r="I25" s="40"/>
      <c r="J25" s="70"/>
      <c r="K25" s="70"/>
      <c r="L25" s="70"/>
      <c r="M25" s="70"/>
      <c r="N25" s="70"/>
      <c r="O25" s="90"/>
    </row>
    <row r="26" spans="1:15" ht="25.5" x14ac:dyDescent="0.2">
      <c r="A26" s="81" t="s">
        <v>54</v>
      </c>
      <c r="B26" s="82" t="s">
        <v>55</v>
      </c>
      <c r="C26" s="45">
        <v>507601</v>
      </c>
      <c r="D26" s="91"/>
      <c r="E26" s="91"/>
      <c r="F26" s="91"/>
      <c r="G26" s="91"/>
      <c r="H26" s="47">
        <f t="shared" ref="H26:H28" si="4">SUM(C26:G26)</f>
        <v>507601</v>
      </c>
      <c r="I26" s="92"/>
      <c r="J26" s="84">
        <v>16688593</v>
      </c>
      <c r="K26" s="91"/>
      <c r="L26" s="91"/>
      <c r="M26" s="91"/>
      <c r="N26" s="91"/>
      <c r="O26" s="51">
        <f t="shared" ref="O26:O28" si="5">SUM(J26:N26)</f>
        <v>16688593</v>
      </c>
    </row>
    <row r="27" spans="1:15" ht="25.5" x14ac:dyDescent="0.2">
      <c r="A27" s="85" t="s">
        <v>56</v>
      </c>
      <c r="B27" s="86" t="s">
        <v>57</v>
      </c>
      <c r="C27" s="54"/>
      <c r="D27" s="55"/>
      <c r="E27" s="55"/>
      <c r="F27" s="55"/>
      <c r="G27" s="55"/>
      <c r="H27" s="57">
        <f t="shared" si="4"/>
        <v>0</v>
      </c>
      <c r="I27" s="93"/>
      <c r="J27" s="94">
        <v>835000</v>
      </c>
      <c r="K27" s="60"/>
      <c r="L27" s="60"/>
      <c r="M27" s="60"/>
      <c r="N27" s="60"/>
      <c r="O27" s="51">
        <f t="shared" si="5"/>
        <v>835000</v>
      </c>
    </row>
    <row r="28" spans="1:15" ht="26.25" thickBot="1" x14ac:dyDescent="0.25">
      <c r="A28" s="87" t="s">
        <v>58</v>
      </c>
      <c r="B28" s="88" t="s">
        <v>59</v>
      </c>
      <c r="C28" s="63">
        <f>950000</f>
        <v>950000</v>
      </c>
      <c r="D28" s="95"/>
      <c r="E28" s="96"/>
      <c r="F28" s="95"/>
      <c r="G28" s="95"/>
      <c r="H28" s="66">
        <f t="shared" si="4"/>
        <v>950000</v>
      </c>
      <c r="I28" s="97"/>
      <c r="J28" s="98"/>
      <c r="K28" s="65">
        <v>359410</v>
      </c>
      <c r="L28" s="95"/>
      <c r="M28" s="95"/>
      <c r="N28" s="95"/>
      <c r="O28" s="51">
        <f t="shared" si="5"/>
        <v>359410</v>
      </c>
    </row>
    <row r="29" spans="1:15" ht="14.25" thickBot="1" x14ac:dyDescent="0.3">
      <c r="A29" s="99" t="s">
        <v>60</v>
      </c>
      <c r="B29" s="100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2"/>
    </row>
    <row r="30" spans="1:15" x14ac:dyDescent="0.2">
      <c r="A30" s="81" t="s">
        <v>61</v>
      </c>
      <c r="B30" s="82" t="s">
        <v>62</v>
      </c>
      <c r="C30" s="103"/>
      <c r="D30" s="50"/>
      <c r="E30" s="103"/>
      <c r="F30" s="50"/>
      <c r="G30" s="50"/>
      <c r="H30" s="51">
        <f t="shared" ref="H30:H32" si="6">SUM(C30:G30)</f>
        <v>0</v>
      </c>
      <c r="I30" s="93"/>
      <c r="J30" s="49">
        <f>27068590</f>
        <v>27068590</v>
      </c>
      <c r="K30" s="50">
        <f>4508500</f>
        <v>4508500</v>
      </c>
      <c r="L30" s="50"/>
      <c r="M30" s="50"/>
      <c r="N30" s="50"/>
      <c r="O30" s="51">
        <f t="shared" ref="O30:O32" si="7">SUM(J30:N30)</f>
        <v>31577090</v>
      </c>
    </row>
    <row r="31" spans="1:15" x14ac:dyDescent="0.2">
      <c r="A31" s="85" t="s">
        <v>63</v>
      </c>
      <c r="B31" s="86" t="s">
        <v>64</v>
      </c>
      <c r="C31" s="104"/>
      <c r="D31" s="55"/>
      <c r="E31" s="55"/>
      <c r="F31" s="55"/>
      <c r="G31" s="55"/>
      <c r="H31" s="57">
        <f t="shared" si="6"/>
        <v>0</v>
      </c>
      <c r="I31" s="93"/>
      <c r="J31" s="56">
        <f>16314715</f>
        <v>16314715</v>
      </c>
      <c r="K31" s="55"/>
      <c r="L31" s="55"/>
      <c r="M31" s="55"/>
      <c r="N31" s="55"/>
      <c r="O31" s="51">
        <f t="shared" si="7"/>
        <v>16314715</v>
      </c>
    </row>
    <row r="32" spans="1:15" ht="25.5" x14ac:dyDescent="0.2">
      <c r="A32" s="85" t="s">
        <v>65</v>
      </c>
      <c r="B32" s="86" t="s">
        <v>66</v>
      </c>
      <c r="C32" s="54">
        <v>7818450</v>
      </c>
      <c r="D32" s="55"/>
      <c r="E32" s="55">
        <v>6000000</v>
      </c>
      <c r="F32" s="55"/>
      <c r="G32" s="55"/>
      <c r="H32" s="57">
        <f t="shared" si="6"/>
        <v>13818450</v>
      </c>
      <c r="I32" s="105"/>
      <c r="J32" s="56">
        <f>109346348+580000</f>
        <v>109926348</v>
      </c>
      <c r="K32" s="55">
        <f>3155001</f>
        <v>3155001</v>
      </c>
      <c r="L32" s="55"/>
      <c r="M32" s="55"/>
      <c r="N32" s="55"/>
      <c r="O32" s="51">
        <f t="shared" si="7"/>
        <v>113081349</v>
      </c>
    </row>
    <row r="33" spans="1:15" ht="15.75" thickBot="1" x14ac:dyDescent="0.3">
      <c r="A33" s="106" t="s">
        <v>67</v>
      </c>
      <c r="B33" s="107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</row>
    <row r="34" spans="1:15" x14ac:dyDescent="0.2">
      <c r="A34" s="110" t="s">
        <v>68</v>
      </c>
      <c r="B34" s="53" t="s">
        <v>69</v>
      </c>
      <c r="C34" s="54"/>
      <c r="D34" s="54"/>
      <c r="E34" s="54"/>
      <c r="F34" s="54"/>
      <c r="G34" s="54"/>
      <c r="H34" s="57">
        <f t="shared" ref="H34:H37" si="8">SUM(C34:G34)</f>
        <v>0</v>
      </c>
      <c r="I34" s="111"/>
      <c r="J34" s="112">
        <v>45600000</v>
      </c>
      <c r="K34" s="55"/>
      <c r="L34" s="55"/>
      <c r="M34" s="55"/>
      <c r="N34" s="55"/>
      <c r="O34" s="51">
        <f t="shared" ref="O34:O37" si="9">SUM(J34:N34)</f>
        <v>45600000</v>
      </c>
    </row>
    <row r="35" spans="1:15" x14ac:dyDescent="0.2">
      <c r="A35" s="110" t="s">
        <v>70</v>
      </c>
      <c r="B35" s="53" t="s">
        <v>71</v>
      </c>
      <c r="C35" s="54"/>
      <c r="D35" s="55"/>
      <c r="E35" s="55"/>
      <c r="F35" s="55"/>
      <c r="G35" s="55"/>
      <c r="H35" s="57">
        <f t="shared" si="8"/>
        <v>0</v>
      </c>
      <c r="I35" s="93"/>
      <c r="J35" s="56">
        <v>4500000</v>
      </c>
      <c r="K35" s="55"/>
      <c r="L35" s="55"/>
      <c r="M35" s="55"/>
      <c r="N35" s="55"/>
      <c r="O35" s="51">
        <f t="shared" si="9"/>
        <v>4500000</v>
      </c>
    </row>
    <row r="36" spans="1:15" ht="25.5" x14ac:dyDescent="0.2">
      <c r="A36" s="110" t="s">
        <v>72</v>
      </c>
      <c r="B36" s="53" t="s">
        <v>73</v>
      </c>
      <c r="C36" s="54">
        <v>1109692</v>
      </c>
      <c r="D36" s="55"/>
      <c r="E36" s="55"/>
      <c r="F36" s="55"/>
      <c r="G36" s="55"/>
      <c r="H36" s="57">
        <f t="shared" si="8"/>
        <v>1109692</v>
      </c>
      <c r="I36" s="48"/>
      <c r="J36" s="56">
        <v>20525292</v>
      </c>
      <c r="K36" s="55"/>
      <c r="L36" s="55"/>
      <c r="M36" s="55"/>
      <c r="N36" s="55"/>
      <c r="O36" s="51">
        <f t="shared" si="9"/>
        <v>20525292</v>
      </c>
    </row>
    <row r="37" spans="1:15" ht="26.25" thickBot="1" x14ac:dyDescent="0.25">
      <c r="A37" s="113" t="s">
        <v>74</v>
      </c>
      <c r="B37" s="62" t="s">
        <v>75</v>
      </c>
      <c r="C37" s="114"/>
      <c r="D37" s="68"/>
      <c r="E37" s="68"/>
      <c r="F37" s="68"/>
      <c r="G37" s="68"/>
      <c r="H37" s="115">
        <f t="shared" si="8"/>
        <v>0</v>
      </c>
      <c r="I37" s="93"/>
      <c r="J37" s="67">
        <f>345000</f>
        <v>345000</v>
      </c>
      <c r="K37" s="68">
        <f>5000</f>
        <v>5000</v>
      </c>
      <c r="L37" s="68"/>
      <c r="M37" s="68"/>
      <c r="N37" s="68"/>
      <c r="O37" s="51">
        <f t="shared" si="9"/>
        <v>350000</v>
      </c>
    </row>
    <row r="38" spans="1:15" ht="14.25" thickBot="1" x14ac:dyDescent="0.3">
      <c r="A38" s="78" t="s">
        <v>76</v>
      </c>
      <c r="B38" s="7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1"/>
    </row>
    <row r="39" spans="1:15" x14ac:dyDescent="0.2">
      <c r="A39" s="116" t="s">
        <v>77</v>
      </c>
      <c r="B39" s="44" t="s">
        <v>78</v>
      </c>
      <c r="C39" s="73">
        <f>635000</f>
        <v>635000</v>
      </c>
      <c r="D39" s="74"/>
      <c r="E39" s="74"/>
      <c r="F39" s="74"/>
      <c r="G39" s="74"/>
      <c r="H39" s="51">
        <f t="shared" ref="H39:H41" si="10">SUM(C39:G39)</f>
        <v>635000</v>
      </c>
      <c r="I39" s="93"/>
      <c r="J39" s="77">
        <f>6732663</f>
        <v>6732663</v>
      </c>
      <c r="K39" s="74"/>
      <c r="L39" s="74"/>
      <c r="M39" s="74"/>
      <c r="N39" s="74"/>
      <c r="O39" s="51">
        <f t="shared" ref="O39:O41" si="11">SUM(J39:N39)</f>
        <v>6732663</v>
      </c>
    </row>
    <row r="40" spans="1:15" s="120" customFormat="1" x14ac:dyDescent="0.2">
      <c r="A40" s="110" t="s">
        <v>79</v>
      </c>
      <c r="B40" s="53" t="s">
        <v>80</v>
      </c>
      <c r="C40" s="117"/>
      <c r="D40" s="118"/>
      <c r="E40" s="118"/>
      <c r="F40" s="118"/>
      <c r="G40" s="118"/>
      <c r="H40" s="57">
        <f t="shared" si="10"/>
        <v>0</v>
      </c>
      <c r="I40" s="119"/>
      <c r="J40" s="67">
        <f>23326783+437750</f>
        <v>23764533</v>
      </c>
      <c r="K40" s="68">
        <f>26269106</f>
        <v>26269106</v>
      </c>
      <c r="L40" s="68"/>
      <c r="M40" s="68"/>
      <c r="N40" s="68"/>
      <c r="O40" s="51">
        <f t="shared" si="11"/>
        <v>50033639</v>
      </c>
    </row>
    <row r="41" spans="1:15" s="120" customFormat="1" ht="39" thickBot="1" x14ac:dyDescent="0.25">
      <c r="A41" s="113" t="s">
        <v>81</v>
      </c>
      <c r="B41" s="62" t="s">
        <v>82</v>
      </c>
      <c r="C41" s="114">
        <f>67037993</f>
        <v>67037993</v>
      </c>
      <c r="D41" s="68">
        <f>47949076</f>
        <v>47949076</v>
      </c>
      <c r="E41" s="118"/>
      <c r="F41" s="118"/>
      <c r="G41" s="118"/>
      <c r="H41" s="115">
        <f t="shared" si="10"/>
        <v>114987069</v>
      </c>
      <c r="I41" s="119"/>
      <c r="J41" s="67">
        <f>84625796</f>
        <v>84625796</v>
      </c>
      <c r="K41" s="68">
        <f>49155576</f>
        <v>49155576</v>
      </c>
      <c r="L41" s="68"/>
      <c r="M41" s="68"/>
      <c r="N41" s="68"/>
      <c r="O41" s="51">
        <f t="shared" si="11"/>
        <v>133781372</v>
      </c>
    </row>
    <row r="42" spans="1:15" ht="14.25" thickBot="1" x14ac:dyDescent="0.3">
      <c r="A42" s="78" t="s">
        <v>83</v>
      </c>
      <c r="B42" s="79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1"/>
    </row>
    <row r="43" spans="1:15" x14ac:dyDescent="0.2">
      <c r="A43" s="116" t="s">
        <v>84</v>
      </c>
      <c r="B43" s="44" t="s">
        <v>85</v>
      </c>
      <c r="C43" s="73"/>
      <c r="D43" s="74"/>
      <c r="E43" s="74"/>
      <c r="F43" s="74"/>
      <c r="G43" s="74"/>
      <c r="H43" s="51">
        <f t="shared" ref="H43:H47" si="12">SUM(C43:G43)</f>
        <v>0</v>
      </c>
      <c r="I43" s="93"/>
      <c r="J43" s="77">
        <f>300000</f>
        <v>300000</v>
      </c>
      <c r="K43" s="74"/>
      <c r="L43" s="74"/>
      <c r="M43" s="74"/>
      <c r="N43" s="74"/>
      <c r="O43" s="51">
        <f t="shared" ref="O43:O47" si="13">SUM(J43:N43)</f>
        <v>300000</v>
      </c>
    </row>
    <row r="44" spans="1:15" x14ac:dyDescent="0.2">
      <c r="A44" s="110" t="s">
        <v>86</v>
      </c>
      <c r="B44" s="53" t="s">
        <v>87</v>
      </c>
      <c r="C44" s="114"/>
      <c r="D44" s="68"/>
      <c r="E44" s="68"/>
      <c r="F44" s="68"/>
      <c r="G44" s="68"/>
      <c r="H44" s="57">
        <f t="shared" si="12"/>
        <v>0</v>
      </c>
      <c r="I44" s="93"/>
      <c r="J44" s="67">
        <f>49047304</f>
        <v>49047304</v>
      </c>
      <c r="K44" s="68"/>
      <c r="L44" s="68"/>
      <c r="M44" s="68"/>
      <c r="N44" s="68"/>
      <c r="O44" s="51">
        <f t="shared" si="13"/>
        <v>49047304</v>
      </c>
    </row>
    <row r="45" spans="1:15" ht="25.5" x14ac:dyDescent="0.2">
      <c r="A45" s="110" t="s">
        <v>88</v>
      </c>
      <c r="B45" s="53" t="s">
        <v>89</v>
      </c>
      <c r="C45" s="114"/>
      <c r="D45" s="68"/>
      <c r="E45" s="68"/>
      <c r="F45" s="68"/>
      <c r="G45" s="68"/>
      <c r="H45" s="57">
        <f t="shared" si="12"/>
        <v>0</v>
      </c>
      <c r="I45" s="93"/>
      <c r="J45" s="67">
        <f>24250000</f>
        <v>24250000</v>
      </c>
      <c r="K45" s="68"/>
      <c r="L45" s="68"/>
      <c r="M45" s="68"/>
      <c r="N45" s="68"/>
      <c r="O45" s="51">
        <f t="shared" si="13"/>
        <v>24250000</v>
      </c>
    </row>
    <row r="46" spans="1:15" ht="25.5" x14ac:dyDescent="0.2">
      <c r="A46" s="110" t="s">
        <v>90</v>
      </c>
      <c r="B46" s="53" t="s">
        <v>91</v>
      </c>
      <c r="C46" s="114">
        <f>300000</f>
        <v>300000</v>
      </c>
      <c r="D46" s="68"/>
      <c r="E46" s="68"/>
      <c r="F46" s="68"/>
      <c r="G46" s="68"/>
      <c r="H46" s="57">
        <f t="shared" si="12"/>
        <v>300000</v>
      </c>
      <c r="I46" s="93"/>
      <c r="J46" s="67">
        <f>2354100</f>
        <v>2354100</v>
      </c>
      <c r="K46" s="68">
        <f>1905000</f>
        <v>1905000</v>
      </c>
      <c r="L46" s="68"/>
      <c r="M46" s="68"/>
      <c r="N46" s="68"/>
      <c r="O46" s="51">
        <f t="shared" si="13"/>
        <v>4259100</v>
      </c>
    </row>
    <row r="47" spans="1:15" ht="26.25" thickBot="1" x14ac:dyDescent="0.25">
      <c r="A47" s="113" t="s">
        <v>92</v>
      </c>
      <c r="B47" s="62" t="s">
        <v>93</v>
      </c>
      <c r="C47" s="114">
        <f>700000</f>
        <v>700000</v>
      </c>
      <c r="D47" s="68"/>
      <c r="E47" s="68"/>
      <c r="F47" s="68"/>
      <c r="G47" s="68"/>
      <c r="H47" s="115">
        <f t="shared" si="12"/>
        <v>700000</v>
      </c>
      <c r="I47" s="93"/>
      <c r="J47" s="67">
        <f>59455000</f>
        <v>59455000</v>
      </c>
      <c r="K47" s="68"/>
      <c r="L47" s="68"/>
      <c r="M47" s="68"/>
      <c r="N47" s="68"/>
      <c r="O47" s="51">
        <f t="shared" si="13"/>
        <v>59455000</v>
      </c>
    </row>
    <row r="48" spans="1:15" ht="14.25" thickBot="1" x14ac:dyDescent="0.3">
      <c r="A48" s="78" t="s">
        <v>94</v>
      </c>
      <c r="B48" s="7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1"/>
    </row>
    <row r="49" spans="1:16" ht="25.5" x14ac:dyDescent="0.2">
      <c r="A49" s="116" t="s">
        <v>95</v>
      </c>
      <c r="B49" s="44" t="s">
        <v>96</v>
      </c>
      <c r="C49" s="73"/>
      <c r="D49" s="74"/>
      <c r="E49" s="74">
        <f>475500000</f>
        <v>475500000</v>
      </c>
      <c r="F49" s="74"/>
      <c r="G49" s="74"/>
      <c r="H49" s="51">
        <f t="shared" ref="H49:H50" si="14">SUM(C49:G49)</f>
        <v>475500000</v>
      </c>
      <c r="I49" s="93"/>
      <c r="J49" s="77">
        <f>10000</f>
        <v>10000</v>
      </c>
      <c r="K49" s="74"/>
      <c r="L49" s="74"/>
      <c r="M49" s="74"/>
      <c r="N49" s="74"/>
      <c r="O49" s="51">
        <f t="shared" ref="O49:O50" si="15">SUM(J49:N49)</f>
        <v>10000</v>
      </c>
    </row>
    <row r="50" spans="1:16" ht="26.25" thickBot="1" x14ac:dyDescent="0.25">
      <c r="A50" s="113" t="s">
        <v>97</v>
      </c>
      <c r="B50" s="62" t="s">
        <v>98</v>
      </c>
      <c r="C50" s="114"/>
      <c r="D50" s="68"/>
      <c r="E50" s="68"/>
      <c r="F50" s="68">
        <v>169269106</v>
      </c>
      <c r="G50" s="68"/>
      <c r="H50" s="57">
        <f t="shared" si="14"/>
        <v>169269106</v>
      </c>
      <c r="I50" s="93"/>
      <c r="J50" s="67">
        <f>4070204+259082+8850000</f>
        <v>13179286</v>
      </c>
      <c r="K50" s="121"/>
      <c r="L50" s="68"/>
      <c r="M50" s="68">
        <f>100000000+11674500+5278000</f>
        <v>116952500</v>
      </c>
      <c r="N50" s="68">
        <f>78390965-580000</f>
        <v>77810965</v>
      </c>
      <c r="O50" s="57">
        <f t="shared" si="15"/>
        <v>207942751</v>
      </c>
    </row>
    <row r="51" spans="1:16" ht="13.5" thickBot="1" x14ac:dyDescent="0.25">
      <c r="A51" s="122" t="s">
        <v>99</v>
      </c>
      <c r="B51" s="123"/>
      <c r="C51" s="124">
        <f t="shared" ref="C51:H51" si="16">SUM(C10:C50)</f>
        <v>1730261901</v>
      </c>
      <c r="D51" s="124">
        <f t="shared" si="16"/>
        <v>104197066</v>
      </c>
      <c r="E51" s="124">
        <f t="shared" si="16"/>
        <v>481500000</v>
      </c>
      <c r="F51" s="124">
        <f t="shared" si="16"/>
        <v>169269106</v>
      </c>
      <c r="G51" s="124">
        <f t="shared" si="16"/>
        <v>346583469</v>
      </c>
      <c r="H51" s="125">
        <f t="shared" si="16"/>
        <v>2831811542</v>
      </c>
      <c r="I51" s="126" t="e">
        <f>SUM(I9:I13,I15:I27,I32:I34,I36:I44,I45:I50)</f>
        <v>#REF!</v>
      </c>
      <c r="J51" s="124">
        <f t="shared" ref="J51:O51" si="17">SUM(J10:J50)</f>
        <v>693704893</v>
      </c>
      <c r="K51" s="124">
        <f t="shared" si="17"/>
        <v>404630354</v>
      </c>
      <c r="L51" s="124">
        <f t="shared" si="17"/>
        <v>1538712830</v>
      </c>
      <c r="M51" s="124">
        <f t="shared" si="17"/>
        <v>116952500</v>
      </c>
      <c r="N51" s="124">
        <f t="shared" si="17"/>
        <v>77810965</v>
      </c>
      <c r="O51" s="124">
        <f t="shared" si="17"/>
        <v>2831811542</v>
      </c>
      <c r="P51" s="127">
        <f>O51-H51</f>
        <v>0</v>
      </c>
    </row>
    <row r="52" spans="1:16" ht="13.5" thickBot="1" x14ac:dyDescent="0.25">
      <c r="A52" s="128" t="s">
        <v>100</v>
      </c>
      <c r="B52" s="129"/>
      <c r="C52" s="130"/>
      <c r="D52" s="131"/>
      <c r="E52" s="131"/>
      <c r="F52" s="131"/>
      <c r="G52" s="131"/>
      <c r="H52" s="57"/>
      <c r="I52" s="58"/>
      <c r="J52" s="132"/>
      <c r="K52" s="55"/>
      <c r="L52" s="55">
        <f>SUM(L49:L50,L43:L47,L39:L41,L34:L37,L30:L32,L26:L28,L17,L10:L15)</f>
        <v>1538712830</v>
      </c>
      <c r="M52" s="131"/>
      <c r="N52" s="131"/>
      <c r="O52" s="133">
        <f>SUM(J52:N52)</f>
        <v>1538712830</v>
      </c>
      <c r="P52" s="127"/>
    </row>
    <row r="53" spans="1:16" ht="13.5" thickBot="1" x14ac:dyDescent="0.25">
      <c r="A53" s="122" t="s">
        <v>101</v>
      </c>
      <c r="B53" s="123"/>
      <c r="C53" s="134">
        <f t="shared" ref="C53:N53" si="18">C51-C52</f>
        <v>1730261901</v>
      </c>
      <c r="D53" s="135">
        <f t="shared" si="18"/>
        <v>104197066</v>
      </c>
      <c r="E53" s="135">
        <f t="shared" si="18"/>
        <v>481500000</v>
      </c>
      <c r="F53" s="135">
        <f t="shared" si="18"/>
        <v>169269106</v>
      </c>
      <c r="G53" s="135">
        <f t="shared" si="18"/>
        <v>346583469</v>
      </c>
      <c r="H53" s="136">
        <f t="shared" si="18"/>
        <v>2831811542</v>
      </c>
      <c r="I53" s="137" t="e">
        <f t="shared" si="18"/>
        <v>#REF!</v>
      </c>
      <c r="J53" s="134">
        <f t="shared" si="18"/>
        <v>693704893</v>
      </c>
      <c r="K53" s="135">
        <f t="shared" si="18"/>
        <v>404630354</v>
      </c>
      <c r="L53" s="135">
        <f t="shared" si="18"/>
        <v>0</v>
      </c>
      <c r="M53" s="135">
        <f t="shared" si="18"/>
        <v>116952500</v>
      </c>
      <c r="N53" s="135">
        <f t="shared" si="18"/>
        <v>77810965</v>
      </c>
      <c r="O53" s="138">
        <f>O51-O52</f>
        <v>1293098712</v>
      </c>
      <c r="P53" s="127"/>
    </row>
    <row r="54" spans="1:16" x14ac:dyDescent="0.2">
      <c r="B54" s="139"/>
      <c r="C54" s="83"/>
      <c r="D54" s="83"/>
      <c r="E54" s="83"/>
      <c r="F54" s="83"/>
      <c r="G54" s="83"/>
      <c r="H54" s="140"/>
      <c r="I54" s="141"/>
      <c r="J54" s="83"/>
      <c r="K54" s="83"/>
      <c r="L54" s="142"/>
      <c r="M54" s="83"/>
      <c r="N54" s="83"/>
      <c r="O54" s="141"/>
    </row>
    <row r="55" spans="1:16" x14ac:dyDescent="0.2">
      <c r="B55" s="139"/>
      <c r="C55" s="83"/>
      <c r="D55" s="83"/>
      <c r="E55" s="83"/>
      <c r="F55" s="83"/>
      <c r="G55" s="83"/>
      <c r="H55" s="140"/>
      <c r="I55" s="141"/>
      <c r="J55" s="83"/>
      <c r="K55" s="83"/>
      <c r="L55" s="142"/>
      <c r="M55" s="83"/>
      <c r="N55" s="83"/>
      <c r="O55" s="141"/>
    </row>
    <row r="56" spans="1:16" x14ac:dyDescent="0.2">
      <c r="B56" s="139"/>
      <c r="C56" s="83"/>
      <c r="D56" s="83"/>
      <c r="E56" s="83"/>
      <c r="F56" s="83"/>
      <c r="G56" s="83"/>
      <c r="H56" s="140"/>
      <c r="I56" s="141"/>
      <c r="J56" s="143"/>
      <c r="K56" s="83"/>
      <c r="L56" s="142"/>
      <c r="M56" s="83"/>
      <c r="N56" s="83"/>
      <c r="O56" s="141"/>
    </row>
    <row r="57" spans="1:16" x14ac:dyDescent="0.2">
      <c r="B57" s="139"/>
      <c r="C57" s="83"/>
      <c r="D57" s="83"/>
      <c r="E57" s="83"/>
      <c r="F57" s="83"/>
      <c r="G57" s="83"/>
      <c r="H57" s="140"/>
      <c r="I57" s="141"/>
      <c r="J57" s="83"/>
      <c r="K57" s="83"/>
      <c r="L57" s="142"/>
      <c r="M57" s="83"/>
      <c r="N57" s="83"/>
      <c r="O57" s="141"/>
    </row>
    <row r="58" spans="1:16" x14ac:dyDescent="0.2">
      <c r="B58" s="139"/>
      <c r="C58" s="83"/>
      <c r="D58" s="83"/>
      <c r="E58" s="83"/>
      <c r="F58" s="83"/>
      <c r="G58" s="83"/>
      <c r="H58" s="140"/>
      <c r="I58" s="141"/>
      <c r="J58" s="83"/>
      <c r="K58" s="83"/>
      <c r="L58" s="142"/>
      <c r="M58" s="83"/>
      <c r="N58" s="83"/>
      <c r="O58" s="141"/>
    </row>
    <row r="59" spans="1:16" x14ac:dyDescent="0.2">
      <c r="B59" s="139"/>
      <c r="C59" s="83"/>
      <c r="D59" s="83"/>
      <c r="E59" s="83"/>
      <c r="F59" s="83"/>
      <c r="G59" s="83"/>
      <c r="H59" s="140"/>
      <c r="I59" s="141"/>
      <c r="J59" s="83"/>
      <c r="K59" s="83"/>
      <c r="L59" s="142"/>
      <c r="M59" s="83"/>
      <c r="N59" s="83"/>
      <c r="O59" s="141"/>
    </row>
    <row r="60" spans="1:16" x14ac:dyDescent="0.2">
      <c r="B60" s="139"/>
      <c r="C60" s="83"/>
      <c r="D60" s="83"/>
      <c r="E60" s="83"/>
      <c r="F60" s="83"/>
      <c r="G60" s="83"/>
      <c r="H60" s="140"/>
      <c r="I60" s="141"/>
      <c r="J60" s="83"/>
      <c r="K60" s="83"/>
      <c r="L60" s="142"/>
      <c r="M60" s="83"/>
      <c r="N60" s="83"/>
      <c r="O60" s="141"/>
    </row>
  </sheetData>
  <mergeCells count="20">
    <mergeCell ref="A38:O38"/>
    <mergeCell ref="A42:O42"/>
    <mergeCell ref="A48:O48"/>
    <mergeCell ref="A51:B51"/>
    <mergeCell ref="A52:B52"/>
    <mergeCell ref="A53:B53"/>
    <mergeCell ref="A9:O9"/>
    <mergeCell ref="A16:O16"/>
    <mergeCell ref="A18:O18"/>
    <mergeCell ref="A25:O25"/>
    <mergeCell ref="A29:O29"/>
    <mergeCell ref="A33:O33"/>
    <mergeCell ref="K1:N1"/>
    <mergeCell ref="K2:N2"/>
    <mergeCell ref="A3:O3"/>
    <mergeCell ref="A4:O4"/>
    <mergeCell ref="A6:A8"/>
    <mergeCell ref="B6:B8"/>
    <mergeCell ref="C6:H6"/>
    <mergeCell ref="J6:O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47" orientation="landscape" r:id="rId1"/>
  <headerFooter alignWithMargins="0">
    <oddHeader>&amp;R&amp;"Times New Roman CE,Félkövér dőlt"&amp;11 7. számú tájékoztató tábla a 4/2019.(II.19.) önkormányzati rendelethez</oddHeader>
  </headerFooter>
  <rowBreaks count="1" manualBreakCount="1">
    <brk id="3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feladatos Önk. </vt:lpstr>
      <vt:lpstr>'feladatos Önk.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2019-02-19T14:07:22Z</dcterms:created>
  <dcterms:modified xsi:type="dcterms:W3CDTF">2019-02-19T14:07:22Z</dcterms:modified>
</cp:coreProperties>
</file>