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" activeTab="4"/>
  </bookViews>
  <sheets>
    <sheet name="tartalomjegyzék" sheetId="1" r:id="rId1"/>
    <sheet name="ÖSSZEFÜGGÉSEK" sheetId="2" r:id="rId2"/>
    <sheet name="1.1.sz.mell." sheetId="3" r:id="rId3"/>
    <sheet name="2.1.sz.mell  " sheetId="4" r:id="rId4"/>
    <sheet name="2.2.sz.mell  " sheetId="5" r:id="rId5"/>
    <sheet name="ELLENŐRZÉS-1.sz.2.a.sz.2.b.sz." sheetId="6" r:id="rId6"/>
    <sheet name="9.1. sz. mell.ÖNKORM." sheetId="7" r:id="rId7"/>
    <sheet name="9.3. sz. mell.KIKI" sheetId="8" r:id="rId8"/>
    <sheet name="5.sz tájékoztató t." sheetId="9" r:id="rId9"/>
    <sheet name="6.sz tájékoztató t." sheetId="10" r:id="rId10"/>
    <sheet name="Munka1" sheetId="11" r:id="rId11"/>
    <sheet name="Munka2" sheetId="12" r:id="rId12"/>
  </sheets>
  <externalReferences>
    <externalReference r:id="rId15"/>
  </externalReferences>
  <definedNames>
    <definedName name="_xlfn.IFERROR" hidden="1">#NAME?</definedName>
    <definedName name="_xlnm.Print_Titles" localSheetId="6">'9.1. sz. mell.ÖNKORM.'!$1:$6</definedName>
    <definedName name="_xlnm.Print_Titles" localSheetId="7">'9.3. sz. mell.KIKI'!$1:$6</definedName>
    <definedName name="_xlnm.Print_Area" localSheetId="2">'1.1.sz.mell.'!$A$1:$K$159</definedName>
    <definedName name="_xlnm.Print_Area" localSheetId="6">'9.1. sz. mell.ÖNKORM.'!$A$1:$F$158</definedName>
  </definedNames>
  <calcPr fullCalcOnLoad="1"/>
</workbook>
</file>

<file path=xl/sharedStrings.xml><?xml version="1.0" encoding="utf-8"?>
<sst xmlns="http://schemas.openxmlformats.org/spreadsheetml/2006/main" count="1147" uniqueCount="573">
  <si>
    <t>Vállalkozási maradvány igénybevétele</t>
  </si>
  <si>
    <t>Felhalmozási bevételek</t>
  </si>
  <si>
    <t>Finanszírozási kiadások</t>
  </si>
  <si>
    <t>adatok forintban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</si>
  <si>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</si>
  <si>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</si>
  <si>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</si>
  <si>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</si>
  <si>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</si>
  <si>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</si>
  <si>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</si>
  <si>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</si>
  <si>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</si>
  <si>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</si>
  <si>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</si>
  <si>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</si>
  <si>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</si>
  <si>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</si>
  <si>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</si>
  <si>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</si>
  <si>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</si>
  <si>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</si>
  <si>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</si>
  <si>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</si>
  <si>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</si>
  <si>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</si>
  <si>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</si>
  <si>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</si>
  <si>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</si>
  <si>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</si>
  <si>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</si>
  <si>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</si>
  <si>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</si>
  <si>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</si>
  <si>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</si>
  <si>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</si>
  <si>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</si>
  <si>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</si>
  <si>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</si>
  <si>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</si>
  <si>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</si>
  <si>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</si>
  <si>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</si>
  <si>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</si>
  <si>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</si>
  <si>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</si>
  <si>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</si>
  <si>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</si>
  <si>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</si>
  <si>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</si>
  <si>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</si>
  <si>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</si>
  <si>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</si>
  <si>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</si>
  <si>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</si>
  <si>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</si>
  <si>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</si>
  <si>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</si>
  <si>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</si>
  <si>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</si>
  <si>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</si>
  <si>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</si>
  <si>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</si>
  <si>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</si>
  <si>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</si>
  <si>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</si>
  <si>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</si>
  <si>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</si>
  <si>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</si>
  <si>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</si>
  <si>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</si>
  <si>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</si>
  <si>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</si>
  <si>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</si>
  <si>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</si>
  <si>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</si>
  <si>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</si>
  <si>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</si>
  <si>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</si>
  <si>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</si>
  <si>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</si>
  <si>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</si>
  <si>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</si>
  <si>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</si>
  <si>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</si>
  <si>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</si>
  <si>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</si>
  <si>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</si>
  <si>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</si>
  <si>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</si>
  <si>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</si>
  <si>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</si>
  <si>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</si>
  <si>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</si>
  <si>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</si>
  <si>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</si>
  <si>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</si>
  <si>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</si>
  <si>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</si>
  <si>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</si>
  <si>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</si>
  <si>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</si>
  <si>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</si>
  <si>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</si>
  <si>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</si>
  <si>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</si>
  <si>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</si>
  <si>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</si>
  <si>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</si>
  <si>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</si>
  <si>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</si>
  <si>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</si>
  <si>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</si>
  <si>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</si>
  <si>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</si>
  <si>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</si>
  <si>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</si>
  <si>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</si>
  <si>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</si>
  <si>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</si>
  <si>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</si>
  <si>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</si>
  <si>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</si>
  <si>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</si>
  <si>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</si>
  <si>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</si>
  <si>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</si>
  <si>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</si>
  <si>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</si>
  <si>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</si>
  <si>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</si>
  <si>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</si>
  <si>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</si>
  <si>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</si>
  <si>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</si>
  <si>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</si>
  <si>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</si>
  <si>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</si>
  <si>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</si>
  <si>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</si>
  <si>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</si>
  <si>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</si>
  <si>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</si>
  <si>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</si>
  <si>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</si>
  <si>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</si>
  <si>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</si>
  <si>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</si>
  <si>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</si>
  <si>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</si>
  <si>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</si>
  <si>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</si>
  <si>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</si>
  <si>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</si>
  <si>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</si>
  <si>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</si>
  <si>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</si>
  <si>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</si>
  <si>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</si>
  <si>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</si>
  <si>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</si>
  <si>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</si>
  <si>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</si>
  <si>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</si>
  <si>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</si>
  <si>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</si>
  <si>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</si>
  <si>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</si>
  <si>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</si>
  <si>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</si>
  <si>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</si>
  <si>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</si>
  <si>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</si>
  <si>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</si>
  <si>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</si>
  <si>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</si>
  <si>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</si>
  <si>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</si>
  <si>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</si>
  <si>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</si>
  <si>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</si>
  <si>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</si>
  <si>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</si>
  <si>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</si>
  <si>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</si>
  <si>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</si>
  <si>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</si>
  <si>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</si>
  <si>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</si>
  <si>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</si>
  <si>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</si>
  <si>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</si>
  <si>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</si>
  <si>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</si>
  <si>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</si>
  <si>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</si>
  <si>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</si>
  <si>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</si>
  <si>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</si>
  <si>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</si>
  <si>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</si>
  <si>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</si>
  <si>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</si>
  <si>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</si>
  <si>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</si>
  <si>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</si>
  <si>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</si>
  <si>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</si>
  <si>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</si>
  <si>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</si>
  <si>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</si>
  <si>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</si>
  <si>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</si>
  <si>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</si>
  <si>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</si>
  <si>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</si>
  <si>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</si>
  <si>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</si>
  <si>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</si>
  <si>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</si>
  <si>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</si>
  <si>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</si>
  <si>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</si>
  <si>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</si>
  <si>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</si>
  <si>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</si>
  <si>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</si>
  <si>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</si>
  <si>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</si>
  <si>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</si>
  <si>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</si>
  <si>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</si>
  <si>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</si>
  <si>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</si>
  <si>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</si>
  <si>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</si>
  <si>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</si>
  <si>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</si>
  <si>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</si>
  <si>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</si>
  <si>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</si>
  <si>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</si>
  <si>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</si>
  <si>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</si>
  <si>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</si>
  <si>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</si>
  <si>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</si>
  <si>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</si>
  <si>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</si>
  <si>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</si>
  <si>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</si>
  <si>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</si>
  <si>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</si>
  <si>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</si>
  <si>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</si>
  <si>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</si>
  <si>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</si>
  <si>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</si>
  <si>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</si>
  <si>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</si>
  <si>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</si>
  <si>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</si>
  <si>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</si>
  <si>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</si>
  <si>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</si>
  <si>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</si>
  <si>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</si>
  <si>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</si>
  <si>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</si>
  <si>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</si>
  <si>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</si>
  <si>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</si>
  <si>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</si>
  <si>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</si>
  <si>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</si>
  <si>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</si>
  <si>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</si>
  <si>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</si>
  <si>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</si>
  <si>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</si>
  <si>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</si>
  <si>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</si>
  <si>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</si>
  <si>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</si>
  <si>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</si>
  <si>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</si>
  <si>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</si>
  <si>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</si>
  <si>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</si>
  <si>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</si>
  <si>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</si>
  <si>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</si>
  <si>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</si>
  <si>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</si>
  <si>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</si>
  <si>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</si>
  <si>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</si>
  <si>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</si>
  <si>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</si>
  <si>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</si>
  <si>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</si>
  <si>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</si>
  <si>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</si>
  <si>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</si>
  <si>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</si>
  <si>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</si>
  <si>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</si>
  <si>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</si>
  <si>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</si>
  <si>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</si>
  <si>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</si>
  <si>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</si>
  <si>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</si>
  <si>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</si>
  <si>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</si>
  <si>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</si>
  <si>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</si>
  <si>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</si>
  <si>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</si>
  <si>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</si>
  <si>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</si>
  <si>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</si>
  <si>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</si>
  <si>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</si>
  <si>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</si>
  <si>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</si>
  <si>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</si>
  <si>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</si>
  <si>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</si>
  <si>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</si>
  <si>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</si>
  <si>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</si>
  <si>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</si>
  <si>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</si>
  <si>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</si>
  <si>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</si>
  <si>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</si>
  <si>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</si>
  <si>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</si>
  <si>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</si>
  <si>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</si>
  <si>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</si>
  <si>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</si>
  <si>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</si>
  <si>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</si>
  <si>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</si>
  <si>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</si>
  <si>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</si>
  <si>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</si>
  <si>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</si>
  <si>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</si>
  <si>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</si>
  <si>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</si>
  <si>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</si>
  <si>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</si>
  <si>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</si>
  <si>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</si>
  <si>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</si>
  <si>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</si>
  <si>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</si>
  <si>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</si>
  <si>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</si>
  <si>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</si>
  <si>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</si>
  <si>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</si>
  <si>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</si>
  <si>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</si>
  <si>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</si>
  <si>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</si>
  <si>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</si>
  <si>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</si>
  <si>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</si>
  <si>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</si>
  <si>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</si>
  <si>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</si>
  <si>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</si>
  <si>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</si>
  <si>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</si>
  <si>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</si>
  <si>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</si>
  <si>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</si>
  <si>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</si>
  <si>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</si>
  <si>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</si>
  <si>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</si>
  <si>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</si>
  <si>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</si>
  <si>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</si>
  <si>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</si>
  <si>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</si>
  <si>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</si>
  <si>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</si>
  <si>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</si>
  <si>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</si>
  <si>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</si>
  <si>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</si>
  <si>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</si>
  <si>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</si>
  <si>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</si>
  <si>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</si>
  <si>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</si>
  <si>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</si>
  <si>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</si>
  <si>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</si>
  <si>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</si>
  <si>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</si>
  <si>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</si>
  <si>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</si>
  <si>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</si>
  <si>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</si>
  <si>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</si>
  <si>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</si>
  <si>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</si>
  <si>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</si>
  <si>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</si>
  <si>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</si>
  <si>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</si>
  <si>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</si>
  <si>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</si>
  <si>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</si>
  <si>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</si>
  <si>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</si>
  <si>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</si>
  <si>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</si>
  <si>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</si>
  <si>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</si>
  <si>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</si>
  <si>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</si>
  <si>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</si>
  <si>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</si>
  <si>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</si>
  <si>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</si>
  <si>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</si>
  <si>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</si>
  <si>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</si>
  <si>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</si>
  <si>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</si>
  <si>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</si>
  <si>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</si>
  <si>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</si>
  <si>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</si>
  <si>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</si>
  <si>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</si>
  <si>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</si>
  <si>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</si>
  <si>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</si>
  <si>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</si>
  <si>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</si>
  <si>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</si>
  <si>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</si>
  <si>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9.1 sz. melléklet</t>
  </si>
  <si>
    <t>összes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</si>
  <si>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</si>
  <si>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</si>
  <si>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9.3 sz. melléklet</t>
  </si>
  <si>
    <t xml:space="preserve">KIKI összes bevétel, kiadás előirányzat-csoport, kiemelt előirányzatonként </t>
  </si>
  <si>
    <t>6. tájékoztató tábla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</si>
  <si>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</si>
  <si>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</si>
  <si>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</si>
  <si>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</si>
  <si>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</si>
  <si>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</si>
  <si>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</si>
  <si>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</si>
  <si>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</si>
  <si>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</si>
  <si>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</si>
  <si>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</si>
  <si>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</si>
  <si>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</si>
  <si>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</si>
  <si>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</si>
  <si>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</si>
  <si>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</si>
  <si>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</si>
  <si>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</si>
  <si>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</si>
  <si>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</si>
  <si>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</si>
  <si>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</si>
  <si>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</si>
  <si>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</si>
  <si>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</si>
  <si>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</si>
  <si>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</si>
  <si>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</si>
  <si>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</si>
  <si>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</si>
  <si>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</si>
  <si>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</si>
  <si>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</si>
  <si>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</si>
  <si>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</si>
  <si>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</si>
  <si>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</si>
  <si>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</si>
  <si>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</si>
  <si>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</si>
  <si>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</si>
  <si>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</si>
  <si>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</si>
  <si>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</si>
  <si>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</si>
  <si>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</si>
  <si>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</si>
  <si>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</si>
  <si>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</si>
  <si>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Támogatás összege</t>
  </si>
  <si>
    <t xml:space="preserve">Kiskőrös és Térsége Ivóvízminőség-javító Önkormányzati Társulás </t>
  </si>
  <si>
    <t>társulási tagok befizetési kötelezettsége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</si>
  <si>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</si>
  <si>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</si>
  <si>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</si>
  <si>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</si>
  <si>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</si>
  <si>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</si>
  <si>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</si>
  <si>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</si>
  <si>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</si>
  <si>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</si>
  <si>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</si>
  <si>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</si>
  <si>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t>1. sz. táblázat                                                                ÖNKORMÁNYZAT ÖSSZEVONT MÉRLEGE</t>
  </si>
  <si>
    <t>2016.</t>
  </si>
  <si>
    <t>Önkormányzatonkénti 2016. évi tagdíj (1707 fő)</t>
  </si>
  <si>
    <t>2016. évi tagdíj (1707 fő)</t>
  </si>
  <si>
    <t>Polgárőr Egyesület tűo. Autó</t>
  </si>
  <si>
    <t>Kórház támogatása</t>
  </si>
  <si>
    <t>III.3.a Család- és  gyermekjóléti szolgálat</t>
  </si>
  <si>
    <t>számított</t>
  </si>
  <si>
    <t>III.5.c) Rászoruló gyermekek intézményen kívüli szünidei étkeztetésének támogatása</t>
  </si>
  <si>
    <t>2016. évi előirányzat BEVÉTELEK</t>
  </si>
  <si>
    <r>
      <t>Kunszállás Önkormányzat 2016. évi költségvetésének</t>
    </r>
    <r>
      <rPr>
        <sz val="10"/>
        <rFont val="Calibri"/>
        <family val="2"/>
      </rPr>
      <t>→</t>
    </r>
  </si>
  <si>
    <t>A 2016. évi általános működési és ágazati feladatok támogatásának alakulása jogcímenként</t>
  </si>
  <si>
    <t>2016. évben céljelleggel juttatott támogatások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</si>
  <si>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</si>
  <si>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</si>
  <si>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</si>
  <si>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</si>
  <si>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</si>
  <si>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</si>
  <si>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</si>
  <si>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</si>
  <si>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</si>
  <si>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</si>
  <si>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</si>
  <si>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</si>
  <si>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</si>
  <si>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</si>
  <si>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</si>
  <si>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</si>
  <si>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</si>
  <si>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</si>
  <si>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</si>
  <si>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</si>
  <si>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</si>
  <si>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</si>
  <si>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</si>
  <si>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</si>
  <si>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</si>
  <si>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</si>
  <si>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</si>
  <si>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Polgárőr Egyesület</t>
  </si>
  <si>
    <t>Egyéb működési célú támogatások bevételei közfogl.</t>
  </si>
  <si>
    <t>Forintban</t>
  </si>
  <si>
    <t>-</t>
  </si>
  <si>
    <t>III. Módosított előirányzat</t>
  </si>
  <si>
    <t>III.módosított</t>
  </si>
  <si>
    <t>III. módosított előirányzat</t>
  </si>
  <si>
    <t>IV. Módosított előirányzat</t>
  </si>
  <si>
    <t>IV. módosított előirányzat</t>
  </si>
  <si>
    <t>IV.módosított előirányzat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</si>
</sst>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0" applyNumberFormat="1" applyFont="1" applyFill="1" applyBorder="1" applyAlignment="1" applyProtection="1">
      <alignment horizontal="right" vertical="center" indent="1"/>
      <protection locked="0"/>
    </xf>
    <xf numFmtId="3" fontId="14" fillId="0" borderId="28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4" fillId="0" borderId="29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0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0" fontId="14" fillId="0" borderId="19" xfId="0" applyFont="1" applyBorder="1" applyAlignment="1" applyProtection="1">
      <alignment horizontal="right" vertical="center" indent="1"/>
      <protection/>
    </xf>
    <xf numFmtId="164" fontId="0" fillId="33" borderId="3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1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39" xfId="0" applyFont="1" applyBorder="1" applyAlignment="1" applyProtection="1">
      <alignment horizontal="left" vertical="center" wrapText="1" inden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Protection="1">
      <alignment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14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9" xfId="0" applyFont="1" applyBorder="1" applyAlignment="1" applyProtection="1">
      <alignment wrapTex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39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39" xfId="0" applyFont="1" applyBorder="1" applyAlignment="1" applyProtection="1">
      <alignment vertical="center" wrapText="1"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39" xfId="58" applyFont="1" applyFill="1" applyBorder="1" applyAlignment="1" applyProtection="1">
      <alignment horizontal="left" vertical="center" wrapText="1" indent="1"/>
      <protection/>
    </xf>
    <xf numFmtId="0" fontId="13" fillId="0" borderId="29" xfId="58" applyFont="1" applyFill="1" applyBorder="1" applyAlignment="1" applyProtection="1">
      <alignment vertical="center" wrapText="1"/>
      <protection/>
    </xf>
    <xf numFmtId="0" fontId="14" fillId="0" borderId="30" xfId="58" applyFont="1" applyFill="1" applyBorder="1" applyAlignment="1" applyProtection="1">
      <alignment horizontal="left" vertical="center" wrapText="1" indent="7"/>
      <protection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5" fillId="0" borderId="50" xfId="0" applyFont="1" applyFill="1" applyBorder="1" applyAlignment="1" applyProtection="1">
      <alignment horizontal="right" vertical="center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vertical="center" wrapText="1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50" xfId="0" applyFont="1" applyFill="1" applyBorder="1" applyAlignment="1" applyProtection="1">
      <alignment horizontal="right"/>
      <protection/>
    </xf>
    <xf numFmtId="0" fontId="14" fillId="0" borderId="0" xfId="58" applyFont="1" applyFill="1" applyAlignment="1" applyProtection="1">
      <alignment/>
      <protection/>
    </xf>
    <xf numFmtId="0" fontId="13" fillId="0" borderId="0" xfId="58" applyFont="1" applyFill="1" applyProtection="1">
      <alignment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Border="1" applyProtection="1">
      <alignment/>
      <protection/>
    </xf>
    <xf numFmtId="0" fontId="14" fillId="0" borderId="40" xfId="58" applyFont="1" applyFill="1" applyBorder="1" applyProtection="1">
      <alignment/>
      <protection/>
    </xf>
    <xf numFmtId="164" fontId="14" fillId="0" borderId="51" xfId="58" applyNumberFormat="1" applyFont="1" applyFill="1" applyBorder="1" applyAlignment="1" applyProtection="1">
      <alignment vertical="center" wrapText="1"/>
      <protection locked="0"/>
    </xf>
    <xf numFmtId="164" fontId="14" fillId="0" borderId="40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/>
    </xf>
    <xf numFmtId="0" fontId="30" fillId="34" borderId="11" xfId="0" applyFont="1" applyFill="1" applyBorder="1" applyAlignment="1">
      <alignment/>
    </xf>
    <xf numFmtId="4" fontId="30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0" fontId="30" fillId="13" borderId="11" xfId="0" applyFont="1" applyFill="1" applyBorder="1" applyAlignment="1">
      <alignment/>
    </xf>
    <xf numFmtId="173" fontId="30" fillId="13" borderId="11" xfId="0" applyNumberFormat="1" applyFont="1" applyFill="1" applyBorder="1" applyAlignment="1">
      <alignment/>
    </xf>
    <xf numFmtId="173" fontId="30" fillId="0" borderId="11" xfId="0" applyNumberFormat="1" applyFont="1" applyBorder="1" applyAlignment="1">
      <alignment/>
    </xf>
    <xf numFmtId="3" fontId="30" fillId="13" borderId="11" xfId="0" applyNumberFormat="1" applyFont="1" applyFill="1" applyBorder="1" applyAlignment="1">
      <alignment/>
    </xf>
    <xf numFmtId="0" fontId="30" fillId="8" borderId="11" xfId="0" applyFont="1" applyFill="1" applyBorder="1" applyAlignment="1">
      <alignment/>
    </xf>
    <xf numFmtId="174" fontId="30" fillId="8" borderId="11" xfId="0" applyNumberFormat="1" applyFont="1" applyFill="1" applyBorder="1" applyAlignment="1">
      <alignment/>
    </xf>
    <xf numFmtId="3" fontId="30" fillId="8" borderId="11" xfId="0" applyNumberFormat="1" applyFont="1" applyFill="1" applyBorder="1" applyAlignment="1">
      <alignment/>
    </xf>
    <xf numFmtId="4" fontId="30" fillId="8" borderId="11" xfId="0" applyNumberFormat="1" applyFont="1" applyFill="1" applyBorder="1" applyAlignment="1">
      <alignment/>
    </xf>
    <xf numFmtId="0" fontId="30" fillId="16" borderId="11" xfId="0" applyFont="1" applyFill="1" applyBorder="1" applyAlignment="1">
      <alignment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4" fillId="0" borderId="13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horizontal="right"/>
      <protection locked="0"/>
    </xf>
    <xf numFmtId="3" fontId="14" fillId="0" borderId="53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0" fontId="30" fillId="0" borderId="11" xfId="0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2" fillId="0" borderId="26" xfId="0" applyNumberFormat="1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30" fillId="0" borderId="17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17" xfId="0" applyFont="1" applyFill="1" applyBorder="1" applyAlignment="1">
      <alignment/>
    </xf>
    <xf numFmtId="3" fontId="30" fillId="0" borderId="26" xfId="0" applyNumberFormat="1" applyFont="1" applyFill="1" applyBorder="1" applyAlignment="1">
      <alignment/>
    </xf>
    <xf numFmtId="3" fontId="30" fillId="0" borderId="26" xfId="0" applyNumberFormat="1" applyFont="1" applyBorder="1" applyAlignment="1">
      <alignment/>
    </xf>
    <xf numFmtId="0" fontId="30" fillId="13" borderId="17" xfId="0" applyFont="1" applyFill="1" applyBorder="1" applyAlignment="1">
      <alignment/>
    </xf>
    <xf numFmtId="173" fontId="30" fillId="13" borderId="26" xfId="0" applyNumberFormat="1" applyFont="1" applyFill="1" applyBorder="1" applyAlignment="1">
      <alignment/>
    </xf>
    <xf numFmtId="4" fontId="30" fillId="0" borderId="26" xfId="0" applyNumberFormat="1" applyFont="1" applyBorder="1" applyAlignment="1">
      <alignment/>
    </xf>
    <xf numFmtId="173" fontId="30" fillId="0" borderId="26" xfId="0" applyNumberFormat="1" applyFont="1" applyBorder="1" applyAlignment="1">
      <alignment/>
    </xf>
    <xf numFmtId="3" fontId="30" fillId="13" borderId="26" xfId="0" applyNumberFormat="1" applyFont="1" applyFill="1" applyBorder="1" applyAlignment="1">
      <alignment/>
    </xf>
    <xf numFmtId="0" fontId="31" fillId="13" borderId="17" xfId="0" applyFont="1" applyFill="1" applyBorder="1" applyAlignment="1">
      <alignment/>
    </xf>
    <xf numFmtId="0" fontId="30" fillId="8" borderId="17" xfId="0" applyFont="1" applyFill="1" applyBorder="1" applyAlignment="1">
      <alignment/>
    </xf>
    <xf numFmtId="3" fontId="30" fillId="8" borderId="26" xfId="0" applyNumberFormat="1" applyFont="1" applyFill="1" applyBorder="1" applyAlignment="1">
      <alignment/>
    </xf>
    <xf numFmtId="0" fontId="30" fillId="16" borderId="17" xfId="0" applyFont="1" applyFill="1" applyBorder="1" applyAlignment="1">
      <alignment/>
    </xf>
    <xf numFmtId="0" fontId="30" fillId="0" borderId="21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55" xfId="0" applyFont="1" applyBorder="1" applyAlignment="1">
      <alignment/>
    </xf>
    <xf numFmtId="0" fontId="30" fillId="0" borderId="26" xfId="0" applyFont="1" applyFill="1" applyBorder="1" applyAlignment="1">
      <alignment/>
    </xf>
    <xf numFmtId="4" fontId="30" fillId="35" borderId="26" xfId="0" applyNumberFormat="1" applyFont="1" applyFill="1" applyBorder="1" applyAlignment="1">
      <alignment/>
    </xf>
    <xf numFmtId="3" fontId="30" fillId="35" borderId="56" xfId="0" applyNumberFormat="1" applyFont="1" applyFill="1" applyBorder="1" applyAlignment="1">
      <alignment/>
    </xf>
    <xf numFmtId="0" fontId="30" fillId="36" borderId="17" xfId="0" applyFont="1" applyFill="1" applyBorder="1" applyAlignment="1">
      <alignment/>
    </xf>
    <xf numFmtId="0" fontId="30" fillId="36" borderId="11" xfId="0" applyFont="1" applyFill="1" applyBorder="1" applyAlignment="1">
      <alignment/>
    </xf>
    <xf numFmtId="3" fontId="33" fillId="36" borderId="26" xfId="0" applyNumberFormat="1" applyFont="1" applyFill="1" applyBorder="1" applyAlignment="1">
      <alignment/>
    </xf>
    <xf numFmtId="3" fontId="33" fillId="13" borderId="26" xfId="0" applyNumberFormat="1" applyFont="1" applyFill="1" applyBorder="1" applyAlignment="1">
      <alignment/>
    </xf>
    <xf numFmtId="0" fontId="30" fillId="34" borderId="17" xfId="0" applyFont="1" applyFill="1" applyBorder="1" applyAlignment="1">
      <alignment/>
    </xf>
    <xf numFmtId="3" fontId="30" fillId="34" borderId="11" xfId="0" applyNumberFormat="1" applyFont="1" applyFill="1" applyBorder="1" applyAlignment="1">
      <alignment/>
    </xf>
    <xf numFmtId="3" fontId="33" fillId="34" borderId="26" xfId="0" applyNumberFormat="1" applyFont="1" applyFill="1" applyBorder="1" applyAlignment="1">
      <alignment/>
    </xf>
    <xf numFmtId="0" fontId="31" fillId="8" borderId="17" xfId="0" applyFont="1" applyFill="1" applyBorder="1" applyAlignment="1">
      <alignment/>
    </xf>
    <xf numFmtId="3" fontId="33" fillId="8" borderId="26" xfId="0" applyNumberFormat="1" applyFont="1" applyFill="1" applyBorder="1" applyAlignment="1">
      <alignment/>
    </xf>
    <xf numFmtId="3" fontId="30" fillId="16" borderId="57" xfId="0" applyNumberFormat="1" applyFont="1" applyFill="1" applyBorder="1" applyAlignment="1">
      <alignment/>
    </xf>
    <xf numFmtId="3" fontId="33" fillId="16" borderId="11" xfId="0" applyNumberFormat="1" applyFont="1" applyFill="1" applyBorder="1" applyAlignment="1">
      <alignment/>
    </xf>
    <xf numFmtId="3" fontId="30" fillId="16" borderId="11" xfId="0" applyNumberFormat="1" applyFont="1" applyFill="1" applyBorder="1" applyAlignment="1">
      <alignment/>
    </xf>
    <xf numFmtId="0" fontId="34" fillId="16" borderId="17" xfId="0" applyFont="1" applyFill="1" applyBorder="1" applyAlignment="1">
      <alignment/>
    </xf>
    <xf numFmtId="0" fontId="35" fillId="0" borderId="17" xfId="0" applyFont="1" applyBorder="1" applyAlignment="1">
      <alignment/>
    </xf>
    <xf numFmtId="0" fontId="0" fillId="34" borderId="11" xfId="0" applyFill="1" applyBorder="1" applyAlignment="1">
      <alignment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173" fontId="30" fillId="13" borderId="0" xfId="0" applyNumberFormat="1" applyFont="1" applyFill="1" applyBorder="1" applyAlignment="1">
      <alignment/>
    </xf>
    <xf numFmtId="3" fontId="30" fillId="13" borderId="0" xfId="0" applyNumberFormat="1" applyFont="1" applyFill="1" applyBorder="1" applyAlignment="1">
      <alignment/>
    </xf>
    <xf numFmtId="3" fontId="30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0" fillId="16" borderId="58" xfId="0" applyFont="1" applyFill="1" applyBorder="1" applyAlignment="1">
      <alignment/>
    </xf>
    <xf numFmtId="3" fontId="36" fillId="16" borderId="26" xfId="0" applyNumberFormat="1" applyFont="1" applyFill="1" applyBorder="1" applyAlignment="1">
      <alignment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58" applyFont="1" applyFill="1" applyBorder="1" applyAlignment="1" applyProtection="1">
      <alignment horizontal="center" vertical="center" wrapText="1"/>
      <protection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>
      <alignment horizontal="right" vertical="center" wrapText="1" indent="1"/>
      <protection/>
    </xf>
    <xf numFmtId="164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9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5" xfId="58" applyFont="1" applyFill="1" applyBorder="1" applyProtection="1">
      <alignment/>
      <protection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65" xfId="58" applyFont="1" applyFill="1" applyBorder="1" applyAlignment="1" applyProtection="1">
      <alignment/>
      <protection/>
    </xf>
    <xf numFmtId="164" fontId="13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58" applyNumberFormat="1" applyFont="1" applyFill="1" applyProtection="1">
      <alignment/>
      <protection/>
    </xf>
    <xf numFmtId="0" fontId="13" fillId="0" borderId="23" xfId="58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2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0" fillId="0" borderId="0" xfId="0" applyAlignment="1">
      <alignment horizontal="right"/>
    </xf>
    <xf numFmtId="0" fontId="39" fillId="0" borderId="3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67" xfId="0" applyBorder="1" applyAlignment="1">
      <alignment/>
    </xf>
    <xf numFmtId="0" fontId="39" fillId="0" borderId="68" xfId="0" applyFont="1" applyBorder="1" applyAlignment="1">
      <alignment horizontal="center"/>
    </xf>
    <xf numFmtId="0" fontId="39" fillId="0" borderId="69" xfId="0" applyFont="1" applyBorder="1" applyAlignment="1">
      <alignment horizontal="center"/>
    </xf>
    <xf numFmtId="0" fontId="39" fillId="0" borderId="70" xfId="0" applyFont="1" applyBorder="1" applyAlignment="1">
      <alignment horizontal="center"/>
    </xf>
    <xf numFmtId="0" fontId="0" fillId="0" borderId="12" xfId="0" applyBorder="1" applyAlignment="1">
      <alignment/>
    </xf>
    <xf numFmtId="0" fontId="37" fillId="0" borderId="67" xfId="0" applyFont="1" applyBorder="1" applyAlignment="1">
      <alignment/>
    </xf>
    <xf numFmtId="0" fontId="40" fillId="0" borderId="12" xfId="0" applyFont="1" applyBorder="1" applyAlignment="1">
      <alignment/>
    </xf>
    <xf numFmtId="2" fontId="0" fillId="0" borderId="0" xfId="0" applyNumberFormat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3" fillId="0" borderId="61" xfId="58" applyFont="1" applyFill="1" applyBorder="1" applyAlignment="1" applyProtection="1">
      <alignment horizontal="center"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4" xfId="58" applyFont="1" applyFill="1" applyBorder="1" applyProtection="1">
      <alignment/>
      <protection/>
    </xf>
    <xf numFmtId="164" fontId="13" fillId="0" borderId="14" xfId="58" applyNumberFormat="1" applyFont="1" applyFill="1" applyBorder="1" applyAlignment="1" applyProtection="1">
      <alignment vertical="center" wrapText="1"/>
      <protection/>
    </xf>
    <xf numFmtId="164" fontId="14" fillId="0" borderId="14" xfId="58" applyNumberFormat="1" applyFont="1" applyFill="1" applyBorder="1" applyAlignment="1" applyProtection="1">
      <alignment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71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164" fontId="14" fillId="0" borderId="11" xfId="58" applyNumberFormat="1" applyFont="1" applyFill="1" applyBorder="1" applyAlignment="1" applyProtection="1">
      <alignment vertical="center" wrapText="1"/>
      <protection locked="0"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4" xfId="58" applyFont="1" applyFill="1" applyBorder="1" applyProtection="1">
      <alignment/>
      <protection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7" xfId="0" applyFont="1" applyBorder="1" applyAlignment="1" applyProtection="1">
      <alignment horizontal="left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17" xfId="0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17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164" fontId="19" fillId="0" borderId="36" xfId="0" applyNumberFormat="1" applyFont="1" applyBorder="1" applyAlignment="1" applyProtection="1">
      <alignment horizontal="right" vertical="center" wrapText="1" indent="1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47" xfId="0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36" xfId="0" applyFont="1" applyFill="1" applyBorder="1" applyAlignment="1" applyProtection="1">
      <alignment vertical="center" wrapText="1"/>
      <protection/>
    </xf>
    <xf numFmtId="164" fontId="20" fillId="0" borderId="32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vertical="center" wrapText="1"/>
      <protection/>
    </xf>
    <xf numFmtId="164" fontId="20" fillId="0" borderId="31" xfId="0" applyNumberFormat="1" applyFont="1" applyFill="1" applyBorder="1" applyAlignment="1" applyProtection="1">
      <alignment vertical="center" wrapTex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1" xfId="58" applyFont="1" applyFill="1" applyBorder="1" applyAlignment="1" applyProtection="1">
      <alignment horizontal="center" vertical="center" wrapTex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2" xfId="58" applyFont="1" applyFill="1" applyBorder="1" applyAlignment="1" applyProtection="1">
      <alignment horizontal="center" vertical="center" wrapText="1"/>
      <protection/>
    </xf>
    <xf numFmtId="0" fontId="13" fillId="0" borderId="40" xfId="58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Border="1" applyAlignment="1" applyProtection="1">
      <alignment horizontal="right" vertical="center" wrapText="1" indent="1"/>
      <protection locked="0"/>
    </xf>
    <xf numFmtId="0" fontId="14" fillId="0" borderId="72" xfId="58" applyFont="1" applyFill="1" applyBorder="1" applyProtection="1">
      <alignment/>
      <protection/>
    </xf>
    <xf numFmtId="164" fontId="19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5" xfId="58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3" fontId="20" fillId="0" borderId="12" xfId="0" applyNumberFormat="1" applyFont="1" applyFill="1" applyBorder="1" applyAlignment="1" applyProtection="1">
      <alignment vertical="center" wrapText="1"/>
      <protection/>
    </xf>
    <xf numFmtId="3" fontId="20" fillId="0" borderId="11" xfId="0" applyNumberFormat="1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3" fontId="14" fillId="0" borderId="17" xfId="0" applyNumberFormat="1" applyFont="1" applyFill="1" applyBorder="1" applyAlignment="1" applyProtection="1">
      <alignment vertical="center" wrapText="1"/>
      <protection/>
    </xf>
    <xf numFmtId="3" fontId="14" fillId="0" borderId="19" xfId="0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36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vertical="center" wrapText="1"/>
      <protection/>
    </xf>
    <xf numFmtId="3" fontId="14" fillId="0" borderId="18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4" fillId="0" borderId="12" xfId="0" applyNumberFormat="1" applyFont="1" applyFill="1" applyBorder="1" applyAlignment="1" applyProtection="1">
      <alignment vertical="center" wrapText="1"/>
      <protection/>
    </xf>
    <xf numFmtId="3" fontId="14" fillId="0" borderId="11" xfId="0" applyNumberFormat="1" applyFont="1" applyFill="1" applyBorder="1" applyAlignment="1" applyProtection="1">
      <alignment vertical="center" wrapText="1"/>
      <protection/>
    </xf>
    <xf numFmtId="3" fontId="14" fillId="0" borderId="15" xfId="0" applyNumberFormat="1" applyFont="1" applyFill="1" applyBorder="1" applyAlignment="1" applyProtection="1">
      <alignment vertical="center" wrapText="1"/>
      <protection/>
    </xf>
    <xf numFmtId="3" fontId="14" fillId="0" borderId="23" xfId="0" applyNumberFormat="1" applyFont="1" applyFill="1" applyBorder="1" applyAlignment="1" applyProtection="1">
      <alignment vertical="center" wrapText="1"/>
      <protection/>
    </xf>
    <xf numFmtId="3" fontId="13" fillId="0" borderId="32" xfId="0" applyNumberFormat="1" applyFont="1" applyFill="1" applyBorder="1" applyAlignment="1" applyProtection="1">
      <alignment vertical="center" wrapText="1"/>
      <protection/>
    </xf>
    <xf numFmtId="3" fontId="13" fillId="0" borderId="54" xfId="0" applyNumberFormat="1" applyFont="1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3" fontId="13" fillId="0" borderId="36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vertical="center" wrapText="1"/>
    </xf>
    <xf numFmtId="3" fontId="14" fillId="0" borderId="11" xfId="0" applyNumberFormat="1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36" xfId="0" applyNumberFormat="1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vertical="center" wrapText="1"/>
    </xf>
    <xf numFmtId="3" fontId="14" fillId="0" borderId="59" xfId="0" applyNumberFormat="1" applyFon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3" fontId="14" fillId="0" borderId="36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vertical="center" wrapText="1"/>
    </xf>
    <xf numFmtId="3" fontId="14" fillId="0" borderId="40" xfId="0" applyNumberFormat="1" applyFont="1" applyFill="1" applyBorder="1" applyAlignment="1">
      <alignment vertical="center" wrapText="1"/>
    </xf>
    <xf numFmtId="3" fontId="14" fillId="0" borderId="60" xfId="0" applyNumberFormat="1" applyFont="1" applyFill="1" applyBorder="1" applyAlignment="1">
      <alignment vertical="center" wrapText="1"/>
    </xf>
    <xf numFmtId="3" fontId="20" fillId="0" borderId="51" xfId="0" applyNumberFormat="1" applyFont="1" applyFill="1" applyBorder="1" applyAlignment="1">
      <alignment vertical="center" wrapText="1"/>
    </xf>
    <xf numFmtId="3" fontId="20" fillId="0" borderId="60" xfId="0" applyNumberFormat="1" applyFont="1" applyFill="1" applyBorder="1" applyAlignment="1">
      <alignment vertical="center" wrapText="1"/>
    </xf>
    <xf numFmtId="3" fontId="20" fillId="0" borderId="40" xfId="0" applyNumberFormat="1" applyFont="1" applyFill="1" applyBorder="1" applyAlignment="1">
      <alignment vertical="center" wrapText="1"/>
    </xf>
    <xf numFmtId="3" fontId="14" fillId="0" borderId="54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 wrapText="1"/>
    </xf>
    <xf numFmtId="3" fontId="14" fillId="0" borderId="40" xfId="0" applyNumberFormat="1" applyFont="1" applyFill="1" applyBorder="1" applyAlignment="1">
      <alignment vertical="center" wrapText="1"/>
    </xf>
    <xf numFmtId="3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3" fontId="1" fillId="0" borderId="17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3" fontId="14" fillId="0" borderId="17" xfId="0" applyNumberFormat="1" applyFont="1" applyFill="1" applyBorder="1" applyAlignment="1">
      <alignment vertical="center" wrapText="1"/>
    </xf>
    <xf numFmtId="3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3" fontId="1" fillId="0" borderId="22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8" fillId="0" borderId="19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 wrapText="1"/>
    </xf>
    <xf numFmtId="164" fontId="13" fillId="0" borderId="32" xfId="0" applyNumberFormat="1" applyFont="1" applyFill="1" applyBorder="1" applyAlignment="1">
      <alignment horizontal="right" vertical="center" wrapText="1"/>
    </xf>
    <xf numFmtId="164" fontId="13" fillId="0" borderId="32" xfId="0" applyNumberFormat="1" applyFont="1" applyFill="1" applyBorder="1" applyAlignment="1">
      <alignment horizontal="right" vertical="center" wrapText="1"/>
    </xf>
    <xf numFmtId="164" fontId="14" fillId="0" borderId="32" xfId="0" applyNumberFormat="1" applyFont="1" applyFill="1" applyBorder="1" applyAlignment="1">
      <alignment horizontal="right" vertical="center" wrapText="1"/>
    </xf>
    <xf numFmtId="3" fontId="13" fillId="0" borderId="36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50" xfId="58" applyNumberFormat="1" applyFont="1" applyFill="1" applyBorder="1" applyAlignment="1" applyProtection="1">
      <alignment horizontal="left" vertical="center"/>
      <protection/>
    </xf>
    <xf numFmtId="164" fontId="15" fillId="0" borderId="50" xfId="58" applyNumberFormat="1" applyFont="1" applyFill="1" applyBorder="1" applyAlignment="1" applyProtection="1">
      <alignment horizontal="left"/>
      <protection/>
    </xf>
    <xf numFmtId="0" fontId="13" fillId="0" borderId="0" xfId="58" applyFont="1" applyFill="1" applyAlignment="1" applyProtection="1">
      <alignment horizont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9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0" fontId="17" fillId="0" borderId="78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27" fillId="0" borderId="5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/>
      <protection/>
    </xf>
    <xf numFmtId="0" fontId="6" fillId="0" borderId="36" xfId="0" applyFont="1" applyBorder="1" applyAlignment="1" applyProtection="1">
      <alignment horizontal="left" vertical="center" indent="2"/>
      <protection/>
    </xf>
    <xf numFmtId="0" fontId="6" fillId="0" borderId="38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32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6%20dok\2015\2015.%20&#233;vi%20k&#246;lts&#233;gvet&#233;s\2015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.ÖNKORM."/>
      <sheetName val="9.1.1. sz. mell "/>
      <sheetName val="9.1.2. sz. mell "/>
      <sheetName val="9.1.3. sz. mell"/>
      <sheetName val="9.2. sz. mell.KÖH"/>
      <sheetName val="9.2.1. sz. mell.KÖH"/>
      <sheetName val="9.2.2. sz.  mell"/>
      <sheetName val="9.2.3. sz. mell"/>
      <sheetName val="9.3. sz. mell.KIKI"/>
      <sheetName val="9.3.1. sz. mell"/>
      <sheetName val="9.3.2. sz. mell"/>
      <sheetName val="9.3.3. sz. mell"/>
      <sheetName val="10.sz.mell"/>
      <sheetName val="11. mell.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1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5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9.00390625" style="0" customWidth="1"/>
  </cols>
  <sheetData>
    <row r="5" spans="1:10" ht="12.75">
      <c r="A5" s="583" t="s">
        <v>439</v>
      </c>
      <c r="B5" s="583"/>
      <c r="C5" s="583"/>
      <c r="D5" s="583"/>
      <c r="E5" s="583"/>
      <c r="F5" s="583"/>
      <c r="G5" s="583"/>
      <c r="H5" s="583"/>
      <c r="I5" s="583"/>
      <c r="J5" s="583"/>
    </row>
    <row r="6" spans="1:10" ht="12.75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2.75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ht="12.75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12.75">
      <c r="A9" s="237"/>
      <c r="B9" s="237"/>
      <c r="C9" s="237"/>
      <c r="D9" s="237"/>
      <c r="E9" s="237"/>
      <c r="F9" s="237"/>
      <c r="G9" s="237"/>
      <c r="H9" s="237"/>
      <c r="I9" s="237"/>
      <c r="J9" s="237"/>
    </row>
    <row r="10" spans="1:10" ht="12.75">
      <c r="A10" s="237"/>
      <c r="B10" s="237"/>
      <c r="C10" s="237"/>
      <c r="D10" s="237"/>
      <c r="E10" s="237"/>
      <c r="F10" s="237"/>
      <c r="G10" s="237"/>
      <c r="H10" s="237"/>
      <c r="I10" s="237"/>
      <c r="J10" s="237"/>
    </row>
    <row r="11" spans="1:10" ht="12.75">
      <c r="A11" s="237"/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12.75">
      <c r="A12" s="237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12.75">
      <c r="A13" s="584" t="s">
        <v>533</v>
      </c>
      <c r="B13" s="584"/>
      <c r="C13" s="584"/>
      <c r="D13" s="584"/>
      <c r="E13" s="584"/>
      <c r="F13" s="584"/>
      <c r="G13" s="584"/>
      <c r="H13" s="584"/>
      <c r="I13" s="584"/>
      <c r="J13" s="584"/>
    </row>
    <row r="14" spans="1:10" ht="12.75">
      <c r="A14" s="238"/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ht="12.75">
      <c r="A15" s="307" t="s">
        <v>440</v>
      </c>
      <c r="B15" s="582" t="s">
        <v>441</v>
      </c>
      <c r="C15" s="582"/>
      <c r="D15" s="582"/>
      <c r="E15" s="582"/>
      <c r="F15" s="582"/>
      <c r="G15" s="582"/>
      <c r="H15" s="582"/>
      <c r="I15" s="582"/>
      <c r="J15" s="582"/>
    </row>
    <row r="16" spans="1:10" ht="12.75">
      <c r="A16" s="307" t="s">
        <v>442</v>
      </c>
      <c r="B16" s="581" t="s">
        <v>443</v>
      </c>
      <c r="C16" s="581"/>
      <c r="D16" s="581"/>
      <c r="E16" s="581"/>
      <c r="F16" s="581"/>
      <c r="G16" s="581"/>
      <c r="H16" s="581"/>
      <c r="I16" s="581"/>
      <c r="J16" s="581"/>
    </row>
    <row r="17" spans="1:10" ht="12.75">
      <c r="A17" s="307" t="s">
        <v>444</v>
      </c>
      <c r="B17" s="581" t="s">
        <v>445</v>
      </c>
      <c r="C17" s="581"/>
      <c r="D17" s="581"/>
      <c r="E17" s="581"/>
      <c r="F17" s="581"/>
      <c r="G17" s="581"/>
      <c r="H17" s="581"/>
      <c r="I17" s="581"/>
      <c r="J17" s="581"/>
    </row>
    <row r="18" spans="1:10" ht="12.75">
      <c r="A18" s="307" t="s">
        <v>446</v>
      </c>
      <c r="B18" s="581" t="s">
        <v>447</v>
      </c>
      <c r="C18" s="581"/>
      <c r="D18" s="581"/>
      <c r="E18" s="581"/>
      <c r="F18" s="581"/>
      <c r="G18" s="581"/>
      <c r="H18" s="581"/>
      <c r="I18" s="581"/>
      <c r="J18" s="581"/>
    </row>
    <row r="19" spans="1:10" ht="12.75">
      <c r="A19" s="307" t="s">
        <v>448</v>
      </c>
      <c r="B19" s="581" t="s">
        <v>449</v>
      </c>
      <c r="C19" s="581"/>
      <c r="D19" s="581"/>
      <c r="E19" s="581"/>
      <c r="F19" s="581"/>
      <c r="G19" s="581"/>
      <c r="H19" s="581"/>
      <c r="I19" s="581"/>
      <c r="J19" s="581"/>
    </row>
    <row r="20" spans="1:10" ht="12.75">
      <c r="A20" s="307" t="s">
        <v>450</v>
      </c>
      <c r="B20" s="581" t="s">
        <v>451</v>
      </c>
      <c r="C20" s="581"/>
      <c r="D20" s="581"/>
      <c r="E20" s="581"/>
      <c r="F20" s="581"/>
      <c r="G20" s="581"/>
      <c r="H20" s="581"/>
      <c r="I20" s="581"/>
      <c r="J20" s="581"/>
    </row>
    <row r="21" spans="1:10" ht="12.75">
      <c r="A21" s="307" t="s">
        <v>452</v>
      </c>
      <c r="B21" s="581" t="s">
        <v>453</v>
      </c>
      <c r="C21" s="581"/>
      <c r="D21" s="581"/>
      <c r="E21" s="581"/>
      <c r="F21" s="581"/>
      <c r="G21" s="581"/>
      <c r="H21" s="581"/>
      <c r="I21" s="581"/>
      <c r="J21" s="581"/>
    </row>
    <row r="22" spans="1:10" ht="12.75">
      <c r="A22" s="307" t="s">
        <v>454</v>
      </c>
      <c r="B22" s="240" t="s">
        <v>455</v>
      </c>
      <c r="C22" s="240"/>
      <c r="D22" s="240"/>
      <c r="E22" s="240"/>
      <c r="F22" s="240"/>
      <c r="G22" s="240"/>
      <c r="H22" s="240"/>
      <c r="I22" s="240"/>
      <c r="J22" s="240"/>
    </row>
    <row r="23" spans="1:10" ht="12.75">
      <c r="A23" s="307" t="s">
        <v>421</v>
      </c>
      <c r="B23" s="582" t="s">
        <v>534</v>
      </c>
      <c r="C23" s="582"/>
      <c r="D23" s="582"/>
      <c r="E23" s="582"/>
      <c r="F23" s="582"/>
      <c r="G23" s="582"/>
      <c r="H23" s="582"/>
      <c r="I23" s="582"/>
      <c r="J23" s="582"/>
    </row>
    <row r="24" spans="1:10" ht="12.75">
      <c r="A24" s="307" t="s">
        <v>456</v>
      </c>
      <c r="B24" s="582" t="s">
        <v>535</v>
      </c>
      <c r="C24" s="582"/>
      <c r="D24" s="582"/>
      <c r="E24" s="582"/>
      <c r="F24" s="582"/>
      <c r="G24" s="582"/>
      <c r="H24" s="582"/>
      <c r="I24" s="582"/>
      <c r="J24" s="582"/>
    </row>
    <row r="25" spans="1:10" ht="12.75">
      <c r="A25" s="239"/>
      <c r="B25" s="582"/>
      <c r="C25" s="582"/>
      <c r="D25" s="582"/>
      <c r="E25" s="582"/>
      <c r="F25" s="582"/>
      <c r="G25" s="582"/>
      <c r="H25" s="582"/>
      <c r="I25" s="582"/>
      <c r="J25" s="582"/>
    </row>
  </sheetData>
  <sheetProtection/>
  <mergeCells count="12">
    <mergeCell ref="A5:J5"/>
    <mergeCell ref="A13:J13"/>
    <mergeCell ref="B15:J15"/>
    <mergeCell ref="B16:J16"/>
    <mergeCell ref="B17:J17"/>
    <mergeCell ref="B18:J18"/>
    <mergeCell ref="B19:J19"/>
    <mergeCell ref="B20:J20"/>
    <mergeCell ref="B21:J21"/>
    <mergeCell ref="B25:J25"/>
    <mergeCell ref="B23:J23"/>
    <mergeCell ref="B24:J2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05" t="str">
        <f>+CONCATENATE("K I M U T A T Á S",CHAR(10),"a ",LEFT(ÖSSZEFÜGGÉSEK!A5,4),". évben céljelleggel juttatott támogatásokról")</f>
        <v>K I M U T A T Á S
a 2016. évben céljelleggel juttatott támogatásokról</v>
      </c>
      <c r="B1" s="605"/>
      <c r="C1" s="605"/>
      <c r="D1" s="605"/>
    </row>
    <row r="2" spans="1:4" ht="17.25" customHeight="1">
      <c r="A2" s="155"/>
      <c r="B2" s="155"/>
      <c r="C2" s="155"/>
      <c r="D2" s="155"/>
    </row>
    <row r="3" spans="1:4" ht="13.5" thickBot="1">
      <c r="A3" s="69"/>
      <c r="B3" s="69"/>
      <c r="C3" s="602" t="s">
        <v>42</v>
      </c>
      <c r="D3" s="602"/>
    </row>
    <row r="4" spans="1:4" ht="42.75" customHeight="1" thickBot="1">
      <c r="A4" s="156" t="s">
        <v>50</v>
      </c>
      <c r="B4" s="157" t="s">
        <v>81</v>
      </c>
      <c r="C4" s="157" t="s">
        <v>82</v>
      </c>
      <c r="D4" s="158" t="s">
        <v>508</v>
      </c>
    </row>
    <row r="5" spans="1:4" ht="15.75" customHeight="1">
      <c r="A5" s="70" t="s">
        <v>6</v>
      </c>
      <c r="B5" s="258" t="s">
        <v>507</v>
      </c>
      <c r="C5" s="258" t="s">
        <v>525</v>
      </c>
      <c r="D5" s="260">
        <v>143</v>
      </c>
    </row>
    <row r="6" spans="1:4" ht="15.75" customHeight="1">
      <c r="A6" s="71" t="s">
        <v>7</v>
      </c>
      <c r="B6" s="268" t="s">
        <v>528</v>
      </c>
      <c r="C6" s="263" t="s">
        <v>515</v>
      </c>
      <c r="D6" s="259">
        <v>411</v>
      </c>
    </row>
    <row r="7" spans="1:4" ht="15.75" customHeight="1">
      <c r="A7" s="71" t="s">
        <v>8</v>
      </c>
      <c r="B7" s="261" t="s">
        <v>509</v>
      </c>
      <c r="C7" s="257" t="s">
        <v>510</v>
      </c>
      <c r="D7" s="269">
        <v>175</v>
      </c>
    </row>
    <row r="8" spans="1:4" ht="15.75" customHeight="1">
      <c r="A8" s="71" t="s">
        <v>9</v>
      </c>
      <c r="B8" s="262" t="s">
        <v>511</v>
      </c>
      <c r="C8" s="262" t="s">
        <v>526</v>
      </c>
      <c r="D8" s="269">
        <v>188</v>
      </c>
    </row>
    <row r="9" spans="1:4" ht="15.75" customHeight="1">
      <c r="A9" s="71" t="s">
        <v>10</v>
      </c>
      <c r="B9" s="263" t="s">
        <v>512</v>
      </c>
      <c r="C9" s="263" t="s">
        <v>514</v>
      </c>
      <c r="D9" s="264">
        <v>17</v>
      </c>
    </row>
    <row r="10" spans="1:4" ht="15.75" customHeight="1">
      <c r="A10" s="71" t="s">
        <v>11</v>
      </c>
      <c r="B10" s="263" t="s">
        <v>513</v>
      </c>
      <c r="C10" s="263" t="s">
        <v>515</v>
      </c>
      <c r="D10" s="264">
        <v>21</v>
      </c>
    </row>
    <row r="11" spans="1:4" ht="15.75" customHeight="1">
      <c r="A11" s="71" t="s">
        <v>12</v>
      </c>
      <c r="B11" s="263" t="s">
        <v>527</v>
      </c>
      <c r="C11" s="263" t="s">
        <v>515</v>
      </c>
      <c r="D11" s="264">
        <v>500</v>
      </c>
    </row>
    <row r="12" spans="1:4" ht="15.75" customHeight="1">
      <c r="A12" s="71" t="s">
        <v>13</v>
      </c>
      <c r="B12" s="263" t="s">
        <v>563</v>
      </c>
      <c r="C12" s="263" t="s">
        <v>515</v>
      </c>
      <c r="D12" s="264">
        <v>280</v>
      </c>
    </row>
    <row r="13" spans="1:4" ht="15.75" customHeight="1">
      <c r="A13" s="71" t="s">
        <v>14</v>
      </c>
      <c r="B13" s="263" t="s">
        <v>516</v>
      </c>
      <c r="C13" s="263" t="s">
        <v>515</v>
      </c>
      <c r="D13" s="264">
        <v>1265</v>
      </c>
    </row>
    <row r="14" spans="1:4" ht="15.75" customHeight="1">
      <c r="A14" s="71" t="s">
        <v>31</v>
      </c>
      <c r="B14" s="21"/>
      <c r="C14" s="21"/>
      <c r="D14" s="22"/>
    </row>
    <row r="15" spans="1:4" ht="15.75" customHeight="1">
      <c r="A15" s="71" t="s">
        <v>32</v>
      </c>
      <c r="B15" s="21"/>
      <c r="C15" s="21"/>
      <c r="D15" s="22"/>
    </row>
    <row r="16" spans="1:4" ht="15.75" customHeight="1">
      <c r="A16" s="71" t="s">
        <v>33</v>
      </c>
      <c r="B16" s="21"/>
      <c r="C16" s="21"/>
      <c r="D16" s="22"/>
    </row>
    <row r="17" spans="1:4" ht="15.75" customHeight="1">
      <c r="A17" s="71" t="s">
        <v>34</v>
      </c>
      <c r="B17" s="21"/>
      <c r="C17" s="21"/>
      <c r="D17" s="22"/>
    </row>
    <row r="18" spans="1:4" ht="15.75" customHeight="1">
      <c r="A18" s="71" t="s">
        <v>83</v>
      </c>
      <c r="B18" s="21"/>
      <c r="C18" s="21"/>
      <c r="D18" s="33"/>
    </row>
    <row r="19" spans="1:4" ht="15.75" customHeight="1">
      <c r="A19" s="71" t="s">
        <v>84</v>
      </c>
      <c r="B19" s="21"/>
      <c r="C19" s="21"/>
      <c r="D19" s="33"/>
    </row>
    <row r="20" spans="1:4" ht="15.75" customHeight="1">
      <c r="A20" s="71" t="s">
        <v>85</v>
      </c>
      <c r="B20" s="21"/>
      <c r="C20" s="21"/>
      <c r="D20" s="33"/>
    </row>
    <row r="21" spans="1:4" ht="15.75" customHeight="1" thickBot="1">
      <c r="A21" s="72" t="s">
        <v>86</v>
      </c>
      <c r="B21" s="23"/>
      <c r="C21" s="23"/>
      <c r="D21" s="34"/>
    </row>
    <row r="22" spans="1:4" ht="15.75" customHeight="1" thickBot="1">
      <c r="A22" s="603" t="s">
        <v>40</v>
      </c>
      <c r="B22" s="604"/>
      <c r="C22" s="73"/>
      <c r="D22" s="74">
        <f>SUM(D5:D21)</f>
        <v>3000</v>
      </c>
    </row>
    <row r="23" spans="1:4" ht="13.5" thickBot="1">
      <c r="A23" s="270" t="s">
        <v>126</v>
      </c>
      <c r="B23" s="271"/>
      <c r="C23" s="271"/>
      <c r="D23" s="272"/>
    </row>
  </sheetData>
  <sheetProtection/>
  <mergeCells count="3">
    <mergeCell ref="C3:D3"/>
    <mergeCell ref="A22:B22"/>
    <mergeCell ref="A1:D1"/>
  </mergeCells>
  <conditionalFormatting sqref="D22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606"/>
      <c r="C2" s="607"/>
      <c r="D2" s="608"/>
    </row>
    <row r="3" spans="2:4" ht="12.75">
      <c r="B3" s="354"/>
      <c r="C3" s="355"/>
      <c r="D3" s="353"/>
    </row>
    <row r="4" spans="1:4" ht="15">
      <c r="A4" s="609" t="s">
        <v>536</v>
      </c>
      <c r="B4" s="609"/>
      <c r="C4" s="609"/>
      <c r="D4" s="609"/>
    </row>
    <row r="5" spans="1:4" ht="15">
      <c r="A5" s="609" t="s">
        <v>560</v>
      </c>
      <c r="B5" s="609"/>
      <c r="C5" s="609"/>
      <c r="D5" s="609"/>
    </row>
    <row r="8" ht="12.75">
      <c r="D8" s="356" t="s">
        <v>537</v>
      </c>
    </row>
    <row r="9" spans="1:5" ht="12.75">
      <c r="A9" s="239" t="s">
        <v>538</v>
      </c>
      <c r="B9" s="357" t="s">
        <v>539</v>
      </c>
      <c r="C9" s="358" t="s">
        <v>539</v>
      </c>
      <c r="D9" s="359" t="s">
        <v>540</v>
      </c>
      <c r="E9" s="360"/>
    </row>
    <row r="10" spans="1:5" ht="13.5" thickBot="1">
      <c r="A10" s="361"/>
      <c r="B10" s="362" t="s">
        <v>541</v>
      </c>
      <c r="C10" s="363" t="s">
        <v>542</v>
      </c>
      <c r="D10" s="364" t="s">
        <v>543</v>
      </c>
      <c r="E10" s="360" t="s">
        <v>561</v>
      </c>
    </row>
    <row r="11" spans="1:5" ht="13.5" thickTop="1">
      <c r="A11" s="365" t="s">
        <v>544</v>
      </c>
      <c r="B11" s="365">
        <v>1</v>
      </c>
      <c r="C11" s="365">
        <v>0</v>
      </c>
      <c r="D11" s="365">
        <f>SUM(B11:C11)</f>
        <v>1</v>
      </c>
      <c r="E11" s="368"/>
    </row>
    <row r="12" spans="1:5" ht="12.75">
      <c r="A12" s="239" t="s">
        <v>545</v>
      </c>
      <c r="B12" s="239">
        <v>0</v>
      </c>
      <c r="C12" s="239">
        <v>7</v>
      </c>
      <c r="D12" s="239">
        <f aca="true" t="shared" si="0" ref="D12:D26">SUM(B12:C12)</f>
        <v>7</v>
      </c>
      <c r="E12" s="368">
        <v>1</v>
      </c>
    </row>
    <row r="13" spans="1:5" ht="12.75">
      <c r="A13" s="239" t="s">
        <v>546</v>
      </c>
      <c r="B13" s="239">
        <v>1</v>
      </c>
      <c r="C13" s="239">
        <v>0.25</v>
      </c>
      <c r="D13" s="239">
        <f t="shared" si="0"/>
        <v>1.25</v>
      </c>
      <c r="E13" s="368"/>
    </row>
    <row r="14" spans="1:5" ht="12.75">
      <c r="A14" s="239" t="s">
        <v>547</v>
      </c>
      <c r="B14" s="239">
        <v>1</v>
      </c>
      <c r="C14" s="239">
        <v>0</v>
      </c>
      <c r="D14" s="239">
        <f t="shared" si="0"/>
        <v>1</v>
      </c>
      <c r="E14" s="368"/>
    </row>
    <row r="15" spans="1:5" ht="15.75" thickBot="1">
      <c r="A15" s="366" t="s">
        <v>131</v>
      </c>
      <c r="B15" s="366">
        <f>SUM(B11:B14)</f>
        <v>3</v>
      </c>
      <c r="C15" s="366">
        <f>SUM(C11:C14)</f>
        <v>7.25</v>
      </c>
      <c r="D15" s="366">
        <f>SUM(D11:D14)</f>
        <v>10.25</v>
      </c>
      <c r="E15" s="366">
        <f>SUM(E11:E14)</f>
        <v>1</v>
      </c>
    </row>
    <row r="16" spans="1:5" ht="13.5" thickTop="1">
      <c r="A16" s="365" t="s">
        <v>548</v>
      </c>
      <c r="B16" s="365">
        <v>4</v>
      </c>
      <c r="C16" s="365"/>
      <c r="D16" s="365">
        <f t="shared" si="0"/>
        <v>4</v>
      </c>
      <c r="E16" s="368"/>
    </row>
    <row r="17" spans="1:5" ht="12.75">
      <c r="A17" s="239" t="s">
        <v>549</v>
      </c>
      <c r="B17" s="239">
        <v>1</v>
      </c>
      <c r="C17" s="239"/>
      <c r="D17" s="239">
        <f t="shared" si="0"/>
        <v>1</v>
      </c>
      <c r="E17" s="368"/>
    </row>
    <row r="18" spans="1:5" ht="12.75">
      <c r="A18" t="s">
        <v>550</v>
      </c>
      <c r="B18" s="239">
        <v>2</v>
      </c>
      <c r="D18" s="239">
        <f t="shared" si="0"/>
        <v>2</v>
      </c>
      <c r="E18" s="368"/>
    </row>
    <row r="19" spans="1:5" ht="12.75">
      <c r="A19" s="239" t="s">
        <v>551</v>
      </c>
      <c r="B19" s="239">
        <v>4</v>
      </c>
      <c r="C19" s="239"/>
      <c r="D19" s="239">
        <f t="shared" si="0"/>
        <v>4</v>
      </c>
      <c r="E19" s="368"/>
    </row>
    <row r="20" spans="1:5" ht="15.75" thickBot="1">
      <c r="A20" s="366" t="s">
        <v>562</v>
      </c>
      <c r="B20" s="366">
        <f>SUM(B16:B19)</f>
        <v>11</v>
      </c>
      <c r="C20" s="366">
        <f>SUM(C16:C19)</f>
        <v>0</v>
      </c>
      <c r="D20" s="366">
        <f>SUM(D16:D19)</f>
        <v>11</v>
      </c>
      <c r="E20" s="368"/>
    </row>
    <row r="21" spans="1:5" ht="13.5" thickTop="1">
      <c r="A21" s="239" t="s">
        <v>552</v>
      </c>
      <c r="B21" s="239">
        <v>4</v>
      </c>
      <c r="C21" s="239"/>
      <c r="D21" s="239">
        <f t="shared" si="0"/>
        <v>4</v>
      </c>
      <c r="E21" s="368"/>
    </row>
    <row r="22" spans="1:5" ht="12.75">
      <c r="A22" s="239" t="s">
        <v>553</v>
      </c>
      <c r="B22" s="239">
        <v>10.79</v>
      </c>
      <c r="C22" s="239"/>
      <c r="D22" s="239">
        <f t="shared" si="0"/>
        <v>10.79</v>
      </c>
      <c r="E22" s="368">
        <v>0.79</v>
      </c>
    </row>
    <row r="23" spans="1:5" ht="12.75">
      <c r="A23" s="239" t="s">
        <v>554</v>
      </c>
      <c r="B23" s="239"/>
      <c r="C23" s="239"/>
      <c r="D23" s="239">
        <f t="shared" si="0"/>
        <v>0</v>
      </c>
      <c r="E23" s="368"/>
    </row>
    <row r="24" spans="1:5" ht="12.75">
      <c r="A24" s="239" t="s">
        <v>555</v>
      </c>
      <c r="B24" s="239">
        <v>2</v>
      </c>
      <c r="C24" s="239">
        <v>0.75</v>
      </c>
      <c r="D24" s="239">
        <f t="shared" si="0"/>
        <v>2.75</v>
      </c>
      <c r="E24" s="368"/>
    </row>
    <row r="25" spans="1:5" ht="12.75">
      <c r="A25" s="239" t="s">
        <v>556</v>
      </c>
      <c r="B25" s="239">
        <v>1</v>
      </c>
      <c r="C25" s="239"/>
      <c r="D25" s="239">
        <f t="shared" si="0"/>
        <v>1</v>
      </c>
      <c r="E25" s="368"/>
    </row>
    <row r="26" spans="1:5" ht="12.75">
      <c r="A26" s="239" t="s">
        <v>557</v>
      </c>
      <c r="B26" s="239">
        <v>1</v>
      </c>
      <c r="C26" s="239"/>
      <c r="D26" s="239">
        <f t="shared" si="0"/>
        <v>1</v>
      </c>
      <c r="E26" s="368"/>
    </row>
    <row r="27" spans="1:5" ht="15.75" thickBot="1">
      <c r="A27" s="366" t="s">
        <v>558</v>
      </c>
      <c r="B27" s="366">
        <f>SUM(B21:B26)</f>
        <v>18.79</v>
      </c>
      <c r="C27" s="366">
        <f>SUM(C21:C26)</f>
        <v>0.75</v>
      </c>
      <c r="D27" s="366">
        <f>SUM(D21:D26)</f>
        <v>19.54</v>
      </c>
      <c r="E27" s="366">
        <f>SUM(E21:E26)</f>
        <v>0.79</v>
      </c>
    </row>
    <row r="28" spans="1:5" ht="15.75" thickTop="1">
      <c r="A28" s="367" t="s">
        <v>559</v>
      </c>
      <c r="B28" s="367">
        <f>B15+B20+B27</f>
        <v>32.79</v>
      </c>
      <c r="C28" s="367">
        <f>C15+C20+C27</f>
        <v>8</v>
      </c>
      <c r="D28" s="367">
        <f>D15+D20+D27</f>
        <v>40.79</v>
      </c>
      <c r="E28" s="367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7">
      <selection activeCell="G34" sqref="G3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91</v>
      </c>
    </row>
    <row r="4" spans="1:2" ht="12.75">
      <c r="A4" s="49"/>
      <c r="B4" s="49"/>
    </row>
    <row r="5" spans="1:2" s="59" customFormat="1" ht="15.75">
      <c r="A5" s="35" t="s">
        <v>532</v>
      </c>
      <c r="B5" s="58"/>
    </row>
    <row r="6" spans="1:2" ht="12.75">
      <c r="A6" s="49"/>
      <c r="B6" s="49"/>
    </row>
    <row r="7" spans="1:2" ht="12.75">
      <c r="A7" s="49" t="s">
        <v>425</v>
      </c>
      <c r="B7" s="49" t="s">
        <v>392</v>
      </c>
    </row>
    <row r="8" spans="1:2" ht="12.75">
      <c r="A8" s="49" t="s">
        <v>426</v>
      </c>
      <c r="B8" s="49" t="s">
        <v>393</v>
      </c>
    </row>
    <row r="9" spans="1:2" ht="12.75">
      <c r="A9" s="49" t="s">
        <v>427</v>
      </c>
      <c r="B9" s="49" t="s">
        <v>394</v>
      </c>
    </row>
    <row r="10" spans="1:2" ht="12.75">
      <c r="A10" s="49"/>
      <c r="B10" s="49"/>
    </row>
    <row r="11" spans="1:2" ht="12.75">
      <c r="A11" s="49"/>
      <c r="B11" s="49"/>
    </row>
    <row r="12" spans="1:2" s="59" customFormat="1" ht="15.75">
      <c r="A12" s="35" t="str">
        <f>+CONCATENATE(LEFT(A5,4),". évi előirányzat KIADÁSOK")</f>
        <v>2016. évi előirányzat KIADÁSOK</v>
      </c>
      <c r="B12" s="58"/>
    </row>
    <row r="13" spans="1:2" ht="12.75">
      <c r="A13" s="49"/>
      <c r="B13" s="49"/>
    </row>
    <row r="14" spans="1:2" ht="12.75">
      <c r="A14" s="49" t="s">
        <v>428</v>
      </c>
      <c r="B14" s="49" t="s">
        <v>395</v>
      </c>
    </row>
    <row r="15" spans="1:2" ht="12.75">
      <c r="A15" s="49" t="s">
        <v>429</v>
      </c>
      <c r="B15" s="49" t="s">
        <v>396</v>
      </c>
    </row>
    <row r="16" spans="1:2" ht="12.75">
      <c r="A16" s="49" t="s">
        <v>430</v>
      </c>
      <c r="B16" s="49" t="s">
        <v>397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view="pageBreakPreview" zoomScaleSheetLayoutView="100" workbookViewId="0" topLeftCell="A10">
      <selection activeCell="E112" sqref="E112"/>
    </sheetView>
  </sheetViews>
  <sheetFormatPr defaultColWidth="9.00390625" defaultRowHeight="12.75"/>
  <cols>
    <col min="1" max="1" width="9.50390625" style="223" customWidth="1"/>
    <col min="2" max="2" width="84.125" style="223" customWidth="1"/>
    <col min="3" max="3" width="21.625" style="232" customWidth="1"/>
    <col min="4" max="5" width="12.625" style="232" bestFit="1" customWidth="1"/>
    <col min="6" max="6" width="12.625" style="232" customWidth="1"/>
    <col min="7" max="7" width="12.625" style="223" bestFit="1" customWidth="1"/>
    <col min="8" max="8" width="11.625" style="223" bestFit="1" customWidth="1"/>
    <col min="9" max="10" width="12.625" style="223" bestFit="1" customWidth="1"/>
    <col min="11" max="11" width="11.875" style="223" bestFit="1" customWidth="1"/>
    <col min="12" max="16384" width="9.375" style="223" customWidth="1"/>
  </cols>
  <sheetData>
    <row r="1" spans="1:6" ht="15.75" customHeight="1">
      <c r="A1" s="585" t="s">
        <v>4</v>
      </c>
      <c r="B1" s="585"/>
      <c r="C1" s="585"/>
      <c r="D1" s="369"/>
      <c r="E1" s="369"/>
      <c r="F1" s="369"/>
    </row>
    <row r="2" spans="1:6" ht="15.75" customHeight="1" thickBot="1">
      <c r="A2" s="586" t="s">
        <v>523</v>
      </c>
      <c r="B2" s="586"/>
      <c r="C2" s="224" t="s">
        <v>565</v>
      </c>
      <c r="D2" s="371"/>
      <c r="E2" s="371"/>
      <c r="F2" s="371"/>
    </row>
    <row r="3" spans="1:6" ht="37.5" customHeight="1" thickBot="1">
      <c r="A3" s="24" t="s">
        <v>50</v>
      </c>
      <c r="B3" s="25" t="s">
        <v>5</v>
      </c>
      <c r="C3" s="328" t="str">
        <f>+CONCATENATE(LEFT(ÖSSZEFÜGGÉSEK!A5,4),". évi előirányzat")</f>
        <v>2016. évi előirányzat</v>
      </c>
      <c r="D3" s="24" t="s">
        <v>568</v>
      </c>
      <c r="E3" s="328" t="s">
        <v>561</v>
      </c>
      <c r="F3" s="514" t="s">
        <v>568</v>
      </c>
    </row>
    <row r="4" spans="1:10" s="175" customFormat="1" ht="12" customHeight="1" thickBot="1">
      <c r="A4" s="172" t="s">
        <v>398</v>
      </c>
      <c r="B4" s="173" t="s">
        <v>399</v>
      </c>
      <c r="C4" s="372" t="s">
        <v>400</v>
      </c>
      <c r="D4" s="447"/>
      <c r="E4" s="511"/>
      <c r="F4" s="514"/>
      <c r="G4" s="175" t="s">
        <v>437</v>
      </c>
      <c r="H4" s="175" t="s">
        <v>435</v>
      </c>
      <c r="I4" s="175" t="s">
        <v>436</v>
      </c>
      <c r="J4" s="175" t="s">
        <v>438</v>
      </c>
    </row>
    <row r="5" spans="1:11" s="175" customFormat="1" ht="12" customHeight="1" thickBot="1">
      <c r="A5" s="16" t="s">
        <v>6</v>
      </c>
      <c r="B5" s="17" t="s">
        <v>155</v>
      </c>
      <c r="C5" s="318">
        <f aca="true" t="shared" si="0" ref="C5:I5">+C6+C7+C8+C9+C10+C11</f>
        <v>126038000</v>
      </c>
      <c r="D5" s="318">
        <v>128395427</v>
      </c>
      <c r="E5" s="444">
        <f>+E6+E7+E8+E9+E10+E11</f>
        <v>0</v>
      </c>
      <c r="F5" s="440">
        <f>SUM(D5:E5)</f>
        <v>128395427</v>
      </c>
      <c r="G5" s="373">
        <f t="shared" si="0"/>
        <v>128035427</v>
      </c>
      <c r="H5" s="338">
        <f t="shared" si="0"/>
        <v>0</v>
      </c>
      <c r="I5" s="338">
        <f t="shared" si="0"/>
        <v>0</v>
      </c>
      <c r="J5" s="338">
        <f>SUM(G5:I5)</f>
        <v>128035427</v>
      </c>
      <c r="K5" s="351">
        <f>J5-C5</f>
        <v>1997427</v>
      </c>
    </row>
    <row r="6" spans="1:11" s="175" customFormat="1" ht="12" customHeight="1" thickBot="1">
      <c r="A6" s="11" t="s">
        <v>62</v>
      </c>
      <c r="B6" s="176" t="s">
        <v>156</v>
      </c>
      <c r="C6" s="235">
        <v>55731000</v>
      </c>
      <c r="D6" s="381">
        <v>55731000</v>
      </c>
      <c r="E6" s="236"/>
      <c r="F6" s="440">
        <f aca="true" t="shared" si="1" ref="F6:F69">SUM(D6:E6)</f>
        <v>55731000</v>
      </c>
      <c r="G6" s="374">
        <v>55371000</v>
      </c>
      <c r="H6" s="339"/>
      <c r="I6" s="339"/>
      <c r="J6" s="338">
        <f aca="true" t="shared" si="2" ref="J6:J69">SUM(G6:I6)</f>
        <v>55371000</v>
      </c>
      <c r="K6" s="351">
        <f aca="true" t="shared" si="3" ref="K6:K69">J6-C6</f>
        <v>-360000</v>
      </c>
    </row>
    <row r="7" spans="1:11" s="175" customFormat="1" ht="12" customHeight="1" thickBot="1">
      <c r="A7" s="10" t="s">
        <v>63</v>
      </c>
      <c r="B7" s="177" t="s">
        <v>157</v>
      </c>
      <c r="C7" s="236">
        <v>42092000</v>
      </c>
      <c r="D7" s="381">
        <v>42258766</v>
      </c>
      <c r="E7" s="236"/>
      <c r="F7" s="440">
        <f t="shared" si="1"/>
        <v>42258766</v>
      </c>
      <c r="G7" s="374">
        <v>42258766</v>
      </c>
      <c r="H7" s="339"/>
      <c r="I7" s="339"/>
      <c r="J7" s="338">
        <f t="shared" si="2"/>
        <v>42258766</v>
      </c>
      <c r="K7" s="351">
        <f t="shared" si="3"/>
        <v>166766</v>
      </c>
    </row>
    <row r="8" spans="1:11" s="175" customFormat="1" ht="12" customHeight="1" thickBot="1">
      <c r="A8" s="10" t="s">
        <v>64</v>
      </c>
      <c r="B8" s="177" t="s">
        <v>158</v>
      </c>
      <c r="C8" s="234">
        <v>23379000</v>
      </c>
      <c r="D8" s="339">
        <v>24390553</v>
      </c>
      <c r="E8" s="236"/>
      <c r="F8" s="440">
        <f t="shared" si="1"/>
        <v>24390553</v>
      </c>
      <c r="G8" s="374">
        <v>24390553</v>
      </c>
      <c r="H8" s="339"/>
      <c r="I8" s="339"/>
      <c r="J8" s="338">
        <f t="shared" si="2"/>
        <v>24390553</v>
      </c>
      <c r="K8" s="351">
        <f t="shared" si="3"/>
        <v>1011553</v>
      </c>
    </row>
    <row r="9" spans="1:11" s="175" customFormat="1" ht="12" customHeight="1" thickBot="1">
      <c r="A9" s="10" t="s">
        <v>65</v>
      </c>
      <c r="B9" s="177" t="s">
        <v>159</v>
      </c>
      <c r="C9" s="234">
        <v>1946000</v>
      </c>
      <c r="D9" s="339">
        <v>1946000</v>
      </c>
      <c r="E9" s="236"/>
      <c r="F9" s="440">
        <f t="shared" si="1"/>
        <v>1946000</v>
      </c>
      <c r="G9" s="374">
        <v>1946000</v>
      </c>
      <c r="H9" s="339"/>
      <c r="I9" s="339"/>
      <c r="J9" s="338">
        <f t="shared" si="2"/>
        <v>1946000</v>
      </c>
      <c r="K9" s="351">
        <f t="shared" si="3"/>
        <v>0</v>
      </c>
    </row>
    <row r="10" spans="1:11" s="175" customFormat="1" ht="12" customHeight="1" thickBot="1">
      <c r="A10" s="10" t="s">
        <v>88</v>
      </c>
      <c r="B10" s="101" t="s">
        <v>334</v>
      </c>
      <c r="C10" s="234">
        <v>2890000</v>
      </c>
      <c r="D10" s="339">
        <v>4069108</v>
      </c>
      <c r="E10" s="236"/>
      <c r="F10" s="440">
        <f t="shared" si="1"/>
        <v>4069108</v>
      </c>
      <c r="G10" s="374">
        <v>4069108</v>
      </c>
      <c r="H10" s="339"/>
      <c r="I10" s="339"/>
      <c r="J10" s="338">
        <f t="shared" si="2"/>
        <v>4069108</v>
      </c>
      <c r="K10" s="351">
        <f t="shared" si="3"/>
        <v>1179108</v>
      </c>
    </row>
    <row r="11" spans="1:11" s="175" customFormat="1" ht="12" customHeight="1" thickBot="1">
      <c r="A11" s="12" t="s">
        <v>66</v>
      </c>
      <c r="B11" s="102" t="s">
        <v>335</v>
      </c>
      <c r="D11" s="339">
        <v>0</v>
      </c>
      <c r="E11" s="236">
        <f>SUM(C11:D11)</f>
        <v>0</v>
      </c>
      <c r="F11" s="440">
        <f t="shared" si="1"/>
        <v>0</v>
      </c>
      <c r="G11" s="374"/>
      <c r="H11" s="339"/>
      <c r="I11" s="339"/>
      <c r="J11" s="338">
        <f t="shared" si="2"/>
        <v>0</v>
      </c>
      <c r="K11" s="351">
        <f t="shared" si="3"/>
        <v>0</v>
      </c>
    </row>
    <row r="12" spans="1:11" s="175" customFormat="1" ht="12" customHeight="1" thickBot="1">
      <c r="A12" s="16" t="s">
        <v>7</v>
      </c>
      <c r="B12" s="100" t="s">
        <v>160</v>
      </c>
      <c r="C12" s="318">
        <f aca="true" t="shared" si="4" ref="C12:I12">+C13+C14+C15+C16+C17</f>
        <v>10120000</v>
      </c>
      <c r="D12" s="318">
        <v>14917513</v>
      </c>
      <c r="E12" s="444">
        <f>+E13+E14+E15+E16+E17+E18</f>
        <v>0</v>
      </c>
      <c r="F12" s="440">
        <f t="shared" si="1"/>
        <v>14917513</v>
      </c>
      <c r="G12" s="373">
        <f t="shared" si="4"/>
        <v>11639001</v>
      </c>
      <c r="H12" s="338">
        <f t="shared" si="4"/>
        <v>5000000</v>
      </c>
      <c r="I12" s="338">
        <f t="shared" si="4"/>
        <v>0</v>
      </c>
      <c r="J12" s="338">
        <f t="shared" si="2"/>
        <v>16639001</v>
      </c>
      <c r="K12" s="351">
        <f t="shared" si="3"/>
        <v>6519001</v>
      </c>
    </row>
    <row r="13" spans="1:11" s="175" customFormat="1" ht="12" customHeight="1" thickBot="1">
      <c r="A13" s="11" t="s">
        <v>68</v>
      </c>
      <c r="B13" s="176" t="s">
        <v>161</v>
      </c>
      <c r="C13" s="319"/>
      <c r="D13" s="168">
        <v>0</v>
      </c>
      <c r="E13" s="320">
        <f>SUM(C13:D13)</f>
        <v>0</v>
      </c>
      <c r="F13" s="440">
        <f t="shared" si="1"/>
        <v>0</v>
      </c>
      <c r="G13" s="374"/>
      <c r="H13" s="339"/>
      <c r="I13" s="339"/>
      <c r="J13" s="338">
        <f t="shared" si="2"/>
        <v>0</v>
      </c>
      <c r="K13" s="351">
        <f t="shared" si="3"/>
        <v>0</v>
      </c>
    </row>
    <row r="14" spans="1:11" s="175" customFormat="1" ht="12" customHeight="1" thickBot="1">
      <c r="A14" s="10" t="s">
        <v>69</v>
      </c>
      <c r="B14" s="177" t="s">
        <v>162</v>
      </c>
      <c r="C14" s="320"/>
      <c r="D14" s="168">
        <v>0</v>
      </c>
      <c r="E14" s="320">
        <f>SUM(C14:D14)</f>
        <v>0</v>
      </c>
      <c r="F14" s="440">
        <f t="shared" si="1"/>
        <v>0</v>
      </c>
      <c r="G14" s="374"/>
      <c r="H14" s="339"/>
      <c r="I14" s="339"/>
      <c r="J14" s="338">
        <f t="shared" si="2"/>
        <v>0</v>
      </c>
      <c r="K14" s="351">
        <f t="shared" si="3"/>
        <v>0</v>
      </c>
    </row>
    <row r="15" spans="1:11" s="175" customFormat="1" ht="12" customHeight="1" thickBot="1">
      <c r="A15" s="10" t="s">
        <v>70</v>
      </c>
      <c r="B15" s="177" t="s">
        <v>327</v>
      </c>
      <c r="C15" s="320"/>
      <c r="D15" s="168">
        <v>0</v>
      </c>
      <c r="E15" s="320">
        <f>SUM(C15:D15)</f>
        <v>0</v>
      </c>
      <c r="F15" s="440">
        <f t="shared" si="1"/>
        <v>0</v>
      </c>
      <c r="G15" s="374"/>
      <c r="H15" s="339"/>
      <c r="I15" s="339"/>
      <c r="J15" s="338">
        <f t="shared" si="2"/>
        <v>0</v>
      </c>
      <c r="K15" s="351">
        <f t="shared" si="3"/>
        <v>0</v>
      </c>
    </row>
    <row r="16" spans="1:11" s="175" customFormat="1" ht="12" customHeight="1" thickBot="1">
      <c r="A16" s="10" t="s">
        <v>71</v>
      </c>
      <c r="B16" s="177" t="s">
        <v>328</v>
      </c>
      <c r="C16" s="320"/>
      <c r="D16" s="168">
        <v>0</v>
      </c>
      <c r="E16" s="320">
        <f>SUM(C16:D16)</f>
        <v>0</v>
      </c>
      <c r="F16" s="440">
        <f t="shared" si="1"/>
        <v>0</v>
      </c>
      <c r="G16" s="374"/>
      <c r="H16" s="339"/>
      <c r="I16" s="339"/>
      <c r="J16" s="338">
        <f t="shared" si="2"/>
        <v>0</v>
      </c>
      <c r="K16" s="351">
        <f t="shared" si="3"/>
        <v>0</v>
      </c>
    </row>
    <row r="17" spans="1:11" s="175" customFormat="1" ht="12" customHeight="1" thickBot="1">
      <c r="A17" s="10" t="s">
        <v>72</v>
      </c>
      <c r="B17" s="177" t="s">
        <v>163</v>
      </c>
      <c r="C17" s="320">
        <v>10120000</v>
      </c>
      <c r="D17" s="168">
        <v>11639001</v>
      </c>
      <c r="E17" s="320"/>
      <c r="F17" s="440">
        <f t="shared" si="1"/>
        <v>11639001</v>
      </c>
      <c r="G17" s="374">
        <v>11639001</v>
      </c>
      <c r="H17" s="339">
        <v>5000000</v>
      </c>
      <c r="I17" s="339"/>
      <c r="J17" s="338">
        <f t="shared" si="2"/>
        <v>16639001</v>
      </c>
      <c r="K17" s="351">
        <f t="shared" si="3"/>
        <v>6519001</v>
      </c>
    </row>
    <row r="18" spans="1:11" s="175" customFormat="1" ht="12" customHeight="1" thickBot="1">
      <c r="A18" s="12" t="s">
        <v>78</v>
      </c>
      <c r="B18" s="102" t="s">
        <v>564</v>
      </c>
      <c r="C18" s="321"/>
      <c r="D18" s="168">
        <v>4797513</v>
      </c>
      <c r="E18" s="320"/>
      <c r="F18" s="440">
        <f t="shared" si="1"/>
        <v>4797513</v>
      </c>
      <c r="G18" s="374">
        <v>4797513</v>
      </c>
      <c r="H18" s="339"/>
      <c r="I18" s="339"/>
      <c r="J18" s="338">
        <f t="shared" si="2"/>
        <v>4797513</v>
      </c>
      <c r="K18" s="351">
        <f t="shared" si="3"/>
        <v>4797513</v>
      </c>
    </row>
    <row r="19" spans="1:11" s="175" customFormat="1" ht="12" customHeight="1" thickBot="1">
      <c r="A19" s="16" t="s">
        <v>8</v>
      </c>
      <c r="B19" s="17" t="s">
        <v>164</v>
      </c>
      <c r="C19" s="318">
        <f>+C20+C21+C22+C23+C24</f>
        <v>0</v>
      </c>
      <c r="D19" s="318">
        <v>0</v>
      </c>
      <c r="E19" s="444">
        <f>+E20+E21+E22+E23+E24</f>
        <v>0</v>
      </c>
      <c r="F19" s="440">
        <f t="shared" si="1"/>
        <v>0</v>
      </c>
      <c r="G19" s="374"/>
      <c r="H19" s="339"/>
      <c r="I19" s="339"/>
      <c r="J19" s="338">
        <f t="shared" si="2"/>
        <v>0</v>
      </c>
      <c r="K19" s="351">
        <f t="shared" si="3"/>
        <v>0</v>
      </c>
    </row>
    <row r="20" spans="1:11" s="175" customFormat="1" ht="12" customHeight="1" thickBot="1">
      <c r="A20" s="11" t="s">
        <v>51</v>
      </c>
      <c r="B20" s="176" t="s">
        <v>165</v>
      </c>
      <c r="C20" s="319"/>
      <c r="D20" s="168">
        <v>0</v>
      </c>
      <c r="E20" s="320">
        <f aca="true" t="shared" si="5" ref="E20:E25">SUM(C20:D20)</f>
        <v>0</v>
      </c>
      <c r="F20" s="440">
        <f t="shared" si="1"/>
        <v>0</v>
      </c>
      <c r="G20" s="374"/>
      <c r="H20" s="339"/>
      <c r="I20" s="339"/>
      <c r="J20" s="338">
        <f t="shared" si="2"/>
        <v>0</v>
      </c>
      <c r="K20" s="351">
        <f t="shared" si="3"/>
        <v>0</v>
      </c>
    </row>
    <row r="21" spans="1:11" s="175" customFormat="1" ht="12" customHeight="1" thickBot="1">
      <c r="A21" s="10" t="s">
        <v>52</v>
      </c>
      <c r="B21" s="177" t="s">
        <v>166</v>
      </c>
      <c r="C21" s="320"/>
      <c r="D21" s="168">
        <v>0</v>
      </c>
      <c r="E21" s="320">
        <f t="shared" si="5"/>
        <v>0</v>
      </c>
      <c r="F21" s="440">
        <f t="shared" si="1"/>
        <v>0</v>
      </c>
      <c r="G21" s="374"/>
      <c r="H21" s="339"/>
      <c r="I21" s="339"/>
      <c r="J21" s="338">
        <f t="shared" si="2"/>
        <v>0</v>
      </c>
      <c r="K21" s="351">
        <f t="shared" si="3"/>
        <v>0</v>
      </c>
    </row>
    <row r="22" spans="1:11" s="175" customFormat="1" ht="12" customHeight="1" thickBot="1">
      <c r="A22" s="10" t="s">
        <v>53</v>
      </c>
      <c r="B22" s="177" t="s">
        <v>329</v>
      </c>
      <c r="C22" s="320"/>
      <c r="D22" s="168">
        <v>0</v>
      </c>
      <c r="E22" s="320">
        <f t="shared" si="5"/>
        <v>0</v>
      </c>
      <c r="F22" s="440">
        <f t="shared" si="1"/>
        <v>0</v>
      </c>
      <c r="G22" s="374"/>
      <c r="H22" s="339"/>
      <c r="I22" s="339"/>
      <c r="J22" s="338">
        <f t="shared" si="2"/>
        <v>0</v>
      </c>
      <c r="K22" s="351">
        <f t="shared" si="3"/>
        <v>0</v>
      </c>
    </row>
    <row r="23" spans="1:11" s="175" customFormat="1" ht="12" customHeight="1" thickBot="1">
      <c r="A23" s="10" t="s">
        <v>54</v>
      </c>
      <c r="B23" s="177" t="s">
        <v>330</v>
      </c>
      <c r="C23" s="320"/>
      <c r="D23" s="168">
        <v>0</v>
      </c>
      <c r="E23" s="320">
        <f t="shared" si="5"/>
        <v>0</v>
      </c>
      <c r="F23" s="440">
        <f t="shared" si="1"/>
        <v>0</v>
      </c>
      <c r="G23" s="374"/>
      <c r="H23" s="339"/>
      <c r="I23" s="339"/>
      <c r="J23" s="338">
        <f t="shared" si="2"/>
        <v>0</v>
      </c>
      <c r="K23" s="351">
        <f t="shared" si="3"/>
        <v>0</v>
      </c>
    </row>
    <row r="24" spans="1:11" s="175" customFormat="1" ht="12" customHeight="1" thickBot="1">
      <c r="A24" s="10" t="s">
        <v>101</v>
      </c>
      <c r="B24" s="177" t="s">
        <v>167</v>
      </c>
      <c r="C24" s="320"/>
      <c r="D24" s="168">
        <v>0</v>
      </c>
      <c r="E24" s="320">
        <f t="shared" si="5"/>
        <v>0</v>
      </c>
      <c r="F24" s="440">
        <f t="shared" si="1"/>
        <v>0</v>
      </c>
      <c r="G24" s="374"/>
      <c r="H24" s="339"/>
      <c r="I24" s="339"/>
      <c r="J24" s="338">
        <f t="shared" si="2"/>
        <v>0</v>
      </c>
      <c r="K24" s="351">
        <f t="shared" si="3"/>
        <v>0</v>
      </c>
    </row>
    <row r="25" spans="1:11" s="175" customFormat="1" ht="12" customHeight="1" thickBot="1">
      <c r="A25" s="12" t="s">
        <v>102</v>
      </c>
      <c r="B25" s="178" t="s">
        <v>168</v>
      </c>
      <c r="C25" s="321"/>
      <c r="D25" s="168">
        <v>0</v>
      </c>
      <c r="E25" s="320">
        <f t="shared" si="5"/>
        <v>0</v>
      </c>
      <c r="F25" s="440">
        <f t="shared" si="1"/>
        <v>0</v>
      </c>
      <c r="G25" s="374"/>
      <c r="H25" s="339"/>
      <c r="I25" s="339"/>
      <c r="J25" s="338">
        <f t="shared" si="2"/>
        <v>0</v>
      </c>
      <c r="K25" s="351">
        <f t="shared" si="3"/>
        <v>0</v>
      </c>
    </row>
    <row r="26" spans="1:11" s="175" customFormat="1" ht="12" customHeight="1" thickBot="1">
      <c r="A26" s="16" t="s">
        <v>103</v>
      </c>
      <c r="B26" s="17" t="s">
        <v>169</v>
      </c>
      <c r="C26" s="322">
        <f aca="true" t="shared" si="6" ref="C26:I26">+C27+C31+C32+C33</f>
        <v>73000000</v>
      </c>
      <c r="D26" s="322">
        <v>73000000</v>
      </c>
      <c r="E26" s="446">
        <f>+E27+E31+E32+E33</f>
        <v>0</v>
      </c>
      <c r="F26" s="440">
        <f t="shared" si="1"/>
        <v>73000000</v>
      </c>
      <c r="G26" s="375">
        <f t="shared" si="6"/>
        <v>73000000</v>
      </c>
      <c r="H26" s="340">
        <f t="shared" si="6"/>
        <v>0</v>
      </c>
      <c r="I26" s="340">
        <f t="shared" si="6"/>
        <v>0</v>
      </c>
      <c r="J26" s="338">
        <f t="shared" si="2"/>
        <v>73000000</v>
      </c>
      <c r="K26" s="351">
        <f t="shared" si="3"/>
        <v>0</v>
      </c>
    </row>
    <row r="27" spans="1:11" s="175" customFormat="1" ht="12" customHeight="1" thickBot="1">
      <c r="A27" s="11" t="s">
        <v>170</v>
      </c>
      <c r="B27" s="176" t="s">
        <v>341</v>
      </c>
      <c r="C27" s="323">
        <v>65850000</v>
      </c>
      <c r="D27" s="341">
        <v>65850000</v>
      </c>
      <c r="E27" s="512"/>
      <c r="F27" s="440">
        <f t="shared" si="1"/>
        <v>65850000</v>
      </c>
      <c r="G27" s="376">
        <v>65850000</v>
      </c>
      <c r="H27" s="341">
        <f>+H28+H29+H30</f>
        <v>0</v>
      </c>
      <c r="I27" s="341">
        <f>+I28+I29+I30</f>
        <v>0</v>
      </c>
      <c r="J27" s="338">
        <f t="shared" si="2"/>
        <v>65850000</v>
      </c>
      <c r="K27" s="351">
        <f t="shared" si="3"/>
        <v>0</v>
      </c>
    </row>
    <row r="28" spans="1:11" s="175" customFormat="1" ht="12" customHeight="1" thickBot="1">
      <c r="A28" s="10" t="s">
        <v>171</v>
      </c>
      <c r="B28" s="177" t="s">
        <v>176</v>
      </c>
      <c r="C28" s="320">
        <v>2850000</v>
      </c>
      <c r="D28" s="168">
        <v>2850000</v>
      </c>
      <c r="E28" s="512"/>
      <c r="F28" s="440">
        <f t="shared" si="1"/>
        <v>2850000</v>
      </c>
      <c r="G28" s="374">
        <v>2850000</v>
      </c>
      <c r="H28" s="339"/>
      <c r="I28" s="339"/>
      <c r="J28" s="338">
        <f t="shared" si="2"/>
        <v>2850000</v>
      </c>
      <c r="K28" s="351">
        <f t="shared" si="3"/>
        <v>0</v>
      </c>
    </row>
    <row r="29" spans="1:11" s="175" customFormat="1" ht="12" customHeight="1" thickBot="1">
      <c r="A29" s="10" t="s">
        <v>172</v>
      </c>
      <c r="B29" s="177" t="s">
        <v>177</v>
      </c>
      <c r="C29" s="320"/>
      <c r="D29" s="168">
        <v>0</v>
      </c>
      <c r="E29" s="512"/>
      <c r="F29" s="440">
        <f t="shared" si="1"/>
        <v>0</v>
      </c>
      <c r="G29" s="374"/>
      <c r="H29" s="339"/>
      <c r="I29" s="339"/>
      <c r="J29" s="338">
        <f t="shared" si="2"/>
        <v>0</v>
      </c>
      <c r="K29" s="351">
        <f t="shared" si="3"/>
        <v>0</v>
      </c>
    </row>
    <row r="30" spans="1:11" s="175" customFormat="1" ht="12" customHeight="1" thickBot="1">
      <c r="A30" s="10" t="s">
        <v>339</v>
      </c>
      <c r="B30" s="214" t="s">
        <v>340</v>
      </c>
      <c r="C30" s="320">
        <v>63000000</v>
      </c>
      <c r="D30" s="168">
        <v>63000000</v>
      </c>
      <c r="E30" s="512"/>
      <c r="F30" s="440">
        <f t="shared" si="1"/>
        <v>63000000</v>
      </c>
      <c r="G30" s="374">
        <v>63000000</v>
      </c>
      <c r="H30" s="339"/>
      <c r="I30" s="339"/>
      <c r="J30" s="338">
        <f t="shared" si="2"/>
        <v>63000000</v>
      </c>
      <c r="K30" s="351">
        <f t="shared" si="3"/>
        <v>0</v>
      </c>
    </row>
    <row r="31" spans="1:11" s="175" customFormat="1" ht="12" customHeight="1" thickBot="1">
      <c r="A31" s="10" t="s">
        <v>173</v>
      </c>
      <c r="B31" s="177" t="s">
        <v>178</v>
      </c>
      <c r="C31" s="320">
        <v>7000000</v>
      </c>
      <c r="D31" s="168">
        <v>7000000</v>
      </c>
      <c r="E31" s="512"/>
      <c r="F31" s="440">
        <f t="shared" si="1"/>
        <v>7000000</v>
      </c>
      <c r="G31" s="374">
        <v>7000000</v>
      </c>
      <c r="H31" s="339"/>
      <c r="I31" s="339"/>
      <c r="J31" s="338">
        <f t="shared" si="2"/>
        <v>7000000</v>
      </c>
      <c r="K31" s="351">
        <f t="shared" si="3"/>
        <v>0</v>
      </c>
    </row>
    <row r="32" spans="1:11" s="175" customFormat="1" ht="12" customHeight="1" thickBot="1">
      <c r="A32" s="10" t="s">
        <v>174</v>
      </c>
      <c r="B32" s="177" t="s">
        <v>179</v>
      </c>
      <c r="C32" s="320"/>
      <c r="D32" s="168">
        <v>0</v>
      </c>
      <c r="E32" s="512"/>
      <c r="F32" s="440">
        <f t="shared" si="1"/>
        <v>0</v>
      </c>
      <c r="G32" s="374"/>
      <c r="H32" s="339"/>
      <c r="I32" s="339"/>
      <c r="J32" s="338">
        <f t="shared" si="2"/>
        <v>0</v>
      </c>
      <c r="K32" s="351">
        <f t="shared" si="3"/>
        <v>0</v>
      </c>
    </row>
    <row r="33" spans="1:11" s="175" customFormat="1" ht="12" customHeight="1" thickBot="1">
      <c r="A33" s="12" t="s">
        <v>175</v>
      </c>
      <c r="B33" s="178" t="s">
        <v>180</v>
      </c>
      <c r="C33" s="321">
        <v>150000</v>
      </c>
      <c r="D33" s="168">
        <v>150000</v>
      </c>
      <c r="E33" s="512"/>
      <c r="F33" s="440">
        <f t="shared" si="1"/>
        <v>150000</v>
      </c>
      <c r="G33" s="374">
        <v>150000</v>
      </c>
      <c r="H33" s="339"/>
      <c r="I33" s="339"/>
      <c r="J33" s="338">
        <f t="shared" si="2"/>
        <v>150000</v>
      </c>
      <c r="K33" s="351">
        <f t="shared" si="3"/>
        <v>0</v>
      </c>
    </row>
    <row r="34" spans="1:11" s="175" customFormat="1" ht="12" customHeight="1" thickBot="1">
      <c r="A34" s="16" t="s">
        <v>10</v>
      </c>
      <c r="B34" s="17" t="s">
        <v>336</v>
      </c>
      <c r="C34" s="318">
        <f aca="true" t="shared" si="7" ref="C34:I34">SUM(C35:C45)</f>
        <v>22767000</v>
      </c>
      <c r="D34" s="318">
        <v>22767000</v>
      </c>
      <c r="E34" s="444">
        <f>SUM(E35:E45)</f>
        <v>0</v>
      </c>
      <c r="F34" s="440">
        <f t="shared" si="1"/>
        <v>22767000</v>
      </c>
      <c r="G34" s="373">
        <f t="shared" si="7"/>
        <v>9967000</v>
      </c>
      <c r="H34" s="338">
        <f t="shared" si="7"/>
        <v>0</v>
      </c>
      <c r="I34" s="338">
        <f t="shared" si="7"/>
        <v>12800000</v>
      </c>
      <c r="J34" s="338">
        <f t="shared" si="2"/>
        <v>22767000</v>
      </c>
      <c r="K34" s="351">
        <f t="shared" si="3"/>
        <v>0</v>
      </c>
    </row>
    <row r="35" spans="1:11" s="175" customFormat="1" ht="12" customHeight="1" thickBot="1">
      <c r="A35" s="11" t="s">
        <v>55</v>
      </c>
      <c r="B35" s="176" t="s">
        <v>183</v>
      </c>
      <c r="C35" s="319"/>
      <c r="D35" s="168">
        <v>0</v>
      </c>
      <c r="E35" s="320">
        <f>SUM(C35:D35)</f>
        <v>0</v>
      </c>
      <c r="F35" s="440">
        <f t="shared" si="1"/>
        <v>0</v>
      </c>
      <c r="G35" s="374"/>
      <c r="H35" s="339"/>
      <c r="I35" s="339"/>
      <c r="J35" s="338">
        <f t="shared" si="2"/>
        <v>0</v>
      </c>
      <c r="K35" s="351">
        <f t="shared" si="3"/>
        <v>0</v>
      </c>
    </row>
    <row r="36" spans="1:11" s="175" customFormat="1" ht="12" customHeight="1" thickBot="1">
      <c r="A36" s="10" t="s">
        <v>56</v>
      </c>
      <c r="B36" s="177" t="s">
        <v>184</v>
      </c>
      <c r="C36" s="320">
        <v>5737000</v>
      </c>
      <c r="D36" s="168">
        <v>5737000</v>
      </c>
      <c r="E36" s="320"/>
      <c r="F36" s="440">
        <f t="shared" si="1"/>
        <v>5737000</v>
      </c>
      <c r="G36" s="374">
        <v>5737000</v>
      </c>
      <c r="H36" s="339"/>
      <c r="I36" s="339"/>
      <c r="J36" s="338">
        <f t="shared" si="2"/>
        <v>5737000</v>
      </c>
      <c r="K36" s="351">
        <f t="shared" si="3"/>
        <v>0</v>
      </c>
    </row>
    <row r="37" spans="1:11" s="175" customFormat="1" ht="12" customHeight="1" thickBot="1">
      <c r="A37" s="10" t="s">
        <v>57</v>
      </c>
      <c r="B37" s="177" t="s">
        <v>185</v>
      </c>
      <c r="C37" s="320">
        <v>2110000</v>
      </c>
      <c r="D37" s="168">
        <v>2110000</v>
      </c>
      <c r="E37" s="320"/>
      <c r="F37" s="440">
        <f t="shared" si="1"/>
        <v>2110000</v>
      </c>
      <c r="G37" s="374">
        <v>2110000</v>
      </c>
      <c r="H37" s="339"/>
      <c r="I37" s="339"/>
      <c r="J37" s="338">
        <f t="shared" si="2"/>
        <v>2110000</v>
      </c>
      <c r="K37" s="351">
        <f t="shared" si="3"/>
        <v>0</v>
      </c>
    </row>
    <row r="38" spans="1:11" s="175" customFormat="1" ht="12" customHeight="1" thickBot="1">
      <c r="A38" s="10" t="s">
        <v>105</v>
      </c>
      <c r="B38" s="177" t="s">
        <v>186</v>
      </c>
      <c r="C38" s="320"/>
      <c r="D38" s="168">
        <v>0</v>
      </c>
      <c r="E38" s="320"/>
      <c r="F38" s="440">
        <f t="shared" si="1"/>
        <v>0</v>
      </c>
      <c r="G38" s="374"/>
      <c r="H38" s="339"/>
      <c r="I38" s="339"/>
      <c r="J38" s="338">
        <f t="shared" si="2"/>
        <v>0</v>
      </c>
      <c r="K38" s="351">
        <f t="shared" si="3"/>
        <v>0</v>
      </c>
    </row>
    <row r="39" spans="1:11" s="175" customFormat="1" ht="12" customHeight="1" thickBot="1">
      <c r="A39" s="10" t="s">
        <v>106</v>
      </c>
      <c r="B39" s="177" t="s">
        <v>187</v>
      </c>
      <c r="C39" s="320">
        <v>4425000</v>
      </c>
      <c r="D39" s="168">
        <v>4425000</v>
      </c>
      <c r="E39" s="320"/>
      <c r="F39" s="440">
        <f t="shared" si="1"/>
        <v>4425000</v>
      </c>
      <c r="G39" s="374"/>
      <c r="H39" s="339"/>
      <c r="I39" s="339">
        <v>4425000</v>
      </c>
      <c r="J39" s="338">
        <f t="shared" si="2"/>
        <v>4425000</v>
      </c>
      <c r="K39" s="351">
        <f t="shared" si="3"/>
        <v>0</v>
      </c>
    </row>
    <row r="40" spans="1:11" s="175" customFormat="1" ht="12" customHeight="1" thickBot="1">
      <c r="A40" s="10" t="s">
        <v>107</v>
      </c>
      <c r="B40" s="177" t="s">
        <v>188</v>
      </c>
      <c r="C40" s="320">
        <v>4841000</v>
      </c>
      <c r="D40" s="168">
        <v>4841000</v>
      </c>
      <c r="E40" s="320"/>
      <c r="F40" s="440">
        <f t="shared" si="1"/>
        <v>4841000</v>
      </c>
      <c r="G40" s="374">
        <v>2120000</v>
      </c>
      <c r="H40" s="339"/>
      <c r="I40" s="339">
        <v>2721000</v>
      </c>
      <c r="J40" s="338">
        <f t="shared" si="2"/>
        <v>4841000</v>
      </c>
      <c r="K40" s="351">
        <f t="shared" si="3"/>
        <v>0</v>
      </c>
    </row>
    <row r="41" spans="1:11" s="175" customFormat="1" ht="12" customHeight="1" thickBot="1">
      <c r="A41" s="10" t="s">
        <v>108</v>
      </c>
      <c r="B41" s="177" t="s">
        <v>189</v>
      </c>
      <c r="C41" s="320"/>
      <c r="D41" s="168">
        <v>0</v>
      </c>
      <c r="E41" s="320"/>
      <c r="F41" s="440">
        <f t="shared" si="1"/>
        <v>0</v>
      </c>
      <c r="G41" s="374"/>
      <c r="H41" s="339"/>
      <c r="I41" s="339"/>
      <c r="J41" s="338">
        <f t="shared" si="2"/>
        <v>0</v>
      </c>
      <c r="K41" s="351">
        <f t="shared" si="3"/>
        <v>0</v>
      </c>
    </row>
    <row r="42" spans="1:11" s="175" customFormat="1" ht="12" customHeight="1" thickBot="1">
      <c r="A42" s="10" t="s">
        <v>109</v>
      </c>
      <c r="B42" s="177" t="s">
        <v>190</v>
      </c>
      <c r="C42" s="320"/>
      <c r="D42" s="168">
        <v>0</v>
      </c>
      <c r="E42" s="320"/>
      <c r="F42" s="440">
        <f t="shared" si="1"/>
        <v>0</v>
      </c>
      <c r="G42" s="374"/>
      <c r="H42" s="339"/>
      <c r="I42" s="339"/>
      <c r="J42" s="338">
        <f t="shared" si="2"/>
        <v>0</v>
      </c>
      <c r="K42" s="351">
        <f t="shared" si="3"/>
        <v>0</v>
      </c>
    </row>
    <row r="43" spans="1:11" s="175" customFormat="1" ht="12" customHeight="1" thickBot="1">
      <c r="A43" s="10" t="s">
        <v>181</v>
      </c>
      <c r="B43" s="177" t="s">
        <v>191</v>
      </c>
      <c r="C43" s="324"/>
      <c r="D43" s="169">
        <v>0</v>
      </c>
      <c r="E43" s="320">
        <f>SUM(C43:D43)</f>
        <v>0</v>
      </c>
      <c r="F43" s="440">
        <f t="shared" si="1"/>
        <v>0</v>
      </c>
      <c r="G43" s="374"/>
      <c r="H43" s="339"/>
      <c r="I43" s="339"/>
      <c r="J43" s="338">
        <f t="shared" si="2"/>
        <v>0</v>
      </c>
      <c r="K43" s="351">
        <f t="shared" si="3"/>
        <v>0</v>
      </c>
    </row>
    <row r="44" spans="1:11" s="175" customFormat="1" ht="12" customHeight="1" thickBot="1">
      <c r="A44" s="12" t="s">
        <v>182</v>
      </c>
      <c r="B44" s="178" t="s">
        <v>338</v>
      </c>
      <c r="C44" s="325"/>
      <c r="D44" s="169">
        <v>0</v>
      </c>
      <c r="E44" s="320">
        <f>SUM(C44:D44)</f>
        <v>0</v>
      </c>
      <c r="F44" s="440">
        <f t="shared" si="1"/>
        <v>0</v>
      </c>
      <c r="G44" s="374"/>
      <c r="H44" s="339"/>
      <c r="I44" s="339"/>
      <c r="J44" s="338">
        <f t="shared" si="2"/>
        <v>0</v>
      </c>
      <c r="K44" s="351">
        <f t="shared" si="3"/>
        <v>0</v>
      </c>
    </row>
    <row r="45" spans="1:11" s="175" customFormat="1" ht="12" customHeight="1" thickBot="1">
      <c r="A45" s="12" t="s">
        <v>337</v>
      </c>
      <c r="B45" s="102" t="s">
        <v>192</v>
      </c>
      <c r="C45" s="325">
        <v>5654000</v>
      </c>
      <c r="D45" s="169">
        <v>5654000</v>
      </c>
      <c r="E45" s="320"/>
      <c r="F45" s="440">
        <f t="shared" si="1"/>
        <v>5654000</v>
      </c>
      <c r="G45" s="374"/>
      <c r="H45" s="339"/>
      <c r="I45" s="339">
        <v>5654000</v>
      </c>
      <c r="J45" s="338">
        <f t="shared" si="2"/>
        <v>5654000</v>
      </c>
      <c r="K45" s="351">
        <f t="shared" si="3"/>
        <v>0</v>
      </c>
    </row>
    <row r="46" spans="1:11" s="175" customFormat="1" ht="12" customHeight="1" thickBot="1">
      <c r="A46" s="16" t="s">
        <v>11</v>
      </c>
      <c r="B46" s="17" t="s">
        <v>193</v>
      </c>
      <c r="C46" s="318">
        <f aca="true" t="shared" si="8" ref="C46:I46">SUM(C47:C51)</f>
        <v>0</v>
      </c>
      <c r="D46" s="318">
        <v>0</v>
      </c>
      <c r="E46" s="444">
        <f>SUM(E47:E51)</f>
        <v>0</v>
      </c>
      <c r="F46" s="440">
        <f t="shared" si="1"/>
        <v>0</v>
      </c>
      <c r="G46" s="373">
        <f t="shared" si="8"/>
        <v>0</v>
      </c>
      <c r="H46" s="338">
        <f t="shared" si="8"/>
        <v>0</v>
      </c>
      <c r="I46" s="338">
        <f t="shared" si="8"/>
        <v>0</v>
      </c>
      <c r="J46" s="338">
        <f t="shared" si="2"/>
        <v>0</v>
      </c>
      <c r="K46" s="351">
        <f t="shared" si="3"/>
        <v>0</v>
      </c>
    </row>
    <row r="47" spans="1:11" s="175" customFormat="1" ht="12" customHeight="1" thickBot="1">
      <c r="A47" s="11" t="s">
        <v>58</v>
      </c>
      <c r="B47" s="176" t="s">
        <v>197</v>
      </c>
      <c r="C47" s="326"/>
      <c r="D47" s="169">
        <v>0</v>
      </c>
      <c r="E47" s="324">
        <f>SUM(C47:D47)</f>
        <v>0</v>
      </c>
      <c r="F47" s="440">
        <f t="shared" si="1"/>
        <v>0</v>
      </c>
      <c r="G47" s="374"/>
      <c r="H47" s="339"/>
      <c r="I47" s="339"/>
      <c r="J47" s="338">
        <f t="shared" si="2"/>
        <v>0</v>
      </c>
      <c r="K47" s="351">
        <f t="shared" si="3"/>
        <v>0</v>
      </c>
    </row>
    <row r="48" spans="1:11" s="175" customFormat="1" ht="12" customHeight="1" thickBot="1">
      <c r="A48" s="10" t="s">
        <v>59</v>
      </c>
      <c r="B48" s="177" t="s">
        <v>198</v>
      </c>
      <c r="C48" s="324"/>
      <c r="D48" s="169">
        <v>0</v>
      </c>
      <c r="E48" s="324">
        <f>SUM(C48:D48)</f>
        <v>0</v>
      </c>
      <c r="F48" s="440">
        <f t="shared" si="1"/>
        <v>0</v>
      </c>
      <c r="G48" s="374"/>
      <c r="H48" s="339"/>
      <c r="I48" s="339"/>
      <c r="J48" s="338">
        <f t="shared" si="2"/>
        <v>0</v>
      </c>
      <c r="K48" s="351">
        <f t="shared" si="3"/>
        <v>0</v>
      </c>
    </row>
    <row r="49" spans="1:11" s="175" customFormat="1" ht="12" customHeight="1" thickBot="1">
      <c r="A49" s="10" t="s">
        <v>194</v>
      </c>
      <c r="B49" s="177" t="s">
        <v>199</v>
      </c>
      <c r="C49" s="324"/>
      <c r="D49" s="169">
        <v>0</v>
      </c>
      <c r="E49" s="324">
        <f>SUM(C49:D49)</f>
        <v>0</v>
      </c>
      <c r="F49" s="440">
        <f t="shared" si="1"/>
        <v>0</v>
      </c>
      <c r="G49" s="374"/>
      <c r="H49" s="339"/>
      <c r="I49" s="339"/>
      <c r="J49" s="338">
        <f t="shared" si="2"/>
        <v>0</v>
      </c>
      <c r="K49" s="351">
        <f t="shared" si="3"/>
        <v>0</v>
      </c>
    </row>
    <row r="50" spans="1:11" s="175" customFormat="1" ht="12" customHeight="1" thickBot="1">
      <c r="A50" s="10" t="s">
        <v>195</v>
      </c>
      <c r="B50" s="177" t="s">
        <v>200</v>
      </c>
      <c r="C50" s="324"/>
      <c r="D50" s="169">
        <v>0</v>
      </c>
      <c r="E50" s="324">
        <f>SUM(C50:D50)</f>
        <v>0</v>
      </c>
      <c r="F50" s="440">
        <f t="shared" si="1"/>
        <v>0</v>
      </c>
      <c r="G50" s="374"/>
      <c r="H50" s="339"/>
      <c r="I50" s="339"/>
      <c r="J50" s="338">
        <f t="shared" si="2"/>
        <v>0</v>
      </c>
      <c r="K50" s="351">
        <f t="shared" si="3"/>
        <v>0</v>
      </c>
    </row>
    <row r="51" spans="1:11" s="175" customFormat="1" ht="12" customHeight="1" thickBot="1">
      <c r="A51" s="12" t="s">
        <v>196</v>
      </c>
      <c r="B51" s="102" t="s">
        <v>201</v>
      </c>
      <c r="C51" s="325"/>
      <c r="D51" s="169">
        <v>0</v>
      </c>
      <c r="E51" s="324">
        <f>SUM(C51:D51)</f>
        <v>0</v>
      </c>
      <c r="F51" s="440">
        <f t="shared" si="1"/>
        <v>0</v>
      </c>
      <c r="G51" s="374"/>
      <c r="H51" s="339"/>
      <c r="I51" s="339"/>
      <c r="J51" s="338">
        <f t="shared" si="2"/>
        <v>0</v>
      </c>
      <c r="K51" s="351">
        <f t="shared" si="3"/>
        <v>0</v>
      </c>
    </row>
    <row r="52" spans="1:11" s="175" customFormat="1" ht="12" customHeight="1" thickBot="1">
      <c r="A52" s="16" t="s">
        <v>110</v>
      </c>
      <c r="B52" s="17" t="s">
        <v>202</v>
      </c>
      <c r="C52" s="318">
        <f aca="true" t="shared" si="9" ref="C52:I52">SUM(C53:C55)</f>
        <v>0</v>
      </c>
      <c r="D52" s="318">
        <v>0</v>
      </c>
      <c r="E52" s="444">
        <f>SUM(E53:E55)</f>
        <v>0</v>
      </c>
      <c r="F52" s="440">
        <f t="shared" si="1"/>
        <v>0</v>
      </c>
      <c r="G52" s="373">
        <f t="shared" si="9"/>
        <v>0</v>
      </c>
      <c r="H52" s="338">
        <f t="shared" si="9"/>
        <v>0</v>
      </c>
      <c r="I52" s="338">
        <f t="shared" si="9"/>
        <v>0</v>
      </c>
      <c r="J52" s="338">
        <f t="shared" si="2"/>
        <v>0</v>
      </c>
      <c r="K52" s="351">
        <f t="shared" si="3"/>
        <v>0</v>
      </c>
    </row>
    <row r="53" spans="1:11" s="175" customFormat="1" ht="12" customHeight="1" thickBot="1">
      <c r="A53" s="11" t="s">
        <v>60</v>
      </c>
      <c r="B53" s="176" t="s">
        <v>203</v>
      </c>
      <c r="C53" s="319"/>
      <c r="D53" s="168">
        <v>0</v>
      </c>
      <c r="E53" s="320">
        <f>SUM(C53:D53)</f>
        <v>0</v>
      </c>
      <c r="F53" s="440">
        <f t="shared" si="1"/>
        <v>0</v>
      </c>
      <c r="G53" s="374"/>
      <c r="H53" s="339"/>
      <c r="I53" s="339"/>
      <c r="J53" s="338">
        <f t="shared" si="2"/>
        <v>0</v>
      </c>
      <c r="K53" s="351">
        <f t="shared" si="3"/>
        <v>0</v>
      </c>
    </row>
    <row r="54" spans="1:11" s="175" customFormat="1" ht="12" customHeight="1" thickBot="1">
      <c r="A54" s="10" t="s">
        <v>61</v>
      </c>
      <c r="B54" s="177" t="s">
        <v>331</v>
      </c>
      <c r="C54" s="320"/>
      <c r="D54" s="168">
        <v>0</v>
      </c>
      <c r="E54" s="320">
        <f>SUM(C54:D54)</f>
        <v>0</v>
      </c>
      <c r="F54" s="440">
        <f t="shared" si="1"/>
        <v>0</v>
      </c>
      <c r="G54" s="374"/>
      <c r="H54" s="339"/>
      <c r="I54" s="339"/>
      <c r="J54" s="338">
        <f t="shared" si="2"/>
        <v>0</v>
      </c>
      <c r="K54" s="351">
        <f t="shared" si="3"/>
        <v>0</v>
      </c>
    </row>
    <row r="55" spans="1:11" s="175" customFormat="1" ht="12" customHeight="1" thickBot="1">
      <c r="A55" s="10" t="s">
        <v>206</v>
      </c>
      <c r="B55" s="177" t="s">
        <v>204</v>
      </c>
      <c r="C55" s="320"/>
      <c r="D55" s="168">
        <v>0</v>
      </c>
      <c r="E55" s="320">
        <f>SUM(C55:D55)</f>
        <v>0</v>
      </c>
      <c r="F55" s="440">
        <f t="shared" si="1"/>
        <v>0</v>
      </c>
      <c r="G55" s="374"/>
      <c r="H55" s="339"/>
      <c r="I55" s="339"/>
      <c r="J55" s="338">
        <f t="shared" si="2"/>
        <v>0</v>
      </c>
      <c r="K55" s="351">
        <f t="shared" si="3"/>
        <v>0</v>
      </c>
    </row>
    <row r="56" spans="1:11" s="175" customFormat="1" ht="12" customHeight="1" thickBot="1">
      <c r="A56" s="12" t="s">
        <v>207</v>
      </c>
      <c r="B56" s="102" t="s">
        <v>205</v>
      </c>
      <c r="C56" s="321"/>
      <c r="D56" s="168">
        <v>0</v>
      </c>
      <c r="E56" s="320">
        <f>SUM(C56:D56)</f>
        <v>0</v>
      </c>
      <c r="F56" s="440">
        <f t="shared" si="1"/>
        <v>0</v>
      </c>
      <c r="G56" s="374"/>
      <c r="H56" s="339"/>
      <c r="I56" s="339"/>
      <c r="J56" s="338">
        <f t="shared" si="2"/>
        <v>0</v>
      </c>
      <c r="K56" s="351">
        <f t="shared" si="3"/>
        <v>0</v>
      </c>
    </row>
    <row r="57" spans="1:11" s="175" customFormat="1" ht="12" customHeight="1" thickBot="1">
      <c r="A57" s="16" t="s">
        <v>13</v>
      </c>
      <c r="B57" s="100" t="s">
        <v>208</v>
      </c>
      <c r="C57" s="318">
        <f aca="true" t="shared" si="10" ref="C57:I57">SUM(C58:C60)</f>
        <v>0</v>
      </c>
      <c r="D57" s="318">
        <v>0</v>
      </c>
      <c r="E57" s="444">
        <f>SUM(E58:E60)</f>
        <v>0</v>
      </c>
      <c r="F57" s="440">
        <f t="shared" si="1"/>
        <v>0</v>
      </c>
      <c r="G57" s="373">
        <f t="shared" si="10"/>
        <v>0</v>
      </c>
      <c r="H57" s="338">
        <f t="shared" si="10"/>
        <v>0</v>
      </c>
      <c r="I57" s="338">
        <f t="shared" si="10"/>
        <v>0</v>
      </c>
      <c r="J57" s="338">
        <f t="shared" si="2"/>
        <v>0</v>
      </c>
      <c r="K57" s="351">
        <f t="shared" si="3"/>
        <v>0</v>
      </c>
    </row>
    <row r="58" spans="1:11" s="175" customFormat="1" ht="12" customHeight="1" thickBot="1">
      <c r="A58" s="11" t="s">
        <v>111</v>
      </c>
      <c r="B58" s="176" t="s">
        <v>210</v>
      </c>
      <c r="C58" s="324"/>
      <c r="D58" s="169">
        <v>0</v>
      </c>
      <c r="E58" s="324">
        <f>SUM(C58:D58)</f>
        <v>0</v>
      </c>
      <c r="F58" s="440">
        <f t="shared" si="1"/>
        <v>0</v>
      </c>
      <c r="G58" s="374"/>
      <c r="H58" s="339"/>
      <c r="I58" s="339"/>
      <c r="J58" s="338">
        <f t="shared" si="2"/>
        <v>0</v>
      </c>
      <c r="K58" s="351">
        <f t="shared" si="3"/>
        <v>0</v>
      </c>
    </row>
    <row r="59" spans="1:11" s="175" customFormat="1" ht="12" customHeight="1" thickBot="1">
      <c r="A59" s="10" t="s">
        <v>112</v>
      </c>
      <c r="B59" s="177" t="s">
        <v>332</v>
      </c>
      <c r="C59" s="324"/>
      <c r="D59" s="169">
        <v>0</v>
      </c>
      <c r="E59" s="324">
        <f>SUM(C59:D59)</f>
        <v>0</v>
      </c>
      <c r="F59" s="440">
        <f t="shared" si="1"/>
        <v>0</v>
      </c>
      <c r="G59" s="374"/>
      <c r="H59" s="339"/>
      <c r="I59" s="339"/>
      <c r="J59" s="338">
        <f t="shared" si="2"/>
        <v>0</v>
      </c>
      <c r="K59" s="351">
        <f t="shared" si="3"/>
        <v>0</v>
      </c>
    </row>
    <row r="60" spans="1:11" s="175" customFormat="1" ht="12" customHeight="1" thickBot="1">
      <c r="A60" s="10" t="s">
        <v>135</v>
      </c>
      <c r="B60" s="177" t="s">
        <v>211</v>
      </c>
      <c r="C60" s="324"/>
      <c r="D60" s="169">
        <v>0</v>
      </c>
      <c r="E60" s="324">
        <f>SUM(C60:D60)</f>
        <v>0</v>
      </c>
      <c r="F60" s="440">
        <f t="shared" si="1"/>
        <v>0</v>
      </c>
      <c r="G60" s="374"/>
      <c r="H60" s="339"/>
      <c r="I60" s="339"/>
      <c r="J60" s="338">
        <f t="shared" si="2"/>
        <v>0</v>
      </c>
      <c r="K60" s="351">
        <f t="shared" si="3"/>
        <v>0</v>
      </c>
    </row>
    <row r="61" spans="1:11" s="175" customFormat="1" ht="12" customHeight="1" thickBot="1">
      <c r="A61" s="12" t="s">
        <v>209</v>
      </c>
      <c r="B61" s="102" t="s">
        <v>212</v>
      </c>
      <c r="C61" s="324"/>
      <c r="D61" s="169">
        <v>0</v>
      </c>
      <c r="E61" s="324">
        <f>SUM(C61:D61)</f>
        <v>0</v>
      </c>
      <c r="F61" s="440">
        <f t="shared" si="1"/>
        <v>0</v>
      </c>
      <c r="G61" s="374"/>
      <c r="H61" s="339"/>
      <c r="I61" s="339"/>
      <c r="J61" s="338">
        <f t="shared" si="2"/>
        <v>0</v>
      </c>
      <c r="K61" s="351">
        <f t="shared" si="3"/>
        <v>0</v>
      </c>
    </row>
    <row r="62" spans="1:11" s="175" customFormat="1" ht="12" customHeight="1" thickBot="1">
      <c r="A62" s="219" t="s">
        <v>381</v>
      </c>
      <c r="B62" s="17" t="s">
        <v>213</v>
      </c>
      <c r="C62" s="322">
        <f aca="true" t="shared" si="11" ref="C62:I62">+C5+C12+C19+C26+C34+C46+C52+C57</f>
        <v>231925000</v>
      </c>
      <c r="D62" s="322">
        <v>239079940</v>
      </c>
      <c r="E62" s="446">
        <f>+E5+E12+E19+E26+E34+E46+E52+E57</f>
        <v>0</v>
      </c>
      <c r="F62" s="440">
        <f t="shared" si="1"/>
        <v>239079940</v>
      </c>
      <c r="G62" s="377">
        <f t="shared" si="11"/>
        <v>222641428</v>
      </c>
      <c r="H62" s="340">
        <f t="shared" si="11"/>
        <v>5000000</v>
      </c>
      <c r="I62" s="340">
        <f t="shared" si="11"/>
        <v>12800000</v>
      </c>
      <c r="J62" s="338">
        <f t="shared" si="2"/>
        <v>240441428</v>
      </c>
      <c r="K62" s="351">
        <f t="shared" si="3"/>
        <v>8516428</v>
      </c>
    </row>
    <row r="63" spans="1:11" s="175" customFormat="1" ht="12" customHeight="1" thickBot="1">
      <c r="A63" s="212" t="s">
        <v>214</v>
      </c>
      <c r="B63" s="100" t="s">
        <v>215</v>
      </c>
      <c r="C63" s="318">
        <f>SUM(C64:C66)</f>
        <v>0</v>
      </c>
      <c r="D63" s="318">
        <v>0</v>
      </c>
      <c r="E63" s="444">
        <f>SUM(E64:E66)</f>
        <v>0</v>
      </c>
      <c r="F63" s="440">
        <f t="shared" si="1"/>
        <v>0</v>
      </c>
      <c r="G63" s="374"/>
      <c r="H63" s="339"/>
      <c r="I63" s="339"/>
      <c r="J63" s="338">
        <f t="shared" si="2"/>
        <v>0</v>
      </c>
      <c r="K63" s="351">
        <f t="shared" si="3"/>
        <v>0</v>
      </c>
    </row>
    <row r="64" spans="1:11" s="175" customFormat="1" ht="12" customHeight="1" thickBot="1">
      <c r="A64" s="11" t="s">
        <v>246</v>
      </c>
      <c r="B64" s="176" t="s">
        <v>216</v>
      </c>
      <c r="C64" s="324"/>
      <c r="D64" s="169">
        <v>0</v>
      </c>
      <c r="E64" s="324">
        <f>SUM(C64:D64)</f>
        <v>0</v>
      </c>
      <c r="F64" s="440">
        <f t="shared" si="1"/>
        <v>0</v>
      </c>
      <c r="G64" s="374"/>
      <c r="H64" s="339"/>
      <c r="I64" s="339"/>
      <c r="J64" s="338">
        <f t="shared" si="2"/>
        <v>0</v>
      </c>
      <c r="K64" s="351">
        <f t="shared" si="3"/>
        <v>0</v>
      </c>
    </row>
    <row r="65" spans="1:11" s="175" customFormat="1" ht="12" customHeight="1" thickBot="1">
      <c r="A65" s="10" t="s">
        <v>255</v>
      </c>
      <c r="B65" s="177" t="s">
        <v>217</v>
      </c>
      <c r="C65" s="324"/>
      <c r="D65" s="169">
        <v>0</v>
      </c>
      <c r="E65" s="324">
        <f>SUM(C65:D65)</f>
        <v>0</v>
      </c>
      <c r="F65" s="440">
        <f t="shared" si="1"/>
        <v>0</v>
      </c>
      <c r="G65" s="374"/>
      <c r="H65" s="339"/>
      <c r="I65" s="339"/>
      <c r="J65" s="338">
        <f t="shared" si="2"/>
        <v>0</v>
      </c>
      <c r="K65" s="351">
        <f t="shared" si="3"/>
        <v>0</v>
      </c>
    </row>
    <row r="66" spans="1:11" s="175" customFormat="1" ht="12" customHeight="1" thickBot="1">
      <c r="A66" s="12" t="s">
        <v>256</v>
      </c>
      <c r="B66" s="215" t="s">
        <v>366</v>
      </c>
      <c r="C66" s="324"/>
      <c r="D66" s="169">
        <v>0</v>
      </c>
      <c r="E66" s="324">
        <f>SUM(C66:D66)</f>
        <v>0</v>
      </c>
      <c r="F66" s="440">
        <f t="shared" si="1"/>
        <v>0</v>
      </c>
      <c r="G66" s="374"/>
      <c r="H66" s="339"/>
      <c r="I66" s="339"/>
      <c r="J66" s="338">
        <f t="shared" si="2"/>
        <v>0</v>
      </c>
      <c r="K66" s="351">
        <f t="shared" si="3"/>
        <v>0</v>
      </c>
    </row>
    <row r="67" spans="1:11" s="175" customFormat="1" ht="12" customHeight="1" thickBot="1">
      <c r="A67" s="212" t="s">
        <v>219</v>
      </c>
      <c r="B67" s="100" t="s">
        <v>220</v>
      </c>
      <c r="C67" s="318">
        <f aca="true" t="shared" si="12" ref="C67:J67">SUM(C68:C71)</f>
        <v>27118000</v>
      </c>
      <c r="D67" s="318">
        <v>106370869</v>
      </c>
      <c r="E67" s="444">
        <f>SUM(E68:E71)</f>
        <v>0</v>
      </c>
      <c r="F67" s="440">
        <f t="shared" si="1"/>
        <v>106370869</v>
      </c>
      <c r="G67" s="378">
        <f t="shared" si="12"/>
        <v>106370869</v>
      </c>
      <c r="H67" s="318">
        <f t="shared" si="12"/>
        <v>0</v>
      </c>
      <c r="I67" s="318">
        <f t="shared" si="12"/>
        <v>0</v>
      </c>
      <c r="J67" s="318">
        <f t="shared" si="12"/>
        <v>106370869</v>
      </c>
      <c r="K67" s="351">
        <f t="shared" si="3"/>
        <v>79252869</v>
      </c>
    </row>
    <row r="68" spans="1:11" s="175" customFormat="1" ht="12" customHeight="1" thickBot="1">
      <c r="A68" s="11" t="s">
        <v>89</v>
      </c>
      <c r="B68" s="176" t="s">
        <v>221</v>
      </c>
      <c r="C68" s="324">
        <v>27118000</v>
      </c>
      <c r="D68" s="169">
        <v>106370869</v>
      </c>
      <c r="E68" s="324"/>
      <c r="F68" s="440">
        <f t="shared" si="1"/>
        <v>106370869</v>
      </c>
      <c r="G68" s="374">
        <v>106370869</v>
      </c>
      <c r="H68" s="339"/>
      <c r="I68" s="339"/>
      <c r="J68" s="338">
        <f t="shared" si="2"/>
        <v>106370869</v>
      </c>
      <c r="K68" s="351">
        <f t="shared" si="3"/>
        <v>79252869</v>
      </c>
    </row>
    <row r="69" spans="1:11" s="175" customFormat="1" ht="12" customHeight="1" thickBot="1">
      <c r="A69" s="10" t="s">
        <v>90</v>
      </c>
      <c r="B69" s="177" t="s">
        <v>222</v>
      </c>
      <c r="C69" s="324"/>
      <c r="D69" s="169">
        <v>0</v>
      </c>
      <c r="E69" s="324">
        <f>SUM(C69:D69)</f>
        <v>0</v>
      </c>
      <c r="F69" s="440">
        <f t="shared" si="1"/>
        <v>0</v>
      </c>
      <c r="G69" s="374"/>
      <c r="H69" s="339"/>
      <c r="I69" s="339"/>
      <c r="J69" s="338">
        <f t="shared" si="2"/>
        <v>0</v>
      </c>
      <c r="K69" s="351">
        <f t="shared" si="3"/>
        <v>0</v>
      </c>
    </row>
    <row r="70" spans="1:11" s="175" customFormat="1" ht="12" customHeight="1" thickBot="1">
      <c r="A70" s="10" t="s">
        <v>247</v>
      </c>
      <c r="B70" s="177" t="s">
        <v>223</v>
      </c>
      <c r="C70" s="324"/>
      <c r="D70" s="169">
        <v>0</v>
      </c>
      <c r="E70" s="324">
        <f>SUM(C70:D70)</f>
        <v>0</v>
      </c>
      <c r="F70" s="440">
        <f aca="true" t="shared" si="13" ref="F70:F87">SUM(D70:E70)</f>
        <v>0</v>
      </c>
      <c r="G70" s="374"/>
      <c r="H70" s="339"/>
      <c r="I70" s="339"/>
      <c r="J70" s="338">
        <f aca="true" t="shared" si="14" ref="J70:J132">SUM(G70:I70)</f>
        <v>0</v>
      </c>
      <c r="K70" s="351">
        <f aca="true" t="shared" si="15" ref="K70:K133">J70-C70</f>
        <v>0</v>
      </c>
    </row>
    <row r="71" spans="1:11" s="175" customFormat="1" ht="12" customHeight="1" thickBot="1">
      <c r="A71" s="12" t="s">
        <v>248</v>
      </c>
      <c r="B71" s="102" t="s">
        <v>224</v>
      </c>
      <c r="C71" s="324"/>
      <c r="D71" s="169">
        <v>0</v>
      </c>
      <c r="E71" s="324">
        <f>SUM(C71:D71)</f>
        <v>0</v>
      </c>
      <c r="F71" s="440">
        <f t="shared" si="13"/>
        <v>0</v>
      </c>
      <c r="G71" s="374"/>
      <c r="H71" s="339"/>
      <c r="I71" s="339"/>
      <c r="J71" s="338">
        <f t="shared" si="14"/>
        <v>0</v>
      </c>
      <c r="K71" s="351">
        <f t="shared" si="15"/>
        <v>0</v>
      </c>
    </row>
    <row r="72" spans="1:11" s="175" customFormat="1" ht="12" customHeight="1" thickBot="1">
      <c r="A72" s="212" t="s">
        <v>225</v>
      </c>
      <c r="B72" s="100" t="s">
        <v>226</v>
      </c>
      <c r="C72" s="318">
        <f>SUM(C73:C74)</f>
        <v>0</v>
      </c>
      <c r="D72" s="318">
        <v>22007000</v>
      </c>
      <c r="E72" s="444">
        <f>SUM(E73:E74)</f>
        <v>0</v>
      </c>
      <c r="F72" s="440">
        <f t="shared" si="13"/>
        <v>22007000</v>
      </c>
      <c r="G72" s="374"/>
      <c r="H72" s="339"/>
      <c r="I72" s="339"/>
      <c r="J72" s="338">
        <f t="shared" si="14"/>
        <v>0</v>
      </c>
      <c r="K72" s="351">
        <f t="shared" si="15"/>
        <v>0</v>
      </c>
    </row>
    <row r="73" spans="1:11" s="175" customFormat="1" ht="12" customHeight="1" thickBot="1">
      <c r="A73" s="11" t="s">
        <v>249</v>
      </c>
      <c r="B73" s="176" t="s">
        <v>227</v>
      </c>
      <c r="C73" s="324"/>
      <c r="D73" s="169">
        <v>22007000</v>
      </c>
      <c r="E73" s="324"/>
      <c r="F73" s="440">
        <f t="shared" si="13"/>
        <v>22007000</v>
      </c>
      <c r="G73" s="374"/>
      <c r="H73" s="339"/>
      <c r="I73" s="339"/>
      <c r="J73" s="338">
        <f t="shared" si="14"/>
        <v>0</v>
      </c>
      <c r="K73" s="351">
        <f t="shared" si="15"/>
        <v>0</v>
      </c>
    </row>
    <row r="74" spans="1:11" s="175" customFormat="1" ht="12" customHeight="1" thickBot="1">
      <c r="A74" s="12" t="s">
        <v>250</v>
      </c>
      <c r="B74" s="102" t="s">
        <v>228</v>
      </c>
      <c r="C74" s="324"/>
      <c r="D74" s="169">
        <v>0</v>
      </c>
      <c r="E74" s="324">
        <f>SUM(C74:D74)</f>
        <v>0</v>
      </c>
      <c r="F74" s="440">
        <f t="shared" si="13"/>
        <v>0</v>
      </c>
      <c r="G74" s="374"/>
      <c r="H74" s="339"/>
      <c r="I74" s="339"/>
      <c r="J74" s="338">
        <f t="shared" si="14"/>
        <v>0</v>
      </c>
      <c r="K74" s="351">
        <f t="shared" si="15"/>
        <v>0</v>
      </c>
    </row>
    <row r="75" spans="1:11" s="175" customFormat="1" ht="12" customHeight="1" thickBot="1">
      <c r="A75" s="212" t="s">
        <v>229</v>
      </c>
      <c r="B75" s="100" t="s">
        <v>230</v>
      </c>
      <c r="C75" s="318">
        <f>SUM(C76:C78)</f>
        <v>0</v>
      </c>
      <c r="D75" s="318">
        <v>0</v>
      </c>
      <c r="E75" s="444">
        <f>SUM(E76:E78)</f>
        <v>0</v>
      </c>
      <c r="F75" s="440">
        <f t="shared" si="13"/>
        <v>0</v>
      </c>
      <c r="G75" s="374"/>
      <c r="H75" s="339"/>
      <c r="I75" s="339"/>
      <c r="J75" s="338">
        <f t="shared" si="14"/>
        <v>0</v>
      </c>
      <c r="K75" s="351">
        <f t="shared" si="15"/>
        <v>0</v>
      </c>
    </row>
    <row r="76" spans="1:11" s="175" customFormat="1" ht="12" customHeight="1" thickBot="1">
      <c r="A76" s="11" t="s">
        <v>251</v>
      </c>
      <c r="B76" s="176" t="s">
        <v>231</v>
      </c>
      <c r="C76" s="324"/>
      <c r="D76" s="169">
        <v>0</v>
      </c>
      <c r="E76" s="324">
        <f>SUM(C76:D76)</f>
        <v>0</v>
      </c>
      <c r="F76" s="440">
        <f t="shared" si="13"/>
        <v>0</v>
      </c>
      <c r="G76" s="374"/>
      <c r="H76" s="339"/>
      <c r="I76" s="339"/>
      <c r="J76" s="338">
        <f t="shared" si="14"/>
        <v>0</v>
      </c>
      <c r="K76" s="351">
        <f t="shared" si="15"/>
        <v>0</v>
      </c>
    </row>
    <row r="77" spans="1:11" s="175" customFormat="1" ht="12" customHeight="1" thickBot="1">
      <c r="A77" s="10" t="s">
        <v>252</v>
      </c>
      <c r="B77" s="177" t="s">
        <v>232</v>
      </c>
      <c r="C77" s="324"/>
      <c r="D77" s="169">
        <v>0</v>
      </c>
      <c r="E77" s="324">
        <f>SUM(C77:D77)</f>
        <v>0</v>
      </c>
      <c r="F77" s="440">
        <f t="shared" si="13"/>
        <v>0</v>
      </c>
      <c r="G77" s="374"/>
      <c r="H77" s="339"/>
      <c r="I77" s="339"/>
      <c r="J77" s="338">
        <f t="shared" si="14"/>
        <v>0</v>
      </c>
      <c r="K77" s="351">
        <f t="shared" si="15"/>
        <v>0</v>
      </c>
    </row>
    <row r="78" spans="1:11" s="175" customFormat="1" ht="12" customHeight="1" thickBot="1">
      <c r="A78" s="12" t="s">
        <v>253</v>
      </c>
      <c r="B78" s="102" t="s">
        <v>233</v>
      </c>
      <c r="C78" s="324"/>
      <c r="D78" s="169">
        <v>0</v>
      </c>
      <c r="E78" s="324">
        <f>SUM(C78:D78)</f>
        <v>0</v>
      </c>
      <c r="F78" s="440">
        <f t="shared" si="13"/>
        <v>0</v>
      </c>
      <c r="G78" s="374"/>
      <c r="H78" s="339"/>
      <c r="I78" s="339"/>
      <c r="J78" s="338">
        <f t="shared" si="14"/>
        <v>0</v>
      </c>
      <c r="K78" s="351">
        <f t="shared" si="15"/>
        <v>0</v>
      </c>
    </row>
    <row r="79" spans="1:11" s="175" customFormat="1" ht="12" customHeight="1" thickBot="1">
      <c r="A79" s="212" t="s">
        <v>234</v>
      </c>
      <c r="B79" s="100" t="s">
        <v>254</v>
      </c>
      <c r="C79" s="318">
        <f aca="true" t="shared" si="16" ref="C79:J79">SUM(C80:C83)</f>
        <v>0</v>
      </c>
      <c r="D79" s="318">
        <v>0</v>
      </c>
      <c r="E79" s="444">
        <f>SUM(E80:E83)</f>
        <v>0</v>
      </c>
      <c r="F79" s="440">
        <f t="shared" si="13"/>
        <v>0</v>
      </c>
      <c r="G79" s="378">
        <f t="shared" si="16"/>
        <v>0</v>
      </c>
      <c r="H79" s="318">
        <f t="shared" si="16"/>
        <v>0</v>
      </c>
      <c r="I79" s="318">
        <f t="shared" si="16"/>
        <v>0</v>
      </c>
      <c r="J79" s="318">
        <f t="shared" si="16"/>
        <v>0</v>
      </c>
      <c r="K79" s="351">
        <f t="shared" si="15"/>
        <v>0</v>
      </c>
    </row>
    <row r="80" spans="1:11" s="175" customFormat="1" ht="12" customHeight="1" thickBot="1">
      <c r="A80" s="180" t="s">
        <v>235</v>
      </c>
      <c r="B80" s="176" t="s">
        <v>236</v>
      </c>
      <c r="C80" s="324"/>
      <c r="D80" s="169">
        <v>0</v>
      </c>
      <c r="E80" s="324">
        <f>SUM(C80:D80)</f>
        <v>0</v>
      </c>
      <c r="F80" s="440">
        <f t="shared" si="13"/>
        <v>0</v>
      </c>
      <c r="G80" s="374"/>
      <c r="H80" s="339"/>
      <c r="I80" s="339"/>
      <c r="J80" s="338">
        <f t="shared" si="14"/>
        <v>0</v>
      </c>
      <c r="K80" s="351">
        <f t="shared" si="15"/>
        <v>0</v>
      </c>
    </row>
    <row r="81" spans="1:11" s="175" customFormat="1" ht="12" customHeight="1" thickBot="1">
      <c r="A81" s="181" t="s">
        <v>237</v>
      </c>
      <c r="B81" s="177" t="s">
        <v>238</v>
      </c>
      <c r="C81" s="324"/>
      <c r="D81" s="169">
        <v>0</v>
      </c>
      <c r="E81" s="324">
        <f>SUM(C81:D81)</f>
        <v>0</v>
      </c>
      <c r="F81" s="440">
        <f t="shared" si="13"/>
        <v>0</v>
      </c>
      <c r="G81" s="374"/>
      <c r="H81" s="339"/>
      <c r="I81" s="339"/>
      <c r="J81" s="338">
        <f t="shared" si="14"/>
        <v>0</v>
      </c>
      <c r="K81" s="351">
        <f t="shared" si="15"/>
        <v>0</v>
      </c>
    </row>
    <row r="82" spans="1:11" s="175" customFormat="1" ht="12" customHeight="1" thickBot="1">
      <c r="A82" s="181" t="s">
        <v>239</v>
      </c>
      <c r="B82" s="177" t="s">
        <v>240</v>
      </c>
      <c r="C82" s="324"/>
      <c r="D82" s="169">
        <v>0</v>
      </c>
      <c r="E82" s="324">
        <f>SUM(C82:D82)</f>
        <v>0</v>
      </c>
      <c r="F82" s="440">
        <f t="shared" si="13"/>
        <v>0</v>
      </c>
      <c r="G82" s="374"/>
      <c r="H82" s="339"/>
      <c r="I82" s="339"/>
      <c r="J82" s="338">
        <f t="shared" si="14"/>
        <v>0</v>
      </c>
      <c r="K82" s="351">
        <f t="shared" si="15"/>
        <v>0</v>
      </c>
    </row>
    <row r="83" spans="1:11" s="175" customFormat="1" ht="12" customHeight="1" thickBot="1">
      <c r="A83" s="182" t="s">
        <v>241</v>
      </c>
      <c r="B83" s="102" t="s">
        <v>242</v>
      </c>
      <c r="C83" s="324"/>
      <c r="D83" s="169">
        <v>0</v>
      </c>
      <c r="E83" s="324">
        <f>SUM(C83:D83)</f>
        <v>0</v>
      </c>
      <c r="F83" s="440">
        <f t="shared" si="13"/>
        <v>0</v>
      </c>
      <c r="G83" s="374"/>
      <c r="H83" s="339"/>
      <c r="I83" s="339"/>
      <c r="J83" s="338">
        <f t="shared" si="14"/>
        <v>0</v>
      </c>
      <c r="K83" s="351">
        <f t="shared" si="15"/>
        <v>0</v>
      </c>
    </row>
    <row r="84" spans="1:11" s="175" customFormat="1" ht="12" customHeight="1" thickBot="1">
      <c r="A84" s="212" t="s">
        <v>243</v>
      </c>
      <c r="B84" s="100" t="s">
        <v>380</v>
      </c>
      <c r="C84" s="327"/>
      <c r="D84" s="327">
        <v>0</v>
      </c>
      <c r="E84" s="513"/>
      <c r="F84" s="440">
        <f t="shared" si="13"/>
        <v>0</v>
      </c>
      <c r="G84" s="374"/>
      <c r="H84" s="339"/>
      <c r="I84" s="339"/>
      <c r="J84" s="338">
        <f t="shared" si="14"/>
        <v>0</v>
      </c>
      <c r="K84" s="351">
        <f t="shared" si="15"/>
        <v>0</v>
      </c>
    </row>
    <row r="85" spans="1:11" s="175" customFormat="1" ht="13.5" customHeight="1" thickBot="1">
      <c r="A85" s="212" t="s">
        <v>245</v>
      </c>
      <c r="B85" s="100" t="s">
        <v>244</v>
      </c>
      <c r="C85" s="327"/>
      <c r="D85" s="441">
        <v>0</v>
      </c>
      <c r="E85" s="513"/>
      <c r="F85" s="440">
        <f t="shared" si="13"/>
        <v>0</v>
      </c>
      <c r="G85" s="374"/>
      <c r="H85" s="339"/>
      <c r="I85" s="339"/>
      <c r="J85" s="338">
        <f t="shared" si="14"/>
        <v>0</v>
      </c>
      <c r="K85" s="351">
        <f t="shared" si="15"/>
        <v>0</v>
      </c>
    </row>
    <row r="86" spans="1:11" s="175" customFormat="1" ht="15.75" customHeight="1" thickBot="1">
      <c r="A86" s="212" t="s">
        <v>257</v>
      </c>
      <c r="B86" s="183" t="s">
        <v>383</v>
      </c>
      <c r="C86" s="322">
        <f>+C63+C67+C72+C75+C79+C85+C84</f>
        <v>27118000</v>
      </c>
      <c r="D86" s="446">
        <v>128377869</v>
      </c>
      <c r="E86" s="322">
        <f>+E63+E67+E72+E75+E79+E85+E84</f>
        <v>0</v>
      </c>
      <c r="F86" s="440">
        <f t="shared" si="13"/>
        <v>128377869</v>
      </c>
      <c r="G86" s="377">
        <f>+G63+G67+G72+G75+G79+G85+G84</f>
        <v>106370869</v>
      </c>
      <c r="H86" s="340">
        <v>48571000</v>
      </c>
      <c r="I86" s="340">
        <v>84280000</v>
      </c>
      <c r="J86" s="338">
        <f t="shared" si="14"/>
        <v>239221869</v>
      </c>
      <c r="K86" s="351">
        <f>J86-C86</f>
        <v>212103869</v>
      </c>
    </row>
    <row r="87" spans="1:11" s="175" customFormat="1" ht="16.5" customHeight="1" thickBot="1">
      <c r="A87" s="213" t="s">
        <v>382</v>
      </c>
      <c r="B87" s="184" t="s">
        <v>384</v>
      </c>
      <c r="C87" s="322">
        <f aca="true" t="shared" si="17" ref="C87:I87">+C62+C86</f>
        <v>259043000</v>
      </c>
      <c r="D87" s="446">
        <v>367457809</v>
      </c>
      <c r="E87" s="322">
        <f>+E62+E86</f>
        <v>0</v>
      </c>
      <c r="F87" s="440">
        <f t="shared" si="13"/>
        <v>367457809</v>
      </c>
      <c r="G87" s="379">
        <f t="shared" si="17"/>
        <v>329012297</v>
      </c>
      <c r="H87" s="344">
        <f t="shared" si="17"/>
        <v>53571000</v>
      </c>
      <c r="I87" s="344">
        <f t="shared" si="17"/>
        <v>97080000</v>
      </c>
      <c r="J87" s="345">
        <f t="shared" si="14"/>
        <v>479663297</v>
      </c>
      <c r="K87" s="351">
        <f t="shared" si="15"/>
        <v>220620297</v>
      </c>
    </row>
    <row r="88" spans="1:11" s="175" customFormat="1" ht="83.25" customHeight="1">
      <c r="A88" s="225"/>
      <c r="B88" s="226"/>
      <c r="C88" s="227"/>
      <c r="D88" s="227"/>
      <c r="E88" s="227"/>
      <c r="F88" s="227"/>
      <c r="G88" s="347"/>
      <c r="H88" s="347"/>
      <c r="I88" s="347"/>
      <c r="J88" s="348">
        <f t="shared" si="14"/>
        <v>0</v>
      </c>
      <c r="K88" s="351">
        <f t="shared" si="15"/>
        <v>0</v>
      </c>
    </row>
    <row r="89" spans="1:11" ht="16.5" customHeight="1">
      <c r="A89" s="585" t="s">
        <v>35</v>
      </c>
      <c r="B89" s="585"/>
      <c r="C89" s="585"/>
      <c r="D89" s="369"/>
      <c r="E89" s="369"/>
      <c r="F89" s="369"/>
      <c r="G89" s="233"/>
      <c r="H89" s="233"/>
      <c r="I89" s="233"/>
      <c r="J89" s="227">
        <f t="shared" si="14"/>
        <v>0</v>
      </c>
      <c r="K89" s="351"/>
    </row>
    <row r="90" spans="1:11" s="229" customFormat="1" ht="16.5" customHeight="1" thickBot="1">
      <c r="A90" s="587" t="s">
        <v>92</v>
      </c>
      <c r="B90" s="587"/>
      <c r="C90" s="228" t="s">
        <v>565</v>
      </c>
      <c r="D90" s="60"/>
      <c r="E90" s="60"/>
      <c r="F90" s="60"/>
      <c r="G90" s="349"/>
      <c r="H90" s="349"/>
      <c r="I90" s="349"/>
      <c r="J90" s="350">
        <f t="shared" si="14"/>
        <v>0</v>
      </c>
      <c r="K90" s="351"/>
    </row>
    <row r="91" spans="1:11" ht="37.5" customHeight="1" thickBot="1">
      <c r="A91" s="24" t="s">
        <v>50</v>
      </c>
      <c r="B91" s="25" t="s">
        <v>36</v>
      </c>
      <c r="C91" s="328" t="str">
        <f>+C3</f>
        <v>2016. évi előirányzat</v>
      </c>
      <c r="D91" s="380" t="s">
        <v>568</v>
      </c>
      <c r="E91" s="515" t="s">
        <v>561</v>
      </c>
      <c r="F91" s="380" t="s">
        <v>568</v>
      </c>
      <c r="G91" s="517"/>
      <c r="H91" s="147"/>
      <c r="I91" s="147"/>
      <c r="J91" s="346">
        <f t="shared" si="14"/>
        <v>0</v>
      </c>
      <c r="K91" s="351"/>
    </row>
    <row r="92" spans="1:11" s="175" customFormat="1" ht="12" customHeight="1" thickBot="1">
      <c r="A92" s="24" t="s">
        <v>398</v>
      </c>
      <c r="B92" s="25" t="s">
        <v>399</v>
      </c>
      <c r="C92" s="328" t="s">
        <v>400</v>
      </c>
      <c r="D92" s="380"/>
      <c r="E92" s="515"/>
      <c r="F92" s="519"/>
      <c r="G92" s="374" t="s">
        <v>437</v>
      </c>
      <c r="H92" s="339" t="s">
        <v>435</v>
      </c>
      <c r="I92" s="339" t="s">
        <v>436</v>
      </c>
      <c r="J92" s="338">
        <f t="shared" si="14"/>
        <v>0</v>
      </c>
      <c r="K92" s="351"/>
    </row>
    <row r="93" spans="1:11" ht="12" customHeight="1" thickBot="1">
      <c r="A93" s="18" t="s">
        <v>6</v>
      </c>
      <c r="B93" s="20" t="s">
        <v>342</v>
      </c>
      <c r="C93" s="329">
        <f>C94+C95+C96+C97+C98+C111</f>
        <v>241043000</v>
      </c>
      <c r="D93" s="444">
        <v>275272558</v>
      </c>
      <c r="E93" s="318">
        <f>E94+E95+E96+E97+E98+E111</f>
        <v>0</v>
      </c>
      <c r="F93" s="440">
        <f>SUM(D93:E93)</f>
        <v>275272558</v>
      </c>
      <c r="G93" s="373">
        <f>G94+G95+G96+G97+G98+G111</f>
        <v>114989525</v>
      </c>
      <c r="H93" s="338">
        <f>H94+H95+H96+H97+H98+H111</f>
        <v>59430328</v>
      </c>
      <c r="I93" s="338">
        <f>I94+I95+I96+I97+I98+I111</f>
        <v>100852705</v>
      </c>
      <c r="J93" s="338">
        <f>SUM(G93:I93)</f>
        <v>275272558</v>
      </c>
      <c r="K93" s="351">
        <f t="shared" si="15"/>
        <v>34229558</v>
      </c>
    </row>
    <row r="94" spans="1:11" ht="12" customHeight="1">
      <c r="A94" s="13" t="s">
        <v>62</v>
      </c>
      <c r="B94" s="6" t="s">
        <v>37</v>
      </c>
      <c r="C94" s="330">
        <v>103656000</v>
      </c>
      <c r="D94" s="445">
        <v>111412070</v>
      </c>
      <c r="E94" s="319">
        <v>1413708</v>
      </c>
      <c r="F94" s="346">
        <f aca="true" t="shared" si="18" ref="F94:F154">SUM(D94:E94)</f>
        <v>112825778</v>
      </c>
      <c r="G94" s="442">
        <v>25642855</v>
      </c>
      <c r="H94" s="342">
        <v>36407400</v>
      </c>
      <c r="I94" s="342">
        <v>49361815</v>
      </c>
      <c r="J94" s="338">
        <f t="shared" si="14"/>
        <v>111412070</v>
      </c>
      <c r="K94" s="351"/>
    </row>
    <row r="95" spans="1:11" ht="12" customHeight="1">
      <c r="A95" s="10" t="s">
        <v>63</v>
      </c>
      <c r="B95" s="4" t="s">
        <v>113</v>
      </c>
      <c r="C95" s="320">
        <v>29983000</v>
      </c>
      <c r="D95" s="168">
        <v>35779029</v>
      </c>
      <c r="E95" s="320"/>
      <c r="F95" s="338">
        <f t="shared" si="18"/>
        <v>35779029</v>
      </c>
      <c r="G95" s="442">
        <v>7594052</v>
      </c>
      <c r="H95" s="342">
        <v>11140928</v>
      </c>
      <c r="I95" s="342">
        <v>17044049</v>
      </c>
      <c r="J95" s="338">
        <f t="shared" si="14"/>
        <v>35779029</v>
      </c>
      <c r="K95" s="351">
        <f t="shared" si="15"/>
        <v>5796029</v>
      </c>
    </row>
    <row r="96" spans="1:11" ht="12" customHeight="1">
      <c r="A96" s="10" t="s">
        <v>64</v>
      </c>
      <c r="B96" s="4" t="s">
        <v>87</v>
      </c>
      <c r="C96" s="321">
        <v>94804000</v>
      </c>
      <c r="D96" s="168">
        <v>100766841</v>
      </c>
      <c r="E96" s="320"/>
      <c r="F96" s="338">
        <f t="shared" si="18"/>
        <v>100766841</v>
      </c>
      <c r="G96" s="442">
        <v>54438000</v>
      </c>
      <c r="H96" s="342">
        <v>11882000</v>
      </c>
      <c r="I96" s="342">
        <v>34446841</v>
      </c>
      <c r="J96" s="338">
        <f t="shared" si="14"/>
        <v>100766841</v>
      </c>
      <c r="K96" s="351">
        <f t="shared" si="15"/>
        <v>5962841</v>
      </c>
    </row>
    <row r="97" spans="1:11" ht="12" customHeight="1">
      <c r="A97" s="10" t="s">
        <v>65</v>
      </c>
      <c r="B97" s="7" t="s">
        <v>114</v>
      </c>
      <c r="C97" s="321">
        <v>9600000</v>
      </c>
      <c r="D97" s="168">
        <v>9673660</v>
      </c>
      <c r="E97" s="320"/>
      <c r="F97" s="338">
        <f t="shared" si="18"/>
        <v>9673660</v>
      </c>
      <c r="G97" s="442">
        <v>9673660</v>
      </c>
      <c r="H97" s="342"/>
      <c r="I97" s="342"/>
      <c r="J97" s="338">
        <f t="shared" si="14"/>
        <v>9673660</v>
      </c>
      <c r="K97" s="351">
        <f t="shared" si="15"/>
        <v>73660</v>
      </c>
    </row>
    <row r="98" spans="1:11" ht="12" customHeight="1">
      <c r="A98" s="10" t="s">
        <v>73</v>
      </c>
      <c r="B98" s="15" t="s">
        <v>115</v>
      </c>
      <c r="C98" s="321">
        <v>3000000</v>
      </c>
      <c r="D98" s="168">
        <v>16067520</v>
      </c>
      <c r="E98" s="320"/>
      <c r="F98" s="338">
        <f t="shared" si="18"/>
        <v>16067520</v>
      </c>
      <c r="G98" s="442">
        <v>16067520</v>
      </c>
      <c r="H98" s="342"/>
      <c r="I98" s="342"/>
      <c r="J98" s="338">
        <f t="shared" si="14"/>
        <v>16067520</v>
      </c>
      <c r="K98" s="351">
        <f t="shared" si="15"/>
        <v>13067520</v>
      </c>
    </row>
    <row r="99" spans="1:11" ht="12" customHeight="1">
      <c r="A99" s="10" t="s">
        <v>66</v>
      </c>
      <c r="B99" s="4" t="s">
        <v>347</v>
      </c>
      <c r="C99" s="321"/>
      <c r="D99" s="168">
        <v>0</v>
      </c>
      <c r="E99" s="320"/>
      <c r="F99" s="338">
        <f t="shared" si="18"/>
        <v>0</v>
      </c>
      <c r="G99" s="442"/>
      <c r="H99" s="342"/>
      <c r="I99" s="342"/>
      <c r="J99" s="338">
        <f t="shared" si="14"/>
        <v>0</v>
      </c>
      <c r="K99" s="351">
        <f t="shared" si="15"/>
        <v>0</v>
      </c>
    </row>
    <row r="100" spans="1:11" ht="12" customHeight="1">
      <c r="A100" s="10" t="s">
        <v>67</v>
      </c>
      <c r="B100" s="56" t="s">
        <v>346</v>
      </c>
      <c r="C100" s="321"/>
      <c r="D100" s="168">
        <v>131520</v>
      </c>
      <c r="E100" s="320"/>
      <c r="F100" s="338">
        <f t="shared" si="18"/>
        <v>131520</v>
      </c>
      <c r="G100" s="442">
        <v>131520</v>
      </c>
      <c r="H100" s="342"/>
      <c r="I100" s="342"/>
      <c r="J100" s="338">
        <f t="shared" si="14"/>
        <v>131520</v>
      </c>
      <c r="K100" s="351">
        <f t="shared" si="15"/>
        <v>131520</v>
      </c>
    </row>
    <row r="101" spans="1:11" ht="12" customHeight="1">
      <c r="A101" s="10" t="s">
        <v>74</v>
      </c>
      <c r="B101" s="56" t="s">
        <v>345</v>
      </c>
      <c r="C101" s="321"/>
      <c r="D101" s="168">
        <v>0</v>
      </c>
      <c r="E101" s="320"/>
      <c r="F101" s="338">
        <f t="shared" si="18"/>
        <v>0</v>
      </c>
      <c r="G101" s="442"/>
      <c r="H101" s="342"/>
      <c r="I101" s="342"/>
      <c r="J101" s="338">
        <f t="shared" si="14"/>
        <v>0</v>
      </c>
      <c r="K101" s="351">
        <f t="shared" si="15"/>
        <v>0</v>
      </c>
    </row>
    <row r="102" spans="1:11" ht="12" customHeight="1">
      <c r="A102" s="10" t="s">
        <v>75</v>
      </c>
      <c r="B102" s="54" t="s">
        <v>260</v>
      </c>
      <c r="C102" s="321"/>
      <c r="D102" s="168">
        <v>0</v>
      </c>
      <c r="E102" s="320">
        <f aca="true" t="shared" si="19" ref="E102:E108">SUM(C102:D102)</f>
        <v>0</v>
      </c>
      <c r="F102" s="338">
        <f t="shared" si="18"/>
        <v>0</v>
      </c>
      <c r="G102" s="442"/>
      <c r="H102" s="342"/>
      <c r="I102" s="342"/>
      <c r="J102" s="338">
        <f t="shared" si="14"/>
        <v>0</v>
      </c>
      <c r="K102" s="351">
        <f t="shared" si="15"/>
        <v>0</v>
      </c>
    </row>
    <row r="103" spans="1:11" ht="12" customHeight="1">
      <c r="A103" s="10" t="s">
        <v>76</v>
      </c>
      <c r="B103" s="55" t="s">
        <v>261</v>
      </c>
      <c r="C103" s="321"/>
      <c r="D103" s="168">
        <v>0</v>
      </c>
      <c r="E103" s="320">
        <f t="shared" si="19"/>
        <v>0</v>
      </c>
      <c r="F103" s="338">
        <f t="shared" si="18"/>
        <v>0</v>
      </c>
      <c r="G103" s="442"/>
      <c r="H103" s="342"/>
      <c r="I103" s="342"/>
      <c r="J103" s="338">
        <f t="shared" si="14"/>
        <v>0</v>
      </c>
      <c r="K103" s="351">
        <f t="shared" si="15"/>
        <v>0</v>
      </c>
    </row>
    <row r="104" spans="1:11" ht="12" customHeight="1">
      <c r="A104" s="10" t="s">
        <v>77</v>
      </c>
      <c r="B104" s="55" t="s">
        <v>262</v>
      </c>
      <c r="C104" s="321"/>
      <c r="D104" s="168">
        <v>0</v>
      </c>
      <c r="E104" s="320">
        <f t="shared" si="19"/>
        <v>0</v>
      </c>
      <c r="F104" s="338">
        <f t="shared" si="18"/>
        <v>0</v>
      </c>
      <c r="G104" s="442"/>
      <c r="H104" s="342"/>
      <c r="I104" s="342"/>
      <c r="J104" s="338">
        <f t="shared" si="14"/>
        <v>0</v>
      </c>
      <c r="K104" s="351">
        <f t="shared" si="15"/>
        <v>0</v>
      </c>
    </row>
    <row r="105" spans="1:11" ht="12" customHeight="1">
      <c r="A105" s="10" t="s">
        <v>79</v>
      </c>
      <c r="B105" s="54" t="s">
        <v>263</v>
      </c>
      <c r="C105" s="321"/>
      <c r="D105" s="168">
        <v>0</v>
      </c>
      <c r="E105" s="320">
        <f t="shared" si="19"/>
        <v>0</v>
      </c>
      <c r="F105" s="338">
        <f t="shared" si="18"/>
        <v>0</v>
      </c>
      <c r="G105" s="442"/>
      <c r="H105" s="342"/>
      <c r="I105" s="342"/>
      <c r="J105" s="338">
        <f t="shared" si="14"/>
        <v>0</v>
      </c>
      <c r="K105" s="351">
        <f t="shared" si="15"/>
        <v>0</v>
      </c>
    </row>
    <row r="106" spans="1:11" ht="12" customHeight="1">
      <c r="A106" s="10" t="s">
        <v>116</v>
      </c>
      <c r="B106" s="54" t="s">
        <v>264</v>
      </c>
      <c r="C106" s="321"/>
      <c r="D106" s="168">
        <v>0</v>
      </c>
      <c r="E106" s="320">
        <f t="shared" si="19"/>
        <v>0</v>
      </c>
      <c r="F106" s="338">
        <f t="shared" si="18"/>
        <v>0</v>
      </c>
      <c r="G106" s="442"/>
      <c r="H106" s="342"/>
      <c r="I106" s="342"/>
      <c r="J106" s="338">
        <f t="shared" si="14"/>
        <v>0</v>
      </c>
      <c r="K106" s="351">
        <f t="shared" si="15"/>
        <v>0</v>
      </c>
    </row>
    <row r="107" spans="1:11" ht="12" customHeight="1">
      <c r="A107" s="10" t="s">
        <v>258</v>
      </c>
      <c r="B107" s="55" t="s">
        <v>265</v>
      </c>
      <c r="C107" s="321"/>
      <c r="D107" s="168">
        <v>0</v>
      </c>
      <c r="E107" s="320">
        <f t="shared" si="19"/>
        <v>0</v>
      </c>
      <c r="F107" s="338">
        <f t="shared" si="18"/>
        <v>0</v>
      </c>
      <c r="G107" s="442"/>
      <c r="H107" s="342"/>
      <c r="I107" s="342"/>
      <c r="J107" s="338">
        <f t="shared" si="14"/>
        <v>0</v>
      </c>
      <c r="K107" s="351">
        <f t="shared" si="15"/>
        <v>0</v>
      </c>
    </row>
    <row r="108" spans="1:11" ht="12" customHeight="1">
      <c r="A108" s="9" t="s">
        <v>259</v>
      </c>
      <c r="B108" s="56" t="s">
        <v>266</v>
      </c>
      <c r="C108" s="321"/>
      <c r="D108" s="168">
        <v>0</v>
      </c>
      <c r="E108" s="320">
        <f t="shared" si="19"/>
        <v>0</v>
      </c>
      <c r="F108" s="338">
        <f t="shared" si="18"/>
        <v>0</v>
      </c>
      <c r="G108" s="442"/>
      <c r="H108" s="342"/>
      <c r="I108" s="342"/>
      <c r="J108" s="338">
        <f t="shared" si="14"/>
        <v>0</v>
      </c>
      <c r="K108" s="351">
        <f t="shared" si="15"/>
        <v>0</v>
      </c>
    </row>
    <row r="109" spans="1:11" ht="12" customHeight="1">
      <c r="A109" s="10" t="s">
        <v>343</v>
      </c>
      <c r="B109" s="56" t="s">
        <v>267</v>
      </c>
      <c r="C109" s="321"/>
      <c r="D109" s="168">
        <v>0</v>
      </c>
      <c r="E109" s="320"/>
      <c r="F109" s="338">
        <f t="shared" si="18"/>
        <v>0</v>
      </c>
      <c r="G109" s="442"/>
      <c r="H109" s="342"/>
      <c r="I109" s="342"/>
      <c r="J109" s="338">
        <f t="shared" si="14"/>
        <v>0</v>
      </c>
      <c r="K109" s="351">
        <f t="shared" si="15"/>
        <v>0</v>
      </c>
    </row>
    <row r="110" spans="1:11" ht="12" customHeight="1">
      <c r="A110" s="12" t="s">
        <v>344</v>
      </c>
      <c r="B110" s="56" t="s">
        <v>268</v>
      </c>
      <c r="C110" s="321">
        <v>2045000</v>
      </c>
      <c r="D110" s="168">
        <v>2495000</v>
      </c>
      <c r="E110" s="320"/>
      <c r="F110" s="338">
        <f t="shared" si="18"/>
        <v>2495000</v>
      </c>
      <c r="G110" s="442">
        <v>2495000</v>
      </c>
      <c r="H110" s="342"/>
      <c r="I110" s="342"/>
      <c r="J110" s="338">
        <f t="shared" si="14"/>
        <v>2495000</v>
      </c>
      <c r="K110" s="351">
        <f t="shared" si="15"/>
        <v>450000</v>
      </c>
    </row>
    <row r="111" spans="1:11" ht="12" customHeight="1">
      <c r="A111" s="10" t="s">
        <v>348</v>
      </c>
      <c r="B111" s="7" t="s">
        <v>38</v>
      </c>
      <c r="C111" s="320"/>
      <c r="D111" s="168">
        <v>1573438</v>
      </c>
      <c r="E111" s="320">
        <v>-1413708</v>
      </c>
      <c r="F111" s="338">
        <f t="shared" si="18"/>
        <v>159730</v>
      </c>
      <c r="G111" s="442">
        <v>1573438</v>
      </c>
      <c r="H111" s="342"/>
      <c r="I111" s="342"/>
      <c r="J111" s="338">
        <f t="shared" si="14"/>
        <v>1573438</v>
      </c>
      <c r="K111" s="351">
        <f t="shared" si="15"/>
        <v>1573438</v>
      </c>
    </row>
    <row r="112" spans="1:11" ht="12" customHeight="1">
      <c r="A112" s="10" t="s">
        <v>349</v>
      </c>
      <c r="B112" s="4" t="s">
        <v>351</v>
      </c>
      <c r="C112" s="320"/>
      <c r="D112" s="168">
        <v>0</v>
      </c>
      <c r="E112" s="320"/>
      <c r="F112" s="338">
        <f t="shared" si="18"/>
        <v>0</v>
      </c>
      <c r="G112" s="442"/>
      <c r="H112" s="342"/>
      <c r="I112" s="342"/>
      <c r="J112" s="338">
        <f t="shared" si="14"/>
        <v>0</v>
      </c>
      <c r="K112" s="351">
        <f t="shared" si="15"/>
        <v>0</v>
      </c>
    </row>
    <row r="113" spans="1:11" ht="12" customHeight="1" thickBot="1">
      <c r="A113" s="14" t="s">
        <v>350</v>
      </c>
      <c r="B113" s="218" t="s">
        <v>352</v>
      </c>
      <c r="C113" s="331"/>
      <c r="D113" s="443">
        <v>0</v>
      </c>
      <c r="E113" s="321">
        <f>SUM(C113:D113)</f>
        <v>0</v>
      </c>
      <c r="F113" s="345">
        <f t="shared" si="18"/>
        <v>0</v>
      </c>
      <c r="G113" s="442"/>
      <c r="H113" s="342"/>
      <c r="I113" s="342"/>
      <c r="J113" s="338">
        <f t="shared" si="14"/>
        <v>0</v>
      </c>
      <c r="K113" s="351">
        <f t="shared" si="15"/>
        <v>0</v>
      </c>
    </row>
    <row r="114" spans="1:11" ht="12" customHeight="1" thickBot="1">
      <c r="A114" s="216" t="s">
        <v>7</v>
      </c>
      <c r="B114" s="217" t="s">
        <v>269</v>
      </c>
      <c r="C114" s="332">
        <f aca="true" t="shared" si="20" ref="C114:I114">+C115+C117+C119</f>
        <v>18000000</v>
      </c>
      <c r="D114" s="444">
        <v>42185251</v>
      </c>
      <c r="E114" s="318">
        <f>+E115+E117+E119+E127</f>
        <v>0</v>
      </c>
      <c r="F114" s="440">
        <f t="shared" si="18"/>
        <v>42185251</v>
      </c>
      <c r="G114" s="373">
        <f>+G115+G117+G119+G127</f>
        <v>40035251</v>
      </c>
      <c r="H114" s="338">
        <f t="shared" si="20"/>
        <v>150000</v>
      </c>
      <c r="I114" s="338">
        <f t="shared" si="20"/>
        <v>2000000</v>
      </c>
      <c r="J114" s="338">
        <f>SUM(G114:I114)</f>
        <v>42185251</v>
      </c>
      <c r="K114" s="351">
        <f t="shared" si="15"/>
        <v>24185251</v>
      </c>
    </row>
    <row r="115" spans="1:11" ht="12" customHeight="1">
      <c r="A115" s="11" t="s">
        <v>68</v>
      </c>
      <c r="B115" s="4" t="s">
        <v>134</v>
      </c>
      <c r="C115" s="319">
        <v>11000000</v>
      </c>
      <c r="D115" s="168">
        <v>28255992</v>
      </c>
      <c r="E115" s="320"/>
      <c r="F115" s="346">
        <f>SUM(D115:E115)</f>
        <v>28255992</v>
      </c>
      <c r="G115" s="442">
        <v>26105992</v>
      </c>
      <c r="H115" s="342">
        <v>150000</v>
      </c>
      <c r="I115" s="342">
        <v>2000000</v>
      </c>
      <c r="J115" s="338">
        <f t="shared" si="14"/>
        <v>28255992</v>
      </c>
      <c r="K115" s="351">
        <f t="shared" si="15"/>
        <v>17255992</v>
      </c>
    </row>
    <row r="116" spans="1:11" ht="12" customHeight="1">
      <c r="A116" s="11" t="s">
        <v>69</v>
      </c>
      <c r="B116" s="8" t="s">
        <v>273</v>
      </c>
      <c r="C116" s="319"/>
      <c r="D116" s="168">
        <v>0</v>
      </c>
      <c r="E116" s="320"/>
      <c r="F116" s="338">
        <f t="shared" si="18"/>
        <v>0</v>
      </c>
      <c r="G116" s="442"/>
      <c r="H116" s="342"/>
      <c r="I116" s="342"/>
      <c r="J116" s="338">
        <f t="shared" si="14"/>
        <v>0</v>
      </c>
      <c r="K116" s="351">
        <f t="shared" si="15"/>
        <v>0</v>
      </c>
    </row>
    <row r="117" spans="1:11" ht="12" customHeight="1">
      <c r="A117" s="11" t="s">
        <v>70</v>
      </c>
      <c r="B117" s="8" t="s">
        <v>117</v>
      </c>
      <c r="C117" s="320">
        <v>7000000</v>
      </c>
      <c r="D117" s="168">
        <v>11159008</v>
      </c>
      <c r="E117" s="320"/>
      <c r="F117" s="338">
        <f>SUM(D117:E117)</f>
        <v>11159008</v>
      </c>
      <c r="G117" s="442">
        <v>11159008</v>
      </c>
      <c r="H117" s="342"/>
      <c r="I117" s="342"/>
      <c r="J117" s="338">
        <f t="shared" si="14"/>
        <v>11159008</v>
      </c>
      <c r="K117" s="351">
        <f t="shared" si="15"/>
        <v>4159008</v>
      </c>
    </row>
    <row r="118" spans="1:11" ht="12" customHeight="1">
      <c r="A118" s="11" t="s">
        <v>71</v>
      </c>
      <c r="B118" s="8" t="s">
        <v>274</v>
      </c>
      <c r="C118" s="333"/>
      <c r="D118" s="168">
        <v>0</v>
      </c>
      <c r="E118" s="320"/>
      <c r="F118" s="338">
        <f t="shared" si="18"/>
        <v>0</v>
      </c>
      <c r="G118" s="442"/>
      <c r="H118" s="342"/>
      <c r="I118" s="342"/>
      <c r="J118" s="338">
        <f t="shared" si="14"/>
        <v>0</v>
      </c>
      <c r="K118" s="351">
        <f t="shared" si="15"/>
        <v>0</v>
      </c>
    </row>
    <row r="119" spans="1:11" ht="12" customHeight="1">
      <c r="A119" s="11" t="s">
        <v>72</v>
      </c>
      <c r="B119" s="102" t="s">
        <v>136</v>
      </c>
      <c r="C119" s="333"/>
      <c r="D119" s="168">
        <v>0</v>
      </c>
      <c r="E119" s="320">
        <f aca="true" t="shared" si="21" ref="E119:E126">SUM(C119:D119)</f>
        <v>0</v>
      </c>
      <c r="F119" s="338">
        <f t="shared" si="18"/>
        <v>0</v>
      </c>
      <c r="G119" s="442"/>
      <c r="H119" s="342"/>
      <c r="I119" s="342"/>
      <c r="J119" s="338">
        <f t="shared" si="14"/>
        <v>0</v>
      </c>
      <c r="K119" s="351">
        <f t="shared" si="15"/>
        <v>0</v>
      </c>
    </row>
    <row r="120" spans="1:11" ht="12" customHeight="1">
      <c r="A120" s="11" t="s">
        <v>78</v>
      </c>
      <c r="B120" s="101" t="s">
        <v>333</v>
      </c>
      <c r="C120" s="333"/>
      <c r="D120" s="168">
        <v>0</v>
      </c>
      <c r="E120" s="320">
        <f t="shared" si="21"/>
        <v>0</v>
      </c>
      <c r="F120" s="338">
        <f t="shared" si="18"/>
        <v>0</v>
      </c>
      <c r="G120" s="442"/>
      <c r="H120" s="342"/>
      <c r="I120" s="342"/>
      <c r="J120" s="338">
        <f t="shared" si="14"/>
        <v>0</v>
      </c>
      <c r="K120" s="351">
        <f t="shared" si="15"/>
        <v>0</v>
      </c>
    </row>
    <row r="121" spans="1:11" ht="12" customHeight="1">
      <c r="A121" s="11" t="s">
        <v>80</v>
      </c>
      <c r="B121" s="174" t="s">
        <v>279</v>
      </c>
      <c r="C121" s="333"/>
      <c r="D121" s="168">
        <v>0</v>
      </c>
      <c r="E121" s="320">
        <f t="shared" si="21"/>
        <v>0</v>
      </c>
      <c r="F121" s="338">
        <f t="shared" si="18"/>
        <v>0</v>
      </c>
      <c r="G121" s="442"/>
      <c r="H121" s="342"/>
      <c r="I121" s="342"/>
      <c r="J121" s="338">
        <f t="shared" si="14"/>
        <v>0</v>
      </c>
      <c r="K121" s="351">
        <f t="shared" si="15"/>
        <v>0</v>
      </c>
    </row>
    <row r="122" spans="1:11" ht="11.25">
      <c r="A122" s="11" t="s">
        <v>118</v>
      </c>
      <c r="B122" s="55" t="s">
        <v>262</v>
      </c>
      <c r="C122" s="333"/>
      <c r="D122" s="168">
        <v>0</v>
      </c>
      <c r="E122" s="320">
        <f t="shared" si="21"/>
        <v>0</v>
      </c>
      <c r="F122" s="338">
        <f t="shared" si="18"/>
        <v>0</v>
      </c>
      <c r="G122" s="442"/>
      <c r="H122" s="342"/>
      <c r="I122" s="342"/>
      <c r="J122" s="338">
        <f t="shared" si="14"/>
        <v>0</v>
      </c>
      <c r="K122" s="351">
        <f t="shared" si="15"/>
        <v>0</v>
      </c>
    </row>
    <row r="123" spans="1:11" ht="12" customHeight="1">
      <c r="A123" s="11" t="s">
        <v>119</v>
      </c>
      <c r="B123" s="55" t="s">
        <v>278</v>
      </c>
      <c r="C123" s="333"/>
      <c r="D123" s="168">
        <v>0</v>
      </c>
      <c r="E123" s="320">
        <f t="shared" si="21"/>
        <v>0</v>
      </c>
      <c r="F123" s="338">
        <f t="shared" si="18"/>
        <v>0</v>
      </c>
      <c r="G123" s="442"/>
      <c r="H123" s="342"/>
      <c r="I123" s="342"/>
      <c r="J123" s="338">
        <f t="shared" si="14"/>
        <v>0</v>
      </c>
      <c r="K123" s="351">
        <f t="shared" si="15"/>
        <v>0</v>
      </c>
    </row>
    <row r="124" spans="1:11" ht="12" customHeight="1">
      <c r="A124" s="11" t="s">
        <v>120</v>
      </c>
      <c r="B124" s="55" t="s">
        <v>277</v>
      </c>
      <c r="C124" s="333"/>
      <c r="D124" s="168">
        <v>0</v>
      </c>
      <c r="E124" s="320">
        <f t="shared" si="21"/>
        <v>0</v>
      </c>
      <c r="F124" s="338">
        <f t="shared" si="18"/>
        <v>0</v>
      </c>
      <c r="G124" s="442"/>
      <c r="H124" s="342"/>
      <c r="I124" s="342"/>
      <c r="J124" s="338">
        <f t="shared" si="14"/>
        <v>0</v>
      </c>
      <c r="K124" s="351">
        <f t="shared" si="15"/>
        <v>0</v>
      </c>
    </row>
    <row r="125" spans="1:11" ht="12" customHeight="1">
      <c r="A125" s="11" t="s">
        <v>270</v>
      </c>
      <c r="B125" s="55" t="s">
        <v>265</v>
      </c>
      <c r="C125" s="333"/>
      <c r="D125" s="168">
        <v>0</v>
      </c>
      <c r="E125" s="320">
        <f t="shared" si="21"/>
        <v>0</v>
      </c>
      <c r="F125" s="338">
        <f t="shared" si="18"/>
        <v>0</v>
      </c>
      <c r="G125" s="442"/>
      <c r="H125" s="342"/>
      <c r="I125" s="342"/>
      <c r="J125" s="338">
        <f t="shared" si="14"/>
        <v>0</v>
      </c>
      <c r="K125" s="351">
        <f t="shared" si="15"/>
        <v>0</v>
      </c>
    </row>
    <row r="126" spans="1:11" ht="12" customHeight="1">
      <c r="A126" s="11" t="s">
        <v>271</v>
      </c>
      <c r="B126" s="55" t="s">
        <v>276</v>
      </c>
      <c r="C126" s="333"/>
      <c r="D126" s="168">
        <v>0</v>
      </c>
      <c r="E126" s="320">
        <f t="shared" si="21"/>
        <v>0</v>
      </c>
      <c r="F126" s="338">
        <f t="shared" si="18"/>
        <v>0</v>
      </c>
      <c r="G126" s="442"/>
      <c r="H126" s="342"/>
      <c r="I126" s="342"/>
      <c r="J126" s="338">
        <f t="shared" si="14"/>
        <v>0</v>
      </c>
      <c r="K126" s="351">
        <f t="shared" si="15"/>
        <v>0</v>
      </c>
    </row>
    <row r="127" spans="1:11" ht="12" thickBot="1">
      <c r="A127" s="9" t="s">
        <v>272</v>
      </c>
      <c r="B127" s="55" t="s">
        <v>275</v>
      </c>
      <c r="C127" s="334"/>
      <c r="D127" s="168">
        <v>2770251</v>
      </c>
      <c r="E127" s="320"/>
      <c r="F127" s="345">
        <f t="shared" si="18"/>
        <v>2770251</v>
      </c>
      <c r="G127" s="442">
        <v>2770251</v>
      </c>
      <c r="H127" s="342"/>
      <c r="I127" s="342"/>
      <c r="J127" s="338">
        <f t="shared" si="14"/>
        <v>2770251</v>
      </c>
      <c r="K127" s="351">
        <f t="shared" si="15"/>
        <v>2770251</v>
      </c>
    </row>
    <row r="128" spans="1:11" ht="12" customHeight="1" thickBot="1">
      <c r="A128" s="16" t="s">
        <v>8</v>
      </c>
      <c r="B128" s="42" t="s">
        <v>353</v>
      </c>
      <c r="C128" s="318">
        <f aca="true" t="shared" si="22" ref="C128:I128">+C93+C114</f>
        <v>259043000</v>
      </c>
      <c r="D128" s="318">
        <v>317457809</v>
      </c>
      <c r="E128" s="444">
        <f>+E93+E114</f>
        <v>0</v>
      </c>
      <c r="F128" s="440">
        <f t="shared" si="18"/>
        <v>317457809</v>
      </c>
      <c r="G128" s="373">
        <f t="shared" si="22"/>
        <v>155024776</v>
      </c>
      <c r="H128" s="338">
        <f t="shared" si="22"/>
        <v>59580328</v>
      </c>
      <c r="I128" s="338">
        <f t="shared" si="22"/>
        <v>102852705</v>
      </c>
      <c r="J128" s="338">
        <f t="shared" si="14"/>
        <v>317457809</v>
      </c>
      <c r="K128" s="351">
        <f t="shared" si="15"/>
        <v>58414809</v>
      </c>
    </row>
    <row r="129" spans="1:11" ht="12" customHeight="1" thickBot="1">
      <c r="A129" s="16" t="s">
        <v>9</v>
      </c>
      <c r="B129" s="42" t="s">
        <v>354</v>
      </c>
      <c r="C129" s="318">
        <f>+C130+C131+C132</f>
        <v>0</v>
      </c>
      <c r="D129" s="318">
        <v>0</v>
      </c>
      <c r="E129" s="444">
        <f>+E130+E131+E132</f>
        <v>0</v>
      </c>
      <c r="F129" s="440">
        <f t="shared" si="18"/>
        <v>0</v>
      </c>
      <c r="G129" s="442"/>
      <c r="H129" s="342"/>
      <c r="I129" s="342"/>
      <c r="J129" s="338">
        <f t="shared" si="14"/>
        <v>0</v>
      </c>
      <c r="K129" s="351">
        <f t="shared" si="15"/>
        <v>0</v>
      </c>
    </row>
    <row r="130" spans="1:11" ht="12" customHeight="1">
      <c r="A130" s="11" t="s">
        <v>170</v>
      </c>
      <c r="B130" s="8" t="s">
        <v>361</v>
      </c>
      <c r="C130" s="333"/>
      <c r="D130" s="168">
        <v>0</v>
      </c>
      <c r="E130" s="320">
        <f>SUM(C130:D130)</f>
        <v>0</v>
      </c>
      <c r="F130" s="346">
        <f t="shared" si="18"/>
        <v>0</v>
      </c>
      <c r="G130" s="442"/>
      <c r="H130" s="342"/>
      <c r="I130" s="342"/>
      <c r="J130" s="338">
        <f t="shared" si="14"/>
        <v>0</v>
      </c>
      <c r="K130" s="351">
        <f t="shared" si="15"/>
        <v>0</v>
      </c>
    </row>
    <row r="131" spans="1:11" ht="12" customHeight="1">
      <c r="A131" s="11" t="s">
        <v>173</v>
      </c>
      <c r="B131" s="8" t="s">
        <v>362</v>
      </c>
      <c r="C131" s="333"/>
      <c r="D131" s="168">
        <v>0</v>
      </c>
      <c r="E131" s="320">
        <f>SUM(C131:D131)</f>
        <v>0</v>
      </c>
      <c r="F131" s="338">
        <f t="shared" si="18"/>
        <v>0</v>
      </c>
      <c r="G131" s="442"/>
      <c r="H131" s="342"/>
      <c r="I131" s="342"/>
      <c r="J131" s="338">
        <f t="shared" si="14"/>
        <v>0</v>
      </c>
      <c r="K131" s="351">
        <f t="shared" si="15"/>
        <v>0</v>
      </c>
    </row>
    <row r="132" spans="1:11" ht="12" customHeight="1" thickBot="1">
      <c r="A132" s="9" t="s">
        <v>174</v>
      </c>
      <c r="B132" s="8" t="s">
        <v>363</v>
      </c>
      <c r="C132" s="333"/>
      <c r="D132" s="168">
        <v>0</v>
      </c>
      <c r="E132" s="320">
        <f>SUM(C132:D132)</f>
        <v>0</v>
      </c>
      <c r="F132" s="345">
        <f t="shared" si="18"/>
        <v>0</v>
      </c>
      <c r="G132" s="442"/>
      <c r="H132" s="342"/>
      <c r="I132" s="342"/>
      <c r="J132" s="338">
        <f t="shared" si="14"/>
        <v>0</v>
      </c>
      <c r="K132" s="351">
        <f t="shared" si="15"/>
        <v>0</v>
      </c>
    </row>
    <row r="133" spans="1:11" ht="12" customHeight="1" thickBot="1">
      <c r="A133" s="16" t="s">
        <v>10</v>
      </c>
      <c r="B133" s="42" t="s">
        <v>355</v>
      </c>
      <c r="C133" s="318">
        <f>SUM(C134:C139)</f>
        <v>0</v>
      </c>
      <c r="D133" s="318">
        <v>50000000</v>
      </c>
      <c r="E133" s="444">
        <f>SUM(E134:E139)</f>
        <v>0</v>
      </c>
      <c r="F133" s="440">
        <f t="shared" si="18"/>
        <v>50000000</v>
      </c>
      <c r="G133" s="442">
        <f>G134</f>
        <v>50000000</v>
      </c>
      <c r="H133" s="442">
        <f>H134</f>
        <v>0</v>
      </c>
      <c r="I133" s="442">
        <f>I134</f>
        <v>0</v>
      </c>
      <c r="J133" s="338">
        <f>SUM(G133:I133)</f>
        <v>50000000</v>
      </c>
      <c r="K133" s="351">
        <f t="shared" si="15"/>
        <v>50000000</v>
      </c>
    </row>
    <row r="134" spans="1:11" ht="12" customHeight="1">
      <c r="A134" s="11" t="s">
        <v>55</v>
      </c>
      <c r="B134" s="5" t="s">
        <v>364</v>
      </c>
      <c r="C134" s="333"/>
      <c r="D134" s="168">
        <v>50000000</v>
      </c>
      <c r="E134" s="320"/>
      <c r="F134" s="346">
        <f t="shared" si="18"/>
        <v>50000000</v>
      </c>
      <c r="G134" s="442">
        <v>50000000</v>
      </c>
      <c r="H134" s="342"/>
      <c r="I134" s="342"/>
      <c r="J134" s="338">
        <f aca="true" t="shared" si="23" ref="J134:J153">SUM(G134:I134)</f>
        <v>50000000</v>
      </c>
      <c r="K134" s="351">
        <f aca="true" t="shared" si="24" ref="K134:K154">J134-C134</f>
        <v>50000000</v>
      </c>
    </row>
    <row r="135" spans="1:11" ht="12" customHeight="1">
      <c r="A135" s="11" t="s">
        <v>56</v>
      </c>
      <c r="B135" s="5" t="s">
        <v>356</v>
      </c>
      <c r="C135" s="333"/>
      <c r="D135" s="168">
        <v>0</v>
      </c>
      <c r="E135" s="320">
        <f>SUM(C135:D135)</f>
        <v>0</v>
      </c>
      <c r="F135" s="338">
        <f t="shared" si="18"/>
        <v>0</v>
      </c>
      <c r="G135" s="442"/>
      <c r="H135" s="342"/>
      <c r="I135" s="342"/>
      <c r="J135" s="338">
        <f t="shared" si="23"/>
        <v>0</v>
      </c>
      <c r="K135" s="351">
        <f t="shared" si="24"/>
        <v>0</v>
      </c>
    </row>
    <row r="136" spans="1:11" ht="12" customHeight="1">
      <c r="A136" s="11" t="s">
        <v>57</v>
      </c>
      <c r="B136" s="5" t="s">
        <v>357</v>
      </c>
      <c r="C136" s="333"/>
      <c r="D136" s="168">
        <v>0</v>
      </c>
      <c r="E136" s="320">
        <f>SUM(C136:D136)</f>
        <v>0</v>
      </c>
      <c r="F136" s="338">
        <f t="shared" si="18"/>
        <v>0</v>
      </c>
      <c r="G136" s="442"/>
      <c r="H136" s="342"/>
      <c r="I136" s="342"/>
      <c r="J136" s="338">
        <f t="shared" si="23"/>
        <v>0</v>
      </c>
      <c r="K136" s="351">
        <f t="shared" si="24"/>
        <v>0</v>
      </c>
    </row>
    <row r="137" spans="1:11" ht="12" customHeight="1">
      <c r="A137" s="11" t="s">
        <v>105</v>
      </c>
      <c r="B137" s="5" t="s">
        <v>358</v>
      </c>
      <c r="C137" s="333"/>
      <c r="D137" s="168">
        <v>0</v>
      </c>
      <c r="E137" s="320">
        <f>SUM(C137:D137)</f>
        <v>0</v>
      </c>
      <c r="F137" s="338">
        <f t="shared" si="18"/>
        <v>0</v>
      </c>
      <c r="G137" s="442"/>
      <c r="H137" s="342"/>
      <c r="I137" s="342"/>
      <c r="J137" s="338">
        <f t="shared" si="23"/>
        <v>0</v>
      </c>
      <c r="K137" s="351">
        <f t="shared" si="24"/>
        <v>0</v>
      </c>
    </row>
    <row r="138" spans="1:11" ht="12" customHeight="1">
      <c r="A138" s="11" t="s">
        <v>106</v>
      </c>
      <c r="B138" s="5" t="s">
        <v>359</v>
      </c>
      <c r="C138" s="333"/>
      <c r="D138" s="168">
        <v>0</v>
      </c>
      <c r="E138" s="320">
        <f>SUM(C138:D138)</f>
        <v>0</v>
      </c>
      <c r="F138" s="338">
        <f t="shared" si="18"/>
        <v>0</v>
      </c>
      <c r="G138" s="442"/>
      <c r="H138" s="342"/>
      <c r="I138" s="342"/>
      <c r="J138" s="338">
        <f t="shared" si="23"/>
        <v>0</v>
      </c>
      <c r="K138" s="351">
        <f t="shared" si="24"/>
        <v>0</v>
      </c>
    </row>
    <row r="139" spans="1:11" ht="12" customHeight="1" thickBot="1">
      <c r="A139" s="9" t="s">
        <v>107</v>
      </c>
      <c r="B139" s="5" t="s">
        <v>360</v>
      </c>
      <c r="C139" s="333"/>
      <c r="D139" s="168">
        <v>0</v>
      </c>
      <c r="E139" s="320">
        <f>SUM(C139:D139)</f>
        <v>0</v>
      </c>
      <c r="F139" s="345">
        <f t="shared" si="18"/>
        <v>0</v>
      </c>
      <c r="G139" s="442"/>
      <c r="H139" s="342"/>
      <c r="I139" s="342"/>
      <c r="J139" s="338">
        <f t="shared" si="23"/>
        <v>0</v>
      </c>
      <c r="K139" s="351">
        <f t="shared" si="24"/>
        <v>0</v>
      </c>
    </row>
    <row r="140" spans="1:11" ht="12" customHeight="1" thickBot="1">
      <c r="A140" s="16" t="s">
        <v>11</v>
      </c>
      <c r="B140" s="42" t="s">
        <v>368</v>
      </c>
      <c r="C140" s="322">
        <f aca="true" t="shared" si="25" ref="C140:I140">+C141+C142+C143+C144</f>
        <v>0</v>
      </c>
      <c r="D140" s="322">
        <v>0</v>
      </c>
      <c r="E140" s="446">
        <f>+E141+E142+E143+E144</f>
        <v>0</v>
      </c>
      <c r="F140" s="440">
        <f t="shared" si="18"/>
        <v>0</v>
      </c>
      <c r="G140" s="377">
        <f t="shared" si="25"/>
        <v>0</v>
      </c>
      <c r="H140" s="340">
        <f t="shared" si="25"/>
        <v>0</v>
      </c>
      <c r="I140" s="340">
        <f t="shared" si="25"/>
        <v>0</v>
      </c>
      <c r="J140" s="338">
        <f t="shared" si="23"/>
        <v>0</v>
      </c>
      <c r="K140" s="351">
        <f t="shared" si="24"/>
        <v>0</v>
      </c>
    </row>
    <row r="141" spans="1:11" ht="12" customHeight="1">
      <c r="A141" s="11" t="s">
        <v>58</v>
      </c>
      <c r="B141" s="5" t="s">
        <v>280</v>
      </c>
      <c r="C141" s="333"/>
      <c r="D141" s="168">
        <v>0</v>
      </c>
      <c r="E141" s="320">
        <f>SUM(C141:D141)</f>
        <v>0</v>
      </c>
      <c r="F141" s="346">
        <f t="shared" si="18"/>
        <v>0</v>
      </c>
      <c r="G141" s="442"/>
      <c r="H141" s="342"/>
      <c r="I141" s="342"/>
      <c r="J141" s="338">
        <f t="shared" si="23"/>
        <v>0</v>
      </c>
      <c r="K141" s="351">
        <f t="shared" si="24"/>
        <v>0</v>
      </c>
    </row>
    <row r="142" spans="1:11" ht="12" customHeight="1">
      <c r="A142" s="11" t="s">
        <v>59</v>
      </c>
      <c r="B142" s="5" t="s">
        <v>281</v>
      </c>
      <c r="C142" s="333"/>
      <c r="D142" s="168">
        <v>0</v>
      </c>
      <c r="E142" s="320">
        <f>SUM(C142:D142)</f>
        <v>0</v>
      </c>
      <c r="F142" s="338">
        <f t="shared" si="18"/>
        <v>0</v>
      </c>
      <c r="G142" s="442"/>
      <c r="H142" s="342"/>
      <c r="I142" s="342"/>
      <c r="J142" s="338">
        <f t="shared" si="23"/>
        <v>0</v>
      </c>
      <c r="K142" s="351">
        <f t="shared" si="24"/>
        <v>0</v>
      </c>
    </row>
    <row r="143" spans="1:11" ht="12" customHeight="1">
      <c r="A143" s="11" t="s">
        <v>194</v>
      </c>
      <c r="B143" s="5" t="s">
        <v>369</v>
      </c>
      <c r="C143" s="333"/>
      <c r="D143" s="168">
        <v>0</v>
      </c>
      <c r="E143" s="320">
        <f>SUM(C143:D143)</f>
        <v>0</v>
      </c>
      <c r="F143" s="338">
        <f t="shared" si="18"/>
        <v>0</v>
      </c>
      <c r="G143" s="442"/>
      <c r="H143" s="342"/>
      <c r="I143" s="342"/>
      <c r="J143" s="338">
        <f t="shared" si="23"/>
        <v>0</v>
      </c>
      <c r="K143" s="351">
        <f t="shared" si="24"/>
        <v>0</v>
      </c>
    </row>
    <row r="144" spans="1:11" ht="12" customHeight="1" thickBot="1">
      <c r="A144" s="9" t="s">
        <v>195</v>
      </c>
      <c r="B144" s="3" t="s">
        <v>300</v>
      </c>
      <c r="C144" s="333"/>
      <c r="D144" s="168">
        <v>0</v>
      </c>
      <c r="E144" s="320">
        <f>SUM(C144:D144)</f>
        <v>0</v>
      </c>
      <c r="F144" s="345">
        <f t="shared" si="18"/>
        <v>0</v>
      </c>
      <c r="G144" s="442"/>
      <c r="H144" s="342"/>
      <c r="I144" s="342"/>
      <c r="J144" s="338">
        <f t="shared" si="23"/>
        <v>0</v>
      </c>
      <c r="K144" s="351">
        <f t="shared" si="24"/>
        <v>0</v>
      </c>
    </row>
    <row r="145" spans="1:11" ht="12" customHeight="1" thickBot="1">
      <c r="A145" s="16" t="s">
        <v>12</v>
      </c>
      <c r="B145" s="42" t="s">
        <v>370</v>
      </c>
      <c r="C145" s="335">
        <f>SUM(C146:C150)</f>
        <v>0</v>
      </c>
      <c r="D145" s="335">
        <v>0</v>
      </c>
      <c r="E145" s="493">
        <f>SUM(E146:E150)</f>
        <v>0</v>
      </c>
      <c r="F145" s="440">
        <f t="shared" si="18"/>
        <v>0</v>
      </c>
      <c r="G145" s="442"/>
      <c r="H145" s="342"/>
      <c r="I145" s="342"/>
      <c r="J145" s="338">
        <f t="shared" si="23"/>
        <v>0</v>
      </c>
      <c r="K145" s="351">
        <f t="shared" si="24"/>
        <v>0</v>
      </c>
    </row>
    <row r="146" spans="1:11" ht="12" customHeight="1">
      <c r="A146" s="11" t="s">
        <v>60</v>
      </c>
      <c r="B146" s="5" t="s">
        <v>365</v>
      </c>
      <c r="C146" s="333"/>
      <c r="D146" s="168">
        <v>0</v>
      </c>
      <c r="E146" s="320">
        <f>SUM(C146:D146)</f>
        <v>0</v>
      </c>
      <c r="F146" s="346">
        <f t="shared" si="18"/>
        <v>0</v>
      </c>
      <c r="G146" s="442"/>
      <c r="H146" s="342"/>
      <c r="I146" s="342"/>
      <c r="J146" s="338">
        <f t="shared" si="23"/>
        <v>0</v>
      </c>
      <c r="K146" s="351">
        <f t="shared" si="24"/>
        <v>0</v>
      </c>
    </row>
    <row r="147" spans="1:11" ht="12" customHeight="1">
      <c r="A147" s="11" t="s">
        <v>61</v>
      </c>
      <c r="B147" s="5" t="s">
        <v>372</v>
      </c>
      <c r="C147" s="333"/>
      <c r="D147" s="168">
        <v>0</v>
      </c>
      <c r="E147" s="320">
        <f>SUM(C147:D147)</f>
        <v>0</v>
      </c>
      <c r="F147" s="338">
        <f t="shared" si="18"/>
        <v>0</v>
      </c>
      <c r="G147" s="442"/>
      <c r="H147" s="342"/>
      <c r="I147" s="342"/>
      <c r="J147" s="338">
        <f t="shared" si="23"/>
        <v>0</v>
      </c>
      <c r="K147" s="351">
        <f t="shared" si="24"/>
        <v>0</v>
      </c>
    </row>
    <row r="148" spans="1:11" ht="12" customHeight="1">
      <c r="A148" s="11" t="s">
        <v>206</v>
      </c>
      <c r="B148" s="5" t="s">
        <v>367</v>
      </c>
      <c r="C148" s="333"/>
      <c r="D148" s="168">
        <v>0</v>
      </c>
      <c r="E148" s="320">
        <f>SUM(C148:D148)</f>
        <v>0</v>
      </c>
      <c r="F148" s="338">
        <f t="shared" si="18"/>
        <v>0</v>
      </c>
      <c r="G148" s="442"/>
      <c r="H148" s="342"/>
      <c r="I148" s="342"/>
      <c r="J148" s="338">
        <f t="shared" si="23"/>
        <v>0</v>
      </c>
      <c r="K148" s="351">
        <f t="shared" si="24"/>
        <v>0</v>
      </c>
    </row>
    <row r="149" spans="1:11" ht="12" customHeight="1">
      <c r="A149" s="11" t="s">
        <v>207</v>
      </c>
      <c r="B149" s="5" t="s">
        <v>373</v>
      </c>
      <c r="C149" s="333"/>
      <c r="D149" s="168">
        <v>0</v>
      </c>
      <c r="E149" s="320">
        <f>SUM(C149:D149)</f>
        <v>0</v>
      </c>
      <c r="F149" s="338">
        <f t="shared" si="18"/>
        <v>0</v>
      </c>
      <c r="G149" s="442"/>
      <c r="H149" s="342"/>
      <c r="I149" s="342"/>
      <c r="J149" s="338">
        <f t="shared" si="23"/>
        <v>0</v>
      </c>
      <c r="K149" s="351">
        <f t="shared" si="24"/>
        <v>0</v>
      </c>
    </row>
    <row r="150" spans="1:11" ht="12" customHeight="1" thickBot="1">
      <c r="A150" s="11" t="s">
        <v>371</v>
      </c>
      <c r="B150" s="5" t="s">
        <v>374</v>
      </c>
      <c r="C150" s="333"/>
      <c r="D150" s="168">
        <v>0</v>
      </c>
      <c r="E150" s="320">
        <f>SUM(C150:D150)</f>
        <v>0</v>
      </c>
      <c r="F150" s="345">
        <f t="shared" si="18"/>
        <v>0</v>
      </c>
      <c r="G150" s="442"/>
      <c r="H150" s="342"/>
      <c r="I150" s="342"/>
      <c r="J150" s="338">
        <f t="shared" si="23"/>
        <v>0</v>
      </c>
      <c r="K150" s="351">
        <f t="shared" si="24"/>
        <v>0</v>
      </c>
    </row>
    <row r="151" spans="1:11" ht="12" customHeight="1" thickBot="1">
      <c r="A151" s="16" t="s">
        <v>13</v>
      </c>
      <c r="B151" s="42" t="s">
        <v>375</v>
      </c>
      <c r="C151" s="336"/>
      <c r="D151" s="336">
        <v>0</v>
      </c>
      <c r="E151" s="516"/>
      <c r="F151" s="440">
        <f t="shared" si="18"/>
        <v>0</v>
      </c>
      <c r="G151" s="442"/>
      <c r="H151" s="342"/>
      <c r="I151" s="342"/>
      <c r="J151" s="338">
        <f t="shared" si="23"/>
        <v>0</v>
      </c>
      <c r="K151" s="351">
        <f t="shared" si="24"/>
        <v>0</v>
      </c>
    </row>
    <row r="152" spans="1:11" ht="12" customHeight="1" thickBot="1">
      <c r="A152" s="16" t="s">
        <v>14</v>
      </c>
      <c r="B152" s="42" t="s">
        <v>376</v>
      </c>
      <c r="C152" s="336"/>
      <c r="D152" s="336">
        <v>0</v>
      </c>
      <c r="E152" s="516"/>
      <c r="F152" s="440">
        <f t="shared" si="18"/>
        <v>0</v>
      </c>
      <c r="G152" s="442"/>
      <c r="H152" s="342"/>
      <c r="I152" s="342"/>
      <c r="J152" s="338">
        <f t="shared" si="23"/>
        <v>0</v>
      </c>
      <c r="K152" s="351">
        <f t="shared" si="24"/>
        <v>0</v>
      </c>
    </row>
    <row r="153" spans="1:12" ht="15" customHeight="1" thickBot="1">
      <c r="A153" s="16" t="s">
        <v>15</v>
      </c>
      <c r="B153" s="42" t="s">
        <v>378</v>
      </c>
      <c r="C153" s="337">
        <f>+C129+C133+C140+C145+C151+C152</f>
        <v>0</v>
      </c>
      <c r="D153" s="337">
        <v>50000000</v>
      </c>
      <c r="E153" s="337">
        <f>+E129+E133+E140+E145+E151+E152</f>
        <v>0</v>
      </c>
      <c r="F153" s="440">
        <f t="shared" si="18"/>
        <v>50000000</v>
      </c>
      <c r="G153" s="518"/>
      <c r="H153" s="343">
        <f>+H129+H133+H140+H145+H151+H152</f>
        <v>0</v>
      </c>
      <c r="I153" s="343">
        <f>+I129+I133+I140+I145+I151+I152</f>
        <v>0</v>
      </c>
      <c r="J153" s="338">
        <f t="shared" si="23"/>
        <v>0</v>
      </c>
      <c r="K153" s="351">
        <f t="shared" si="24"/>
        <v>0</v>
      </c>
      <c r="L153" s="230"/>
    </row>
    <row r="154" spans="1:11" s="175" customFormat="1" ht="12.75" customHeight="1" thickBot="1">
      <c r="A154" s="103" t="s">
        <v>16</v>
      </c>
      <c r="B154" s="231" t="s">
        <v>377</v>
      </c>
      <c r="C154" s="337">
        <f>+C128+C153</f>
        <v>259043000</v>
      </c>
      <c r="D154" s="337">
        <v>367457809</v>
      </c>
      <c r="E154" s="337">
        <f>+E128+E153</f>
        <v>0</v>
      </c>
      <c r="F154" s="440">
        <f t="shared" si="18"/>
        <v>367457809</v>
      </c>
      <c r="G154" s="518">
        <f>+G128+G153+G133</f>
        <v>205024776</v>
      </c>
      <c r="H154" s="518">
        <f>+H128+H153+H133</f>
        <v>59580328</v>
      </c>
      <c r="I154" s="518">
        <f>+I128+I153+I133</f>
        <v>102852705</v>
      </c>
      <c r="J154" s="338">
        <f>SUM(G154:I154)</f>
        <v>367457809</v>
      </c>
      <c r="K154" s="351">
        <f t="shared" si="24"/>
        <v>108414809</v>
      </c>
    </row>
    <row r="155" ht="7.5" customHeight="1"/>
    <row r="156" spans="1:6" ht="11.25">
      <c r="A156" s="588" t="s">
        <v>282</v>
      </c>
      <c r="B156" s="588"/>
      <c r="C156" s="588"/>
      <c r="D156" s="370"/>
      <c r="E156" s="370"/>
      <c r="F156" s="370"/>
    </row>
    <row r="157" spans="1:6" ht="15" customHeight="1" thickBot="1">
      <c r="A157" s="586" t="s">
        <v>93</v>
      </c>
      <c r="B157" s="586"/>
      <c r="C157" s="224" t="s">
        <v>565</v>
      </c>
      <c r="D157" s="371"/>
      <c r="E157" s="371"/>
      <c r="F157" s="371"/>
    </row>
    <row r="158" spans="1:7" ht="13.5" customHeight="1" thickBot="1">
      <c r="A158" s="16">
        <v>1</v>
      </c>
      <c r="B158" s="19" t="s">
        <v>379</v>
      </c>
      <c r="C158" s="104">
        <f>+C62-C128</f>
        <v>-27118000</v>
      </c>
      <c r="D158" s="227"/>
      <c r="E158" s="227"/>
      <c r="F158" s="227"/>
      <c r="G158" s="233"/>
    </row>
    <row r="159" spans="1:6" ht="27.75" customHeight="1" thickBot="1">
      <c r="A159" s="16" t="s">
        <v>7</v>
      </c>
      <c r="B159" s="352" t="s">
        <v>385</v>
      </c>
      <c r="C159" s="104">
        <f>+C86-C153</f>
        <v>27118000</v>
      </c>
      <c r="D159" s="227"/>
      <c r="E159" s="227"/>
      <c r="F159" s="227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SheetLayoutView="100" workbookViewId="0" topLeftCell="C1">
      <selection activeCell="D6" sqref="D6:D7"/>
    </sheetView>
  </sheetViews>
  <sheetFormatPr defaultColWidth="9.00390625" defaultRowHeight="12.75"/>
  <cols>
    <col min="1" max="1" width="6.875" style="28" customWidth="1"/>
    <col min="2" max="2" width="55.125" style="63" customWidth="1"/>
    <col min="3" max="4" width="14.375" style="28" bestFit="1" customWidth="1"/>
    <col min="5" max="5" width="13.00390625" style="28" bestFit="1" customWidth="1"/>
    <col min="6" max="6" width="14.375" style="28" bestFit="1" customWidth="1"/>
    <col min="7" max="7" width="55.125" style="28" customWidth="1"/>
    <col min="8" max="8" width="16.375" style="28" customWidth="1"/>
    <col min="9" max="9" width="14.375" style="28" bestFit="1" customWidth="1"/>
    <col min="10" max="10" width="13.00390625" style="28" bestFit="1" customWidth="1"/>
    <col min="11" max="11" width="14.375" style="28" bestFit="1" customWidth="1"/>
    <col min="12" max="12" width="4.875" style="28" customWidth="1"/>
    <col min="13" max="16384" width="9.375" style="28" customWidth="1"/>
  </cols>
  <sheetData>
    <row r="1" spans="2:12" ht="39.75" customHeight="1">
      <c r="B1" s="114" t="s">
        <v>97</v>
      </c>
      <c r="C1" s="115"/>
      <c r="D1" s="115"/>
      <c r="E1" s="115"/>
      <c r="F1" s="115"/>
      <c r="G1" s="115"/>
      <c r="H1" s="115"/>
      <c r="I1" s="115"/>
      <c r="J1" s="115"/>
      <c r="K1" s="115"/>
      <c r="L1" s="591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8:12" ht="14.25" thickBot="1">
      <c r="H2" s="116" t="s">
        <v>565</v>
      </c>
      <c r="I2" s="116"/>
      <c r="J2" s="116"/>
      <c r="K2" s="116"/>
      <c r="L2" s="591"/>
    </row>
    <row r="3" spans="1:12" ht="18" customHeight="1" thickBot="1">
      <c r="A3" s="589" t="s">
        <v>50</v>
      </c>
      <c r="B3" s="593" t="s">
        <v>45</v>
      </c>
      <c r="C3" s="594"/>
      <c r="D3" s="594"/>
      <c r="E3" s="594"/>
      <c r="F3" s="595"/>
      <c r="G3" s="391" t="s">
        <v>46</v>
      </c>
      <c r="H3" s="433"/>
      <c r="I3" s="521"/>
      <c r="J3" s="434"/>
      <c r="K3" s="435"/>
      <c r="L3" s="591"/>
    </row>
    <row r="4" spans="1:12" s="119" customFormat="1" ht="35.25" customHeight="1" thickBot="1">
      <c r="A4" s="590"/>
      <c r="B4" s="64" t="s">
        <v>48</v>
      </c>
      <c r="C4" s="65" t="str">
        <f>+'1.1.sz.mell.'!C3</f>
        <v>2016. évi előirányzat</v>
      </c>
      <c r="D4" s="402" t="s">
        <v>569</v>
      </c>
      <c r="E4" s="520" t="s">
        <v>561</v>
      </c>
      <c r="F4" s="402" t="s">
        <v>571</v>
      </c>
      <c r="G4" s="392" t="s">
        <v>48</v>
      </c>
      <c r="H4" s="64" t="str">
        <f>+C4</f>
        <v>2016. évi előirányzat</v>
      </c>
      <c r="I4" s="422" t="s">
        <v>569</v>
      </c>
      <c r="J4" s="383" t="s">
        <v>561</v>
      </c>
      <c r="K4" s="422" t="s">
        <v>571</v>
      </c>
      <c r="L4" s="591"/>
    </row>
    <row r="5" spans="1:12" s="124" customFormat="1" ht="12" customHeight="1" thickBot="1">
      <c r="A5" s="120" t="s">
        <v>398</v>
      </c>
      <c r="B5" s="121" t="s">
        <v>399</v>
      </c>
      <c r="C5" s="122" t="s">
        <v>400</v>
      </c>
      <c r="D5" s="384"/>
      <c r="E5" s="384"/>
      <c r="F5" s="384"/>
      <c r="G5" s="393" t="s">
        <v>402</v>
      </c>
      <c r="H5" s="121" t="s">
        <v>401</v>
      </c>
      <c r="I5" s="384"/>
      <c r="J5" s="122"/>
      <c r="K5" s="123"/>
      <c r="L5" s="591"/>
    </row>
    <row r="6" spans="1:12" ht="12.75" customHeight="1">
      <c r="A6" s="125" t="s">
        <v>6</v>
      </c>
      <c r="B6" s="126" t="s">
        <v>283</v>
      </c>
      <c r="C6" s="105">
        <v>126038000</v>
      </c>
      <c r="D6" s="385">
        <v>128395427</v>
      </c>
      <c r="E6" s="385"/>
      <c r="F6" s="385">
        <f>D6+E6</f>
        <v>128395427</v>
      </c>
      <c r="G6" s="394" t="s">
        <v>49</v>
      </c>
      <c r="H6" s="436">
        <v>103656000</v>
      </c>
      <c r="I6" s="385">
        <v>111412070</v>
      </c>
      <c r="J6" s="105">
        <v>1413708</v>
      </c>
      <c r="K6" s="111">
        <f>I6+J6</f>
        <v>112825778</v>
      </c>
      <c r="L6" s="591"/>
    </row>
    <row r="7" spans="1:12" ht="12.75" customHeight="1">
      <c r="A7" s="127" t="s">
        <v>7</v>
      </c>
      <c r="B7" s="128" t="s">
        <v>284</v>
      </c>
      <c r="C7" s="106">
        <v>10120000</v>
      </c>
      <c r="D7" s="386">
        <v>14917513</v>
      </c>
      <c r="E7" s="386"/>
      <c r="F7" s="385">
        <f aca="true" t="shared" si="0" ref="F7:F17">D7+E7</f>
        <v>14917513</v>
      </c>
      <c r="G7" s="395" t="s">
        <v>113</v>
      </c>
      <c r="H7" s="399">
        <v>29983000</v>
      </c>
      <c r="I7" s="386">
        <v>35779029</v>
      </c>
      <c r="J7" s="168"/>
      <c r="K7" s="111">
        <f aca="true" t="shared" si="1" ref="K7:K13">I7+J7</f>
        <v>35779029</v>
      </c>
      <c r="L7" s="591"/>
    </row>
    <row r="8" spans="1:12" ht="12.75" customHeight="1">
      <c r="A8" s="127" t="s">
        <v>8</v>
      </c>
      <c r="B8" s="128" t="s">
        <v>305</v>
      </c>
      <c r="C8" s="106"/>
      <c r="D8" s="386">
        <v>0</v>
      </c>
      <c r="E8" s="386"/>
      <c r="F8" s="385">
        <f t="shared" si="0"/>
        <v>0</v>
      </c>
      <c r="G8" s="395" t="s">
        <v>139</v>
      </c>
      <c r="H8" s="399">
        <v>94804000</v>
      </c>
      <c r="I8" s="386">
        <v>100766841</v>
      </c>
      <c r="J8" s="168"/>
      <c r="K8" s="111">
        <f t="shared" si="1"/>
        <v>100766841</v>
      </c>
      <c r="L8" s="591"/>
    </row>
    <row r="9" spans="1:12" ht="12.75" customHeight="1">
      <c r="A9" s="127" t="s">
        <v>9</v>
      </c>
      <c r="B9" s="128" t="s">
        <v>104</v>
      </c>
      <c r="C9" s="106">
        <v>73000000</v>
      </c>
      <c r="D9" s="386">
        <v>73000000</v>
      </c>
      <c r="E9" s="386"/>
      <c r="F9" s="385">
        <f t="shared" si="0"/>
        <v>73000000</v>
      </c>
      <c r="G9" s="395" t="s">
        <v>114</v>
      </c>
      <c r="H9" s="399">
        <v>9600000</v>
      </c>
      <c r="I9" s="386">
        <v>9673660</v>
      </c>
      <c r="J9" s="168"/>
      <c r="K9" s="111">
        <f t="shared" si="1"/>
        <v>9673660</v>
      </c>
      <c r="L9" s="591"/>
    </row>
    <row r="10" spans="1:12" ht="12.75" customHeight="1">
      <c r="A10" s="127" t="s">
        <v>10</v>
      </c>
      <c r="B10" s="129" t="s">
        <v>326</v>
      </c>
      <c r="C10" s="106">
        <v>22767000</v>
      </c>
      <c r="D10" s="386">
        <v>22767000</v>
      </c>
      <c r="E10" s="386"/>
      <c r="F10" s="385">
        <f>D10+E10</f>
        <v>22767000</v>
      </c>
      <c r="G10" s="395" t="s">
        <v>115</v>
      </c>
      <c r="H10" s="399">
        <v>3000000</v>
      </c>
      <c r="I10" s="386">
        <v>16067520</v>
      </c>
      <c r="J10" s="168"/>
      <c r="K10" s="111">
        <f t="shared" si="1"/>
        <v>16067520</v>
      </c>
      <c r="L10" s="591"/>
    </row>
    <row r="11" spans="1:12" ht="12.75" customHeight="1">
      <c r="A11" s="127" t="s">
        <v>11</v>
      </c>
      <c r="B11" s="128" t="s">
        <v>285</v>
      </c>
      <c r="C11" s="106"/>
      <c r="D11" s="106">
        <v>0</v>
      </c>
      <c r="E11" s="106"/>
      <c r="F11" s="385">
        <f t="shared" si="0"/>
        <v>0</v>
      </c>
      <c r="G11" s="401" t="s">
        <v>38</v>
      </c>
      <c r="H11" s="399"/>
      <c r="I11" s="386">
        <v>1573438</v>
      </c>
      <c r="J11" s="106">
        <v>-1413708</v>
      </c>
      <c r="K11" s="111">
        <f t="shared" si="1"/>
        <v>159730</v>
      </c>
      <c r="L11" s="591"/>
    </row>
    <row r="12" spans="1:12" ht="12.75" customHeight="1">
      <c r="A12" s="127" t="s">
        <v>12</v>
      </c>
      <c r="B12" s="128" t="s">
        <v>386</v>
      </c>
      <c r="C12" s="106"/>
      <c r="D12" s="386"/>
      <c r="E12" s="386"/>
      <c r="F12" s="385">
        <f t="shared" si="0"/>
        <v>0</v>
      </c>
      <c r="G12" s="396"/>
      <c r="H12" s="399"/>
      <c r="I12" s="386"/>
      <c r="J12" s="106"/>
      <c r="K12" s="111">
        <f t="shared" si="1"/>
        <v>0</v>
      </c>
      <c r="L12" s="591"/>
    </row>
    <row r="13" spans="1:12" ht="12.75" customHeight="1">
      <c r="A13" s="127" t="s">
        <v>13</v>
      </c>
      <c r="B13" s="26"/>
      <c r="C13" s="106"/>
      <c r="D13" s="106"/>
      <c r="E13" s="106"/>
      <c r="F13" s="385">
        <f t="shared" si="0"/>
        <v>0</v>
      </c>
      <c r="G13" s="403"/>
      <c r="H13" s="399"/>
      <c r="I13" s="386"/>
      <c r="J13" s="106"/>
      <c r="K13" s="111">
        <f t="shared" si="1"/>
        <v>0</v>
      </c>
      <c r="L13" s="591"/>
    </row>
    <row r="14" spans="1:12" ht="12.75" customHeight="1">
      <c r="A14" s="127" t="s">
        <v>14</v>
      </c>
      <c r="B14" s="185"/>
      <c r="C14" s="106"/>
      <c r="D14" s="106"/>
      <c r="E14" s="106"/>
      <c r="F14" s="385">
        <f t="shared" si="0"/>
        <v>0</v>
      </c>
      <c r="G14" s="403"/>
      <c r="H14" s="399"/>
      <c r="I14" s="386"/>
      <c r="J14" s="106"/>
      <c r="K14" s="112"/>
      <c r="L14" s="591"/>
    </row>
    <row r="15" spans="1:12" ht="12.75" customHeight="1">
      <c r="A15" s="127" t="s">
        <v>15</v>
      </c>
      <c r="B15" s="26"/>
      <c r="C15" s="106"/>
      <c r="D15" s="386"/>
      <c r="E15" s="386"/>
      <c r="F15" s="385">
        <f t="shared" si="0"/>
        <v>0</v>
      </c>
      <c r="G15" s="396"/>
      <c r="H15" s="399"/>
      <c r="I15" s="386"/>
      <c r="J15" s="106"/>
      <c r="K15" s="112"/>
      <c r="L15" s="591"/>
    </row>
    <row r="16" spans="1:12" ht="12.75" customHeight="1">
      <c r="A16" s="127" t="s">
        <v>16</v>
      </c>
      <c r="B16" s="26"/>
      <c r="C16" s="106"/>
      <c r="D16" s="386"/>
      <c r="E16" s="386"/>
      <c r="F16" s="385">
        <f t="shared" si="0"/>
        <v>0</v>
      </c>
      <c r="G16" s="396"/>
      <c r="H16" s="399"/>
      <c r="I16" s="386"/>
      <c r="J16" s="106"/>
      <c r="K16" s="112"/>
      <c r="L16" s="591"/>
    </row>
    <row r="17" spans="1:12" ht="12.75" customHeight="1" thickBot="1">
      <c r="A17" s="127" t="s">
        <v>17</v>
      </c>
      <c r="B17" s="29"/>
      <c r="C17" s="108"/>
      <c r="D17" s="387"/>
      <c r="E17" s="387"/>
      <c r="F17" s="385">
        <f t="shared" si="0"/>
        <v>0</v>
      </c>
      <c r="G17" s="396"/>
      <c r="H17" s="437"/>
      <c r="I17" s="387"/>
      <c r="J17" s="108"/>
      <c r="K17" s="113"/>
      <c r="L17" s="591"/>
    </row>
    <row r="18" spans="1:12" ht="15.75" customHeight="1" thickBot="1">
      <c r="A18" s="130" t="s">
        <v>18</v>
      </c>
      <c r="B18" s="43" t="s">
        <v>387</v>
      </c>
      <c r="C18" s="109">
        <f>SUM(C6:C17)</f>
        <v>231925000</v>
      </c>
      <c r="D18" s="109">
        <f>SUM(D6:D17)</f>
        <v>239079940</v>
      </c>
      <c r="E18" s="109">
        <f>SUM(E6:E17)</f>
        <v>0</v>
      </c>
      <c r="F18" s="109">
        <f>SUM(F6:F17)</f>
        <v>239079940</v>
      </c>
      <c r="G18" s="397" t="s">
        <v>291</v>
      </c>
      <c r="H18" s="424">
        <f>SUM(H6:H17)</f>
        <v>241043000</v>
      </c>
      <c r="I18" s="424">
        <f>SUM(I6:I17)</f>
        <v>275272558</v>
      </c>
      <c r="J18" s="424">
        <f>SUM(J6:J17)</f>
        <v>0</v>
      </c>
      <c r="K18" s="424">
        <f>SUM(K6:K17)</f>
        <v>275272558</v>
      </c>
      <c r="L18" s="591"/>
    </row>
    <row r="19" spans="1:12" ht="12.75" customHeight="1">
      <c r="A19" s="131" t="s">
        <v>19</v>
      </c>
      <c r="B19" s="132" t="s">
        <v>288</v>
      </c>
      <c r="C19" s="220">
        <f>+C20+C21+C22+C23</f>
        <v>0</v>
      </c>
      <c r="D19" s="388">
        <v>22007000</v>
      </c>
      <c r="E19" s="388">
        <v>0</v>
      </c>
      <c r="F19" s="146">
        <f>D19+E19</f>
        <v>22007000</v>
      </c>
      <c r="G19" s="404" t="s">
        <v>121</v>
      </c>
      <c r="H19" s="438"/>
      <c r="I19" s="411"/>
      <c r="J19" s="423"/>
      <c r="K19" s="31">
        <f>I19+J19</f>
        <v>0</v>
      </c>
      <c r="L19" s="591"/>
    </row>
    <row r="20" spans="1:12" ht="12.75" customHeight="1">
      <c r="A20" s="134" t="s">
        <v>20</v>
      </c>
      <c r="B20" s="133" t="s">
        <v>132</v>
      </c>
      <c r="C20" s="32"/>
      <c r="D20" s="48">
        <v>22007000</v>
      </c>
      <c r="E20" s="48">
        <v>0</v>
      </c>
      <c r="F20" s="146">
        <f aca="true" t="shared" si="2" ref="F20:F28">D20+E20</f>
        <v>22007000</v>
      </c>
      <c r="G20" s="404" t="s">
        <v>290</v>
      </c>
      <c r="H20" s="400"/>
      <c r="I20" s="48"/>
      <c r="J20" s="32"/>
      <c r="K20" s="31">
        <f aca="true" t="shared" si="3" ref="K20:K28">I20+J20</f>
        <v>0</v>
      </c>
      <c r="L20" s="591"/>
    </row>
    <row r="21" spans="1:12" ht="12.75" customHeight="1">
      <c r="A21" s="134" t="s">
        <v>21</v>
      </c>
      <c r="B21" s="133" t="s">
        <v>133</v>
      </c>
      <c r="C21" s="32"/>
      <c r="D21" s="48">
        <v>0</v>
      </c>
      <c r="E21" s="48"/>
      <c r="F21" s="146">
        <f t="shared" si="2"/>
        <v>0</v>
      </c>
      <c r="G21" s="404" t="s">
        <v>95</v>
      </c>
      <c r="H21" s="400"/>
      <c r="I21" s="48"/>
      <c r="J21" s="32"/>
      <c r="K21" s="31">
        <f t="shared" si="3"/>
        <v>0</v>
      </c>
      <c r="L21" s="591"/>
    </row>
    <row r="22" spans="1:12" ht="12.75" customHeight="1">
      <c r="A22" s="134" t="s">
        <v>22</v>
      </c>
      <c r="B22" s="133" t="s">
        <v>137</v>
      </c>
      <c r="C22" s="32"/>
      <c r="D22" s="48">
        <v>0</v>
      </c>
      <c r="E22" s="48"/>
      <c r="F22" s="146">
        <f t="shared" si="2"/>
        <v>0</v>
      </c>
      <c r="G22" s="404" t="s">
        <v>96</v>
      </c>
      <c r="H22" s="400"/>
      <c r="I22" s="48"/>
      <c r="J22" s="32"/>
      <c r="K22" s="31">
        <f t="shared" si="3"/>
        <v>0</v>
      </c>
      <c r="L22" s="591"/>
    </row>
    <row r="23" spans="1:12" ht="12.75" customHeight="1">
      <c r="A23" s="134" t="s">
        <v>23</v>
      </c>
      <c r="B23" s="133" t="s">
        <v>138</v>
      </c>
      <c r="C23" s="32"/>
      <c r="D23" s="389">
        <v>0</v>
      </c>
      <c r="E23" s="389"/>
      <c r="F23" s="146">
        <f t="shared" si="2"/>
        <v>0</v>
      </c>
      <c r="G23" s="405" t="s">
        <v>140</v>
      </c>
      <c r="H23" s="400"/>
      <c r="I23" s="48"/>
      <c r="J23" s="32"/>
      <c r="K23" s="31">
        <f>I23+J23</f>
        <v>0</v>
      </c>
      <c r="L23" s="591"/>
    </row>
    <row r="24" spans="1:12" ht="12.75" customHeight="1">
      <c r="A24" s="134" t="s">
        <v>24</v>
      </c>
      <c r="B24" s="133" t="s">
        <v>289</v>
      </c>
      <c r="C24" s="135">
        <v>9118000</v>
      </c>
      <c r="D24" s="135">
        <v>64185618</v>
      </c>
      <c r="E24" s="135"/>
      <c r="F24" s="146">
        <f t="shared" si="2"/>
        <v>64185618</v>
      </c>
      <c r="G24" s="404" t="s">
        <v>122</v>
      </c>
      <c r="H24" s="400"/>
      <c r="I24" s="48">
        <v>50000000</v>
      </c>
      <c r="J24" s="32"/>
      <c r="K24" s="31">
        <f t="shared" si="3"/>
        <v>50000000</v>
      </c>
      <c r="L24" s="591"/>
    </row>
    <row r="25" spans="1:12" ht="12.75" customHeight="1">
      <c r="A25" s="131" t="s">
        <v>25</v>
      </c>
      <c r="B25" s="132" t="s">
        <v>286</v>
      </c>
      <c r="C25" s="110"/>
      <c r="D25" s="389">
        <v>0</v>
      </c>
      <c r="E25" s="389"/>
      <c r="F25" s="146">
        <f t="shared" si="2"/>
        <v>0</v>
      </c>
      <c r="G25" s="406" t="s">
        <v>369</v>
      </c>
      <c r="H25" s="400"/>
      <c r="I25" s="48"/>
      <c r="J25" s="32"/>
      <c r="K25" s="31">
        <f t="shared" si="3"/>
        <v>0</v>
      </c>
      <c r="L25" s="591"/>
    </row>
    <row r="26" spans="1:12" ht="12.75" customHeight="1">
      <c r="A26" s="134" t="s">
        <v>26</v>
      </c>
      <c r="B26" s="133" t="s">
        <v>287</v>
      </c>
      <c r="C26" s="32">
        <v>9118000</v>
      </c>
      <c r="D26" s="48">
        <v>64185618</v>
      </c>
      <c r="E26" s="48"/>
      <c r="F26" s="146">
        <f t="shared" si="2"/>
        <v>64185618</v>
      </c>
      <c r="G26" s="401" t="s">
        <v>375</v>
      </c>
      <c r="H26" s="400"/>
      <c r="I26" s="48"/>
      <c r="J26" s="32"/>
      <c r="K26" s="31">
        <f>I26+J26</f>
        <v>0</v>
      </c>
      <c r="L26" s="591"/>
    </row>
    <row r="27" spans="1:12" ht="12.75" customHeight="1">
      <c r="A27" s="127" t="s">
        <v>27</v>
      </c>
      <c r="B27" s="133" t="s">
        <v>380</v>
      </c>
      <c r="C27" s="32"/>
      <c r="D27" s="48"/>
      <c r="E27" s="48"/>
      <c r="F27" s="146">
        <f t="shared" si="2"/>
        <v>0</v>
      </c>
      <c r="G27" s="401" t="s">
        <v>376</v>
      </c>
      <c r="H27" s="400"/>
      <c r="I27" s="48"/>
      <c r="J27" s="32"/>
      <c r="K27" s="31">
        <f t="shared" si="3"/>
        <v>0</v>
      </c>
      <c r="L27" s="591"/>
    </row>
    <row r="28" spans="1:12" ht="12.75" customHeight="1" thickBot="1">
      <c r="A28" s="166" t="s">
        <v>28</v>
      </c>
      <c r="B28" s="132" t="s">
        <v>244</v>
      </c>
      <c r="C28" s="110"/>
      <c r="D28" s="389"/>
      <c r="E28" s="389"/>
      <c r="F28" s="146">
        <f t="shared" si="2"/>
        <v>0</v>
      </c>
      <c r="G28" s="407"/>
      <c r="H28" s="439"/>
      <c r="I28" s="522"/>
      <c r="J28" s="425"/>
      <c r="K28" s="31">
        <f t="shared" si="3"/>
        <v>0</v>
      </c>
      <c r="L28" s="591"/>
    </row>
    <row r="29" spans="1:12" ht="19.5" customHeight="1" thickBot="1">
      <c r="A29" s="130" t="s">
        <v>29</v>
      </c>
      <c r="B29" s="43" t="s">
        <v>388</v>
      </c>
      <c r="C29" s="109">
        <f>+C19+C24+C27+C28</f>
        <v>9118000</v>
      </c>
      <c r="D29" s="109">
        <f>+D19+D24+D27+D28</f>
        <v>86192618</v>
      </c>
      <c r="E29" s="109">
        <f>+E19+E24+E27+E28</f>
        <v>0</v>
      </c>
      <c r="F29" s="109">
        <f>+F19+F24+F27+F28</f>
        <v>86192618</v>
      </c>
      <c r="G29" s="397" t="s">
        <v>390</v>
      </c>
      <c r="H29" s="424">
        <f>SUM(H19:H28)</f>
        <v>0</v>
      </c>
      <c r="I29" s="424">
        <f>SUM(I19:I28)</f>
        <v>50000000</v>
      </c>
      <c r="J29" s="424">
        <f>SUM(J19:J28)</f>
        <v>0</v>
      </c>
      <c r="K29" s="424">
        <f>SUM(K19:K28)</f>
        <v>50000000</v>
      </c>
      <c r="L29" s="591"/>
    </row>
    <row r="30" spans="1:12" ht="13.5" thickBot="1">
      <c r="A30" s="130" t="s">
        <v>30</v>
      </c>
      <c r="B30" s="136" t="s">
        <v>389</v>
      </c>
      <c r="C30" s="137">
        <f>+C18+C29</f>
        <v>241043000</v>
      </c>
      <c r="D30" s="137">
        <f>+D18+D29</f>
        <v>325272558</v>
      </c>
      <c r="E30" s="137">
        <f>+E18+E29</f>
        <v>0</v>
      </c>
      <c r="F30" s="137">
        <f>+F18+F29</f>
        <v>325272558</v>
      </c>
      <c r="G30" s="398" t="s">
        <v>391</v>
      </c>
      <c r="H30" s="426">
        <f>+H18+H29</f>
        <v>241043000</v>
      </c>
      <c r="I30" s="426">
        <f>+I18+I29</f>
        <v>325272558</v>
      </c>
      <c r="J30" s="426">
        <f>+J18+J29</f>
        <v>0</v>
      </c>
      <c r="K30" s="426">
        <f>+K18+K29</f>
        <v>325272558</v>
      </c>
      <c r="L30" s="591"/>
    </row>
    <row r="31" spans="1:12" ht="13.5" thickBot="1">
      <c r="A31" s="130" t="s">
        <v>31</v>
      </c>
      <c r="B31" s="136" t="s">
        <v>99</v>
      </c>
      <c r="C31" s="137">
        <f>IF(C18-H18&lt;0,H18-C18,"-")</f>
        <v>9118000</v>
      </c>
      <c r="D31" s="137">
        <f>IF(D18-I18&lt;0,I18-D18,"-")</f>
        <v>36192618</v>
      </c>
      <c r="E31" s="137" t="str">
        <f>IF(E18-J18&lt;0,J18-E18,"-")</f>
        <v>-</v>
      </c>
      <c r="F31" s="137">
        <f>IF(F18-K18&lt;0,K18-F18,"-")</f>
        <v>36192618</v>
      </c>
      <c r="G31" s="398" t="s">
        <v>100</v>
      </c>
      <c r="H31" s="426" t="str">
        <f>IF(C18-H18&gt;0,C18-H18,"-")</f>
        <v>-</v>
      </c>
      <c r="I31" s="426" t="str">
        <f>IF(D18-I18&gt;0,D18-I18,"-")</f>
        <v>-</v>
      </c>
      <c r="J31" s="426" t="str">
        <f>IF(E18-J18&gt;0,E18-J18,"-")</f>
        <v>-</v>
      </c>
      <c r="K31" s="426" t="str">
        <f>IF(F18-K18&gt;0,F18-K18,"-")</f>
        <v>-</v>
      </c>
      <c r="L31" s="591"/>
    </row>
    <row r="32" spans="1:12" ht="13.5" thickBot="1">
      <c r="A32" s="130" t="s">
        <v>32</v>
      </c>
      <c r="B32" s="136" t="s">
        <v>141</v>
      </c>
      <c r="C32" s="137" t="str">
        <f>IF(C18+C29-H30&lt;0,H30-(C18+C29),"-")</f>
        <v>-</v>
      </c>
      <c r="D32" s="137" t="str">
        <f>IF(D18+D29-I30&lt;0,I30-(D18+D29),"-")</f>
        <v>-</v>
      </c>
      <c r="E32" s="137" t="str">
        <f>IF(E18+E29-J30&lt;0,J30-(E18+E29),"-")</f>
        <v>-</v>
      </c>
      <c r="F32" s="137" t="str">
        <f>IF(F18+F29-K30&lt;0,K30-(F18+F29),"-")</f>
        <v>-</v>
      </c>
      <c r="G32" s="398" t="s">
        <v>142</v>
      </c>
      <c r="H32" s="428" t="str">
        <f>IF(C18+C29-H30&gt;0,C18+C29-H30,"-")</f>
        <v>-</v>
      </c>
      <c r="I32" s="428" t="str">
        <f>IF(D18+D29-I30&gt;0,D18+D29-I30,"-")</f>
        <v>-</v>
      </c>
      <c r="J32" s="428" t="str">
        <f>IF(E18+E29-J30&gt;0,E18+E29-J30,"-")</f>
        <v>-</v>
      </c>
      <c r="K32" s="428" t="str">
        <f>IF(F18+F29-K30&gt;0,F18+F29-K30,"-")</f>
        <v>-</v>
      </c>
      <c r="L32" s="591"/>
    </row>
    <row r="33" spans="2:7" ht="18.75">
      <c r="B33" s="592"/>
      <c r="C33" s="592"/>
      <c r="D33" s="592"/>
      <c r="E33" s="592"/>
      <c r="F33" s="592"/>
      <c r="G33" s="592"/>
    </row>
  </sheetData>
  <sheetProtection/>
  <mergeCells count="4">
    <mergeCell ref="A3:A4"/>
    <mergeCell ref="L1:L32"/>
    <mergeCell ref="B33:G33"/>
    <mergeCell ref="B3:F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tabSelected="1" zoomScaleSheetLayoutView="115" workbookViewId="0" topLeftCell="C1">
      <selection activeCell="E18" sqref="E18"/>
    </sheetView>
  </sheetViews>
  <sheetFormatPr defaultColWidth="9.00390625" defaultRowHeight="12.75"/>
  <cols>
    <col min="1" max="1" width="6.875" style="28" customWidth="1"/>
    <col min="2" max="2" width="55.125" style="63" customWidth="1"/>
    <col min="3" max="6" width="13.00390625" style="28" bestFit="1" customWidth="1"/>
    <col min="7" max="7" width="55.125" style="28" customWidth="1"/>
    <col min="8" max="8" width="16.375" style="28" customWidth="1"/>
    <col min="9" max="11" width="13.00390625" style="28" bestFit="1" customWidth="1"/>
    <col min="12" max="12" width="4.875" style="28" customWidth="1"/>
    <col min="13" max="16384" width="9.375" style="28" customWidth="1"/>
  </cols>
  <sheetData>
    <row r="1" spans="2:12" ht="31.5">
      <c r="B1" s="114" t="s">
        <v>98</v>
      </c>
      <c r="C1" s="115"/>
      <c r="D1" s="115"/>
      <c r="E1" s="115"/>
      <c r="F1" s="115"/>
      <c r="G1" s="115"/>
      <c r="H1" s="115"/>
      <c r="I1" s="115"/>
      <c r="J1" s="115"/>
      <c r="K1" s="115"/>
      <c r="L1" s="591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8:12" ht="14.25" thickBot="1">
      <c r="H2" s="116" t="s">
        <v>565</v>
      </c>
      <c r="I2" s="116"/>
      <c r="J2" s="116"/>
      <c r="K2" s="116"/>
      <c r="L2" s="591"/>
    </row>
    <row r="3" spans="1:12" ht="13.5" thickBot="1">
      <c r="A3" s="596" t="s">
        <v>50</v>
      </c>
      <c r="B3" s="117" t="s">
        <v>45</v>
      </c>
      <c r="C3" s="118"/>
      <c r="D3" s="382"/>
      <c r="E3" s="382"/>
      <c r="F3" s="382"/>
      <c r="G3" s="117" t="s">
        <v>46</v>
      </c>
      <c r="H3" s="416"/>
      <c r="I3" s="421"/>
      <c r="J3" s="421"/>
      <c r="K3" s="421"/>
      <c r="L3" s="591"/>
    </row>
    <row r="4" spans="1:12" s="119" customFormat="1" ht="36.75" thickBot="1">
      <c r="A4" s="597"/>
      <c r="B4" s="64" t="s">
        <v>48</v>
      </c>
      <c r="C4" s="65" t="str">
        <f>+'2.1.sz.mell  '!C4</f>
        <v>2016. évi előirányzat</v>
      </c>
      <c r="D4" s="402" t="s">
        <v>569</v>
      </c>
      <c r="E4" s="520" t="s">
        <v>561</v>
      </c>
      <c r="F4" s="402" t="s">
        <v>572</v>
      </c>
      <c r="G4" s="392" t="s">
        <v>48</v>
      </c>
      <c r="H4" s="520" t="str">
        <f>+'2.1.sz.mell  '!C4</f>
        <v>2016. évi előirányzat</v>
      </c>
      <c r="I4" s="422" t="s">
        <v>569</v>
      </c>
      <c r="J4" s="64" t="s">
        <v>561</v>
      </c>
      <c r="K4" s="422" t="s">
        <v>571</v>
      </c>
      <c r="L4" s="591"/>
    </row>
    <row r="5" spans="1:12" s="119" customFormat="1" ht="13.5" thickBot="1">
      <c r="A5" s="120" t="s">
        <v>398</v>
      </c>
      <c r="B5" s="121" t="s">
        <v>399</v>
      </c>
      <c r="C5" s="122" t="s">
        <v>400</v>
      </c>
      <c r="D5" s="384"/>
      <c r="E5" s="384"/>
      <c r="F5" s="384"/>
      <c r="G5" s="121" t="s">
        <v>402</v>
      </c>
      <c r="H5" s="417" t="s">
        <v>401</v>
      </c>
      <c r="I5" s="123"/>
      <c r="J5" s="121"/>
      <c r="K5" s="123"/>
      <c r="L5" s="591"/>
    </row>
    <row r="6" spans="1:12" ht="12.75" customHeight="1">
      <c r="A6" s="125" t="s">
        <v>6</v>
      </c>
      <c r="B6" s="126" t="s">
        <v>292</v>
      </c>
      <c r="C6" s="105"/>
      <c r="D6" s="385"/>
      <c r="E6" s="385"/>
      <c r="F6" s="385"/>
      <c r="G6" s="126" t="s">
        <v>134</v>
      </c>
      <c r="H6" s="418">
        <v>11000000</v>
      </c>
      <c r="I6" s="105">
        <v>28255992</v>
      </c>
      <c r="J6" s="105"/>
      <c r="K6" s="105">
        <f aca="true" t="shared" si="0" ref="K6:K11">I6+J6</f>
        <v>28255992</v>
      </c>
      <c r="L6" s="591"/>
    </row>
    <row r="7" spans="1:12" ht="12.75">
      <c r="A7" s="127" t="s">
        <v>7</v>
      </c>
      <c r="B7" s="128" t="s">
        <v>293</v>
      </c>
      <c r="C7" s="106"/>
      <c r="D7" s="386"/>
      <c r="E7" s="386"/>
      <c r="F7" s="386"/>
      <c r="G7" s="128" t="s">
        <v>298</v>
      </c>
      <c r="H7" s="107"/>
      <c r="I7" s="105">
        <f>F7+H7</f>
        <v>0</v>
      </c>
      <c r="J7" s="106"/>
      <c r="K7" s="105">
        <f t="shared" si="0"/>
        <v>0</v>
      </c>
      <c r="L7" s="591"/>
    </row>
    <row r="8" spans="1:12" ht="12.75" customHeight="1">
      <c r="A8" s="127" t="s">
        <v>8</v>
      </c>
      <c r="B8" s="128" t="s">
        <v>1</v>
      </c>
      <c r="C8" s="106"/>
      <c r="D8" s="386"/>
      <c r="E8" s="386"/>
      <c r="F8" s="386"/>
      <c r="G8" s="128" t="s">
        <v>117</v>
      </c>
      <c r="H8" s="107">
        <v>7000000</v>
      </c>
      <c r="I8" s="105">
        <v>11159008</v>
      </c>
      <c r="J8" s="106"/>
      <c r="K8" s="105">
        <f t="shared" si="0"/>
        <v>11159008</v>
      </c>
      <c r="L8" s="591"/>
    </row>
    <row r="9" spans="1:12" ht="12.75" customHeight="1">
      <c r="A9" s="127" t="s">
        <v>9</v>
      </c>
      <c r="B9" s="128" t="s">
        <v>294</v>
      </c>
      <c r="C9" s="106"/>
      <c r="D9" s="386"/>
      <c r="E9" s="386"/>
      <c r="F9" s="386"/>
      <c r="G9" s="128" t="s">
        <v>299</v>
      </c>
      <c r="H9" s="107"/>
      <c r="I9" s="105">
        <f>F9+H9</f>
        <v>0</v>
      </c>
      <c r="J9" s="106"/>
      <c r="K9" s="105">
        <f t="shared" si="0"/>
        <v>0</v>
      </c>
      <c r="L9" s="591"/>
    </row>
    <row r="10" spans="1:12" ht="12.75" customHeight="1">
      <c r="A10" s="127" t="s">
        <v>10</v>
      </c>
      <c r="B10" s="128" t="s">
        <v>295</v>
      </c>
      <c r="C10" s="106"/>
      <c r="D10" s="386"/>
      <c r="E10" s="386"/>
      <c r="F10" s="386"/>
      <c r="G10" s="128" t="s">
        <v>136</v>
      </c>
      <c r="H10" s="107"/>
      <c r="I10" s="105">
        <v>2770251</v>
      </c>
      <c r="J10" s="106"/>
      <c r="K10" s="105">
        <f t="shared" si="0"/>
        <v>2770251</v>
      </c>
      <c r="L10" s="591"/>
    </row>
    <row r="11" spans="1:12" ht="12.75" customHeight="1">
      <c r="A11" s="127" t="s">
        <v>11</v>
      </c>
      <c r="B11" s="128" t="s">
        <v>296</v>
      </c>
      <c r="C11" s="106"/>
      <c r="D11" s="106"/>
      <c r="E11" s="106"/>
      <c r="F11" s="106"/>
      <c r="G11" s="412"/>
      <c r="H11" s="107"/>
      <c r="I11" s="105">
        <f>F11+H11</f>
        <v>0</v>
      </c>
      <c r="J11" s="106"/>
      <c r="K11" s="105">
        <f t="shared" si="0"/>
        <v>0</v>
      </c>
      <c r="L11" s="591"/>
    </row>
    <row r="12" spans="1:12" ht="12.75" customHeight="1">
      <c r="A12" s="127" t="s">
        <v>12</v>
      </c>
      <c r="B12" s="26"/>
      <c r="C12" s="106"/>
      <c r="D12" s="106"/>
      <c r="E12" s="106"/>
      <c r="F12" s="106"/>
      <c r="G12" s="412"/>
      <c r="H12" s="107"/>
      <c r="I12" s="105">
        <f>F12+H12</f>
        <v>0</v>
      </c>
      <c r="J12" s="106"/>
      <c r="K12" s="105">
        <f>H12+J12</f>
        <v>0</v>
      </c>
      <c r="L12" s="591"/>
    </row>
    <row r="13" spans="1:12" ht="12.75" customHeight="1">
      <c r="A13" s="127" t="s">
        <v>13</v>
      </c>
      <c r="B13" s="26"/>
      <c r="C13" s="106"/>
      <c r="D13" s="106"/>
      <c r="E13" s="106"/>
      <c r="F13" s="106"/>
      <c r="G13" s="413"/>
      <c r="H13" s="107"/>
      <c r="I13" s="106"/>
      <c r="J13" s="106"/>
      <c r="K13" s="106"/>
      <c r="L13" s="591"/>
    </row>
    <row r="14" spans="1:12" ht="12.75" customHeight="1">
      <c r="A14" s="127" t="s">
        <v>14</v>
      </c>
      <c r="B14" s="186"/>
      <c r="C14" s="106"/>
      <c r="D14" s="106"/>
      <c r="E14" s="106"/>
      <c r="F14" s="106"/>
      <c r="G14" s="412"/>
      <c r="H14" s="107"/>
      <c r="I14" s="106"/>
      <c r="J14" s="106"/>
      <c r="K14" s="106"/>
      <c r="L14" s="591"/>
    </row>
    <row r="15" spans="1:12" ht="12.75">
      <c r="A15" s="127" t="s">
        <v>15</v>
      </c>
      <c r="B15" s="26"/>
      <c r="C15" s="106"/>
      <c r="D15" s="106"/>
      <c r="E15" s="106"/>
      <c r="F15" s="106"/>
      <c r="G15" s="412"/>
      <c r="H15" s="107"/>
      <c r="I15" s="106"/>
      <c r="J15" s="106"/>
      <c r="K15" s="106"/>
      <c r="L15" s="591"/>
    </row>
    <row r="16" spans="1:12" ht="12.75" customHeight="1" thickBot="1">
      <c r="A16" s="166" t="s">
        <v>16</v>
      </c>
      <c r="B16" s="187"/>
      <c r="C16" s="106"/>
      <c r="D16" s="106"/>
      <c r="E16" s="106"/>
      <c r="F16" s="106"/>
      <c r="G16" s="414" t="s">
        <v>38</v>
      </c>
      <c r="H16" s="167"/>
      <c r="I16" s="108"/>
      <c r="J16" s="108"/>
      <c r="K16" s="108"/>
      <c r="L16" s="591"/>
    </row>
    <row r="17" spans="1:12" ht="15.75" customHeight="1" thickBot="1">
      <c r="A17" s="130" t="s">
        <v>17</v>
      </c>
      <c r="B17" s="43" t="s">
        <v>306</v>
      </c>
      <c r="C17" s="415">
        <f>+C6+C8+C9+C11+C12+C13+C14+C15+C16</f>
        <v>0</v>
      </c>
      <c r="D17" s="408"/>
      <c r="E17" s="408"/>
      <c r="F17" s="408"/>
      <c r="G17" s="43" t="s">
        <v>307</v>
      </c>
      <c r="H17" s="409">
        <f>+H6+H8+H10+H11+H12+H13+H14+H15+H16</f>
        <v>18000000</v>
      </c>
      <c r="I17" s="409">
        <f>+I6+I8+I10+I11+I12+I13+I14+I15+I16</f>
        <v>42185251</v>
      </c>
      <c r="J17" s="409">
        <f>+J6+J8+J10+J11+J12+J13+J14+J15+J16</f>
        <v>0</v>
      </c>
      <c r="K17" s="409">
        <f>+K6+K8+K10+K11+K12+K13+K14+K15+K16</f>
        <v>42185251</v>
      </c>
      <c r="L17" s="591"/>
    </row>
    <row r="18" spans="1:12" ht="12.75" customHeight="1">
      <c r="A18" s="125" t="s">
        <v>18</v>
      </c>
      <c r="B18" s="139" t="s">
        <v>154</v>
      </c>
      <c r="C18" s="146">
        <f>+C19+C20+C21+C22+C23</f>
        <v>18000000</v>
      </c>
      <c r="D18" s="146">
        <v>42185251</v>
      </c>
      <c r="E18" s="146"/>
      <c r="F18" s="146">
        <f aca="true" t="shared" si="1" ref="F18:F23">D18+E18</f>
        <v>42185251</v>
      </c>
      <c r="G18" s="133" t="s">
        <v>121</v>
      </c>
      <c r="H18" s="419"/>
      <c r="I18" s="423"/>
      <c r="J18" s="423"/>
      <c r="K18" s="423"/>
      <c r="L18" s="591"/>
    </row>
    <row r="19" spans="1:12" ht="12.75" customHeight="1">
      <c r="A19" s="127" t="s">
        <v>19</v>
      </c>
      <c r="B19" s="140" t="s">
        <v>143</v>
      </c>
      <c r="C19" s="32"/>
      <c r="D19" s="48">
        <v>0</v>
      </c>
      <c r="E19" s="411"/>
      <c r="F19" s="146">
        <f t="shared" si="1"/>
        <v>0</v>
      </c>
      <c r="G19" s="133" t="s">
        <v>124</v>
      </c>
      <c r="H19" s="420"/>
      <c r="I19" s="32"/>
      <c r="J19" s="32"/>
      <c r="K19" s="32"/>
      <c r="L19" s="591"/>
    </row>
    <row r="20" spans="1:12" ht="12.75" customHeight="1">
      <c r="A20" s="125" t="s">
        <v>20</v>
      </c>
      <c r="B20" s="140" t="s">
        <v>144</v>
      </c>
      <c r="C20" s="32"/>
      <c r="D20" s="48">
        <v>0</v>
      </c>
      <c r="E20" s="411"/>
      <c r="F20" s="146">
        <f t="shared" si="1"/>
        <v>0</v>
      </c>
      <c r="G20" s="133" t="s">
        <v>95</v>
      </c>
      <c r="H20" s="420"/>
      <c r="I20" s="32"/>
      <c r="J20" s="32"/>
      <c r="K20" s="32"/>
      <c r="L20" s="591"/>
    </row>
    <row r="21" spans="1:12" ht="12.75" customHeight="1">
      <c r="A21" s="127" t="s">
        <v>21</v>
      </c>
      <c r="B21" s="140" t="s">
        <v>145</v>
      </c>
      <c r="C21" s="32"/>
      <c r="D21" s="48">
        <v>0</v>
      </c>
      <c r="E21" s="411"/>
      <c r="F21" s="146">
        <f t="shared" si="1"/>
        <v>0</v>
      </c>
      <c r="G21" s="133" t="s">
        <v>96</v>
      </c>
      <c r="H21" s="420"/>
      <c r="I21" s="32"/>
      <c r="J21" s="32"/>
      <c r="K21" s="32"/>
      <c r="L21" s="591"/>
    </row>
    <row r="22" spans="1:12" ht="12.75" customHeight="1">
      <c r="A22" s="125" t="s">
        <v>22</v>
      </c>
      <c r="B22" s="140" t="s">
        <v>146</v>
      </c>
      <c r="C22" s="32">
        <v>18000000</v>
      </c>
      <c r="D22" s="389">
        <v>42185251</v>
      </c>
      <c r="E22" s="32"/>
      <c r="F22" s="146">
        <f t="shared" si="1"/>
        <v>42185251</v>
      </c>
      <c r="G22" s="132" t="s">
        <v>140</v>
      </c>
      <c r="H22" s="420"/>
      <c r="I22" s="32"/>
      <c r="J22" s="32"/>
      <c r="K22" s="32"/>
      <c r="L22" s="591"/>
    </row>
    <row r="23" spans="1:12" ht="12.75" customHeight="1">
      <c r="A23" s="127" t="s">
        <v>23</v>
      </c>
      <c r="B23" s="141" t="s">
        <v>147</v>
      </c>
      <c r="C23" s="32"/>
      <c r="D23" s="48">
        <v>0</v>
      </c>
      <c r="E23" s="32"/>
      <c r="F23" s="146">
        <f t="shared" si="1"/>
        <v>0</v>
      </c>
      <c r="G23" s="133" t="s">
        <v>125</v>
      </c>
      <c r="H23" s="420"/>
      <c r="I23" s="32"/>
      <c r="J23" s="32"/>
      <c r="K23" s="32"/>
      <c r="L23" s="591"/>
    </row>
    <row r="24" spans="1:12" ht="12.75" customHeight="1">
      <c r="A24" s="125" t="s">
        <v>24</v>
      </c>
      <c r="B24" s="142" t="s">
        <v>148</v>
      </c>
      <c r="C24" s="135">
        <f>+C25+C26+C27+C28+C29</f>
        <v>0</v>
      </c>
      <c r="D24" s="410">
        <v>0</v>
      </c>
      <c r="E24" s="410"/>
      <c r="F24" s="146">
        <f>D24+C24</f>
        <v>0</v>
      </c>
      <c r="G24" s="143" t="s">
        <v>123</v>
      </c>
      <c r="H24" s="420"/>
      <c r="I24" s="32"/>
      <c r="J24" s="32"/>
      <c r="K24" s="32"/>
      <c r="L24" s="591"/>
    </row>
    <row r="25" spans="1:12" ht="12.75" customHeight="1">
      <c r="A25" s="127" t="s">
        <v>25</v>
      </c>
      <c r="B25" s="141" t="s">
        <v>149</v>
      </c>
      <c r="C25" s="32"/>
      <c r="D25" s="411">
        <v>0</v>
      </c>
      <c r="E25" s="411"/>
      <c r="F25" s="146">
        <f>D25+C25</f>
        <v>0</v>
      </c>
      <c r="G25" s="143" t="s">
        <v>300</v>
      </c>
      <c r="H25" s="420"/>
      <c r="I25" s="32"/>
      <c r="J25" s="32"/>
      <c r="K25" s="32"/>
      <c r="L25" s="591"/>
    </row>
    <row r="26" spans="1:12" ht="12.75" customHeight="1">
      <c r="A26" s="125" t="s">
        <v>26</v>
      </c>
      <c r="B26" s="141" t="s">
        <v>150</v>
      </c>
      <c r="C26" s="32"/>
      <c r="D26" s="411">
        <v>0</v>
      </c>
      <c r="E26" s="411"/>
      <c r="F26" s="146">
        <f>D26+C26</f>
        <v>0</v>
      </c>
      <c r="G26" s="138"/>
      <c r="H26" s="420"/>
      <c r="I26" s="32"/>
      <c r="J26" s="32"/>
      <c r="K26" s="32"/>
      <c r="L26" s="591"/>
    </row>
    <row r="27" spans="1:12" ht="12.75" customHeight="1">
      <c r="A27" s="127" t="s">
        <v>27</v>
      </c>
      <c r="B27" s="140" t="s">
        <v>151</v>
      </c>
      <c r="C27" s="32"/>
      <c r="D27" s="411"/>
      <c r="E27" s="411"/>
      <c r="F27" s="411"/>
      <c r="G27" s="41"/>
      <c r="H27" s="420"/>
      <c r="I27" s="32"/>
      <c r="J27" s="32"/>
      <c r="K27" s="32"/>
      <c r="L27" s="591"/>
    </row>
    <row r="28" spans="1:12" ht="12.75" customHeight="1">
      <c r="A28" s="125" t="s">
        <v>28</v>
      </c>
      <c r="B28" s="144" t="s">
        <v>152</v>
      </c>
      <c r="C28" s="32"/>
      <c r="D28" s="48"/>
      <c r="E28" s="48"/>
      <c r="F28" s="48"/>
      <c r="G28" s="26"/>
      <c r="H28" s="420"/>
      <c r="I28" s="32"/>
      <c r="J28" s="32"/>
      <c r="K28" s="32"/>
      <c r="L28" s="591"/>
    </row>
    <row r="29" spans="1:12" ht="12.75" customHeight="1" thickBot="1">
      <c r="A29" s="127" t="s">
        <v>29</v>
      </c>
      <c r="B29" s="145" t="s">
        <v>153</v>
      </c>
      <c r="C29" s="32"/>
      <c r="D29" s="411"/>
      <c r="E29" s="411"/>
      <c r="F29" s="411"/>
      <c r="G29" s="41"/>
      <c r="H29" s="420"/>
      <c r="I29" s="425"/>
      <c r="J29" s="425"/>
      <c r="K29" s="425"/>
      <c r="L29" s="591"/>
    </row>
    <row r="30" spans="1:12" ht="21.75" customHeight="1" thickBot="1">
      <c r="A30" s="130" t="s">
        <v>30</v>
      </c>
      <c r="B30" s="43" t="s">
        <v>297</v>
      </c>
      <c r="C30" s="409">
        <f>+C18+C24</f>
        <v>18000000</v>
      </c>
      <c r="D30" s="409">
        <v>39415000</v>
      </c>
      <c r="E30" s="409">
        <v>21415000</v>
      </c>
      <c r="F30" s="409">
        <f>+F18+F24</f>
        <v>42185251</v>
      </c>
      <c r="G30" s="43" t="s">
        <v>301</v>
      </c>
      <c r="H30" s="409">
        <f>SUM(H18:H29)</f>
        <v>0</v>
      </c>
      <c r="I30" s="430"/>
      <c r="J30" s="429"/>
      <c r="K30" s="430"/>
      <c r="L30" s="591"/>
    </row>
    <row r="31" spans="1:12" ht="13.5" thickBot="1">
      <c r="A31" s="130" t="s">
        <v>31</v>
      </c>
      <c r="B31" s="136" t="s">
        <v>302</v>
      </c>
      <c r="C31" s="137">
        <f>+C17+C30</f>
        <v>18000000</v>
      </c>
      <c r="D31" s="137">
        <v>39415000</v>
      </c>
      <c r="E31" s="137">
        <v>21415000</v>
      </c>
      <c r="F31" s="137">
        <f>+F17+F30</f>
        <v>42185251</v>
      </c>
      <c r="G31" s="136" t="s">
        <v>303</v>
      </c>
      <c r="H31" s="390">
        <f>+H17+H30</f>
        <v>18000000</v>
      </c>
      <c r="I31" s="427">
        <f>+I17+I30</f>
        <v>42185251</v>
      </c>
      <c r="J31" s="426">
        <f>+J17+J30</f>
        <v>0</v>
      </c>
      <c r="K31" s="427">
        <f>+K17+K30</f>
        <v>42185251</v>
      </c>
      <c r="L31" s="591"/>
    </row>
    <row r="32" spans="1:12" ht="13.5" thickBot="1">
      <c r="A32" s="130" t="s">
        <v>32</v>
      </c>
      <c r="B32" s="136" t="s">
        <v>99</v>
      </c>
      <c r="C32" s="137">
        <f>IF(C17-H17&lt;0,H17-C17,"-")</f>
        <v>18000000</v>
      </c>
      <c r="D32" s="137">
        <v>39415000</v>
      </c>
      <c r="E32" s="137">
        <v>21415000</v>
      </c>
      <c r="F32" s="137">
        <f>IF(F17-K17&lt;0,K17-F17,"-")</f>
        <v>42185251</v>
      </c>
      <c r="G32" s="136" t="s">
        <v>100</v>
      </c>
      <c r="H32" s="390" t="str">
        <f>IF(C17-H17&gt;0,C17-H17,"-")</f>
        <v>-</v>
      </c>
      <c r="I32" s="432"/>
      <c r="J32" s="431"/>
      <c r="K32" s="432"/>
      <c r="L32" s="591"/>
    </row>
    <row r="33" spans="1:12" ht="13.5" thickBot="1">
      <c r="A33" s="130" t="s">
        <v>33</v>
      </c>
      <c r="B33" s="136" t="s">
        <v>141</v>
      </c>
      <c r="C33" s="137" t="str">
        <f>IF(C17+C30-H26&lt;0,H26-(C17+C30),"-")</f>
        <v>-</v>
      </c>
      <c r="D33" s="137" t="s">
        <v>566</v>
      </c>
      <c r="E33" s="137" t="s">
        <v>566</v>
      </c>
      <c r="F33" s="137" t="str">
        <f>IF(F17+F30-K26&lt;0,K26-(F17+F30),"-")</f>
        <v>-</v>
      </c>
      <c r="G33" s="136" t="s">
        <v>142</v>
      </c>
      <c r="H33" s="390">
        <f>IF(C17+C30-H26&gt;0,C17+C30-H26,"-")</f>
        <v>18000000</v>
      </c>
      <c r="I33" s="427">
        <f>IF(D17+D30-I26&gt;0,D17+D30-I26,"-")</f>
        <v>39415000</v>
      </c>
      <c r="J33" s="426">
        <f>IF(D17+D30-J26&gt;0,D17+D30-J26,"-")</f>
        <v>39415000</v>
      </c>
      <c r="K33" s="427">
        <f>IF(F17+F30-K26&gt;0,F17+F30-K26,"-")</f>
        <v>42185251</v>
      </c>
      <c r="L33" s="591"/>
    </row>
  </sheetData>
  <sheetProtection/>
  <mergeCells count="2">
    <mergeCell ref="A3:A4"/>
    <mergeCell ref="L1:L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4" t="s">
        <v>91</v>
      </c>
      <c r="E1" s="47" t="s">
        <v>94</v>
      </c>
    </row>
    <row r="3" spans="1:5" ht="12.75">
      <c r="A3" s="49"/>
      <c r="B3" s="50"/>
      <c r="C3" s="49"/>
      <c r="D3" s="52"/>
      <c r="E3" s="50"/>
    </row>
    <row r="4" spans="1:5" ht="15.75">
      <c r="A4" s="35" t="str">
        <f>+ÖSSZEFÜGGÉSEK!A5</f>
        <v>2016. évi előirányzat BEVÉTELEK</v>
      </c>
      <c r="B4" s="51"/>
      <c r="C4" s="58"/>
      <c r="D4" s="52"/>
      <c r="E4" s="50"/>
    </row>
    <row r="5" spans="1:5" ht="12.75">
      <c r="A5" s="49"/>
      <c r="B5" s="50"/>
      <c r="C5" s="49"/>
      <c r="D5" s="52"/>
      <c r="E5" s="50"/>
    </row>
    <row r="6" spans="1:5" ht="12.75">
      <c r="A6" s="49" t="s">
        <v>425</v>
      </c>
      <c r="B6" s="50">
        <f>+'1.1.sz.mell.'!C62</f>
        <v>231925000</v>
      </c>
      <c r="C6" s="49" t="s">
        <v>392</v>
      </c>
      <c r="D6" s="52">
        <f>+'2.1.sz.mell  '!C18+'2.2.sz.mell  '!C17</f>
        <v>231925000</v>
      </c>
      <c r="E6" s="50">
        <f aca="true" t="shared" si="0" ref="E6:E15">+B6-D6</f>
        <v>0</v>
      </c>
    </row>
    <row r="7" spans="1:5" ht="12.75">
      <c r="A7" s="49" t="s">
        <v>426</v>
      </c>
      <c r="B7" s="50">
        <f>+'1.1.sz.mell.'!C86</f>
        <v>27118000</v>
      </c>
      <c r="C7" s="49" t="s">
        <v>393</v>
      </c>
      <c r="D7" s="52">
        <f>+'2.1.sz.mell  '!C29+'2.2.sz.mell  '!C30</f>
        <v>27118000</v>
      </c>
      <c r="E7" s="50">
        <f t="shared" si="0"/>
        <v>0</v>
      </c>
    </row>
    <row r="8" spans="1:5" ht="12.75">
      <c r="A8" s="49" t="s">
        <v>427</v>
      </c>
      <c r="B8" s="50">
        <f>+'1.1.sz.mell.'!C87</f>
        <v>259043000</v>
      </c>
      <c r="C8" s="49" t="s">
        <v>394</v>
      </c>
      <c r="D8" s="52">
        <f>+'2.1.sz.mell  '!C30+'2.2.sz.mell  '!C31</f>
        <v>259043000</v>
      </c>
      <c r="E8" s="50">
        <f t="shared" si="0"/>
        <v>0</v>
      </c>
    </row>
    <row r="9" spans="1:5" ht="12.75">
      <c r="A9" s="49"/>
      <c r="B9" s="50"/>
      <c r="C9" s="49"/>
      <c r="D9" s="52"/>
      <c r="E9" s="50"/>
    </row>
    <row r="10" spans="1:5" ht="12.75">
      <c r="A10" s="49"/>
      <c r="B10" s="50"/>
      <c r="C10" s="49"/>
      <c r="D10" s="52"/>
      <c r="E10" s="50"/>
    </row>
    <row r="11" spans="1:5" ht="15.75">
      <c r="A11" s="35" t="str">
        <f>+ÖSSZEFÜGGÉSEK!A12</f>
        <v>2016. évi előirányzat KIADÁSOK</v>
      </c>
      <c r="B11" s="51"/>
      <c r="C11" s="58"/>
      <c r="D11" s="52"/>
      <c r="E11" s="50"/>
    </row>
    <row r="12" spans="1:5" ht="12.75">
      <c r="A12" s="49"/>
      <c r="B12" s="50"/>
      <c r="C12" s="49"/>
      <c r="D12" s="52"/>
      <c r="E12" s="50"/>
    </row>
    <row r="13" spans="1:5" ht="12.75">
      <c r="A13" s="49" t="s">
        <v>428</v>
      </c>
      <c r="B13" s="50">
        <f>+'1.1.sz.mell.'!C128</f>
        <v>259043000</v>
      </c>
      <c r="C13" s="49" t="s">
        <v>395</v>
      </c>
      <c r="D13" s="52">
        <f>+'2.1.sz.mell  '!H18+'2.2.sz.mell  '!H17</f>
        <v>259043000</v>
      </c>
      <c r="E13" s="50">
        <f t="shared" si="0"/>
        <v>0</v>
      </c>
    </row>
    <row r="14" spans="1:5" ht="12.75">
      <c r="A14" s="49" t="s">
        <v>429</v>
      </c>
      <c r="B14" s="50">
        <f>+'1.1.sz.mell.'!C153</f>
        <v>0</v>
      </c>
      <c r="C14" s="49" t="s">
        <v>396</v>
      </c>
      <c r="D14" s="52">
        <f>+'2.1.sz.mell  '!H29+'2.2.sz.mell  '!H30</f>
        <v>0</v>
      </c>
      <c r="E14" s="50">
        <f t="shared" si="0"/>
        <v>0</v>
      </c>
    </row>
    <row r="15" spans="1:5" ht="12.75">
      <c r="A15" s="49" t="s">
        <v>430</v>
      </c>
      <c r="B15" s="50">
        <f>+'1.1.sz.mell.'!C154</f>
        <v>259043000</v>
      </c>
      <c r="C15" s="49" t="s">
        <v>397</v>
      </c>
      <c r="D15" s="52">
        <f>+'2.1.sz.mell  '!H30+'2.2.sz.mell  '!H31</f>
        <v>259043000</v>
      </c>
      <c r="E15" s="50">
        <f t="shared" si="0"/>
        <v>0</v>
      </c>
    </row>
    <row r="16" spans="1:5" ht="12.75">
      <c r="A16" s="45"/>
      <c r="B16" s="45"/>
      <c r="C16" s="49"/>
      <c r="D16" s="52"/>
      <c r="E16" s="46"/>
    </row>
    <row r="17" spans="1:5" ht="12.75">
      <c r="A17" s="45"/>
      <c r="B17" s="45"/>
      <c r="C17" s="45"/>
      <c r="D17" s="45"/>
      <c r="E17" s="45"/>
    </row>
    <row r="18" spans="1:5" ht="12.75">
      <c r="A18" s="45"/>
      <c r="B18" s="45"/>
      <c r="C18" s="45"/>
      <c r="D18" s="45"/>
      <c r="E18" s="45"/>
    </row>
    <row r="19" spans="1:5" ht="12.75">
      <c r="A19" s="45"/>
      <c r="B19" s="45"/>
      <c r="C19" s="45"/>
      <c r="D19" s="45"/>
      <c r="E19" s="4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8"/>
  <sheetViews>
    <sheetView zoomScale="110" zoomScaleNormal="110" zoomScaleSheetLayoutView="85" workbookViewId="0" topLeftCell="A119">
      <selection activeCell="E148" sqref="E148"/>
    </sheetView>
  </sheetViews>
  <sheetFormatPr defaultColWidth="9.00390625" defaultRowHeight="12.75"/>
  <cols>
    <col min="1" max="1" width="19.50390625" style="163" customWidth="1"/>
    <col min="2" max="2" width="72.00390625" style="164" customWidth="1"/>
    <col min="3" max="3" width="25.00390625" style="165" customWidth="1"/>
    <col min="4" max="4" width="12.625" style="2" bestFit="1" customWidth="1"/>
    <col min="5" max="5" width="10.875" style="2" bestFit="1" customWidth="1"/>
    <col min="6" max="6" width="14.875" style="2" customWidth="1"/>
    <col min="7" max="16384" width="9.375" style="2" customWidth="1"/>
  </cols>
  <sheetData>
    <row r="1" spans="1:3" s="1" customFormat="1" ht="16.5" customHeight="1" thickBot="1">
      <c r="A1" s="75"/>
      <c r="B1" s="77"/>
      <c r="C1" s="97" t="str">
        <f>+CONCATENATE("9.1. melléklet a ……/",LEFT(ÖSSZEFÜGGÉSEK!A5,4),". (….) önkormányzati rendelethez")</f>
        <v>9.1. melléklet a ……/2016. (….) önkormányzati rendelethez</v>
      </c>
    </row>
    <row r="2" spans="1:3" s="36" customFormat="1" ht="21" customHeight="1">
      <c r="A2" s="170" t="s">
        <v>48</v>
      </c>
      <c r="B2" s="148" t="s">
        <v>131</v>
      </c>
      <c r="C2" s="309" t="s">
        <v>524</v>
      </c>
    </row>
    <row r="3" spans="1:3" s="36" customFormat="1" ht="15" customHeight="1" thickBot="1">
      <c r="A3" s="78" t="s">
        <v>127</v>
      </c>
      <c r="B3" s="149" t="s">
        <v>308</v>
      </c>
      <c r="C3" s="221" t="s">
        <v>41</v>
      </c>
    </row>
    <row r="4" spans="1:3" s="37" customFormat="1" ht="5.25" customHeight="1" hidden="1" thickBot="1">
      <c r="A4" s="79"/>
      <c r="B4" s="79"/>
      <c r="C4" s="80" t="s">
        <v>565</v>
      </c>
    </row>
    <row r="5" spans="1:6" ht="48.75" customHeight="1" thickBot="1">
      <c r="A5" s="171" t="s">
        <v>129</v>
      </c>
      <c r="B5" s="81" t="s">
        <v>43</v>
      </c>
      <c r="C5" s="479" t="s">
        <v>44</v>
      </c>
      <c r="D5" s="494" t="s">
        <v>567</v>
      </c>
      <c r="E5" s="494" t="s">
        <v>561</v>
      </c>
      <c r="F5" s="495" t="s">
        <v>570</v>
      </c>
    </row>
    <row r="6" spans="1:6" s="30" customFormat="1" ht="12.75" customHeight="1" thickBot="1">
      <c r="A6" s="66" t="s">
        <v>398</v>
      </c>
      <c r="B6" s="67" t="s">
        <v>399</v>
      </c>
      <c r="C6" s="449" t="s">
        <v>400</v>
      </c>
      <c r="D6" s="497"/>
      <c r="E6" s="508"/>
      <c r="F6" s="509"/>
    </row>
    <row r="7" spans="1:6" s="30" customFormat="1" ht="15.75" customHeight="1" thickBot="1">
      <c r="A7" s="82"/>
      <c r="B7" s="83" t="s">
        <v>45</v>
      </c>
      <c r="C7" s="480"/>
      <c r="D7" s="496"/>
      <c r="E7" s="510"/>
      <c r="F7" s="510"/>
    </row>
    <row r="8" spans="1:6" s="30" customFormat="1" ht="12" customHeight="1" thickBot="1">
      <c r="A8" s="24" t="s">
        <v>6</v>
      </c>
      <c r="B8" s="17" t="s">
        <v>155</v>
      </c>
      <c r="C8" s="318">
        <f>+C9+C10+C11+C12+C13+C14</f>
        <v>126038000</v>
      </c>
      <c r="D8" s="318">
        <v>128395427</v>
      </c>
      <c r="E8" s="544">
        <f>SUM(E9:E14)</f>
        <v>0</v>
      </c>
      <c r="F8" s="576">
        <f>SUM(D8:E8)</f>
        <v>128395427</v>
      </c>
    </row>
    <row r="9" spans="1:6" s="38" customFormat="1" ht="12" customHeight="1" thickBot="1">
      <c r="A9" s="188" t="s">
        <v>62</v>
      </c>
      <c r="B9" s="176" t="s">
        <v>156</v>
      </c>
      <c r="C9" s="319">
        <v>55731000</v>
      </c>
      <c r="D9" s="563">
        <v>55731000</v>
      </c>
      <c r="E9" s="545"/>
      <c r="F9" s="576">
        <f aca="true" t="shared" si="0" ref="F9:F72">SUM(D9:E9)</f>
        <v>55731000</v>
      </c>
    </row>
    <row r="10" spans="1:6" s="39" customFormat="1" ht="12" customHeight="1" thickBot="1">
      <c r="A10" s="189" t="s">
        <v>63</v>
      </c>
      <c r="B10" s="177" t="s">
        <v>157</v>
      </c>
      <c r="C10" s="320">
        <v>42092000</v>
      </c>
      <c r="D10" s="563">
        <v>42258766</v>
      </c>
      <c r="E10" s="546"/>
      <c r="F10" s="576">
        <f t="shared" si="0"/>
        <v>42258766</v>
      </c>
    </row>
    <row r="11" spans="1:6" s="39" customFormat="1" ht="12" customHeight="1" thickBot="1">
      <c r="A11" s="189" t="s">
        <v>64</v>
      </c>
      <c r="B11" s="177" t="s">
        <v>158</v>
      </c>
      <c r="C11" s="320">
        <v>23379000</v>
      </c>
      <c r="D11" s="563">
        <v>24390553</v>
      </c>
      <c r="E11" s="546"/>
      <c r="F11" s="576">
        <f t="shared" si="0"/>
        <v>24390553</v>
      </c>
    </row>
    <row r="12" spans="1:6" s="39" customFormat="1" ht="12" customHeight="1" thickBot="1">
      <c r="A12" s="189" t="s">
        <v>65</v>
      </c>
      <c r="B12" s="177" t="s">
        <v>159</v>
      </c>
      <c r="C12" s="320">
        <v>1946000</v>
      </c>
      <c r="D12" s="563">
        <v>1946000</v>
      </c>
      <c r="E12" s="546"/>
      <c r="F12" s="576">
        <f t="shared" si="0"/>
        <v>1946000</v>
      </c>
    </row>
    <row r="13" spans="1:6" s="39" customFormat="1" ht="12" customHeight="1" thickBot="1">
      <c r="A13" s="189" t="s">
        <v>88</v>
      </c>
      <c r="B13" s="177" t="s">
        <v>431</v>
      </c>
      <c r="C13" s="320">
        <v>2890000</v>
      </c>
      <c r="D13" s="563">
        <v>4069108</v>
      </c>
      <c r="E13" s="546"/>
      <c r="F13" s="576">
        <f t="shared" si="0"/>
        <v>4069108</v>
      </c>
    </row>
    <row r="14" spans="1:6" s="38" customFormat="1" ht="12" customHeight="1" thickBot="1">
      <c r="A14" s="190" t="s">
        <v>66</v>
      </c>
      <c r="B14" s="178" t="s">
        <v>432</v>
      </c>
      <c r="C14" s="320"/>
      <c r="D14" s="563">
        <v>0</v>
      </c>
      <c r="E14" s="547"/>
      <c r="F14" s="576">
        <f t="shared" si="0"/>
        <v>0</v>
      </c>
    </row>
    <row r="15" spans="1:6" s="38" customFormat="1" ht="12" customHeight="1" thickBot="1">
      <c r="A15" s="24" t="s">
        <v>7</v>
      </c>
      <c r="B15" s="100" t="s">
        <v>160</v>
      </c>
      <c r="C15" s="318">
        <f>+C16+C17+C18+C19+C20+C21</f>
        <v>5120000</v>
      </c>
      <c r="D15" s="565">
        <v>9917513</v>
      </c>
      <c r="E15" s="579">
        <f>SUM(E16:E21)</f>
        <v>0</v>
      </c>
      <c r="F15" s="576">
        <f t="shared" si="0"/>
        <v>9917513</v>
      </c>
    </row>
    <row r="16" spans="1:6" s="38" customFormat="1" ht="12" customHeight="1" thickBot="1">
      <c r="A16" s="188" t="s">
        <v>68</v>
      </c>
      <c r="B16" s="176" t="s">
        <v>161</v>
      </c>
      <c r="C16" s="319"/>
      <c r="D16" s="563">
        <v>0</v>
      </c>
      <c r="E16" s="545"/>
      <c r="F16" s="576">
        <f t="shared" si="0"/>
        <v>0</v>
      </c>
    </row>
    <row r="17" spans="1:6" s="38" customFormat="1" ht="12" customHeight="1" thickBot="1">
      <c r="A17" s="189" t="s">
        <v>69</v>
      </c>
      <c r="B17" s="177" t="s">
        <v>162</v>
      </c>
      <c r="C17" s="320"/>
      <c r="D17" s="563">
        <v>0</v>
      </c>
      <c r="E17" s="549"/>
      <c r="F17" s="576">
        <f t="shared" si="0"/>
        <v>0</v>
      </c>
    </row>
    <row r="18" spans="1:6" s="38" customFormat="1" ht="12" customHeight="1" thickBot="1">
      <c r="A18" s="189" t="s">
        <v>70</v>
      </c>
      <c r="B18" s="177" t="s">
        <v>327</v>
      </c>
      <c r="C18" s="320"/>
      <c r="D18" s="563">
        <v>0</v>
      </c>
      <c r="E18" s="549"/>
      <c r="F18" s="576">
        <f t="shared" si="0"/>
        <v>0</v>
      </c>
    </row>
    <row r="19" spans="1:6" s="38" customFormat="1" ht="12" customHeight="1" thickBot="1">
      <c r="A19" s="189" t="s">
        <v>71</v>
      </c>
      <c r="B19" s="177" t="s">
        <v>328</v>
      </c>
      <c r="C19" s="320"/>
      <c r="D19" s="563">
        <v>0</v>
      </c>
      <c r="E19" s="549"/>
      <c r="F19" s="576">
        <f t="shared" si="0"/>
        <v>0</v>
      </c>
    </row>
    <row r="20" spans="1:6" s="38" customFormat="1" ht="12" customHeight="1" thickBot="1">
      <c r="A20" s="189" t="s">
        <v>72</v>
      </c>
      <c r="B20" s="177" t="s">
        <v>433</v>
      </c>
      <c r="C20" s="320">
        <v>5120000</v>
      </c>
      <c r="D20" s="563">
        <v>5120000</v>
      </c>
      <c r="E20" s="549"/>
      <c r="F20" s="576">
        <f t="shared" si="0"/>
        <v>5120000</v>
      </c>
    </row>
    <row r="21" spans="1:6" s="39" customFormat="1" ht="12" customHeight="1" thickBot="1">
      <c r="A21" s="190" t="s">
        <v>78</v>
      </c>
      <c r="B21" s="178" t="s">
        <v>564</v>
      </c>
      <c r="C21" s="321"/>
      <c r="D21" s="563">
        <v>4797513</v>
      </c>
      <c r="E21" s="550"/>
      <c r="F21" s="576">
        <f t="shared" si="0"/>
        <v>4797513</v>
      </c>
    </row>
    <row r="22" spans="1:6" s="39" customFormat="1" ht="12" customHeight="1" thickBot="1">
      <c r="A22" s="24" t="s">
        <v>8</v>
      </c>
      <c r="B22" s="17" t="s">
        <v>164</v>
      </c>
      <c r="C22" s="318">
        <f>+C23+C24+C25+C26+C27</f>
        <v>0</v>
      </c>
      <c r="D22" s="565">
        <v>0</v>
      </c>
      <c r="E22" s="551"/>
      <c r="F22" s="576">
        <f t="shared" si="0"/>
        <v>0</v>
      </c>
    </row>
    <row r="23" spans="1:6" s="39" customFormat="1" ht="12" customHeight="1" thickBot="1">
      <c r="A23" s="188" t="s">
        <v>51</v>
      </c>
      <c r="B23" s="176" t="s">
        <v>165</v>
      </c>
      <c r="C23" s="319"/>
      <c r="D23" s="567">
        <v>0</v>
      </c>
      <c r="E23" s="552"/>
      <c r="F23" s="576">
        <f t="shared" si="0"/>
        <v>0</v>
      </c>
    </row>
    <row r="24" spans="1:6" s="38" customFormat="1" ht="12" customHeight="1" thickBot="1">
      <c r="A24" s="189" t="s">
        <v>52</v>
      </c>
      <c r="B24" s="177" t="s">
        <v>166</v>
      </c>
      <c r="C24" s="320"/>
      <c r="D24" s="568">
        <v>0</v>
      </c>
      <c r="E24" s="549"/>
      <c r="F24" s="576">
        <f t="shared" si="0"/>
        <v>0</v>
      </c>
    </row>
    <row r="25" spans="1:6" s="39" customFormat="1" ht="12" customHeight="1" thickBot="1">
      <c r="A25" s="189" t="s">
        <v>53</v>
      </c>
      <c r="B25" s="177" t="s">
        <v>329</v>
      </c>
      <c r="C25" s="320"/>
      <c r="D25" s="567">
        <v>0</v>
      </c>
      <c r="E25" s="546"/>
      <c r="F25" s="576">
        <f t="shared" si="0"/>
        <v>0</v>
      </c>
    </row>
    <row r="26" spans="1:6" s="39" customFormat="1" ht="12" customHeight="1" thickBot="1">
      <c r="A26" s="189" t="s">
        <v>54</v>
      </c>
      <c r="B26" s="177" t="s">
        <v>330</v>
      </c>
      <c r="C26" s="320"/>
      <c r="D26" s="567">
        <v>0</v>
      </c>
      <c r="E26" s="546"/>
      <c r="F26" s="576">
        <f t="shared" si="0"/>
        <v>0</v>
      </c>
    </row>
    <row r="27" spans="1:6" s="39" customFormat="1" ht="12" customHeight="1" thickBot="1">
      <c r="A27" s="189" t="s">
        <v>101</v>
      </c>
      <c r="B27" s="177" t="s">
        <v>167</v>
      </c>
      <c r="C27" s="320"/>
      <c r="D27" s="567">
        <v>0</v>
      </c>
      <c r="E27" s="546"/>
      <c r="F27" s="576">
        <f t="shared" si="0"/>
        <v>0</v>
      </c>
    </row>
    <row r="28" spans="1:6" s="39" customFormat="1" ht="12" customHeight="1" thickBot="1">
      <c r="A28" s="190" t="s">
        <v>102</v>
      </c>
      <c r="B28" s="178" t="s">
        <v>168</v>
      </c>
      <c r="C28" s="321"/>
      <c r="D28" s="567">
        <v>0</v>
      </c>
      <c r="E28" s="550"/>
      <c r="F28" s="576">
        <f t="shared" si="0"/>
        <v>0</v>
      </c>
    </row>
    <row r="29" spans="1:6" s="39" customFormat="1" ht="12" customHeight="1" thickBot="1">
      <c r="A29" s="24" t="s">
        <v>103</v>
      </c>
      <c r="B29" s="17" t="s">
        <v>169</v>
      </c>
      <c r="C29" s="322">
        <f>+C30+C34+C35+C36</f>
        <v>73000000</v>
      </c>
      <c r="D29" s="569">
        <v>73000000</v>
      </c>
      <c r="E29" s="553"/>
      <c r="F29" s="576">
        <f t="shared" si="0"/>
        <v>73000000</v>
      </c>
    </row>
    <row r="30" spans="1:6" s="39" customFormat="1" ht="12" customHeight="1" thickBot="1">
      <c r="A30" s="188" t="s">
        <v>170</v>
      </c>
      <c r="B30" s="176" t="s">
        <v>403</v>
      </c>
      <c r="C30" s="323">
        <f>+C31+C32+C33</f>
        <v>65850000</v>
      </c>
      <c r="D30" s="570">
        <v>65850000</v>
      </c>
      <c r="E30" s="552"/>
      <c r="F30" s="576">
        <f t="shared" si="0"/>
        <v>65850000</v>
      </c>
    </row>
    <row r="31" spans="1:6" s="39" customFormat="1" ht="12" customHeight="1" thickBot="1">
      <c r="A31" s="189" t="s">
        <v>171</v>
      </c>
      <c r="B31" s="177" t="s">
        <v>176</v>
      </c>
      <c r="C31" s="320">
        <v>2850000</v>
      </c>
      <c r="D31" s="570">
        <v>2850000</v>
      </c>
      <c r="E31" s="546"/>
      <c r="F31" s="576">
        <f t="shared" si="0"/>
        <v>2850000</v>
      </c>
    </row>
    <row r="32" spans="1:6" s="39" customFormat="1" ht="12" customHeight="1" thickBot="1">
      <c r="A32" s="189" t="s">
        <v>172</v>
      </c>
      <c r="B32" s="177" t="s">
        <v>177</v>
      </c>
      <c r="C32" s="320"/>
      <c r="D32" s="570">
        <v>0</v>
      </c>
      <c r="E32" s="546"/>
      <c r="F32" s="576">
        <f t="shared" si="0"/>
        <v>0</v>
      </c>
    </row>
    <row r="33" spans="1:6" s="39" customFormat="1" ht="12" customHeight="1" thickBot="1">
      <c r="A33" s="189" t="s">
        <v>339</v>
      </c>
      <c r="B33" s="214" t="s">
        <v>340</v>
      </c>
      <c r="C33" s="320">
        <v>63000000</v>
      </c>
      <c r="D33" s="570">
        <v>63000000</v>
      </c>
      <c r="E33" s="546"/>
      <c r="F33" s="576">
        <f t="shared" si="0"/>
        <v>63000000</v>
      </c>
    </row>
    <row r="34" spans="1:6" s="39" customFormat="1" ht="12" customHeight="1" thickBot="1">
      <c r="A34" s="189" t="s">
        <v>173</v>
      </c>
      <c r="B34" s="177" t="s">
        <v>178</v>
      </c>
      <c r="C34" s="320">
        <v>7000000</v>
      </c>
      <c r="D34" s="570">
        <v>7000000</v>
      </c>
      <c r="E34" s="546"/>
      <c r="F34" s="576">
        <f t="shared" si="0"/>
        <v>7000000</v>
      </c>
    </row>
    <row r="35" spans="1:6" s="39" customFormat="1" ht="12" customHeight="1" thickBot="1">
      <c r="A35" s="189" t="s">
        <v>174</v>
      </c>
      <c r="B35" s="177" t="s">
        <v>179</v>
      </c>
      <c r="C35" s="320"/>
      <c r="D35" s="570">
        <v>0</v>
      </c>
      <c r="E35" s="546"/>
      <c r="F35" s="576">
        <f t="shared" si="0"/>
        <v>0</v>
      </c>
    </row>
    <row r="36" spans="1:6" s="39" customFormat="1" ht="12" customHeight="1" thickBot="1">
      <c r="A36" s="190" t="s">
        <v>175</v>
      </c>
      <c r="B36" s="178" t="s">
        <v>180</v>
      </c>
      <c r="C36" s="321">
        <v>150000</v>
      </c>
      <c r="D36" s="570">
        <v>150000</v>
      </c>
      <c r="E36" s="550"/>
      <c r="F36" s="576">
        <f t="shared" si="0"/>
        <v>150000</v>
      </c>
    </row>
    <row r="37" spans="1:6" s="39" customFormat="1" ht="12" customHeight="1" thickBot="1">
      <c r="A37" s="24" t="s">
        <v>10</v>
      </c>
      <c r="B37" s="17" t="s">
        <v>336</v>
      </c>
      <c r="C37" s="318">
        <f>SUM(C38:C48)</f>
        <v>9967000</v>
      </c>
      <c r="D37" s="565">
        <v>9967000</v>
      </c>
      <c r="E37" s="553"/>
      <c r="F37" s="576">
        <f t="shared" si="0"/>
        <v>9967000</v>
      </c>
    </row>
    <row r="38" spans="1:6" s="39" customFormat="1" ht="12" customHeight="1" thickBot="1">
      <c r="A38" s="188" t="s">
        <v>55</v>
      </c>
      <c r="B38" s="176" t="s">
        <v>183</v>
      </c>
      <c r="C38" s="319"/>
      <c r="D38" s="570">
        <v>0</v>
      </c>
      <c r="E38" s="552"/>
      <c r="F38" s="576">
        <f t="shared" si="0"/>
        <v>0</v>
      </c>
    </row>
    <row r="39" spans="1:6" s="39" customFormat="1" ht="12" customHeight="1" thickBot="1">
      <c r="A39" s="189" t="s">
        <v>56</v>
      </c>
      <c r="B39" s="177" t="s">
        <v>184</v>
      </c>
      <c r="C39" s="320">
        <v>5737000</v>
      </c>
      <c r="D39" s="570">
        <v>5737000</v>
      </c>
      <c r="E39" s="546"/>
      <c r="F39" s="576">
        <f t="shared" si="0"/>
        <v>5737000</v>
      </c>
    </row>
    <row r="40" spans="1:6" s="39" customFormat="1" ht="12" customHeight="1" thickBot="1">
      <c r="A40" s="189" t="s">
        <v>57</v>
      </c>
      <c r="B40" s="177" t="s">
        <v>185</v>
      </c>
      <c r="C40" s="320">
        <v>2110000</v>
      </c>
      <c r="D40" s="570">
        <v>2110000</v>
      </c>
      <c r="E40" s="546"/>
      <c r="F40" s="576">
        <f t="shared" si="0"/>
        <v>2110000</v>
      </c>
    </row>
    <row r="41" spans="1:6" s="39" customFormat="1" ht="12" customHeight="1" thickBot="1">
      <c r="A41" s="189" t="s">
        <v>105</v>
      </c>
      <c r="B41" s="177" t="s">
        <v>186</v>
      </c>
      <c r="C41" s="320"/>
      <c r="D41" s="570">
        <v>0</v>
      </c>
      <c r="E41" s="546"/>
      <c r="F41" s="576">
        <f t="shared" si="0"/>
        <v>0</v>
      </c>
    </row>
    <row r="42" spans="1:6" s="39" customFormat="1" ht="12" customHeight="1" thickBot="1">
      <c r="A42" s="189" t="s">
        <v>106</v>
      </c>
      <c r="B42" s="177" t="s">
        <v>187</v>
      </c>
      <c r="C42" s="320"/>
      <c r="D42" s="570">
        <v>0</v>
      </c>
      <c r="E42" s="546"/>
      <c r="F42" s="576">
        <f t="shared" si="0"/>
        <v>0</v>
      </c>
    </row>
    <row r="43" spans="1:6" s="39" customFormat="1" ht="12" customHeight="1" thickBot="1">
      <c r="A43" s="189" t="s">
        <v>107</v>
      </c>
      <c r="B43" s="177" t="s">
        <v>188</v>
      </c>
      <c r="C43" s="320">
        <v>2120000</v>
      </c>
      <c r="D43" s="570">
        <v>2120000</v>
      </c>
      <c r="E43" s="546"/>
      <c r="F43" s="576">
        <f t="shared" si="0"/>
        <v>2120000</v>
      </c>
    </row>
    <row r="44" spans="1:6" s="39" customFormat="1" ht="12" customHeight="1" thickBot="1">
      <c r="A44" s="189" t="s">
        <v>108</v>
      </c>
      <c r="B44" s="177" t="s">
        <v>189</v>
      </c>
      <c r="C44" s="320"/>
      <c r="D44" s="570">
        <v>0</v>
      </c>
      <c r="E44" s="546"/>
      <c r="F44" s="576">
        <f t="shared" si="0"/>
        <v>0</v>
      </c>
    </row>
    <row r="45" spans="1:6" s="39" customFormat="1" ht="12" customHeight="1" thickBot="1">
      <c r="A45" s="189" t="s">
        <v>109</v>
      </c>
      <c r="B45" s="177" t="s">
        <v>190</v>
      </c>
      <c r="C45" s="320"/>
      <c r="D45" s="570">
        <v>0</v>
      </c>
      <c r="E45" s="546"/>
      <c r="F45" s="576">
        <f t="shared" si="0"/>
        <v>0</v>
      </c>
    </row>
    <row r="46" spans="1:6" s="39" customFormat="1" ht="12" customHeight="1" thickBot="1">
      <c r="A46" s="189" t="s">
        <v>181</v>
      </c>
      <c r="B46" s="177" t="s">
        <v>191</v>
      </c>
      <c r="C46" s="324"/>
      <c r="D46" s="570">
        <v>0</v>
      </c>
      <c r="E46" s="546"/>
      <c r="F46" s="576">
        <f t="shared" si="0"/>
        <v>0</v>
      </c>
    </row>
    <row r="47" spans="1:6" s="39" customFormat="1" ht="12" customHeight="1" thickBot="1">
      <c r="A47" s="190" t="s">
        <v>182</v>
      </c>
      <c r="B47" s="178" t="s">
        <v>338</v>
      </c>
      <c r="C47" s="325"/>
      <c r="D47" s="570">
        <v>0</v>
      </c>
      <c r="E47" s="546"/>
      <c r="F47" s="576">
        <f t="shared" si="0"/>
        <v>0</v>
      </c>
    </row>
    <row r="48" spans="1:6" s="39" customFormat="1" ht="12" customHeight="1" thickBot="1">
      <c r="A48" s="190" t="s">
        <v>337</v>
      </c>
      <c r="B48" s="178" t="s">
        <v>192</v>
      </c>
      <c r="C48" s="325"/>
      <c r="D48" s="570">
        <v>0</v>
      </c>
      <c r="E48" s="550"/>
      <c r="F48" s="576">
        <f t="shared" si="0"/>
        <v>0</v>
      </c>
    </row>
    <row r="49" spans="1:6" s="39" customFormat="1" ht="12" customHeight="1" thickBot="1">
      <c r="A49" s="24" t="s">
        <v>11</v>
      </c>
      <c r="B49" s="17" t="s">
        <v>193</v>
      </c>
      <c r="C49" s="318">
        <f>SUM(C50:C54)</f>
        <v>0</v>
      </c>
      <c r="D49" s="565">
        <v>0</v>
      </c>
      <c r="E49" s="553"/>
      <c r="F49" s="576">
        <f t="shared" si="0"/>
        <v>0</v>
      </c>
    </row>
    <row r="50" spans="1:6" s="39" customFormat="1" ht="12" customHeight="1" thickBot="1">
      <c r="A50" s="188" t="s">
        <v>58</v>
      </c>
      <c r="B50" s="176" t="s">
        <v>197</v>
      </c>
      <c r="C50" s="326"/>
      <c r="D50" s="567">
        <v>0</v>
      </c>
      <c r="E50" s="552"/>
      <c r="F50" s="576">
        <f t="shared" si="0"/>
        <v>0</v>
      </c>
    </row>
    <row r="51" spans="1:6" s="39" customFormat="1" ht="12" customHeight="1" thickBot="1">
      <c r="A51" s="189" t="s">
        <v>59</v>
      </c>
      <c r="B51" s="177" t="s">
        <v>198</v>
      </c>
      <c r="C51" s="324"/>
      <c r="D51" s="567">
        <v>0</v>
      </c>
      <c r="E51" s="546"/>
      <c r="F51" s="576">
        <f t="shared" si="0"/>
        <v>0</v>
      </c>
    </row>
    <row r="52" spans="1:6" s="39" customFormat="1" ht="12" customHeight="1" thickBot="1">
      <c r="A52" s="189" t="s">
        <v>194</v>
      </c>
      <c r="B52" s="177" t="s">
        <v>199</v>
      </c>
      <c r="C52" s="324"/>
      <c r="D52" s="567">
        <v>0</v>
      </c>
      <c r="E52" s="546"/>
      <c r="F52" s="576">
        <f t="shared" si="0"/>
        <v>0</v>
      </c>
    </row>
    <row r="53" spans="1:6" s="39" customFormat="1" ht="12" customHeight="1" thickBot="1">
      <c r="A53" s="189" t="s">
        <v>195</v>
      </c>
      <c r="B53" s="177" t="s">
        <v>200</v>
      </c>
      <c r="C53" s="324"/>
      <c r="D53" s="567">
        <v>0</v>
      </c>
      <c r="E53" s="546"/>
      <c r="F53" s="576">
        <f t="shared" si="0"/>
        <v>0</v>
      </c>
    </row>
    <row r="54" spans="1:6" s="39" customFormat="1" ht="12" customHeight="1" thickBot="1">
      <c r="A54" s="190" t="s">
        <v>196</v>
      </c>
      <c r="B54" s="178" t="s">
        <v>201</v>
      </c>
      <c r="C54" s="325"/>
      <c r="D54" s="567">
        <v>0</v>
      </c>
      <c r="E54" s="550"/>
      <c r="F54" s="576">
        <f t="shared" si="0"/>
        <v>0</v>
      </c>
    </row>
    <row r="55" spans="1:6" s="39" customFormat="1" ht="12" customHeight="1" thickBot="1">
      <c r="A55" s="24" t="s">
        <v>110</v>
      </c>
      <c r="B55" s="17" t="s">
        <v>202</v>
      </c>
      <c r="C55" s="318">
        <f>SUM(C56:C58)</f>
        <v>0</v>
      </c>
      <c r="D55" s="565">
        <v>0</v>
      </c>
      <c r="E55" s="553"/>
      <c r="F55" s="576">
        <f t="shared" si="0"/>
        <v>0</v>
      </c>
    </row>
    <row r="56" spans="1:6" s="39" customFormat="1" ht="12" customHeight="1" thickBot="1">
      <c r="A56" s="188" t="s">
        <v>60</v>
      </c>
      <c r="B56" s="176" t="s">
        <v>203</v>
      </c>
      <c r="C56" s="319"/>
      <c r="D56" s="567">
        <v>0</v>
      </c>
      <c r="E56" s="552"/>
      <c r="F56" s="576">
        <f t="shared" si="0"/>
        <v>0</v>
      </c>
    </row>
    <row r="57" spans="1:6" s="39" customFormat="1" ht="12" customHeight="1" thickBot="1">
      <c r="A57" s="189" t="s">
        <v>61</v>
      </c>
      <c r="B57" s="177" t="s">
        <v>331</v>
      </c>
      <c r="C57" s="320"/>
      <c r="D57" s="567">
        <v>0</v>
      </c>
      <c r="E57" s="546"/>
      <c r="F57" s="576">
        <f t="shared" si="0"/>
        <v>0</v>
      </c>
    </row>
    <row r="58" spans="1:6" s="39" customFormat="1" ht="12" customHeight="1" thickBot="1">
      <c r="A58" s="189" t="s">
        <v>206</v>
      </c>
      <c r="B58" s="177" t="s">
        <v>204</v>
      </c>
      <c r="C58" s="320"/>
      <c r="D58" s="567">
        <v>0</v>
      </c>
      <c r="E58" s="546"/>
      <c r="F58" s="576">
        <f t="shared" si="0"/>
        <v>0</v>
      </c>
    </row>
    <row r="59" spans="1:6" s="39" customFormat="1" ht="12" customHeight="1" thickBot="1">
      <c r="A59" s="190" t="s">
        <v>207</v>
      </c>
      <c r="B59" s="178" t="s">
        <v>205</v>
      </c>
      <c r="C59" s="321"/>
      <c r="D59" s="567">
        <v>0</v>
      </c>
      <c r="E59" s="550"/>
      <c r="F59" s="576">
        <f t="shared" si="0"/>
        <v>0</v>
      </c>
    </row>
    <row r="60" spans="1:6" s="39" customFormat="1" ht="12" customHeight="1" thickBot="1">
      <c r="A60" s="24" t="s">
        <v>13</v>
      </c>
      <c r="B60" s="100" t="s">
        <v>208</v>
      </c>
      <c r="C60" s="318">
        <f>SUM(C61:C63)</f>
        <v>0</v>
      </c>
      <c r="D60" s="565">
        <v>0</v>
      </c>
      <c r="E60" s="553"/>
      <c r="F60" s="576">
        <f t="shared" si="0"/>
        <v>0</v>
      </c>
    </row>
    <row r="61" spans="1:6" s="39" customFormat="1" ht="12" customHeight="1" thickBot="1">
      <c r="A61" s="188" t="s">
        <v>111</v>
      </c>
      <c r="B61" s="176" t="s">
        <v>210</v>
      </c>
      <c r="C61" s="324"/>
      <c r="D61" s="567">
        <v>0</v>
      </c>
      <c r="E61" s="552"/>
      <c r="F61" s="576">
        <f t="shared" si="0"/>
        <v>0</v>
      </c>
    </row>
    <row r="62" spans="1:6" s="39" customFormat="1" ht="12" customHeight="1" thickBot="1">
      <c r="A62" s="189" t="s">
        <v>112</v>
      </c>
      <c r="B62" s="177" t="s">
        <v>332</v>
      </c>
      <c r="C62" s="324"/>
      <c r="D62" s="567">
        <v>0</v>
      </c>
      <c r="E62" s="546"/>
      <c r="F62" s="576">
        <f t="shared" si="0"/>
        <v>0</v>
      </c>
    </row>
    <row r="63" spans="1:6" s="39" customFormat="1" ht="12" customHeight="1" thickBot="1">
      <c r="A63" s="189" t="s">
        <v>135</v>
      </c>
      <c r="B63" s="177" t="s">
        <v>211</v>
      </c>
      <c r="C63" s="324"/>
      <c r="D63" s="567">
        <v>0</v>
      </c>
      <c r="E63" s="546"/>
      <c r="F63" s="576">
        <f t="shared" si="0"/>
        <v>0</v>
      </c>
    </row>
    <row r="64" spans="1:6" s="39" customFormat="1" ht="12" customHeight="1" thickBot="1">
      <c r="A64" s="190" t="s">
        <v>209</v>
      </c>
      <c r="B64" s="178" t="s">
        <v>212</v>
      </c>
      <c r="C64" s="324"/>
      <c r="D64" s="567">
        <v>0</v>
      </c>
      <c r="E64" s="550"/>
      <c r="F64" s="576">
        <f t="shared" si="0"/>
        <v>0</v>
      </c>
    </row>
    <row r="65" spans="1:6" s="39" customFormat="1" ht="12" customHeight="1" thickBot="1">
      <c r="A65" s="24" t="s">
        <v>14</v>
      </c>
      <c r="B65" s="17" t="s">
        <v>213</v>
      </c>
      <c r="C65" s="322">
        <f>+C8+C15+C22+C29+C37+C49+C55+C60</f>
        <v>214125000</v>
      </c>
      <c r="D65" s="571">
        <v>221279940</v>
      </c>
      <c r="E65" s="579">
        <f>E8+E15+E22+E29+E37+E49+E55+E60</f>
        <v>0</v>
      </c>
      <c r="F65" s="576">
        <f t="shared" si="0"/>
        <v>221279940</v>
      </c>
    </row>
    <row r="66" spans="1:6" s="39" customFormat="1" ht="12" customHeight="1" thickBot="1">
      <c r="A66" s="191" t="s">
        <v>304</v>
      </c>
      <c r="B66" s="100" t="s">
        <v>215</v>
      </c>
      <c r="C66" s="318">
        <f>SUM(C67:C69)</f>
        <v>0</v>
      </c>
      <c r="D66" s="572">
        <v>0</v>
      </c>
      <c r="E66" s="551"/>
      <c r="F66" s="576">
        <f t="shared" si="0"/>
        <v>0</v>
      </c>
    </row>
    <row r="67" spans="1:6" s="39" customFormat="1" ht="12" customHeight="1" thickBot="1">
      <c r="A67" s="188" t="s">
        <v>246</v>
      </c>
      <c r="B67" s="176" t="s">
        <v>216</v>
      </c>
      <c r="C67" s="324"/>
      <c r="D67" s="573">
        <v>0</v>
      </c>
      <c r="E67" s="552"/>
      <c r="F67" s="576">
        <f t="shared" si="0"/>
        <v>0</v>
      </c>
    </row>
    <row r="68" spans="1:6" s="39" customFormat="1" ht="12" customHeight="1" thickBot="1">
      <c r="A68" s="189" t="s">
        <v>255</v>
      </c>
      <c r="B68" s="177" t="s">
        <v>217</v>
      </c>
      <c r="C68" s="324"/>
      <c r="D68" s="567">
        <v>0</v>
      </c>
      <c r="E68" s="546"/>
      <c r="F68" s="576">
        <f t="shared" si="0"/>
        <v>0</v>
      </c>
    </row>
    <row r="69" spans="1:6" s="39" customFormat="1" ht="12" customHeight="1" thickBot="1">
      <c r="A69" s="190" t="s">
        <v>256</v>
      </c>
      <c r="B69" s="179" t="s">
        <v>218</v>
      </c>
      <c r="C69" s="324"/>
      <c r="D69" s="567">
        <v>0</v>
      </c>
      <c r="E69" s="550"/>
      <c r="F69" s="576">
        <f t="shared" si="0"/>
        <v>0</v>
      </c>
    </row>
    <row r="70" spans="1:6" s="39" customFormat="1" ht="12" customHeight="1" thickBot="1">
      <c r="A70" s="191" t="s">
        <v>219</v>
      </c>
      <c r="B70" s="100" t="s">
        <v>220</v>
      </c>
      <c r="C70" s="318">
        <f>SUM(C71:C74)</f>
        <v>27118000</v>
      </c>
      <c r="D70" s="566">
        <v>106370869</v>
      </c>
      <c r="E70" s="579">
        <f>SUM(E71:E74)</f>
        <v>0</v>
      </c>
      <c r="F70" s="576">
        <f t="shared" si="0"/>
        <v>106370869</v>
      </c>
    </row>
    <row r="71" spans="1:6" s="39" customFormat="1" ht="12" customHeight="1" thickBot="1">
      <c r="A71" s="188" t="s">
        <v>89</v>
      </c>
      <c r="B71" s="176" t="s">
        <v>221</v>
      </c>
      <c r="C71" s="324">
        <v>27118000</v>
      </c>
      <c r="D71" s="570">
        <v>106370869</v>
      </c>
      <c r="E71" s="552"/>
      <c r="F71" s="576">
        <f t="shared" si="0"/>
        <v>106370869</v>
      </c>
    </row>
    <row r="72" spans="1:6" s="39" customFormat="1" ht="12" customHeight="1" thickBot="1">
      <c r="A72" s="189" t="s">
        <v>90</v>
      </c>
      <c r="B72" s="177" t="s">
        <v>222</v>
      </c>
      <c r="C72" s="324"/>
      <c r="D72" s="570">
        <v>0</v>
      </c>
      <c r="E72" s="546"/>
      <c r="F72" s="576">
        <f t="shared" si="0"/>
        <v>0</v>
      </c>
    </row>
    <row r="73" spans="1:6" s="39" customFormat="1" ht="12" customHeight="1" thickBot="1">
      <c r="A73" s="189" t="s">
        <v>247</v>
      </c>
      <c r="B73" s="177" t="s">
        <v>223</v>
      </c>
      <c r="C73" s="324"/>
      <c r="D73" s="570">
        <v>0</v>
      </c>
      <c r="E73" s="546"/>
      <c r="F73" s="576">
        <f aca="true" t="shared" si="1" ref="F73:F136">SUM(D73:E73)</f>
        <v>0</v>
      </c>
    </row>
    <row r="74" spans="1:6" s="39" customFormat="1" ht="12" customHeight="1" thickBot="1">
      <c r="A74" s="190" t="s">
        <v>248</v>
      </c>
      <c r="B74" s="178" t="s">
        <v>224</v>
      </c>
      <c r="C74" s="324"/>
      <c r="D74" s="570">
        <v>0</v>
      </c>
      <c r="E74" s="550"/>
      <c r="F74" s="576">
        <f t="shared" si="1"/>
        <v>0</v>
      </c>
    </row>
    <row r="75" spans="1:6" s="39" customFormat="1" ht="12" customHeight="1" thickBot="1">
      <c r="A75" s="191" t="s">
        <v>225</v>
      </c>
      <c r="B75" s="100" t="s">
        <v>226</v>
      </c>
      <c r="C75" s="318">
        <f>SUM(C76:C77)</f>
        <v>0</v>
      </c>
      <c r="D75" s="565">
        <v>12462000</v>
      </c>
      <c r="E75" s="553"/>
      <c r="F75" s="576">
        <f t="shared" si="1"/>
        <v>12462000</v>
      </c>
    </row>
    <row r="76" spans="1:6" s="39" customFormat="1" ht="12" customHeight="1" thickBot="1">
      <c r="A76" s="188" t="s">
        <v>249</v>
      </c>
      <c r="B76" s="176" t="s">
        <v>227</v>
      </c>
      <c r="C76" s="324"/>
      <c r="D76" s="570">
        <v>12462000</v>
      </c>
      <c r="E76" s="552"/>
      <c r="F76" s="576">
        <f t="shared" si="1"/>
        <v>12462000</v>
      </c>
    </row>
    <row r="77" spans="1:6" s="39" customFormat="1" ht="12" customHeight="1" thickBot="1">
      <c r="A77" s="190" t="s">
        <v>250</v>
      </c>
      <c r="B77" s="178" t="s">
        <v>228</v>
      </c>
      <c r="C77" s="324"/>
      <c r="D77" s="570">
        <v>0</v>
      </c>
      <c r="E77" s="550"/>
      <c r="F77" s="576">
        <f t="shared" si="1"/>
        <v>0</v>
      </c>
    </row>
    <row r="78" spans="1:6" s="38" customFormat="1" ht="12" customHeight="1" thickBot="1">
      <c r="A78" s="191" t="s">
        <v>229</v>
      </c>
      <c r="B78" s="100" t="s">
        <v>230</v>
      </c>
      <c r="C78" s="318">
        <f>SUM(C79:C81)</f>
        <v>0</v>
      </c>
      <c r="D78" s="566">
        <v>0</v>
      </c>
      <c r="E78" s="548"/>
      <c r="F78" s="576">
        <f t="shared" si="1"/>
        <v>0</v>
      </c>
    </row>
    <row r="79" spans="1:6" s="39" customFormat="1" ht="12" customHeight="1" thickBot="1">
      <c r="A79" s="188" t="s">
        <v>251</v>
      </c>
      <c r="B79" s="176" t="s">
        <v>231</v>
      </c>
      <c r="C79" s="324"/>
      <c r="D79" s="567">
        <v>0</v>
      </c>
      <c r="E79" s="552"/>
      <c r="F79" s="576">
        <f t="shared" si="1"/>
        <v>0</v>
      </c>
    </row>
    <row r="80" spans="1:6" s="39" customFormat="1" ht="12" customHeight="1" thickBot="1">
      <c r="A80" s="189" t="s">
        <v>252</v>
      </c>
      <c r="B80" s="177" t="s">
        <v>232</v>
      </c>
      <c r="C80" s="324"/>
      <c r="D80" s="567">
        <v>0</v>
      </c>
      <c r="E80" s="546"/>
      <c r="F80" s="576">
        <f t="shared" si="1"/>
        <v>0</v>
      </c>
    </row>
    <row r="81" spans="1:6" s="39" customFormat="1" ht="12" customHeight="1" thickBot="1">
      <c r="A81" s="190" t="s">
        <v>253</v>
      </c>
      <c r="B81" s="178" t="s">
        <v>233</v>
      </c>
      <c r="C81" s="324"/>
      <c r="D81" s="567">
        <v>0</v>
      </c>
      <c r="E81" s="550"/>
      <c r="F81" s="576">
        <f t="shared" si="1"/>
        <v>0</v>
      </c>
    </row>
    <row r="82" spans="1:6" s="39" customFormat="1" ht="12" customHeight="1" thickBot="1">
      <c r="A82" s="191" t="s">
        <v>234</v>
      </c>
      <c r="B82" s="100" t="s">
        <v>254</v>
      </c>
      <c r="C82" s="318">
        <f>SUM(C83:C86)</f>
        <v>0</v>
      </c>
      <c r="D82" s="565">
        <v>0</v>
      </c>
      <c r="E82" s="553"/>
      <c r="F82" s="576">
        <f t="shared" si="1"/>
        <v>0</v>
      </c>
    </row>
    <row r="83" spans="1:6" s="39" customFormat="1" ht="12" customHeight="1" thickBot="1">
      <c r="A83" s="192" t="s">
        <v>235</v>
      </c>
      <c r="B83" s="176" t="s">
        <v>236</v>
      </c>
      <c r="C83" s="324"/>
      <c r="D83" s="567">
        <v>0</v>
      </c>
      <c r="E83" s="552"/>
      <c r="F83" s="576">
        <f t="shared" si="1"/>
        <v>0</v>
      </c>
    </row>
    <row r="84" spans="1:6" s="39" customFormat="1" ht="12" customHeight="1" thickBot="1">
      <c r="A84" s="193" t="s">
        <v>237</v>
      </c>
      <c r="B84" s="177" t="s">
        <v>238</v>
      </c>
      <c r="C84" s="324"/>
      <c r="D84" s="567">
        <v>0</v>
      </c>
      <c r="E84" s="546"/>
      <c r="F84" s="576">
        <f t="shared" si="1"/>
        <v>0</v>
      </c>
    </row>
    <row r="85" spans="1:6" s="39" customFormat="1" ht="12" customHeight="1" thickBot="1">
      <c r="A85" s="193" t="s">
        <v>239</v>
      </c>
      <c r="B85" s="177" t="s">
        <v>240</v>
      </c>
      <c r="C85" s="324"/>
      <c r="D85" s="567">
        <v>0</v>
      </c>
      <c r="E85" s="546"/>
      <c r="F85" s="576">
        <f t="shared" si="1"/>
        <v>0</v>
      </c>
    </row>
    <row r="86" spans="1:6" s="38" customFormat="1" ht="12" customHeight="1" thickBot="1">
      <c r="A86" s="194" t="s">
        <v>241</v>
      </c>
      <c r="B86" s="178" t="s">
        <v>242</v>
      </c>
      <c r="C86" s="324"/>
      <c r="D86" s="574">
        <v>0</v>
      </c>
      <c r="E86" s="547"/>
      <c r="F86" s="576">
        <f t="shared" si="1"/>
        <v>0</v>
      </c>
    </row>
    <row r="87" spans="1:6" s="38" customFormat="1" ht="12" customHeight="1" thickBot="1">
      <c r="A87" s="191" t="s">
        <v>243</v>
      </c>
      <c r="B87" s="100" t="s">
        <v>380</v>
      </c>
      <c r="C87" s="327"/>
      <c r="D87" s="575">
        <v>0</v>
      </c>
      <c r="E87" s="548"/>
      <c r="F87" s="576">
        <f t="shared" si="1"/>
        <v>0</v>
      </c>
    </row>
    <row r="88" spans="1:6" s="38" customFormat="1" ht="12" customHeight="1" thickBot="1">
      <c r="A88" s="191" t="s">
        <v>404</v>
      </c>
      <c r="B88" s="100" t="s">
        <v>244</v>
      </c>
      <c r="C88" s="327"/>
      <c r="D88" s="575">
        <v>0</v>
      </c>
      <c r="E88" s="548"/>
      <c r="F88" s="576">
        <f t="shared" si="1"/>
        <v>0</v>
      </c>
    </row>
    <row r="89" spans="1:6" s="38" customFormat="1" ht="12" customHeight="1" thickBot="1">
      <c r="A89" s="191" t="s">
        <v>405</v>
      </c>
      <c r="B89" s="183" t="s">
        <v>383</v>
      </c>
      <c r="C89" s="322">
        <f>+C66+C70+C75+C78+C82+C88+C87</f>
        <v>27118000</v>
      </c>
      <c r="D89" s="571">
        <v>118832869</v>
      </c>
      <c r="E89" s="579">
        <f>E66+E75+E70+E78+E82+E87+E88</f>
        <v>0</v>
      </c>
      <c r="F89" s="576">
        <f t="shared" si="1"/>
        <v>118832869</v>
      </c>
    </row>
    <row r="90" spans="1:6" s="38" customFormat="1" ht="12" customHeight="1" thickBot="1">
      <c r="A90" s="195" t="s">
        <v>406</v>
      </c>
      <c r="B90" s="184" t="s">
        <v>407</v>
      </c>
      <c r="C90" s="322">
        <f>+C65+C89</f>
        <v>241243000</v>
      </c>
      <c r="D90" s="569">
        <v>340112809</v>
      </c>
      <c r="E90" s="579">
        <f>E65+E89</f>
        <v>0</v>
      </c>
      <c r="F90" s="576">
        <f t="shared" si="1"/>
        <v>340112809</v>
      </c>
    </row>
    <row r="91" spans="1:6" s="39" customFormat="1" ht="15" customHeight="1" thickBot="1">
      <c r="A91" s="86"/>
      <c r="B91" s="87"/>
      <c r="C91" s="150"/>
      <c r="E91" s="554"/>
      <c r="F91" s="576">
        <f t="shared" si="1"/>
        <v>0</v>
      </c>
    </row>
    <row r="92" spans="1:6" s="30" customFormat="1" ht="16.5" customHeight="1" thickBot="1">
      <c r="A92" s="90"/>
      <c r="B92" s="91" t="s">
        <v>46</v>
      </c>
      <c r="C92" s="458"/>
      <c r="D92" s="487"/>
      <c r="E92" s="555"/>
      <c r="F92" s="576">
        <f t="shared" si="1"/>
        <v>0</v>
      </c>
    </row>
    <row r="93" spans="1:6" s="40" customFormat="1" ht="12" customHeight="1" thickBot="1">
      <c r="A93" s="172" t="s">
        <v>6</v>
      </c>
      <c r="B93" s="20" t="s">
        <v>411</v>
      </c>
      <c r="C93" s="329">
        <f>+C94+C95+C96+C97+C98+C111</f>
        <v>92542000</v>
      </c>
      <c r="D93" s="444">
        <v>110508525</v>
      </c>
      <c r="E93" s="579">
        <f>SUM(E94:E113)</f>
        <v>-1413708</v>
      </c>
      <c r="F93" s="576">
        <f t="shared" si="1"/>
        <v>109094817</v>
      </c>
    </row>
    <row r="94" spans="1:6" ht="12" customHeight="1" thickBot="1">
      <c r="A94" s="196" t="s">
        <v>62</v>
      </c>
      <c r="B94" s="6" t="s">
        <v>37</v>
      </c>
      <c r="C94" s="330">
        <v>21440000</v>
      </c>
      <c r="D94" s="491">
        <v>25642855</v>
      </c>
      <c r="E94" s="556"/>
      <c r="F94" s="576">
        <f t="shared" si="1"/>
        <v>25642855</v>
      </c>
    </row>
    <row r="95" spans="1:6" ht="12" customHeight="1" thickBot="1">
      <c r="A95" s="189" t="s">
        <v>63</v>
      </c>
      <c r="B95" s="4" t="s">
        <v>113</v>
      </c>
      <c r="C95" s="320">
        <v>6137000</v>
      </c>
      <c r="D95" s="483">
        <v>7594052</v>
      </c>
      <c r="E95" s="557"/>
      <c r="F95" s="576">
        <f t="shared" si="1"/>
        <v>7594052</v>
      </c>
    </row>
    <row r="96" spans="1:6" ht="12" customHeight="1" thickBot="1">
      <c r="A96" s="189" t="s">
        <v>64</v>
      </c>
      <c r="B96" s="4" t="s">
        <v>87</v>
      </c>
      <c r="C96" s="321">
        <v>52365000</v>
      </c>
      <c r="D96" s="483">
        <v>54438000</v>
      </c>
      <c r="E96" s="557"/>
      <c r="F96" s="576">
        <f t="shared" si="1"/>
        <v>54438000</v>
      </c>
    </row>
    <row r="97" spans="1:6" ht="12" customHeight="1" thickBot="1">
      <c r="A97" s="189" t="s">
        <v>65</v>
      </c>
      <c r="B97" s="7" t="s">
        <v>114</v>
      </c>
      <c r="C97" s="321">
        <v>9600000</v>
      </c>
      <c r="D97" s="483">
        <v>9673660</v>
      </c>
      <c r="E97" s="557"/>
      <c r="F97" s="576">
        <f t="shared" si="1"/>
        <v>9673660</v>
      </c>
    </row>
    <row r="98" spans="1:6" ht="12" customHeight="1" thickBot="1">
      <c r="A98" s="189" t="s">
        <v>73</v>
      </c>
      <c r="B98" s="15" t="s">
        <v>115</v>
      </c>
      <c r="C98" s="321">
        <v>3000000</v>
      </c>
      <c r="D98" s="483">
        <v>11005000</v>
      </c>
      <c r="E98" s="557"/>
      <c r="F98" s="576">
        <f t="shared" si="1"/>
        <v>11005000</v>
      </c>
    </row>
    <row r="99" spans="1:6" ht="12" customHeight="1" thickBot="1">
      <c r="A99" s="189" t="s">
        <v>66</v>
      </c>
      <c r="B99" s="4" t="s">
        <v>408</v>
      </c>
      <c r="C99" s="321"/>
      <c r="D99" s="483">
        <v>0</v>
      </c>
      <c r="E99" s="557"/>
      <c r="F99" s="576">
        <f t="shared" si="1"/>
        <v>0</v>
      </c>
    </row>
    <row r="100" spans="1:6" ht="12" customHeight="1" thickBot="1">
      <c r="A100" s="189" t="s">
        <v>67</v>
      </c>
      <c r="B100" s="54" t="s">
        <v>346</v>
      </c>
      <c r="C100" s="321"/>
      <c r="D100" s="483">
        <v>7371520</v>
      </c>
      <c r="E100" s="557"/>
      <c r="F100" s="576">
        <f t="shared" si="1"/>
        <v>7371520</v>
      </c>
    </row>
    <row r="101" spans="1:6" ht="12" customHeight="1" thickBot="1">
      <c r="A101" s="189" t="s">
        <v>74</v>
      </c>
      <c r="B101" s="54" t="s">
        <v>345</v>
      </c>
      <c r="C101" s="321"/>
      <c r="D101" s="483">
        <v>0</v>
      </c>
      <c r="E101" s="557"/>
      <c r="F101" s="576">
        <f t="shared" si="1"/>
        <v>0</v>
      </c>
    </row>
    <row r="102" spans="1:6" ht="12" customHeight="1" thickBot="1">
      <c r="A102" s="189" t="s">
        <v>75</v>
      </c>
      <c r="B102" s="54" t="s">
        <v>260</v>
      </c>
      <c r="C102" s="321"/>
      <c r="D102" s="483">
        <v>0</v>
      </c>
      <c r="E102" s="557"/>
      <c r="F102" s="576">
        <f t="shared" si="1"/>
        <v>0</v>
      </c>
    </row>
    <row r="103" spans="1:6" ht="12" customHeight="1" thickBot="1">
      <c r="A103" s="189" t="s">
        <v>76</v>
      </c>
      <c r="B103" s="55" t="s">
        <v>261</v>
      </c>
      <c r="C103" s="321"/>
      <c r="D103" s="483">
        <v>0</v>
      </c>
      <c r="E103" s="557"/>
      <c r="F103" s="576">
        <f t="shared" si="1"/>
        <v>0</v>
      </c>
    </row>
    <row r="104" spans="1:6" ht="12" customHeight="1" thickBot="1">
      <c r="A104" s="189" t="s">
        <v>77</v>
      </c>
      <c r="B104" s="55" t="s">
        <v>262</v>
      </c>
      <c r="C104" s="321"/>
      <c r="D104" s="483">
        <v>0</v>
      </c>
      <c r="E104" s="557"/>
      <c r="F104" s="576">
        <f t="shared" si="1"/>
        <v>0</v>
      </c>
    </row>
    <row r="105" spans="1:6" ht="12" customHeight="1" thickBot="1">
      <c r="A105" s="189" t="s">
        <v>79</v>
      </c>
      <c r="B105" s="54" t="s">
        <v>263</v>
      </c>
      <c r="C105" s="321"/>
      <c r="D105" s="483">
        <v>0</v>
      </c>
      <c r="E105" s="557"/>
      <c r="F105" s="576">
        <f t="shared" si="1"/>
        <v>0</v>
      </c>
    </row>
    <row r="106" spans="1:6" ht="12" customHeight="1" thickBot="1">
      <c r="A106" s="189" t="s">
        <v>116</v>
      </c>
      <c r="B106" s="54" t="s">
        <v>264</v>
      </c>
      <c r="C106" s="321"/>
      <c r="D106" s="483">
        <v>0</v>
      </c>
      <c r="E106" s="557"/>
      <c r="F106" s="576">
        <f t="shared" si="1"/>
        <v>0</v>
      </c>
    </row>
    <row r="107" spans="1:6" ht="12" customHeight="1" thickBot="1">
      <c r="A107" s="189" t="s">
        <v>258</v>
      </c>
      <c r="B107" s="55" t="s">
        <v>265</v>
      </c>
      <c r="C107" s="321"/>
      <c r="D107" s="483">
        <v>0</v>
      </c>
      <c r="E107" s="557"/>
      <c r="F107" s="576">
        <f t="shared" si="1"/>
        <v>0</v>
      </c>
    </row>
    <row r="108" spans="1:6" ht="12" customHeight="1" thickBot="1">
      <c r="A108" s="197" t="s">
        <v>259</v>
      </c>
      <c r="B108" s="56" t="s">
        <v>266</v>
      </c>
      <c r="C108" s="321"/>
      <c r="D108" s="483">
        <v>0</v>
      </c>
      <c r="E108" s="557"/>
      <c r="F108" s="576">
        <f t="shared" si="1"/>
        <v>0</v>
      </c>
    </row>
    <row r="109" spans="1:6" ht="12" customHeight="1" thickBot="1">
      <c r="A109" s="189" t="s">
        <v>343</v>
      </c>
      <c r="B109" s="56" t="s">
        <v>267</v>
      </c>
      <c r="C109" s="321"/>
      <c r="D109" s="483">
        <v>0</v>
      </c>
      <c r="E109" s="557"/>
      <c r="F109" s="576">
        <f t="shared" si="1"/>
        <v>0</v>
      </c>
    </row>
    <row r="110" spans="1:6" ht="12" customHeight="1" thickBot="1">
      <c r="A110" s="189" t="s">
        <v>344</v>
      </c>
      <c r="B110" s="55" t="s">
        <v>268</v>
      </c>
      <c r="C110" s="320">
        <v>2045000</v>
      </c>
      <c r="D110" s="483">
        <v>2495000</v>
      </c>
      <c r="E110" s="557"/>
      <c r="F110" s="576">
        <f t="shared" si="1"/>
        <v>2495000</v>
      </c>
    </row>
    <row r="111" spans="1:6" ht="12" customHeight="1" thickBot="1">
      <c r="A111" s="189" t="s">
        <v>348</v>
      </c>
      <c r="B111" s="7" t="s">
        <v>38</v>
      </c>
      <c r="C111" s="320"/>
      <c r="D111" s="483">
        <v>1573438</v>
      </c>
      <c r="E111" s="557">
        <v>-1413708</v>
      </c>
      <c r="F111" s="576">
        <f t="shared" si="1"/>
        <v>159730</v>
      </c>
    </row>
    <row r="112" spans="1:6" ht="12" customHeight="1" thickBot="1">
      <c r="A112" s="190" t="s">
        <v>349</v>
      </c>
      <c r="B112" s="4" t="s">
        <v>409</v>
      </c>
      <c r="C112" s="321"/>
      <c r="D112" s="483">
        <v>0</v>
      </c>
      <c r="E112" s="557"/>
      <c r="F112" s="576">
        <f t="shared" si="1"/>
        <v>0</v>
      </c>
    </row>
    <row r="113" spans="1:6" ht="12" customHeight="1" thickBot="1">
      <c r="A113" s="198" t="s">
        <v>350</v>
      </c>
      <c r="B113" s="57" t="s">
        <v>410</v>
      </c>
      <c r="C113" s="331"/>
      <c r="D113" s="483">
        <v>0</v>
      </c>
      <c r="E113" s="558"/>
      <c r="F113" s="576">
        <f t="shared" si="1"/>
        <v>0</v>
      </c>
    </row>
    <row r="114" spans="1:6" ht="12" customHeight="1" thickBot="1">
      <c r="A114" s="24" t="s">
        <v>7</v>
      </c>
      <c r="B114" s="19" t="s">
        <v>269</v>
      </c>
      <c r="C114" s="318">
        <f>+C115+C117+C119</f>
        <v>15850000</v>
      </c>
      <c r="D114" s="444">
        <v>40035251</v>
      </c>
      <c r="E114" s="579">
        <f>SUM(E115:E127)</f>
        <v>0</v>
      </c>
      <c r="F114" s="576">
        <f t="shared" si="1"/>
        <v>40035251</v>
      </c>
    </row>
    <row r="115" spans="1:6" ht="12" customHeight="1" thickBot="1">
      <c r="A115" s="188" t="s">
        <v>68</v>
      </c>
      <c r="B115" s="4" t="s">
        <v>134</v>
      </c>
      <c r="C115" s="319">
        <v>8850000</v>
      </c>
      <c r="D115" s="580">
        <v>26105992</v>
      </c>
      <c r="E115" s="556"/>
      <c r="F115" s="576">
        <f t="shared" si="1"/>
        <v>26105992</v>
      </c>
    </row>
    <row r="116" spans="1:6" ht="12" customHeight="1" thickBot="1">
      <c r="A116" s="188" t="s">
        <v>69</v>
      </c>
      <c r="B116" s="8" t="s">
        <v>273</v>
      </c>
      <c r="C116" s="319"/>
      <c r="D116" s="580">
        <v>0</v>
      </c>
      <c r="E116" s="557"/>
      <c r="F116" s="576">
        <f t="shared" si="1"/>
        <v>0</v>
      </c>
    </row>
    <row r="117" spans="1:6" ht="12" customHeight="1" thickBot="1">
      <c r="A117" s="188" t="s">
        <v>70</v>
      </c>
      <c r="B117" s="8" t="s">
        <v>117</v>
      </c>
      <c r="C117" s="320">
        <v>7000000</v>
      </c>
      <c r="D117" s="580">
        <v>11159008</v>
      </c>
      <c r="E117" s="557"/>
      <c r="F117" s="576">
        <f t="shared" si="1"/>
        <v>11159008</v>
      </c>
    </row>
    <row r="118" spans="1:6" ht="12" customHeight="1" thickBot="1">
      <c r="A118" s="188" t="s">
        <v>71</v>
      </c>
      <c r="B118" s="8" t="s">
        <v>274</v>
      </c>
      <c r="C118" s="333"/>
      <c r="D118" s="580">
        <v>0</v>
      </c>
      <c r="E118" s="557"/>
      <c r="F118" s="576">
        <f t="shared" si="1"/>
        <v>0</v>
      </c>
    </row>
    <row r="119" spans="1:6" ht="12" customHeight="1" thickBot="1">
      <c r="A119" s="188" t="s">
        <v>72</v>
      </c>
      <c r="B119" s="102" t="s">
        <v>136</v>
      </c>
      <c r="C119" s="333"/>
      <c r="D119" s="482">
        <v>0</v>
      </c>
      <c r="E119" s="557"/>
      <c r="F119" s="576">
        <f t="shared" si="1"/>
        <v>0</v>
      </c>
    </row>
    <row r="120" spans="1:6" ht="12" customHeight="1" thickBot="1">
      <c r="A120" s="188" t="s">
        <v>78</v>
      </c>
      <c r="B120" s="101" t="s">
        <v>333</v>
      </c>
      <c r="C120" s="333"/>
      <c r="D120" s="482">
        <v>0</v>
      </c>
      <c r="E120" s="557"/>
      <c r="F120" s="576">
        <f t="shared" si="1"/>
        <v>0</v>
      </c>
    </row>
    <row r="121" spans="1:6" ht="12" customHeight="1" thickBot="1">
      <c r="A121" s="188" t="s">
        <v>80</v>
      </c>
      <c r="B121" s="174" t="s">
        <v>279</v>
      </c>
      <c r="C121" s="333"/>
      <c r="D121" s="482">
        <v>0</v>
      </c>
      <c r="E121" s="557"/>
      <c r="F121" s="576">
        <f t="shared" si="1"/>
        <v>0</v>
      </c>
    </row>
    <row r="122" spans="1:6" ht="12" customHeight="1" thickBot="1">
      <c r="A122" s="188" t="s">
        <v>118</v>
      </c>
      <c r="B122" s="55" t="s">
        <v>262</v>
      </c>
      <c r="C122" s="333"/>
      <c r="D122" s="482">
        <v>0</v>
      </c>
      <c r="E122" s="557"/>
      <c r="F122" s="576">
        <f t="shared" si="1"/>
        <v>0</v>
      </c>
    </row>
    <row r="123" spans="1:6" ht="12" customHeight="1" thickBot="1">
      <c r="A123" s="188" t="s">
        <v>119</v>
      </c>
      <c r="B123" s="55" t="s">
        <v>278</v>
      </c>
      <c r="C123" s="333"/>
      <c r="D123" s="482">
        <v>0</v>
      </c>
      <c r="E123" s="557"/>
      <c r="F123" s="576">
        <f t="shared" si="1"/>
        <v>0</v>
      </c>
    </row>
    <row r="124" spans="1:6" ht="12" customHeight="1" thickBot="1">
      <c r="A124" s="188" t="s">
        <v>120</v>
      </c>
      <c r="B124" s="55" t="s">
        <v>277</v>
      </c>
      <c r="C124" s="333"/>
      <c r="D124" s="482">
        <v>0</v>
      </c>
      <c r="E124" s="557"/>
      <c r="F124" s="576">
        <f t="shared" si="1"/>
        <v>0</v>
      </c>
    </row>
    <row r="125" spans="1:6" ht="12" customHeight="1" thickBot="1">
      <c r="A125" s="188" t="s">
        <v>270</v>
      </c>
      <c r="B125" s="55" t="s">
        <v>265</v>
      </c>
      <c r="C125" s="333"/>
      <c r="D125" s="482">
        <v>0</v>
      </c>
      <c r="E125" s="557"/>
      <c r="F125" s="576">
        <f t="shared" si="1"/>
        <v>0</v>
      </c>
    </row>
    <row r="126" spans="1:6" ht="12" customHeight="1" thickBot="1">
      <c r="A126" s="188" t="s">
        <v>271</v>
      </c>
      <c r="B126" s="55" t="s">
        <v>276</v>
      </c>
      <c r="C126" s="333"/>
      <c r="D126" s="482">
        <v>0</v>
      </c>
      <c r="E126" s="557"/>
      <c r="F126" s="576">
        <f t="shared" si="1"/>
        <v>0</v>
      </c>
    </row>
    <row r="127" spans="1:6" ht="12" customHeight="1" thickBot="1">
      <c r="A127" s="197" t="s">
        <v>272</v>
      </c>
      <c r="B127" s="55" t="s">
        <v>275</v>
      </c>
      <c r="C127" s="334"/>
      <c r="D127" s="482">
        <v>2770251</v>
      </c>
      <c r="E127" s="558"/>
      <c r="F127" s="576">
        <f t="shared" si="1"/>
        <v>2770251</v>
      </c>
    </row>
    <row r="128" spans="1:6" ht="12" customHeight="1" thickBot="1">
      <c r="A128" s="24" t="s">
        <v>8</v>
      </c>
      <c r="B128" s="42" t="s">
        <v>353</v>
      </c>
      <c r="C128" s="318">
        <f>+C93+C114</f>
        <v>108392000</v>
      </c>
      <c r="D128" s="444">
        <v>150543776</v>
      </c>
      <c r="E128" s="553">
        <f>E93+E114</f>
        <v>-1413708</v>
      </c>
      <c r="F128" s="576">
        <f t="shared" si="1"/>
        <v>149130068</v>
      </c>
    </row>
    <row r="129" spans="1:6" ht="12" customHeight="1" thickBot="1">
      <c r="A129" s="24" t="s">
        <v>9</v>
      </c>
      <c r="B129" s="42" t="s">
        <v>354</v>
      </c>
      <c r="C129" s="318">
        <f>+C130+C131+C132</f>
        <v>0</v>
      </c>
      <c r="D129" s="485">
        <v>0</v>
      </c>
      <c r="E129" s="553"/>
      <c r="F129" s="576">
        <f t="shared" si="1"/>
        <v>0</v>
      </c>
    </row>
    <row r="130" spans="1:6" s="40" customFormat="1" ht="12" customHeight="1" thickBot="1">
      <c r="A130" s="188" t="s">
        <v>170</v>
      </c>
      <c r="B130" s="5" t="s">
        <v>413</v>
      </c>
      <c r="C130" s="333"/>
      <c r="D130" s="486">
        <v>0</v>
      </c>
      <c r="E130" s="559"/>
      <c r="F130" s="576">
        <f t="shared" si="1"/>
        <v>0</v>
      </c>
    </row>
    <row r="131" spans="1:6" ht="12" customHeight="1" thickBot="1">
      <c r="A131" s="188" t="s">
        <v>173</v>
      </c>
      <c r="B131" s="5" t="s">
        <v>362</v>
      </c>
      <c r="C131" s="333"/>
      <c r="D131" s="482">
        <v>0</v>
      </c>
      <c r="E131" s="557"/>
      <c r="F131" s="576">
        <f t="shared" si="1"/>
        <v>0</v>
      </c>
    </row>
    <row r="132" spans="1:6" ht="12" customHeight="1" thickBot="1">
      <c r="A132" s="197" t="s">
        <v>174</v>
      </c>
      <c r="B132" s="3" t="s">
        <v>412</v>
      </c>
      <c r="C132" s="333"/>
      <c r="D132" s="484">
        <v>0</v>
      </c>
      <c r="E132" s="558"/>
      <c r="F132" s="576">
        <f t="shared" si="1"/>
        <v>0</v>
      </c>
    </row>
    <row r="133" spans="1:6" ht="12" customHeight="1" thickBot="1">
      <c r="A133" s="24" t="s">
        <v>10</v>
      </c>
      <c r="B133" s="42" t="s">
        <v>355</v>
      </c>
      <c r="C133" s="318">
        <f>+C134+C135+C136+C137+C138+C139</f>
        <v>0</v>
      </c>
      <c r="D133" s="485">
        <v>0</v>
      </c>
      <c r="E133" s="553"/>
      <c r="F133" s="576">
        <f t="shared" si="1"/>
        <v>0</v>
      </c>
    </row>
    <row r="134" spans="1:6" ht="12" customHeight="1" thickBot="1">
      <c r="A134" s="188" t="s">
        <v>55</v>
      </c>
      <c r="B134" s="5" t="s">
        <v>364</v>
      </c>
      <c r="C134" s="333"/>
      <c r="D134" s="488">
        <v>0</v>
      </c>
      <c r="E134" s="556"/>
      <c r="F134" s="576">
        <f t="shared" si="1"/>
        <v>0</v>
      </c>
    </row>
    <row r="135" spans="1:6" ht="12" customHeight="1" thickBot="1">
      <c r="A135" s="188" t="s">
        <v>56</v>
      </c>
      <c r="B135" s="5" t="s">
        <v>356</v>
      </c>
      <c r="C135" s="333"/>
      <c r="D135" s="482">
        <v>0</v>
      </c>
      <c r="E135" s="557"/>
      <c r="F135" s="576">
        <f t="shared" si="1"/>
        <v>0</v>
      </c>
    </row>
    <row r="136" spans="1:6" ht="12" customHeight="1" thickBot="1">
      <c r="A136" s="188" t="s">
        <v>57</v>
      </c>
      <c r="B136" s="5" t="s">
        <v>357</v>
      </c>
      <c r="C136" s="333"/>
      <c r="D136" s="482">
        <v>0</v>
      </c>
      <c r="E136" s="557"/>
      <c r="F136" s="576">
        <f t="shared" si="1"/>
        <v>0</v>
      </c>
    </row>
    <row r="137" spans="1:6" ht="12" customHeight="1" thickBot="1">
      <c r="A137" s="188" t="s">
        <v>105</v>
      </c>
      <c r="B137" s="5" t="s">
        <v>434</v>
      </c>
      <c r="C137" s="333"/>
      <c r="D137" s="482">
        <v>0</v>
      </c>
      <c r="E137" s="557"/>
      <c r="F137" s="576">
        <f aca="true" t="shared" si="2" ref="F137:F155">SUM(D137:E137)</f>
        <v>0</v>
      </c>
    </row>
    <row r="138" spans="1:6" ht="12" customHeight="1" thickBot="1">
      <c r="A138" s="188" t="s">
        <v>106</v>
      </c>
      <c r="B138" s="5" t="s">
        <v>359</v>
      </c>
      <c r="C138" s="333"/>
      <c r="D138" s="482">
        <v>0</v>
      </c>
      <c r="E138" s="557"/>
      <c r="F138" s="576">
        <f t="shared" si="2"/>
        <v>0</v>
      </c>
    </row>
    <row r="139" spans="1:6" s="40" customFormat="1" ht="12" customHeight="1" thickBot="1">
      <c r="A139" s="197" t="s">
        <v>107</v>
      </c>
      <c r="B139" s="3" t="s">
        <v>360</v>
      </c>
      <c r="C139" s="333"/>
      <c r="D139" s="489">
        <v>0</v>
      </c>
      <c r="E139" s="560"/>
      <c r="F139" s="576">
        <f t="shared" si="2"/>
        <v>0</v>
      </c>
    </row>
    <row r="140" spans="1:10" ht="12" customHeight="1" thickBot="1">
      <c r="A140" s="24" t="s">
        <v>11</v>
      </c>
      <c r="B140" s="42" t="s">
        <v>424</v>
      </c>
      <c r="C140" s="322">
        <f>+C141+C142+C144+C145+C143</f>
        <v>132851000</v>
      </c>
      <c r="D140" s="446">
        <v>139569033</v>
      </c>
      <c r="E140" s="579">
        <f>SUM(E141:E145)</f>
        <v>1413708</v>
      </c>
      <c r="F140" s="576">
        <f t="shared" si="2"/>
        <v>140982741</v>
      </c>
      <c r="J140" s="98"/>
    </row>
    <row r="141" spans="1:6" ht="13.5" thickBot="1">
      <c r="A141" s="188" t="s">
        <v>58</v>
      </c>
      <c r="B141" s="5" t="s">
        <v>280</v>
      </c>
      <c r="C141" s="333"/>
      <c r="D141" s="488">
        <v>0</v>
      </c>
      <c r="E141" s="556"/>
      <c r="F141" s="576">
        <f t="shared" si="2"/>
        <v>0</v>
      </c>
    </row>
    <row r="142" spans="1:6" ht="12" customHeight="1" thickBot="1">
      <c r="A142" s="188" t="s">
        <v>59</v>
      </c>
      <c r="B142" s="5" t="s">
        <v>281</v>
      </c>
      <c r="C142" s="333"/>
      <c r="D142" s="483">
        <v>4481000</v>
      </c>
      <c r="E142" s="557"/>
      <c r="F142" s="576">
        <f t="shared" si="2"/>
        <v>4481000</v>
      </c>
    </row>
    <row r="143" spans="1:6" ht="12" customHeight="1" thickBot="1">
      <c r="A143" s="188" t="s">
        <v>194</v>
      </c>
      <c r="B143" s="5" t="s">
        <v>423</v>
      </c>
      <c r="C143" s="333">
        <v>132851000</v>
      </c>
      <c r="D143" s="483">
        <v>135088033</v>
      </c>
      <c r="E143" s="557">
        <v>1413708</v>
      </c>
      <c r="F143" s="576">
        <f t="shared" si="2"/>
        <v>136501741</v>
      </c>
    </row>
    <row r="144" spans="1:6" s="40" customFormat="1" ht="12" customHeight="1" thickBot="1">
      <c r="A144" s="188" t="s">
        <v>195</v>
      </c>
      <c r="B144" s="5" t="s">
        <v>369</v>
      </c>
      <c r="C144" s="333"/>
      <c r="D144" s="483">
        <v>0</v>
      </c>
      <c r="E144" s="561"/>
      <c r="F144" s="576">
        <f t="shared" si="2"/>
        <v>0</v>
      </c>
    </row>
    <row r="145" spans="1:6" s="40" customFormat="1" ht="12" customHeight="1" thickBot="1">
      <c r="A145" s="197" t="s">
        <v>196</v>
      </c>
      <c r="B145" s="3" t="s">
        <v>300</v>
      </c>
      <c r="C145" s="333"/>
      <c r="D145" s="489">
        <v>0</v>
      </c>
      <c r="E145" s="560"/>
      <c r="F145" s="576">
        <f t="shared" si="2"/>
        <v>0</v>
      </c>
    </row>
    <row r="146" spans="1:6" s="40" customFormat="1" ht="12" customHeight="1" thickBot="1">
      <c r="A146" s="24" t="s">
        <v>12</v>
      </c>
      <c r="B146" s="42" t="s">
        <v>370</v>
      </c>
      <c r="C146" s="335">
        <f>+C147+C148+C149+C150+C151</f>
        <v>0</v>
      </c>
      <c r="D146" s="493">
        <v>50000000</v>
      </c>
      <c r="E146" s="579">
        <f>SUM(E147:E151)</f>
        <v>0</v>
      </c>
      <c r="F146" s="576">
        <f t="shared" si="2"/>
        <v>50000000</v>
      </c>
    </row>
    <row r="147" spans="1:6" s="40" customFormat="1" ht="12" customHeight="1" thickBot="1">
      <c r="A147" s="188" t="s">
        <v>60</v>
      </c>
      <c r="B147" s="5" t="s">
        <v>365</v>
      </c>
      <c r="C147" s="333"/>
      <c r="D147" s="491">
        <v>0</v>
      </c>
      <c r="E147" s="559"/>
      <c r="F147" s="576">
        <f t="shared" si="2"/>
        <v>0</v>
      </c>
    </row>
    <row r="148" spans="1:6" s="40" customFormat="1" ht="12" customHeight="1" thickBot="1">
      <c r="A148" s="188" t="s">
        <v>61</v>
      </c>
      <c r="B148" s="5" t="s">
        <v>372</v>
      </c>
      <c r="C148" s="333"/>
      <c r="D148" s="483">
        <v>50000000</v>
      </c>
      <c r="E148" s="564"/>
      <c r="F148" s="576">
        <f t="shared" si="2"/>
        <v>50000000</v>
      </c>
    </row>
    <row r="149" spans="1:6" s="40" customFormat="1" ht="12" customHeight="1" thickBot="1">
      <c r="A149" s="188" t="s">
        <v>206</v>
      </c>
      <c r="B149" s="5" t="s">
        <v>367</v>
      </c>
      <c r="C149" s="333"/>
      <c r="D149" s="483">
        <v>0</v>
      </c>
      <c r="E149" s="561"/>
      <c r="F149" s="576">
        <f t="shared" si="2"/>
        <v>0</v>
      </c>
    </row>
    <row r="150" spans="1:6" s="40" customFormat="1" ht="12" customHeight="1" thickBot="1">
      <c r="A150" s="188" t="s">
        <v>207</v>
      </c>
      <c r="B150" s="5" t="s">
        <v>414</v>
      </c>
      <c r="C150" s="333"/>
      <c r="D150" s="483">
        <v>0</v>
      </c>
      <c r="E150" s="561"/>
      <c r="F150" s="576">
        <f t="shared" si="2"/>
        <v>0</v>
      </c>
    </row>
    <row r="151" spans="1:6" ht="12.75" customHeight="1" thickBot="1">
      <c r="A151" s="197" t="s">
        <v>371</v>
      </c>
      <c r="B151" s="3" t="s">
        <v>374</v>
      </c>
      <c r="C151" s="334"/>
      <c r="D151" s="492">
        <v>0</v>
      </c>
      <c r="E151" s="558"/>
      <c r="F151" s="576">
        <f t="shared" si="2"/>
        <v>0</v>
      </c>
    </row>
    <row r="152" spans="1:6" ht="12.75" customHeight="1" thickBot="1">
      <c r="A152" s="222" t="s">
        <v>13</v>
      </c>
      <c r="B152" s="42" t="s">
        <v>375</v>
      </c>
      <c r="C152" s="335"/>
      <c r="D152" s="485">
        <v>0</v>
      </c>
      <c r="E152" s="553"/>
      <c r="F152" s="576">
        <f t="shared" si="2"/>
        <v>0</v>
      </c>
    </row>
    <row r="153" spans="1:6" ht="12.75" customHeight="1" thickBot="1">
      <c r="A153" s="222" t="s">
        <v>14</v>
      </c>
      <c r="B153" s="42" t="s">
        <v>376</v>
      </c>
      <c r="C153" s="335"/>
      <c r="D153" s="488">
        <v>0</v>
      </c>
      <c r="E153" s="562"/>
      <c r="F153" s="576">
        <f t="shared" si="2"/>
        <v>0</v>
      </c>
    </row>
    <row r="154" spans="1:6" ht="12" customHeight="1" thickBot="1">
      <c r="A154" s="24" t="s">
        <v>15</v>
      </c>
      <c r="B154" s="42" t="s">
        <v>378</v>
      </c>
      <c r="C154" s="481">
        <f>+C129+C133+C140+C146+C152+C153</f>
        <v>132851000</v>
      </c>
      <c r="D154" s="490">
        <v>189569033</v>
      </c>
      <c r="E154" s="579">
        <f>E129+E133+E140+E146+E152+E153</f>
        <v>1413708</v>
      </c>
      <c r="F154" s="576">
        <f t="shared" si="2"/>
        <v>190982741</v>
      </c>
    </row>
    <row r="155" spans="1:6" ht="15" customHeight="1" thickBot="1">
      <c r="A155" s="199" t="s">
        <v>16</v>
      </c>
      <c r="B155" s="159" t="s">
        <v>377</v>
      </c>
      <c r="C155" s="481">
        <f>+C128+C154</f>
        <v>241243000</v>
      </c>
      <c r="D155" s="490">
        <v>340112809</v>
      </c>
      <c r="E155" s="579">
        <f>E154+E128</f>
        <v>0</v>
      </c>
      <c r="F155" s="576">
        <f t="shared" si="2"/>
        <v>340112809</v>
      </c>
    </row>
    <row r="156" spans="1:6" ht="13.5" thickBot="1">
      <c r="A156" s="160"/>
      <c r="B156" s="161"/>
      <c r="C156" s="162"/>
      <c r="D156" s="484">
        <v>0</v>
      </c>
      <c r="E156" s="553"/>
      <c r="F156" s="578">
        <f>SUM(E156:E156)</f>
        <v>0</v>
      </c>
    </row>
    <row r="157" spans="1:6" ht="15" customHeight="1" thickBot="1">
      <c r="A157" s="95" t="s">
        <v>415</v>
      </c>
      <c r="B157" s="96"/>
      <c r="C157" s="461">
        <v>3.25</v>
      </c>
      <c r="D157" s="485">
        <v>3</v>
      </c>
      <c r="E157" s="553"/>
      <c r="F157" s="577">
        <f>SUM(E157:E157)</f>
        <v>0</v>
      </c>
    </row>
    <row r="158" spans="1:6" ht="14.25" customHeight="1" thickBot="1">
      <c r="A158" s="95" t="s">
        <v>130</v>
      </c>
      <c r="B158" s="96"/>
      <c r="C158" s="461">
        <v>7</v>
      </c>
      <c r="D158" s="485">
        <v>7</v>
      </c>
      <c r="E158" s="553"/>
      <c r="F158" s="577">
        <f>SUM(E158:E158)</f>
        <v>0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53" r:id="rId1"/>
  <rowBreaks count="1" manualBreakCount="1"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SheetLayoutView="80" workbookViewId="0" topLeftCell="A21">
      <selection activeCell="C63" sqref="C63"/>
    </sheetView>
  </sheetViews>
  <sheetFormatPr defaultColWidth="9.00390625" defaultRowHeight="12.75"/>
  <cols>
    <col min="1" max="1" width="13.875" style="93" customWidth="1"/>
    <col min="2" max="2" width="79.125" style="94" customWidth="1"/>
    <col min="3" max="3" width="25.00390625" style="94" customWidth="1"/>
    <col min="4" max="4" width="12.625" style="94" bestFit="1" customWidth="1"/>
    <col min="5" max="5" width="11.875" style="94" bestFit="1" customWidth="1"/>
    <col min="6" max="6" width="15.125" style="94" bestFit="1" customWidth="1"/>
    <col min="7" max="16384" width="9.375" style="94" customWidth="1"/>
  </cols>
  <sheetData>
    <row r="1" spans="1:3" s="76" customFormat="1" ht="21" customHeight="1" thickBot="1">
      <c r="A1" s="75"/>
      <c r="B1" s="77"/>
      <c r="C1" s="206" t="str">
        <f>+CONCATENATE("9.3. melléklet a ……/",LEFT(ÖSSZEFÜGGÉSEK!A5,4),". (….) önkormányzati rendelethez")</f>
        <v>9.3. melléklet a ……/2016. (….) önkormányzati rendelethez</v>
      </c>
    </row>
    <row r="2" spans="1:3" s="207" customFormat="1" ht="25.5" customHeight="1">
      <c r="A2" s="241" t="s">
        <v>128</v>
      </c>
      <c r="B2" s="148" t="s">
        <v>457</v>
      </c>
      <c r="C2" s="308" t="s">
        <v>524</v>
      </c>
    </row>
    <row r="3" spans="1:3" s="207" customFormat="1" ht="24.75" thickBot="1">
      <c r="A3" s="200" t="s">
        <v>127</v>
      </c>
      <c r="B3" s="149" t="s">
        <v>308</v>
      </c>
      <c r="C3" s="153" t="s">
        <v>41</v>
      </c>
    </row>
    <row r="4" spans="1:3" s="208" customFormat="1" ht="15.75" customHeight="1" thickBot="1">
      <c r="A4" s="79"/>
      <c r="B4" s="79"/>
      <c r="C4" s="80" t="s">
        <v>565</v>
      </c>
    </row>
    <row r="5" spans="1:6" ht="39" thickBot="1">
      <c r="A5" s="171" t="s">
        <v>129</v>
      </c>
      <c r="B5" s="81" t="s">
        <v>43</v>
      </c>
      <c r="C5" s="448" t="s">
        <v>44</v>
      </c>
      <c r="D5" s="526" t="s">
        <v>567</v>
      </c>
      <c r="E5" s="543" t="s">
        <v>561</v>
      </c>
      <c r="F5" s="498" t="s">
        <v>570</v>
      </c>
    </row>
    <row r="6" spans="1:6" s="209" customFormat="1" ht="12.75" customHeight="1" thickBot="1">
      <c r="A6" s="66" t="s">
        <v>398</v>
      </c>
      <c r="B6" s="67" t="s">
        <v>399</v>
      </c>
      <c r="C6" s="449" t="s">
        <v>400</v>
      </c>
      <c r="D6" s="462"/>
      <c r="E6" s="66"/>
      <c r="F6" s="499"/>
    </row>
    <row r="7" spans="1:6" s="209" customFormat="1" ht="15.75" customHeight="1" thickBot="1">
      <c r="A7" s="82"/>
      <c r="B7" s="83" t="s">
        <v>45</v>
      </c>
      <c r="C7" s="450"/>
      <c r="D7" s="471"/>
      <c r="E7" s="500"/>
      <c r="F7" s="500"/>
    </row>
    <row r="8" spans="1:6" s="154" customFormat="1" ht="12" customHeight="1" thickBot="1">
      <c r="A8" s="66" t="s">
        <v>6</v>
      </c>
      <c r="B8" s="84" t="s">
        <v>416</v>
      </c>
      <c r="C8" s="409">
        <f>SUM(C9:C19)</f>
        <v>12800000</v>
      </c>
      <c r="D8" s="409">
        <v>12800000</v>
      </c>
      <c r="E8" s="527">
        <f>SUM(E9:E19)</f>
        <v>0</v>
      </c>
      <c r="F8" s="527">
        <f>SUM(D8:E8)</f>
        <v>12800000</v>
      </c>
    </row>
    <row r="9" spans="1:6" s="154" customFormat="1" ht="12" customHeight="1" thickBot="1">
      <c r="A9" s="201" t="s">
        <v>62</v>
      </c>
      <c r="B9" s="6" t="s">
        <v>183</v>
      </c>
      <c r="C9" s="451"/>
      <c r="D9" s="472">
        <v>0</v>
      </c>
      <c r="E9" s="501"/>
      <c r="F9" s="527">
        <f aca="true" t="shared" si="0" ref="F9:F41">SUM(D9:E9)</f>
        <v>0</v>
      </c>
    </row>
    <row r="10" spans="1:6" s="154" customFormat="1" ht="12" customHeight="1" thickBot="1">
      <c r="A10" s="202" t="s">
        <v>63</v>
      </c>
      <c r="B10" s="4" t="s">
        <v>184</v>
      </c>
      <c r="C10" s="107">
        <v>0</v>
      </c>
      <c r="D10" s="467">
        <v>0</v>
      </c>
      <c r="E10" s="530"/>
      <c r="F10" s="527">
        <f t="shared" si="0"/>
        <v>0</v>
      </c>
    </row>
    <row r="11" spans="1:6" s="154" customFormat="1" ht="12" customHeight="1" thickBot="1">
      <c r="A11" s="202" t="s">
        <v>64</v>
      </c>
      <c r="B11" s="4" t="s">
        <v>185</v>
      </c>
      <c r="C11" s="107"/>
      <c r="D11" s="528">
        <v>0</v>
      </c>
      <c r="E11" s="530"/>
      <c r="F11" s="527">
        <f t="shared" si="0"/>
        <v>0</v>
      </c>
    </row>
    <row r="12" spans="1:6" s="154" customFormat="1" ht="12" customHeight="1" thickBot="1">
      <c r="A12" s="202" t="s">
        <v>65</v>
      </c>
      <c r="B12" s="4" t="s">
        <v>186</v>
      </c>
      <c r="C12" s="107"/>
      <c r="D12" s="528">
        <v>0</v>
      </c>
      <c r="E12" s="530"/>
      <c r="F12" s="527">
        <f t="shared" si="0"/>
        <v>0</v>
      </c>
    </row>
    <row r="13" spans="1:6" s="154" customFormat="1" ht="12" customHeight="1" thickBot="1">
      <c r="A13" s="202" t="s">
        <v>88</v>
      </c>
      <c r="B13" s="4" t="s">
        <v>187</v>
      </c>
      <c r="C13" s="107">
        <v>4425000</v>
      </c>
      <c r="D13" s="528">
        <v>4425000</v>
      </c>
      <c r="E13" s="530"/>
      <c r="F13" s="527">
        <f t="shared" si="0"/>
        <v>4425000</v>
      </c>
    </row>
    <row r="14" spans="1:6" s="154" customFormat="1" ht="12" customHeight="1" thickBot="1">
      <c r="A14" s="202" t="s">
        <v>66</v>
      </c>
      <c r="B14" s="4" t="s">
        <v>309</v>
      </c>
      <c r="C14" s="107">
        <v>2721000</v>
      </c>
      <c r="D14" s="528">
        <v>2721000</v>
      </c>
      <c r="E14" s="530"/>
      <c r="F14" s="527">
        <f t="shared" si="0"/>
        <v>2721000</v>
      </c>
    </row>
    <row r="15" spans="1:6" s="154" customFormat="1" ht="12" customHeight="1" thickBot="1">
      <c r="A15" s="202" t="s">
        <v>67</v>
      </c>
      <c r="B15" s="3" t="s">
        <v>310</v>
      </c>
      <c r="C15" s="107"/>
      <c r="D15" s="528">
        <v>0</v>
      </c>
      <c r="E15" s="530"/>
      <c r="F15" s="527">
        <f t="shared" si="0"/>
        <v>0</v>
      </c>
    </row>
    <row r="16" spans="1:6" s="154" customFormat="1" ht="12" customHeight="1" thickBot="1">
      <c r="A16" s="202" t="s">
        <v>74</v>
      </c>
      <c r="B16" s="4" t="s">
        <v>190</v>
      </c>
      <c r="C16" s="167"/>
      <c r="D16" s="528">
        <v>0</v>
      </c>
      <c r="E16" s="530"/>
      <c r="F16" s="527">
        <f t="shared" si="0"/>
        <v>0</v>
      </c>
    </row>
    <row r="17" spans="1:6" s="210" customFormat="1" ht="12" customHeight="1" thickBot="1">
      <c r="A17" s="202" t="s">
        <v>75</v>
      </c>
      <c r="B17" s="4" t="s">
        <v>191</v>
      </c>
      <c r="C17" s="107"/>
      <c r="D17" s="528">
        <v>0</v>
      </c>
      <c r="E17" s="530"/>
      <c r="F17" s="527">
        <f t="shared" si="0"/>
        <v>0</v>
      </c>
    </row>
    <row r="18" spans="1:6" s="210" customFormat="1" ht="12" customHeight="1" thickBot="1">
      <c r="A18" s="202" t="s">
        <v>76</v>
      </c>
      <c r="B18" s="4" t="s">
        <v>338</v>
      </c>
      <c r="C18" s="452"/>
      <c r="D18" s="528">
        <v>0</v>
      </c>
      <c r="E18" s="530"/>
      <c r="F18" s="527">
        <f t="shared" si="0"/>
        <v>0</v>
      </c>
    </row>
    <row r="19" spans="1:6" s="210" customFormat="1" ht="12" customHeight="1" thickBot="1">
      <c r="A19" s="202" t="s">
        <v>77</v>
      </c>
      <c r="B19" s="3" t="s">
        <v>192</v>
      </c>
      <c r="C19" s="452">
        <v>5654000</v>
      </c>
      <c r="D19" s="529">
        <v>5654000</v>
      </c>
      <c r="E19" s="531"/>
      <c r="F19" s="527">
        <f t="shared" si="0"/>
        <v>5654000</v>
      </c>
    </row>
    <row r="20" spans="1:6" s="154" customFormat="1" ht="12" customHeight="1" thickBot="1">
      <c r="A20" s="66" t="s">
        <v>7</v>
      </c>
      <c r="B20" s="84" t="s">
        <v>311</v>
      </c>
      <c r="C20" s="409">
        <f>SUM(C21:C23)</f>
        <v>0</v>
      </c>
      <c r="D20" s="463">
        <v>0</v>
      </c>
      <c r="E20" s="532"/>
      <c r="F20" s="527">
        <f t="shared" si="0"/>
        <v>0</v>
      </c>
    </row>
    <row r="21" spans="1:6" s="210" customFormat="1" ht="12" customHeight="1" thickBot="1">
      <c r="A21" s="202" t="s">
        <v>68</v>
      </c>
      <c r="B21" s="5" t="s">
        <v>161</v>
      </c>
      <c r="C21" s="107"/>
      <c r="D21" s="473">
        <v>0</v>
      </c>
      <c r="E21" s="533"/>
      <c r="F21" s="527">
        <f t="shared" si="0"/>
        <v>0</v>
      </c>
    </row>
    <row r="22" spans="1:6" s="210" customFormat="1" ht="12" customHeight="1" thickBot="1">
      <c r="A22" s="202" t="s">
        <v>69</v>
      </c>
      <c r="B22" s="4" t="s">
        <v>312</v>
      </c>
      <c r="C22" s="107"/>
      <c r="D22" s="470">
        <v>0</v>
      </c>
      <c r="E22" s="530"/>
      <c r="F22" s="527">
        <f t="shared" si="0"/>
        <v>0</v>
      </c>
    </row>
    <row r="23" spans="1:6" s="210" customFormat="1" ht="12" customHeight="1" thickBot="1">
      <c r="A23" s="202" t="s">
        <v>70</v>
      </c>
      <c r="B23" s="4" t="s">
        <v>313</v>
      </c>
      <c r="C23" s="107"/>
      <c r="D23" s="470">
        <v>0</v>
      </c>
      <c r="E23" s="530"/>
      <c r="F23" s="527">
        <f t="shared" si="0"/>
        <v>0</v>
      </c>
    </row>
    <row r="24" spans="1:6" s="210" customFormat="1" ht="12" customHeight="1" thickBot="1">
      <c r="A24" s="202" t="s">
        <v>71</v>
      </c>
      <c r="B24" s="4" t="s">
        <v>418</v>
      </c>
      <c r="C24" s="107"/>
      <c r="D24" s="474">
        <v>0</v>
      </c>
      <c r="E24" s="531"/>
      <c r="F24" s="527">
        <f t="shared" si="0"/>
        <v>0</v>
      </c>
    </row>
    <row r="25" spans="1:6" s="210" customFormat="1" ht="12" customHeight="1" thickBot="1">
      <c r="A25" s="68" t="s">
        <v>8</v>
      </c>
      <c r="B25" s="42" t="s">
        <v>104</v>
      </c>
      <c r="C25" s="453"/>
      <c r="D25" s="464">
        <v>0</v>
      </c>
      <c r="E25" s="532"/>
      <c r="F25" s="527">
        <f t="shared" si="0"/>
        <v>0</v>
      </c>
    </row>
    <row r="26" spans="1:6" s="210" customFormat="1" ht="12" customHeight="1" thickBot="1">
      <c r="A26" s="68" t="s">
        <v>9</v>
      </c>
      <c r="B26" s="42" t="s">
        <v>314</v>
      </c>
      <c r="C26" s="409">
        <f>+C27+C28</f>
        <v>0</v>
      </c>
      <c r="D26" s="464">
        <v>0</v>
      </c>
      <c r="E26" s="532"/>
      <c r="F26" s="527">
        <f t="shared" si="0"/>
        <v>0</v>
      </c>
    </row>
    <row r="27" spans="1:6" s="210" customFormat="1" ht="12" customHeight="1" thickBot="1">
      <c r="A27" s="203" t="s">
        <v>170</v>
      </c>
      <c r="B27" s="204" t="s">
        <v>312</v>
      </c>
      <c r="C27" s="419"/>
      <c r="D27" s="473">
        <v>0</v>
      </c>
      <c r="E27" s="533"/>
      <c r="F27" s="527">
        <f t="shared" si="0"/>
        <v>0</v>
      </c>
    </row>
    <row r="28" spans="1:6" s="210" customFormat="1" ht="12" customHeight="1" thickBot="1">
      <c r="A28" s="203" t="s">
        <v>173</v>
      </c>
      <c r="B28" s="205" t="s">
        <v>315</v>
      </c>
      <c r="C28" s="455"/>
      <c r="D28" s="470">
        <v>0</v>
      </c>
      <c r="E28" s="530"/>
      <c r="F28" s="527">
        <f t="shared" si="0"/>
        <v>0</v>
      </c>
    </row>
    <row r="29" spans="1:6" s="210" customFormat="1" ht="12" customHeight="1" thickBot="1">
      <c r="A29" s="202" t="s">
        <v>174</v>
      </c>
      <c r="B29" s="53" t="s">
        <v>419</v>
      </c>
      <c r="C29" s="454"/>
      <c r="D29" s="474">
        <v>0</v>
      </c>
      <c r="E29" s="531"/>
      <c r="F29" s="527">
        <f t="shared" si="0"/>
        <v>0</v>
      </c>
    </row>
    <row r="30" spans="1:6" s="210" customFormat="1" ht="12" customHeight="1" thickBot="1">
      <c r="A30" s="68" t="s">
        <v>10</v>
      </c>
      <c r="B30" s="42" t="s">
        <v>316</v>
      </c>
      <c r="C30" s="409">
        <f>+C31+C32+C33</f>
        <v>0</v>
      </c>
      <c r="D30" s="464">
        <v>0</v>
      </c>
      <c r="E30" s="532"/>
      <c r="F30" s="527">
        <f t="shared" si="0"/>
        <v>0</v>
      </c>
    </row>
    <row r="31" spans="1:6" s="210" customFormat="1" ht="12" customHeight="1" thickBot="1">
      <c r="A31" s="203" t="s">
        <v>55</v>
      </c>
      <c r="B31" s="204" t="s">
        <v>197</v>
      </c>
      <c r="C31" s="419"/>
      <c r="D31" s="473">
        <v>0</v>
      </c>
      <c r="E31" s="533"/>
      <c r="F31" s="527">
        <f t="shared" si="0"/>
        <v>0</v>
      </c>
    </row>
    <row r="32" spans="1:6" s="210" customFormat="1" ht="12" customHeight="1" thickBot="1">
      <c r="A32" s="203" t="s">
        <v>56</v>
      </c>
      <c r="B32" s="205" t="s">
        <v>198</v>
      </c>
      <c r="C32" s="455"/>
      <c r="D32" s="470">
        <v>0</v>
      </c>
      <c r="E32" s="530"/>
      <c r="F32" s="527">
        <f t="shared" si="0"/>
        <v>0</v>
      </c>
    </row>
    <row r="33" spans="1:6" s="210" customFormat="1" ht="12" customHeight="1" thickBot="1">
      <c r="A33" s="202" t="s">
        <v>57</v>
      </c>
      <c r="B33" s="53" t="s">
        <v>199</v>
      </c>
      <c r="C33" s="454"/>
      <c r="D33" s="474">
        <v>0</v>
      </c>
      <c r="E33" s="531"/>
      <c r="F33" s="527">
        <f t="shared" si="0"/>
        <v>0</v>
      </c>
    </row>
    <row r="34" spans="1:6" s="154" customFormat="1" ht="12" customHeight="1" thickBot="1">
      <c r="A34" s="68" t="s">
        <v>11</v>
      </c>
      <c r="B34" s="42" t="s">
        <v>285</v>
      </c>
      <c r="C34" s="453"/>
      <c r="D34" s="463">
        <v>0</v>
      </c>
      <c r="E34" s="532"/>
      <c r="F34" s="527">
        <f t="shared" si="0"/>
        <v>0</v>
      </c>
    </row>
    <row r="35" spans="1:6" s="154" customFormat="1" ht="12" customHeight="1" thickBot="1">
      <c r="A35" s="68" t="s">
        <v>12</v>
      </c>
      <c r="B35" s="42" t="s">
        <v>317</v>
      </c>
      <c r="C35" s="456"/>
      <c r="D35" s="475">
        <v>0</v>
      </c>
      <c r="E35" s="532"/>
      <c r="F35" s="527">
        <f t="shared" si="0"/>
        <v>0</v>
      </c>
    </row>
    <row r="36" spans="1:6" s="154" customFormat="1" ht="12" customHeight="1" thickBot="1">
      <c r="A36" s="66" t="s">
        <v>13</v>
      </c>
      <c r="B36" s="42" t="s">
        <v>420</v>
      </c>
      <c r="C36" s="457">
        <f>+C8+C20+C25+C26+C30+C34+C35</f>
        <v>12800000</v>
      </c>
      <c r="D36" s="429">
        <v>12800000</v>
      </c>
      <c r="E36" s="534">
        <f>E8+E20+E25+E26+E30+E34+E35</f>
        <v>0</v>
      </c>
      <c r="F36" s="527">
        <f t="shared" si="0"/>
        <v>12800000</v>
      </c>
    </row>
    <row r="37" spans="1:6" s="154" customFormat="1" ht="12" customHeight="1" thickBot="1">
      <c r="A37" s="85" t="s">
        <v>14</v>
      </c>
      <c r="B37" s="42" t="s">
        <v>318</v>
      </c>
      <c r="C37" s="457">
        <f>+C38+C39+C40</f>
        <v>84280000</v>
      </c>
      <c r="D37" s="424">
        <v>90052705</v>
      </c>
      <c r="E37" s="536">
        <f>SUM(E38:E40)</f>
        <v>1413708</v>
      </c>
      <c r="F37" s="527">
        <f t="shared" si="0"/>
        <v>91466413</v>
      </c>
    </row>
    <row r="38" spans="1:6" s="154" customFormat="1" ht="12" customHeight="1" thickBot="1">
      <c r="A38" s="203" t="s">
        <v>319</v>
      </c>
      <c r="B38" s="204" t="s">
        <v>143</v>
      </c>
      <c r="C38" s="419"/>
      <c r="D38" s="535">
        <v>4001000</v>
      </c>
      <c r="E38" s="524"/>
      <c r="F38" s="527">
        <f t="shared" si="0"/>
        <v>4001000</v>
      </c>
    </row>
    <row r="39" spans="1:6" s="154" customFormat="1" ht="12" customHeight="1" thickBot="1">
      <c r="A39" s="203" t="s">
        <v>320</v>
      </c>
      <c r="B39" s="205" t="s">
        <v>0</v>
      </c>
      <c r="C39" s="455"/>
      <c r="D39" s="528">
        <v>0</v>
      </c>
      <c r="E39" s="525"/>
      <c r="F39" s="527">
        <f t="shared" si="0"/>
        <v>0</v>
      </c>
    </row>
    <row r="40" spans="1:6" s="210" customFormat="1" ht="12" customHeight="1" thickBot="1">
      <c r="A40" s="202" t="s">
        <v>321</v>
      </c>
      <c r="B40" s="53" t="s">
        <v>322</v>
      </c>
      <c r="C40" s="454">
        <v>84280000</v>
      </c>
      <c r="D40" s="529">
        <v>86051705</v>
      </c>
      <c r="E40" s="539">
        <v>1413708</v>
      </c>
      <c r="F40" s="527">
        <f t="shared" si="0"/>
        <v>87465413</v>
      </c>
    </row>
    <row r="41" spans="1:6" s="210" customFormat="1" ht="15" customHeight="1" thickBot="1">
      <c r="A41" s="85" t="s">
        <v>15</v>
      </c>
      <c r="B41" s="477" t="s">
        <v>323</v>
      </c>
      <c r="C41" s="476">
        <f>C36+C37</f>
        <v>97080000</v>
      </c>
      <c r="D41" s="458">
        <v>102852705</v>
      </c>
      <c r="E41" s="536">
        <f>E36+E37</f>
        <v>1413708</v>
      </c>
      <c r="F41" s="527">
        <f t="shared" si="0"/>
        <v>104266413</v>
      </c>
    </row>
    <row r="42" spans="1:6" s="210" customFormat="1" ht="15" customHeight="1">
      <c r="A42" s="86"/>
      <c r="B42" s="87"/>
      <c r="C42" s="150"/>
      <c r="D42" s="210">
        <v>0</v>
      </c>
      <c r="E42" s="505"/>
      <c r="F42" s="506">
        <f>SUM(E42:E42)</f>
        <v>0</v>
      </c>
    </row>
    <row r="43" spans="1:6" ht="13.5" thickBot="1">
      <c r="A43" s="88"/>
      <c r="B43" s="89"/>
      <c r="C43" s="151"/>
      <c r="D43" s="94">
        <v>0</v>
      </c>
      <c r="E43" s="505"/>
      <c r="F43" s="506">
        <f>SUM(E43:E43)</f>
        <v>0</v>
      </c>
    </row>
    <row r="44" spans="1:6" s="209" customFormat="1" ht="16.5" customHeight="1" thickBot="1">
      <c r="A44" s="90"/>
      <c r="B44" s="91" t="s">
        <v>46</v>
      </c>
      <c r="C44" s="458"/>
      <c r="D44" s="460">
        <v>0</v>
      </c>
      <c r="E44" s="66"/>
      <c r="F44" s="507">
        <f>SUM(E44:E44)</f>
        <v>0</v>
      </c>
    </row>
    <row r="45" spans="1:6" s="211" customFormat="1" ht="12" customHeight="1" thickBot="1">
      <c r="A45" s="68" t="s">
        <v>6</v>
      </c>
      <c r="B45" s="42" t="s">
        <v>324</v>
      </c>
      <c r="C45" s="409">
        <f>SUM(C46:C50)</f>
        <v>95080000</v>
      </c>
      <c r="D45" s="478">
        <v>100852705</v>
      </c>
      <c r="E45" s="542">
        <f>SUM(E46:E50)</f>
        <v>1413708</v>
      </c>
      <c r="F45" s="541">
        <f>SUM(D45:E45)</f>
        <v>102266413</v>
      </c>
    </row>
    <row r="46" spans="1:6" ht="12" customHeight="1" thickBot="1">
      <c r="A46" s="202" t="s">
        <v>62</v>
      </c>
      <c r="B46" s="5" t="s">
        <v>37</v>
      </c>
      <c r="C46" s="419">
        <v>48175000</v>
      </c>
      <c r="D46" s="467">
        <v>49361815</v>
      </c>
      <c r="E46" s="537">
        <v>1413708</v>
      </c>
      <c r="F46" s="541">
        <f aca="true" t="shared" si="1" ref="F46:F58">SUM(D46:E46)</f>
        <v>50775523</v>
      </c>
    </row>
    <row r="47" spans="1:6" ht="12" customHeight="1" thickBot="1">
      <c r="A47" s="202" t="s">
        <v>63</v>
      </c>
      <c r="B47" s="4" t="s">
        <v>113</v>
      </c>
      <c r="C47" s="420">
        <v>14857000</v>
      </c>
      <c r="D47" s="467">
        <v>17044049</v>
      </c>
      <c r="E47" s="538">
        <v>0</v>
      </c>
      <c r="F47" s="541">
        <f t="shared" si="1"/>
        <v>17044049</v>
      </c>
    </row>
    <row r="48" spans="1:6" ht="12" customHeight="1" thickBot="1">
      <c r="A48" s="202" t="s">
        <v>64</v>
      </c>
      <c r="B48" s="4" t="s">
        <v>87</v>
      </c>
      <c r="C48" s="420">
        <v>32048000</v>
      </c>
      <c r="D48" s="467">
        <v>34446841</v>
      </c>
      <c r="E48" s="538">
        <v>0</v>
      </c>
      <c r="F48" s="541">
        <f t="shared" si="1"/>
        <v>34446841</v>
      </c>
    </row>
    <row r="49" spans="1:6" ht="12" customHeight="1" thickBot="1">
      <c r="A49" s="202" t="s">
        <v>65</v>
      </c>
      <c r="B49" s="4" t="s">
        <v>114</v>
      </c>
      <c r="C49" s="420"/>
      <c r="D49" s="467">
        <v>0</v>
      </c>
      <c r="E49" s="538"/>
      <c r="F49" s="541">
        <f t="shared" si="1"/>
        <v>0</v>
      </c>
    </row>
    <row r="50" spans="1:6" ht="12" customHeight="1" thickBot="1">
      <c r="A50" s="202" t="s">
        <v>88</v>
      </c>
      <c r="B50" s="4" t="s">
        <v>115</v>
      </c>
      <c r="C50" s="420"/>
      <c r="D50" s="468">
        <v>0</v>
      </c>
      <c r="E50" s="539"/>
      <c r="F50" s="541">
        <f t="shared" si="1"/>
        <v>0</v>
      </c>
    </row>
    <row r="51" spans="1:6" ht="12" customHeight="1" thickBot="1">
      <c r="A51" s="68" t="s">
        <v>7</v>
      </c>
      <c r="B51" s="42" t="s">
        <v>325</v>
      </c>
      <c r="C51" s="409">
        <f>SUM(C52:C54)</f>
        <v>2000000</v>
      </c>
      <c r="D51" s="424">
        <v>2000000</v>
      </c>
      <c r="E51" s="536"/>
      <c r="F51" s="541">
        <f t="shared" si="1"/>
        <v>2000000</v>
      </c>
    </row>
    <row r="52" spans="1:6" s="211" customFormat="1" ht="12" customHeight="1" thickBot="1">
      <c r="A52" s="202" t="s">
        <v>68</v>
      </c>
      <c r="B52" s="5" t="s">
        <v>134</v>
      </c>
      <c r="C52" s="419">
        <v>2000000</v>
      </c>
      <c r="D52" s="472">
        <v>2000000</v>
      </c>
      <c r="E52" s="537"/>
      <c r="F52" s="541">
        <f t="shared" si="1"/>
        <v>2000000</v>
      </c>
    </row>
    <row r="53" spans="1:6" ht="12" customHeight="1" thickBot="1">
      <c r="A53" s="202" t="s">
        <v>69</v>
      </c>
      <c r="B53" s="4" t="s">
        <v>117</v>
      </c>
      <c r="C53" s="420"/>
      <c r="D53" s="467">
        <v>0</v>
      </c>
      <c r="E53" s="538"/>
      <c r="F53" s="541">
        <f t="shared" si="1"/>
        <v>0</v>
      </c>
    </row>
    <row r="54" spans="1:6" ht="12" customHeight="1" thickBot="1">
      <c r="A54" s="202" t="s">
        <v>70</v>
      </c>
      <c r="B54" s="4" t="s">
        <v>47</v>
      </c>
      <c r="C54" s="420"/>
      <c r="D54" s="467">
        <v>0</v>
      </c>
      <c r="E54" s="538"/>
      <c r="F54" s="541">
        <f t="shared" si="1"/>
        <v>0</v>
      </c>
    </row>
    <row r="55" spans="1:6" ht="12" customHeight="1" thickBot="1">
      <c r="A55" s="202" t="s">
        <v>71</v>
      </c>
      <c r="B55" s="4" t="s">
        <v>417</v>
      </c>
      <c r="C55" s="420"/>
      <c r="D55" s="468">
        <v>0</v>
      </c>
      <c r="E55" s="539"/>
      <c r="F55" s="541">
        <f t="shared" si="1"/>
        <v>0</v>
      </c>
    </row>
    <row r="56" spans="1:6" ht="15" customHeight="1" thickBot="1">
      <c r="A56" s="68" t="s">
        <v>8</v>
      </c>
      <c r="B56" s="42" t="s">
        <v>2</v>
      </c>
      <c r="C56" s="453"/>
      <c r="D56" s="469">
        <v>0</v>
      </c>
      <c r="E56" s="540"/>
      <c r="F56" s="541">
        <f t="shared" si="1"/>
        <v>0</v>
      </c>
    </row>
    <row r="57" spans="1:6" ht="13.5" thickBot="1">
      <c r="A57" s="68" t="s">
        <v>9</v>
      </c>
      <c r="B57" s="92" t="s">
        <v>422</v>
      </c>
      <c r="C57" s="459">
        <f>+C45+C51+C56</f>
        <v>97080000</v>
      </c>
      <c r="D57" s="465">
        <v>102852705</v>
      </c>
      <c r="E57" s="536">
        <f>E45+E51+E56</f>
        <v>1413708</v>
      </c>
      <c r="F57" s="541">
        <f t="shared" si="1"/>
        <v>104266413</v>
      </c>
    </row>
    <row r="58" spans="3:6" ht="15" customHeight="1" thickBot="1">
      <c r="C58" s="152"/>
      <c r="D58" s="94">
        <v>0</v>
      </c>
      <c r="E58" s="502"/>
      <c r="F58" s="541">
        <f t="shared" si="1"/>
        <v>0</v>
      </c>
    </row>
    <row r="59" spans="1:6" ht="14.25" customHeight="1" thickBot="1">
      <c r="A59" s="95" t="s">
        <v>415</v>
      </c>
      <c r="B59" s="96"/>
      <c r="C59" s="461">
        <v>20</v>
      </c>
      <c r="D59" s="469">
        <v>20</v>
      </c>
      <c r="E59" s="503"/>
      <c r="F59" s="504">
        <v>20</v>
      </c>
    </row>
    <row r="60" spans="1:6" ht="13.5" thickBot="1">
      <c r="A60" s="95" t="s">
        <v>130</v>
      </c>
      <c r="B60" s="96"/>
      <c r="C60" s="461"/>
      <c r="D60" s="469">
        <v>0</v>
      </c>
      <c r="E60" s="466"/>
      <c r="F60" s="52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73.625" style="0" customWidth="1"/>
    <col min="4" max="5" width="14.875" style="0" customWidth="1"/>
    <col min="7" max="7" width="11.125" style="0" bestFit="1" customWidth="1"/>
  </cols>
  <sheetData>
    <row r="1" spans="1:5" ht="25.5" customHeight="1">
      <c r="A1" s="601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01"/>
      <c r="C1" s="601"/>
      <c r="D1" s="601"/>
      <c r="E1" s="27" t="s">
        <v>522</v>
      </c>
    </row>
    <row r="2" spans="1:5" ht="13.5" thickBot="1">
      <c r="A2" s="600" t="s">
        <v>3</v>
      </c>
      <c r="B2" s="600"/>
      <c r="C2" s="600"/>
      <c r="D2" s="600"/>
      <c r="E2" s="600"/>
    </row>
    <row r="3" spans="1:5" ht="42.75" thickBot="1">
      <c r="A3" s="99" t="s">
        <v>39</v>
      </c>
      <c r="B3" s="255"/>
      <c r="C3" s="317" t="str">
        <f>+CONCATENATE(LEFT('[1]ÖSSZEFÜGGÉSEK'!A5,4),". évi támogatás összesen")</f>
        <v>2015. évi támogatás összesen</v>
      </c>
      <c r="D3" s="598" t="str">
        <f>+CONCATENATE(LEFT('[1]ÖSSZEFÜGGÉSEK'!B5,4),"2015. évi támogatás összesen")</f>
        <v>2015. évi támogatás összesen</v>
      </c>
      <c r="E3" s="598" t="str">
        <f>+CONCATENATE(LEFT('[1]ÖSSZEFÜGGÉSEK'!C5,4),"2016. évi támogatás összesen")</f>
        <v>2016. évi támogatás összesen</v>
      </c>
    </row>
    <row r="4" spans="1:5" ht="13.5" thickBot="1">
      <c r="A4" s="61" t="s">
        <v>398</v>
      </c>
      <c r="B4" s="256"/>
      <c r="C4" s="62" t="s">
        <v>399</v>
      </c>
      <c r="D4" s="599"/>
      <c r="E4" s="599"/>
    </row>
    <row r="5" spans="1:5" ht="12.75">
      <c r="A5" s="273" t="s">
        <v>458</v>
      </c>
      <c r="B5" s="242"/>
      <c r="C5" s="242"/>
      <c r="D5" s="290"/>
      <c r="E5" s="290"/>
    </row>
    <row r="6" spans="1:5" ht="12.75">
      <c r="A6" s="273" t="s">
        <v>459</v>
      </c>
      <c r="B6" s="242"/>
      <c r="C6" s="242"/>
      <c r="D6" s="274"/>
      <c r="E6" s="274"/>
    </row>
    <row r="7" spans="1:5" ht="12.75">
      <c r="A7" s="273" t="s">
        <v>460</v>
      </c>
      <c r="B7" s="242"/>
      <c r="C7" s="242"/>
      <c r="D7" s="274"/>
      <c r="E7" s="274"/>
    </row>
    <row r="8" spans="1:6" ht="12.75">
      <c r="A8" s="275" t="s">
        <v>461</v>
      </c>
      <c r="B8" s="265" t="s">
        <v>462</v>
      </c>
      <c r="C8" s="266">
        <v>8.66</v>
      </c>
      <c r="D8" s="291">
        <v>39662800</v>
      </c>
      <c r="E8" s="291">
        <v>39571200</v>
      </c>
      <c r="F8">
        <v>8.64</v>
      </c>
    </row>
    <row r="9" spans="1:5" ht="12.75">
      <c r="A9" s="275" t="s">
        <v>463</v>
      </c>
      <c r="B9" s="265" t="s">
        <v>462</v>
      </c>
      <c r="C9" s="267">
        <v>0</v>
      </c>
      <c r="D9" s="292">
        <f>D11+D12+D13</f>
        <v>14690845</v>
      </c>
      <c r="E9" s="292">
        <f>E11+E12+E13</f>
        <v>16159340</v>
      </c>
    </row>
    <row r="10" spans="1:5" ht="12.75">
      <c r="A10" s="275" t="s">
        <v>464</v>
      </c>
      <c r="B10" s="265" t="s">
        <v>462</v>
      </c>
      <c r="C10" s="267">
        <v>0</v>
      </c>
      <c r="D10" s="276"/>
      <c r="E10" s="276"/>
    </row>
    <row r="11" spans="1:5" ht="12.75">
      <c r="A11" s="275" t="s">
        <v>465</v>
      </c>
      <c r="B11" s="265" t="s">
        <v>462</v>
      </c>
      <c r="C11" s="267">
        <v>0</v>
      </c>
      <c r="D11" s="276">
        <v>11696595</v>
      </c>
      <c r="E11" s="276">
        <v>13165090</v>
      </c>
    </row>
    <row r="12" spans="1:5" ht="12.75">
      <c r="A12" s="275" t="s">
        <v>466</v>
      </c>
      <c r="B12" s="265" t="s">
        <v>462</v>
      </c>
      <c r="C12" s="267">
        <v>0</v>
      </c>
      <c r="D12" s="276">
        <v>100000</v>
      </c>
      <c r="E12" s="276">
        <v>100000</v>
      </c>
    </row>
    <row r="13" spans="1:5" ht="12.75">
      <c r="A13" s="275" t="s">
        <v>467</v>
      </c>
      <c r="B13" s="265" t="s">
        <v>462</v>
      </c>
      <c r="C13" s="267">
        <v>0</v>
      </c>
      <c r="D13" s="276">
        <v>2894250</v>
      </c>
      <c r="E13" s="276">
        <v>2894250</v>
      </c>
    </row>
    <row r="14" spans="1:5" ht="12.75">
      <c r="A14" s="275" t="s">
        <v>468</v>
      </c>
      <c r="B14" s="265" t="s">
        <v>462</v>
      </c>
      <c r="C14" s="267">
        <v>0</v>
      </c>
      <c r="D14" s="276"/>
      <c r="E14" s="276"/>
    </row>
    <row r="15" spans="1:7" ht="12.75">
      <c r="A15" s="293" t="s">
        <v>469</v>
      </c>
      <c r="B15" s="294"/>
      <c r="C15" s="294"/>
      <c r="D15" s="295">
        <f>D8+D9</f>
        <v>54353645</v>
      </c>
      <c r="E15" s="295">
        <f>E8+E9</f>
        <v>55730540</v>
      </c>
      <c r="G15" s="310"/>
    </row>
    <row r="16" spans="1:5" ht="12.75">
      <c r="A16" s="306" t="s">
        <v>470</v>
      </c>
      <c r="B16" s="242"/>
      <c r="C16" s="242"/>
      <c r="D16" s="274"/>
      <c r="E16" s="274"/>
    </row>
    <row r="17" spans="1:6" ht="12.75">
      <c r="A17" s="278" t="s">
        <v>471</v>
      </c>
      <c r="B17" s="246" t="s">
        <v>462</v>
      </c>
      <c r="C17" s="247">
        <v>7.3</v>
      </c>
      <c r="D17" s="279">
        <v>20206400</v>
      </c>
      <c r="E17" s="279">
        <v>19529600</v>
      </c>
      <c r="F17" s="311">
        <v>6.8</v>
      </c>
    </row>
    <row r="18" spans="1:5" ht="12.75">
      <c r="A18" s="273" t="s">
        <v>472</v>
      </c>
      <c r="B18" s="242" t="s">
        <v>462</v>
      </c>
      <c r="C18" s="245">
        <v>78</v>
      </c>
      <c r="D18" s="277">
        <v>0</v>
      </c>
      <c r="E18" s="277">
        <v>0</v>
      </c>
    </row>
    <row r="19" spans="1:5" ht="12.75">
      <c r="A19" s="273" t="s">
        <v>473</v>
      </c>
      <c r="B19" s="242" t="s">
        <v>462</v>
      </c>
      <c r="C19" s="244">
        <v>0.94</v>
      </c>
      <c r="D19" s="280">
        <v>0</v>
      </c>
      <c r="E19" s="280">
        <v>0</v>
      </c>
    </row>
    <row r="20" spans="1:5" ht="12.75">
      <c r="A20" s="273" t="s">
        <v>474</v>
      </c>
      <c r="B20" s="242" t="s">
        <v>462</v>
      </c>
      <c r="C20" s="245">
        <v>2</v>
      </c>
      <c r="D20" s="277">
        <v>0</v>
      </c>
      <c r="E20" s="277">
        <v>0</v>
      </c>
    </row>
    <row r="21" spans="1:5" ht="12.75">
      <c r="A21" s="273" t="s">
        <v>475</v>
      </c>
      <c r="B21" s="242" t="s">
        <v>476</v>
      </c>
      <c r="C21" s="245">
        <v>34</v>
      </c>
      <c r="D21" s="277">
        <v>0</v>
      </c>
      <c r="E21" s="277">
        <v>0</v>
      </c>
    </row>
    <row r="22" spans="1:6" ht="12.75">
      <c r="A22" s="278" t="s">
        <v>477</v>
      </c>
      <c r="B22" s="246" t="s">
        <v>462</v>
      </c>
      <c r="C22" s="247">
        <v>4</v>
      </c>
      <c r="D22" s="279">
        <v>4800000</v>
      </c>
      <c r="E22" s="279">
        <v>4800000</v>
      </c>
      <c r="F22" s="311">
        <v>4</v>
      </c>
    </row>
    <row r="23" spans="1:5" ht="12.75">
      <c r="A23" s="273" t="s">
        <v>478</v>
      </c>
      <c r="B23" s="242" t="s">
        <v>462</v>
      </c>
      <c r="C23" s="248">
        <v>3</v>
      </c>
      <c r="D23" s="281">
        <v>0</v>
      </c>
      <c r="E23" s="281">
        <v>0</v>
      </c>
    </row>
    <row r="24" spans="1:5" ht="12.75">
      <c r="A24" s="273" t="s">
        <v>479</v>
      </c>
      <c r="B24" s="242" t="s">
        <v>462</v>
      </c>
      <c r="C24" s="248">
        <v>1</v>
      </c>
      <c r="D24" s="281">
        <v>0</v>
      </c>
      <c r="E24" s="281">
        <v>0</v>
      </c>
    </row>
    <row r="25" spans="1:5" ht="12.75">
      <c r="A25" s="306" t="s">
        <v>480</v>
      </c>
      <c r="B25" s="242"/>
      <c r="C25" s="242"/>
      <c r="D25" s="274"/>
      <c r="E25" s="274"/>
    </row>
    <row r="26" spans="1:6" ht="12.75">
      <c r="A26" s="278" t="s">
        <v>481</v>
      </c>
      <c r="B26" s="246" t="s">
        <v>462</v>
      </c>
      <c r="C26" s="247">
        <v>6.2</v>
      </c>
      <c r="D26" s="279">
        <v>8580800</v>
      </c>
      <c r="E26" s="279">
        <v>9477600</v>
      </c>
      <c r="F26" s="311">
        <v>6.6</v>
      </c>
    </row>
    <row r="27" spans="1:5" ht="12.75">
      <c r="A27" s="273" t="s">
        <v>482</v>
      </c>
      <c r="B27" s="242" t="s">
        <v>462</v>
      </c>
      <c r="C27" s="245">
        <v>0</v>
      </c>
      <c r="D27" s="277">
        <v>0</v>
      </c>
      <c r="E27" s="277">
        <v>0</v>
      </c>
    </row>
    <row r="28" spans="1:5" ht="12.75">
      <c r="A28" s="273" t="s">
        <v>483</v>
      </c>
      <c r="B28" s="242" t="s">
        <v>462</v>
      </c>
      <c r="C28" s="245">
        <v>76</v>
      </c>
      <c r="D28" s="277">
        <v>0</v>
      </c>
      <c r="E28" s="277">
        <v>0</v>
      </c>
    </row>
    <row r="29" spans="1:5" ht="12.75">
      <c r="A29" s="273" t="s">
        <v>484</v>
      </c>
      <c r="B29" s="242" t="s">
        <v>462</v>
      </c>
      <c r="C29" s="244">
        <v>0</v>
      </c>
      <c r="D29" s="280">
        <v>0</v>
      </c>
      <c r="E29" s="280">
        <v>0</v>
      </c>
    </row>
    <row r="30" spans="1:5" ht="12.75">
      <c r="A30" s="273" t="s">
        <v>485</v>
      </c>
      <c r="B30" s="242" t="s">
        <v>462</v>
      </c>
      <c r="C30" s="245">
        <v>0</v>
      </c>
      <c r="D30" s="277">
        <v>0</v>
      </c>
      <c r="E30" s="277">
        <v>0</v>
      </c>
    </row>
    <row r="31" spans="1:5" ht="12.75">
      <c r="A31" s="273" t="s">
        <v>486</v>
      </c>
      <c r="B31" s="242" t="s">
        <v>476</v>
      </c>
      <c r="C31" s="245">
        <v>34</v>
      </c>
      <c r="D31" s="277">
        <v>0</v>
      </c>
      <c r="E31" s="277">
        <v>0</v>
      </c>
    </row>
    <row r="32" spans="1:6" ht="12.75">
      <c r="A32" s="278" t="s">
        <v>487</v>
      </c>
      <c r="B32" s="246" t="s">
        <v>462</v>
      </c>
      <c r="C32" s="247">
        <v>6.2</v>
      </c>
      <c r="D32" s="279">
        <v>217000</v>
      </c>
      <c r="E32" s="279">
        <v>231000</v>
      </c>
      <c r="F32" s="311">
        <v>6.6</v>
      </c>
    </row>
    <row r="33" spans="1:6" ht="12.75">
      <c r="A33" s="278" t="s">
        <v>488</v>
      </c>
      <c r="B33" s="246" t="s">
        <v>462</v>
      </c>
      <c r="C33" s="247">
        <v>4</v>
      </c>
      <c r="D33" s="279">
        <v>2400000</v>
      </c>
      <c r="E33" s="279">
        <v>2400000</v>
      </c>
      <c r="F33" s="311">
        <v>4</v>
      </c>
    </row>
    <row r="34" spans="1:5" ht="12.75">
      <c r="A34" s="273" t="s">
        <v>489</v>
      </c>
      <c r="B34" s="242" t="s">
        <v>462</v>
      </c>
      <c r="C34" s="248">
        <v>0</v>
      </c>
      <c r="D34" s="281">
        <v>0</v>
      </c>
      <c r="E34" s="281">
        <v>0</v>
      </c>
    </row>
    <row r="35" spans="1:5" ht="12.75">
      <c r="A35" s="273" t="s">
        <v>490</v>
      </c>
      <c r="B35" s="242" t="s">
        <v>462</v>
      </c>
      <c r="C35" s="248">
        <v>3</v>
      </c>
      <c r="D35" s="281">
        <v>0</v>
      </c>
      <c r="E35" s="281">
        <v>0</v>
      </c>
    </row>
    <row r="36" spans="1:5" ht="12.75">
      <c r="A36" s="273" t="s">
        <v>491</v>
      </c>
      <c r="B36" s="242" t="s">
        <v>462</v>
      </c>
      <c r="C36" s="248">
        <v>1</v>
      </c>
      <c r="D36" s="281">
        <v>0</v>
      </c>
      <c r="E36" s="281">
        <v>0</v>
      </c>
    </row>
    <row r="37" spans="1:6" ht="12.75">
      <c r="A37" s="278" t="s">
        <v>492</v>
      </c>
      <c r="B37" s="246" t="s">
        <v>462</v>
      </c>
      <c r="C37" s="249">
        <v>74</v>
      </c>
      <c r="D37" s="282">
        <v>3453333</v>
      </c>
      <c r="E37" s="282">
        <v>3786667</v>
      </c>
      <c r="F37" s="312">
        <v>71</v>
      </c>
    </row>
    <row r="38" spans="1:5" ht="12.75">
      <c r="A38" s="273" t="s">
        <v>493</v>
      </c>
      <c r="B38" s="242" t="s">
        <v>462</v>
      </c>
      <c r="C38" s="245">
        <v>70</v>
      </c>
      <c r="D38" s="277">
        <v>0</v>
      </c>
      <c r="E38" s="277">
        <v>0</v>
      </c>
    </row>
    <row r="39" spans="1:5" ht="12.75">
      <c r="A39" s="306" t="s">
        <v>480</v>
      </c>
      <c r="B39" s="242"/>
      <c r="C39" s="242"/>
      <c r="D39" s="274"/>
      <c r="E39" s="274"/>
    </row>
    <row r="40" spans="1:6" ht="12.75">
      <c r="A40" s="278" t="s">
        <v>494</v>
      </c>
      <c r="B40" s="246" t="s">
        <v>462</v>
      </c>
      <c r="C40" s="249">
        <v>72</v>
      </c>
      <c r="D40" s="282">
        <v>1680000</v>
      </c>
      <c r="E40" s="282">
        <v>1866667</v>
      </c>
      <c r="F40" s="312">
        <v>70</v>
      </c>
    </row>
    <row r="41" spans="1:5" ht="12.75">
      <c r="A41" s="273" t="s">
        <v>495</v>
      </c>
      <c r="B41" s="242" t="s">
        <v>462</v>
      </c>
      <c r="C41" s="245">
        <v>68</v>
      </c>
      <c r="D41" s="277">
        <v>0</v>
      </c>
      <c r="E41" s="277">
        <v>0</v>
      </c>
    </row>
    <row r="42" spans="1:5" ht="12.75">
      <c r="A42" s="273" t="s">
        <v>496</v>
      </c>
      <c r="B42" s="242" t="s">
        <v>462</v>
      </c>
      <c r="C42" s="245">
        <v>4</v>
      </c>
      <c r="D42" s="277">
        <v>0</v>
      </c>
      <c r="E42" s="277">
        <v>0</v>
      </c>
    </row>
    <row r="43" spans="1:7" ht="12.75">
      <c r="A43" s="283" t="s">
        <v>497</v>
      </c>
      <c r="B43" s="246"/>
      <c r="C43" s="246"/>
      <c r="D43" s="296">
        <f>D17+D22+D26+D32+D33+D37+D40</f>
        <v>41337533</v>
      </c>
      <c r="E43" s="296">
        <f>E17+E22+E26+E32+E33+E37+E40</f>
        <v>42091534</v>
      </c>
      <c r="G43" s="310"/>
    </row>
    <row r="44" spans="1:5" ht="12.75">
      <c r="A44" s="273" t="s">
        <v>498</v>
      </c>
      <c r="B44" s="242"/>
      <c r="C44" s="242"/>
      <c r="D44" s="274"/>
      <c r="E44" s="274"/>
    </row>
    <row r="45" spans="1:5" ht="12.75">
      <c r="A45" s="297" t="s">
        <v>499</v>
      </c>
      <c r="B45" s="243" t="s">
        <v>462</v>
      </c>
      <c r="C45" s="298">
        <v>0</v>
      </c>
      <c r="D45" s="299">
        <v>1774100</v>
      </c>
      <c r="E45" s="299">
        <v>2890584</v>
      </c>
    </row>
    <row r="46" spans="1:5" ht="12.75">
      <c r="A46" s="284" t="s">
        <v>529</v>
      </c>
      <c r="B46" s="250" t="s">
        <v>530</v>
      </c>
      <c r="C46" s="251"/>
      <c r="D46" s="285"/>
      <c r="E46" s="285">
        <v>3000000</v>
      </c>
    </row>
    <row r="47" spans="1:5" ht="12.75">
      <c r="A47" s="284" t="s">
        <v>500</v>
      </c>
      <c r="B47" s="250" t="s">
        <v>462</v>
      </c>
      <c r="C47" s="251">
        <v>0.3354</v>
      </c>
      <c r="D47" s="285">
        <v>662415</v>
      </c>
      <c r="E47" s="285"/>
    </row>
    <row r="48" spans="1:7" ht="12.75">
      <c r="A48" s="284" t="s">
        <v>501</v>
      </c>
      <c r="B48" s="250" t="s">
        <v>462</v>
      </c>
      <c r="C48" s="252">
        <v>2</v>
      </c>
      <c r="D48" s="285">
        <v>110720</v>
      </c>
      <c r="E48" s="285">
        <v>110720</v>
      </c>
      <c r="F48" s="313">
        <v>2</v>
      </c>
      <c r="G48" s="310"/>
    </row>
    <row r="49" spans="1:7" ht="12.75">
      <c r="A49" s="284" t="s">
        <v>502</v>
      </c>
      <c r="B49" s="250" t="s">
        <v>462</v>
      </c>
      <c r="C49" s="252">
        <v>9</v>
      </c>
      <c r="D49" s="285">
        <v>1305000</v>
      </c>
      <c r="E49" s="285">
        <v>2465000</v>
      </c>
      <c r="F49" s="313">
        <v>17</v>
      </c>
      <c r="G49" s="310"/>
    </row>
    <row r="50" spans="1:7" ht="12.75">
      <c r="A50" s="284" t="s">
        <v>503</v>
      </c>
      <c r="B50" s="250" t="s">
        <v>504</v>
      </c>
      <c r="C50" s="252">
        <v>12</v>
      </c>
      <c r="D50" s="285">
        <v>2500000</v>
      </c>
      <c r="E50" s="285">
        <v>2500000</v>
      </c>
      <c r="G50" s="310"/>
    </row>
    <row r="51" spans="1:7" ht="12.75">
      <c r="A51" s="284" t="s">
        <v>517</v>
      </c>
      <c r="B51" s="250" t="s">
        <v>462</v>
      </c>
      <c r="C51" s="253">
        <v>5.6</v>
      </c>
      <c r="D51" s="285">
        <v>9139200</v>
      </c>
      <c r="E51" s="285">
        <v>8682240</v>
      </c>
      <c r="F51" s="314">
        <v>5.32</v>
      </c>
      <c r="G51" s="310"/>
    </row>
    <row r="52" spans="1:7" ht="12.75">
      <c r="A52" s="284" t="s">
        <v>505</v>
      </c>
      <c r="B52" s="250" t="s">
        <v>462</v>
      </c>
      <c r="C52" s="252">
        <v>0</v>
      </c>
      <c r="D52" s="285">
        <v>8971752</v>
      </c>
      <c r="E52" s="285">
        <v>6586112</v>
      </c>
      <c r="G52" s="310"/>
    </row>
    <row r="53" spans="1:7" ht="12.75">
      <c r="A53" s="284" t="s">
        <v>531</v>
      </c>
      <c r="B53" s="250"/>
      <c r="C53" s="252"/>
      <c r="D53" s="285"/>
      <c r="E53" s="285">
        <v>35112</v>
      </c>
      <c r="G53" s="310"/>
    </row>
    <row r="54" spans="1:7" ht="12.75">
      <c r="A54" s="300" t="s">
        <v>519</v>
      </c>
      <c r="B54" s="250"/>
      <c r="C54" s="252"/>
      <c r="D54" s="301">
        <f>SUM(D47:D53)</f>
        <v>22689087</v>
      </c>
      <c r="E54" s="301">
        <f>SUM(E46:E53)</f>
        <v>23379184</v>
      </c>
      <c r="G54" s="310"/>
    </row>
    <row r="55" spans="1:7" ht="12.75">
      <c r="A55" s="286" t="s">
        <v>506</v>
      </c>
      <c r="B55" s="254">
        <v>1140</v>
      </c>
      <c r="C55" s="254">
        <v>1677</v>
      </c>
      <c r="D55" s="303">
        <v>1911780</v>
      </c>
      <c r="E55" s="303">
        <v>1945980</v>
      </c>
      <c r="F55" s="315">
        <v>1707</v>
      </c>
      <c r="G55" s="310"/>
    </row>
    <row r="56" spans="1:7" ht="12.75">
      <c r="A56" s="305" t="s">
        <v>521</v>
      </c>
      <c r="B56" s="254"/>
      <c r="C56" s="254"/>
      <c r="D56" s="316">
        <f>D15+D43+D45+D54+D55</f>
        <v>122066145</v>
      </c>
      <c r="E56" s="316">
        <f>E15+E43+E45+E54+E55</f>
        <v>126037822</v>
      </c>
      <c r="G56" s="310"/>
    </row>
    <row r="57" spans="1:5" ht="12.75">
      <c r="A57" s="286" t="s">
        <v>518</v>
      </c>
      <c r="B57" s="254"/>
      <c r="C57" s="254"/>
      <c r="D57" s="304">
        <v>6920000</v>
      </c>
      <c r="E57" s="304"/>
    </row>
    <row r="58" spans="1:7" ht="12.75">
      <c r="A58" s="286" t="s">
        <v>520</v>
      </c>
      <c r="B58" s="254"/>
      <c r="C58" s="254"/>
      <c r="D58" s="302">
        <f>SUM(D56:D57)</f>
        <v>128986145</v>
      </c>
      <c r="E58" s="302">
        <f>SUM(E56:E57)</f>
        <v>126037822</v>
      </c>
      <c r="G58" s="310"/>
    </row>
    <row r="59" spans="1:5" ht="13.5" thickBot="1">
      <c r="A59" s="287"/>
      <c r="B59" s="288"/>
      <c r="C59" s="288"/>
      <c r="D59" s="289"/>
      <c r="E59" s="289"/>
    </row>
  </sheetData>
  <sheetProtection/>
  <mergeCells count="4">
    <mergeCell ref="D3:D4"/>
    <mergeCell ref="E3:E4"/>
    <mergeCell ref="A2:E2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Szalay Bea</cp:lastModifiedBy>
  <cp:lastPrinted>2016-11-28T09:59:58Z</cp:lastPrinted>
  <dcterms:created xsi:type="dcterms:W3CDTF">1999-10-30T10:30:45Z</dcterms:created>
  <dcterms:modified xsi:type="dcterms:W3CDTF">2016-12-08T16:20:33Z</dcterms:modified>
  <cp:category/>
  <cp:version/>
  <cp:contentType/>
  <cp:contentStatus/>
</cp:coreProperties>
</file>