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99" activeTab="0"/>
  </bookViews>
  <sheets>
    <sheet name="1. melléklet_BEVÉTEL_KIADÁS" sheetId="1" r:id="rId1"/>
    <sheet name="2.sz.m.Bevételek" sheetId="2" r:id="rId2"/>
    <sheet name="3.Állami támogatás" sheetId="3" r:id="rId3"/>
    <sheet name="3.2.sz.mfelh.bev.részl ÁFA külö" sheetId="4" state="hidden" r:id="rId4"/>
    <sheet name="4.sz.m.Kiadások" sheetId="5" r:id="rId5"/>
    <sheet name="5.sz.m.korm.funkciónként " sheetId="6" state="hidden" r:id="rId6"/>
    <sheet name="6.sz.m.létszám-előir. " sheetId="7" r:id="rId7"/>
    <sheet name="7.sz.m.ütemterv" sheetId="8" r:id="rId8"/>
  </sheets>
  <externalReferences>
    <externalReference r:id="rId11"/>
  </externalReferences>
  <definedNames>
    <definedName name="_xlnm.Print_Titles" localSheetId="1">'2.sz.m.Bevételek'!$1:$4</definedName>
    <definedName name="_xlnm.Print_Area" localSheetId="0">'1. melléklet_BEVÉTEL_KIADÁS'!$A$1:$D$38</definedName>
    <definedName name="_xlnm.Print_Area" localSheetId="1">'2.sz.m.Bevételek'!$A$1:$E$68</definedName>
    <definedName name="_xlnm.Print_Area" localSheetId="3">'3.2.sz.mfelh.bev.részl ÁFA külö'!$A$1:$H$32</definedName>
    <definedName name="_xlnm.Print_Area" localSheetId="2">'3.Állami támogatás'!$A$1:$I$43</definedName>
    <definedName name="_xlnm.Print_Area" localSheetId="4">'4.sz.m.Kiadások'!$A$1:$E$41</definedName>
    <definedName name="_xlnm.Print_Area" localSheetId="5">'5.sz.m.korm.funkciónként '!$A$1:$C$12</definedName>
    <definedName name="_xlnm.Print_Area" localSheetId="7">'7.sz.m.ütemterv'!$A$1:$O$33</definedName>
  </definedNames>
  <calcPr fullCalcOnLoad="1"/>
</workbook>
</file>

<file path=xl/comments4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<sst xmlns="http://schemas.openxmlformats.org/spreadsheetml/2006/main" count="422" uniqueCount="353">
  <si>
    <t xml:space="preserve"> Vagyonalap :Ingatlan értékesítés utáni ÁFA befizetés</t>
  </si>
  <si>
    <t>Vízügyi építési alap bevételei</t>
  </si>
  <si>
    <t>Felhalmozási célú pénzeszköz átvétel összesen(+8+…11):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</si>
  <si>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</si>
  <si>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</si>
  <si>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</si>
  <si>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</si>
  <si>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</si>
  <si>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</si>
  <si>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</si>
  <si>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előirányzat</t>
  </si>
  <si>
    <t>Óvoda</t>
  </si>
  <si>
    <t>Összesen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</si>
  <si>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</si>
  <si>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</si>
  <si>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</si>
  <si>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</si>
  <si>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</si>
  <si>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</si>
  <si>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</si>
  <si>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</si>
  <si>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</si>
  <si>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</si>
  <si>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</si>
  <si>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</si>
  <si>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</si>
  <si>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</si>
  <si>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</si>
  <si>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</si>
  <si>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</si>
  <si>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</si>
  <si>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</si>
  <si>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</si>
  <si>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</si>
  <si>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</si>
  <si>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</si>
  <si>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</si>
  <si>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</si>
  <si>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</si>
  <si>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</si>
  <si>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</si>
  <si>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</si>
  <si>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</si>
  <si>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</si>
  <si>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</si>
  <si>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</si>
  <si>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</si>
  <si>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</si>
  <si>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</si>
  <si>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</si>
  <si>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</si>
  <si>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</si>
  <si>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</si>
  <si>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</si>
  <si>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</si>
  <si>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</si>
  <si>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fő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</si>
  <si>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</si>
  <si>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</si>
  <si>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</si>
  <si>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</si>
  <si>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</si>
  <si>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</si>
  <si>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</si>
  <si>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</si>
  <si>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</si>
  <si>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</si>
  <si>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</si>
  <si>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</si>
  <si>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</si>
  <si>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</si>
  <si>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</si>
  <si>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</si>
  <si>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</si>
  <si>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</si>
  <si>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</si>
  <si>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Helyi adók</t>
  </si>
  <si>
    <t>Különféle bírságok</t>
  </si>
  <si>
    <t>Egyéb sajátos bevételek</t>
  </si>
  <si>
    <t>Pénzmaradvány</t>
  </si>
  <si>
    <t>Ingatlanok értékesítése</t>
  </si>
  <si>
    <t>Bérpolítikai intézkedések (kereset kiegészítés )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</si>
  <si>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</si>
  <si>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</si>
  <si>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</si>
  <si>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</si>
  <si>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</si>
  <si>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</si>
  <si>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</si>
  <si>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</si>
  <si>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</si>
  <si>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</si>
  <si>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</si>
  <si>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</si>
  <si>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</si>
  <si>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</si>
  <si>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</si>
  <si>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</si>
  <si>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</si>
  <si>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</si>
  <si>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</si>
  <si>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</si>
  <si>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</si>
  <si>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</si>
  <si>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</si>
  <si>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</si>
  <si>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</si>
  <si>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</si>
  <si>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</si>
  <si>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</si>
  <si>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</si>
  <si>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</si>
  <si>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</si>
  <si>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</si>
  <si>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</si>
  <si>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</si>
  <si>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</si>
  <si>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</si>
  <si>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</si>
  <si>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</si>
  <si>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</si>
  <si>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</si>
  <si>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Élelmiszer beszerzés</t>
  </si>
  <si>
    <t>ÁFA befizetés</t>
  </si>
  <si>
    <t>Egyéb dologi kiadások</t>
  </si>
  <si>
    <t xml:space="preserve">Álláshely </t>
  </si>
  <si>
    <t>Létszám fő:</t>
  </si>
  <si>
    <t>Közüzemi díjak</t>
  </si>
  <si>
    <t>Kamatkiadás</t>
  </si>
  <si>
    <t>Általános Iskola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</si>
  <si>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</si>
  <si>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</si>
  <si>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</si>
  <si>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</si>
  <si>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</si>
  <si>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</si>
  <si>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</si>
  <si>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</si>
  <si>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</si>
  <si>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</si>
  <si>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Kódszám (kulcsszám)</t>
  </si>
  <si>
    <t>Létszám</t>
  </si>
  <si>
    <t>(besorolási  osztály és fizetési fokozat)</t>
  </si>
  <si>
    <t>Hivatal</t>
  </si>
  <si>
    <t>Védőnő</t>
  </si>
  <si>
    <t>Óvoda emelt létszámmal augusztustól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</si>
  <si>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</si>
  <si>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</si>
  <si>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</si>
  <si>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</si>
  <si>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</si>
  <si>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</si>
  <si>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</si>
  <si>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</si>
  <si>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</si>
  <si>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</si>
  <si>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</si>
  <si>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</si>
  <si>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</si>
  <si>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</si>
  <si>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</si>
  <si>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</si>
  <si>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</si>
  <si>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</si>
  <si>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</si>
  <si>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</si>
  <si>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</si>
  <si>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</si>
  <si>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</si>
  <si>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</si>
  <si>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</si>
  <si>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</si>
  <si>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</si>
  <si>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</si>
  <si>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</si>
  <si>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</si>
  <si>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</si>
  <si>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Likvid hitel felvétel</t>
  </si>
  <si>
    <t xml:space="preserve">Bevételek </t>
  </si>
  <si>
    <t>Kiadások</t>
  </si>
  <si>
    <t>BEVÉTELEK MEGNEVEZÉSE</t>
  </si>
  <si>
    <t>Intézményi mük.Bevételek</t>
  </si>
  <si>
    <t>Központi költségvetési tám.</t>
  </si>
  <si>
    <t>OEP finanszirozás</t>
  </si>
  <si>
    <t>Müködési hitel felvétel</t>
  </si>
  <si>
    <t>Felhalmozási  hitel felvét.</t>
  </si>
  <si>
    <t>Müködési célú pénzeszköz átvétel</t>
  </si>
  <si>
    <t>Osztalék és hozambevétel</t>
  </si>
  <si>
    <t>Felhalm.c.átvett pénzeszk</t>
  </si>
  <si>
    <t>BEVÉTELEK ÖSSZESEN:</t>
  </si>
  <si>
    <t>KIADÁSOK MEGNEVEZÉSE</t>
  </si>
  <si>
    <t>Munkadókat terh.járulékok</t>
  </si>
  <si>
    <t>Műk.célú pénzeszk.átadások</t>
  </si>
  <si>
    <t>Mük.célú tartalék felh.</t>
  </si>
  <si>
    <t>Felhalm.célú pénzeszk.átadás</t>
  </si>
  <si>
    <t>Beruházás, felújítás</t>
  </si>
  <si>
    <t>Fejlesztési célú hitel visszafizetés</t>
  </si>
  <si>
    <t>Fejlesztési tartalék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</si>
  <si>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</si>
  <si>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</si>
  <si>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</si>
  <si>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</si>
  <si>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</si>
  <si>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</si>
  <si>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</si>
  <si>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</si>
  <si>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</si>
  <si>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</si>
  <si>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</si>
  <si>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</si>
  <si>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</si>
  <si>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</si>
  <si>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Fejlesztési célú hitelek kamat befiz.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</si>
  <si>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</si>
  <si>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</si>
  <si>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</si>
  <si>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</si>
  <si>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</si>
  <si>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</si>
  <si>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</si>
  <si>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</si>
  <si>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</si>
  <si>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</si>
  <si>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</si>
  <si>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</si>
  <si>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</si>
  <si>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</si>
  <si>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</si>
  <si>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</si>
  <si>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</si>
  <si>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</si>
  <si>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</si>
  <si>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</si>
  <si>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</si>
  <si>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</si>
  <si>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</si>
  <si>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</si>
  <si>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</si>
  <si>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</si>
  <si>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</si>
  <si>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</si>
  <si>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</si>
  <si>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</si>
  <si>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</si>
  <si>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</si>
  <si>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</si>
  <si>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</si>
  <si>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</si>
  <si>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>5=4/3 %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</si>
  <si>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</si>
  <si>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</si>
  <si>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</si>
  <si>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</si>
  <si>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</si>
  <si>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</si>
  <si>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</si>
  <si>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</si>
  <si>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</si>
  <si>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Egyenleg</t>
  </si>
  <si>
    <t>Normatíva támogatás</t>
  </si>
  <si>
    <t>Intézmény finanszírozás</t>
  </si>
  <si>
    <t>Bevétel intézmény fin. Nélkül</t>
  </si>
  <si>
    <t>Jogcím</t>
  </si>
  <si>
    <t>Iskola</t>
  </si>
  <si>
    <t xml:space="preserve">Összesen: </t>
  </si>
  <si>
    <t>Szociális kiadások</t>
  </si>
  <si>
    <t>Dologi és egyéb folyókiadások</t>
  </si>
  <si>
    <t>Egyéb müködési célú pénzeszköz átvétel (érdekeltségnövelő)</t>
  </si>
  <si>
    <t>Műk. Célú pénzeszközátvétel</t>
  </si>
  <si>
    <t>Halmozódásmentes (intézmény fin.nélkül)</t>
  </si>
  <si>
    <t>Normatíva átvétel</t>
  </si>
  <si>
    <t>Halmozódás mentesen:</t>
  </si>
  <si>
    <t>ÖSSZESEN:</t>
  </si>
  <si>
    <t xml:space="preserve"> 2013. évi eredeti előirányzat</t>
  </si>
  <si>
    <t>Nagykovácsi összesen</t>
  </si>
  <si>
    <t>Önkormányzat</t>
  </si>
  <si>
    <t>Phivatal</t>
  </si>
  <si>
    <t>Öregiskola</t>
  </si>
  <si>
    <t>1. Települési önkormányzatok általános támogatása</t>
  </si>
  <si>
    <t>1.1.ba zöldterület gazdálkodással kapcs.feladatok</t>
  </si>
  <si>
    <t>1.1.bb közvilágítás fenntartás támogatása</t>
  </si>
  <si>
    <t>1.1.bd közutak fenntartásának támogatása</t>
  </si>
  <si>
    <t>1.1.c Beszámítás összege</t>
  </si>
  <si>
    <t>adóerőképesség</t>
  </si>
  <si>
    <t>Normatív támogatások</t>
  </si>
  <si>
    <t>Központosított támogatások</t>
  </si>
  <si>
    <t>lakott külterülettel kapcsolatos feladatok támogatása</t>
  </si>
  <si>
    <t>Egyéb központosított támogatások</t>
  </si>
  <si>
    <t>kötelező önkormányzati feladatot ellátó intézmény fejlesztés-felújítás</t>
  </si>
  <si>
    <t>igényelhető</t>
  </si>
  <si>
    <t>közbiztonság növelését szolgáló fejlesztések</t>
  </si>
  <si>
    <t>Lakossági közműfejlesztés támogatása</t>
  </si>
  <si>
    <t>tv alapján</t>
  </si>
  <si>
    <t>közműfejlesztés kiegészítő  támogatása</t>
  </si>
  <si>
    <t>könytári érdekeltségnövelő</t>
  </si>
  <si>
    <t>2013.évi eredeti terv</t>
  </si>
  <si>
    <t>5=4/3 (%)</t>
  </si>
  <si>
    <t>2013.évi er. e.i.</t>
  </si>
  <si>
    <t>2014.évi er. e.i.</t>
  </si>
  <si>
    <t xml:space="preserve"> 2014. évi eredeti előirányzat</t>
  </si>
  <si>
    <t>2014.évi eredeti terv</t>
  </si>
  <si>
    <t xml:space="preserve">2014.évi eredeti </t>
  </si>
  <si>
    <t>2014 össz.</t>
  </si>
  <si>
    <t>7365 x 2 700</t>
  </si>
  <si>
    <t>7365 x 1 140</t>
  </si>
  <si>
    <t>1.1.a  Önkormányzati hivatal működésének támogatása</t>
  </si>
  <si>
    <t>1.1.b Település-üzemeltetéshez kapcs. feladatellátás összesen</t>
  </si>
  <si>
    <t>1.1.bc  köztemető fenntartással kapcs. feladatok</t>
  </si>
  <si>
    <t>1.1d. Egyéb kötelező önkormányzati feladatok beszámítás után</t>
  </si>
  <si>
    <t>1.1.a-b jogcímen nyújtott támogatás</t>
  </si>
  <si>
    <t>me. egység x mutató</t>
  </si>
  <si>
    <t>19,55 fő</t>
  </si>
  <si>
    <t>27,5 fő</t>
  </si>
  <si>
    <t>18,0 fő</t>
  </si>
  <si>
    <t>II.1.(1) óvodapedagógusok elismert létszáma  8 hónapra</t>
  </si>
  <si>
    <t>II.1.(1) óvodapedagógusok elismert létszáma  4 hónapra</t>
  </si>
  <si>
    <t>II.1.(3) óvodapedagógusok elismert létszáma pótlólagos összeg</t>
  </si>
  <si>
    <t>II.1.(2) óvodapedagógusok munkáját közvetlenül segítők 8 hónapra</t>
  </si>
  <si>
    <t>II.1.(2) óvodapedagógusok munkáját közvetlenül segítők 4 hónapra</t>
  </si>
  <si>
    <t>II.2.(8) gyermekek teljes körü óvodai nevelése 4 hónapra</t>
  </si>
  <si>
    <t>320 fő</t>
  </si>
  <si>
    <t>321 fő</t>
  </si>
  <si>
    <t>II.2.(8) gyermekek teljes körü óvodai nevelése 8 hónapra</t>
  </si>
  <si>
    <t>Települési önkormányzatok szociális és gyermekjóléti feladatainak támogatása</t>
  </si>
  <si>
    <t>Települési önkormányzatok egyes köznevelési és gyerm.étk.tám</t>
  </si>
  <si>
    <t>III.2 Hozzájárulás a pénzbeli szociális ellátásokhoz beszámítás után</t>
  </si>
  <si>
    <t>III.3.a (1) Családsegítés</t>
  </si>
  <si>
    <t>III.3.a (2) Gyermekjóléti szolgálat</t>
  </si>
  <si>
    <t>III.3.c (1) Szociális étkeztetés</t>
  </si>
  <si>
    <t>Helyi közösségi tér biztosítása (terembérlet)</t>
  </si>
  <si>
    <t>Egyéb bevételek (könyvtári szolg., áfa, stb.)</t>
  </si>
  <si>
    <t>Vásárolt termékek és szolg.áfa</t>
  </si>
  <si>
    <t>Intézményi finanszírozás (működés)</t>
  </si>
  <si>
    <t>Intézményi finanszírozás (felhalmozás)</t>
  </si>
  <si>
    <t>Beruházási kiadások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</si>
  <si>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</si>
  <si>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</si>
  <si>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</si>
  <si>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</si>
  <si>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</si>
  <si>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</si>
  <si>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</si>
  <si>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</si>
  <si>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Támogatási  célú finanszírozási műveletek</t>
  </si>
  <si>
    <t>III. 5.  gyermekétkeztetésben dolgozók bértámogatása (óvoda)</t>
  </si>
  <si>
    <t>8 fő</t>
  </si>
  <si>
    <t>III. 5.  gyermekétkeztetésben dolgozók bértámogatása (iskola)</t>
  </si>
  <si>
    <t>4,86 fő</t>
  </si>
  <si>
    <t>köznevelési intézmények kiegészítő támogatása</t>
  </si>
  <si>
    <t>üdülőhelyi támogatások</t>
  </si>
  <si>
    <t>Gyermekétkeztetés üzemeltetési támogatása</t>
  </si>
  <si>
    <t>Települési önkormányzat könyvtári és közművelődési támogatása</t>
  </si>
  <si>
    <t>2013 évről áthúzódó bérkompenzáció támogatása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</si>
</sst>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68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6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6" fillId="0" borderId="25" xfId="0" applyFont="1" applyBorder="1" applyAlignment="1">
      <alignment/>
    </xf>
    <xf numFmtId="9" fontId="14" fillId="0" borderId="24" xfId="66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4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6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6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8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8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4" fillId="0" borderId="29" xfId="0" applyNumberFormat="1" applyFont="1" applyBorder="1" applyAlignment="1">
      <alignment/>
    </xf>
    <xf numFmtId="0" fontId="0" fillId="0" borderId="30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/>
    </xf>
    <xf numFmtId="3" fontId="0" fillId="0" borderId="13" xfId="46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19" fillId="0" borderId="0" xfId="0" applyFont="1" applyAlignment="1">
      <alignment horizontal="justify"/>
    </xf>
    <xf numFmtId="0" fontId="4" fillId="37" borderId="32" xfId="0" applyFont="1" applyFill="1" applyBorder="1" applyAlignment="1">
      <alignment horizontal="center" wrapText="1"/>
    </xf>
    <xf numFmtId="0" fontId="4" fillId="37" borderId="33" xfId="0" applyFont="1" applyFill="1" applyBorder="1" applyAlignment="1">
      <alignment horizontal="center" wrapText="1"/>
    </xf>
    <xf numFmtId="0" fontId="4" fillId="37" borderId="34" xfId="0" applyFont="1" applyFill="1" applyBorder="1" applyAlignment="1">
      <alignment wrapText="1"/>
    </xf>
    <xf numFmtId="0" fontId="4" fillId="37" borderId="35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0" fillId="0" borderId="35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7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6" applyFont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41" xfId="0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2" xfId="0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6" fillId="36" borderId="19" xfId="0" applyFont="1" applyFill="1" applyBorder="1" applyAlignment="1">
      <alignment wrapText="1"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40" xfId="0" applyFont="1" applyBorder="1" applyAlignment="1">
      <alignment horizontal="center"/>
    </xf>
    <xf numFmtId="9" fontId="1" fillId="0" borderId="0" xfId="66" applyFont="1" applyFill="1" applyAlignment="1">
      <alignment/>
    </xf>
    <xf numFmtId="9" fontId="4" fillId="0" borderId="21" xfId="66" applyFont="1" applyBorder="1" applyAlignment="1">
      <alignment horizontal="center" wrapText="1"/>
    </xf>
    <xf numFmtId="9" fontId="14" fillId="0" borderId="13" xfId="66" applyFont="1" applyBorder="1" applyAlignment="1">
      <alignment horizontal="center"/>
    </xf>
    <xf numFmtId="9" fontId="14" fillId="0" borderId="15" xfId="66" applyFont="1" applyBorder="1" applyAlignment="1">
      <alignment horizontal="center"/>
    </xf>
    <xf numFmtId="9" fontId="1" fillId="0" borderId="17" xfId="66" applyFont="1" applyBorder="1" applyAlignment="1">
      <alignment horizontal="right"/>
    </xf>
    <xf numFmtId="9" fontId="14" fillId="0" borderId="24" xfId="66" applyFont="1" applyFill="1" applyBorder="1" applyAlignment="1">
      <alignment/>
    </xf>
    <xf numFmtId="9" fontId="1" fillId="0" borderId="17" xfId="66" applyFont="1" applyBorder="1" applyAlignment="1">
      <alignment/>
    </xf>
    <xf numFmtId="9" fontId="1" fillId="0" borderId="14" xfId="66" applyFont="1" applyBorder="1" applyAlignment="1">
      <alignment horizontal="right"/>
    </xf>
    <xf numFmtId="9" fontId="1" fillId="0" borderId="14" xfId="66" applyFont="1" applyBorder="1" applyAlignment="1">
      <alignment/>
    </xf>
    <xf numFmtId="9" fontId="1" fillId="0" borderId="13" xfId="66" applyFont="1" applyBorder="1" applyAlignment="1">
      <alignment/>
    </xf>
    <xf numFmtId="9" fontId="1" fillId="0" borderId="14" xfId="66" applyFont="1" applyBorder="1" applyAlignment="1">
      <alignment/>
    </xf>
    <xf numFmtId="9" fontId="14" fillId="0" borderId="21" xfId="66" applyFont="1" applyFill="1" applyBorder="1" applyAlignment="1">
      <alignment/>
    </xf>
    <xf numFmtId="9" fontId="14" fillId="0" borderId="13" xfId="66" applyFont="1" applyBorder="1" applyAlignment="1">
      <alignment horizontal="right"/>
    </xf>
    <xf numFmtId="9" fontId="14" fillId="33" borderId="28" xfId="66" applyFont="1" applyFill="1" applyBorder="1" applyAlignment="1">
      <alignment/>
    </xf>
    <xf numFmtId="9" fontId="14" fillId="34" borderId="15" xfId="66" applyFont="1" applyFill="1" applyBorder="1" applyAlignment="1">
      <alignment/>
    </xf>
    <xf numFmtId="9" fontId="1" fillId="0" borderId="0" xfId="66" applyFont="1" applyAlignment="1">
      <alignment/>
    </xf>
    <xf numFmtId="9" fontId="0" fillId="0" borderId="0" xfId="66" applyFont="1" applyAlignment="1">
      <alignment/>
    </xf>
    <xf numFmtId="9" fontId="0" fillId="0" borderId="38" xfId="66" applyFont="1" applyBorder="1" applyAlignment="1">
      <alignment/>
    </xf>
    <xf numFmtId="9" fontId="0" fillId="0" borderId="13" xfId="66" applyFont="1" applyBorder="1" applyAlignment="1">
      <alignment/>
    </xf>
    <xf numFmtId="9" fontId="4" fillId="0" borderId="14" xfId="66" applyFont="1" applyBorder="1" applyAlignment="1">
      <alignment/>
    </xf>
    <xf numFmtId="9" fontId="0" fillId="0" borderId="13" xfId="66" applyFont="1" applyFill="1" applyBorder="1" applyAlignment="1">
      <alignment/>
    </xf>
    <xf numFmtId="9" fontId="4" fillId="0" borderId="39" xfId="66" applyFont="1" applyBorder="1" applyAlignment="1">
      <alignment/>
    </xf>
    <xf numFmtId="9" fontId="4" fillId="0" borderId="13" xfId="66" applyFont="1" applyBorder="1" applyAlignment="1">
      <alignment/>
    </xf>
    <xf numFmtId="9" fontId="4" fillId="0" borderId="15" xfId="66" applyFont="1" applyFill="1" applyBorder="1" applyAlignment="1">
      <alignment/>
    </xf>
    <xf numFmtId="9" fontId="13" fillId="0" borderId="21" xfId="66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6" applyFont="1" applyFill="1" applyBorder="1" applyAlignment="1">
      <alignment/>
    </xf>
    <xf numFmtId="0" fontId="14" fillId="0" borderId="38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6" applyFont="1" applyBorder="1" applyAlignment="1">
      <alignment/>
    </xf>
    <xf numFmtId="9" fontId="14" fillId="0" borderId="14" xfId="66" applyFont="1" applyBorder="1" applyAlignment="1">
      <alignment horizontal="right"/>
    </xf>
    <xf numFmtId="9" fontId="1" fillId="0" borderId="14" xfId="66" applyFont="1" applyFill="1" applyBorder="1" applyAlignment="1">
      <alignment/>
    </xf>
    <xf numFmtId="0" fontId="14" fillId="0" borderId="44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9" fontId="14" fillId="0" borderId="45" xfId="66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37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6" applyFont="1" applyBorder="1" applyAlignment="1">
      <alignment horizontal="right"/>
    </xf>
    <xf numFmtId="9" fontId="14" fillId="0" borderId="0" xfId="66" applyFont="1" applyAlignment="1">
      <alignment/>
    </xf>
    <xf numFmtId="3" fontId="14" fillId="0" borderId="0" xfId="0" applyNumberFormat="1" applyFont="1" applyAlignment="1">
      <alignment/>
    </xf>
    <xf numFmtId="3" fontId="1" fillId="0" borderId="43" xfId="0" applyNumberFormat="1" applyFont="1" applyFill="1" applyBorder="1" applyAlignment="1">
      <alignment horizontal="right"/>
    </xf>
    <xf numFmtId="9" fontId="14" fillId="35" borderId="21" xfId="66" applyFont="1" applyFill="1" applyBorder="1" applyAlignment="1">
      <alignment horizontal="right"/>
    </xf>
    <xf numFmtId="9" fontId="14" fillId="0" borderId="38" xfId="66" applyFont="1" applyBorder="1" applyAlignment="1">
      <alignment horizontal="center" wrapText="1"/>
    </xf>
    <xf numFmtId="0" fontId="1" fillId="0" borderId="46" xfId="0" applyFont="1" applyFill="1" applyBorder="1" applyAlignment="1">
      <alignment horizontal="right"/>
    </xf>
    <xf numFmtId="3" fontId="14" fillId="0" borderId="43" xfId="0" applyNumberFormat="1" applyFont="1" applyFill="1" applyBorder="1" applyAlignment="1">
      <alignment horizontal="right"/>
    </xf>
    <xf numFmtId="3" fontId="14" fillId="0" borderId="36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43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4" fillId="36" borderId="16" xfId="0" applyFont="1" applyFill="1" applyBorder="1" applyAlignment="1">
      <alignment/>
    </xf>
    <xf numFmtId="9" fontId="14" fillId="0" borderId="0" xfId="66" applyFont="1" applyAlignment="1">
      <alignment/>
    </xf>
    <xf numFmtId="0" fontId="4" fillId="0" borderId="49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 horizontal="center" wrapText="1"/>
    </xf>
    <xf numFmtId="3" fontId="7" fillId="0" borderId="50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58" xfId="0" applyNumberFormat="1" applyFont="1" applyBorder="1" applyAlignment="1">
      <alignment horizontal="right"/>
    </xf>
    <xf numFmtId="3" fontId="21" fillId="0" borderId="59" xfId="0" applyNumberFormat="1" applyFont="1" applyBorder="1" applyAlignment="1">
      <alignment horizontal="right"/>
    </xf>
    <xf numFmtId="3" fontId="21" fillId="0" borderId="6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38" borderId="60" xfId="0" applyNumberFormat="1" applyFont="1" applyFill="1" applyBorder="1" applyAlignment="1">
      <alignment/>
    </xf>
    <xf numFmtId="3" fontId="21" fillId="0" borderId="55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6" fillId="0" borderId="60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38" borderId="63" xfId="0" applyNumberFormat="1" applyFont="1" applyFill="1" applyBorder="1" applyAlignment="1">
      <alignment/>
    </xf>
    <xf numFmtId="0" fontId="7" fillId="0" borderId="64" xfId="0" applyFont="1" applyBorder="1" applyAlignment="1">
      <alignment horizontal="center" wrapText="1"/>
    </xf>
    <xf numFmtId="3" fontId="6" fillId="36" borderId="56" xfId="0" applyNumberFormat="1" applyFont="1" applyFill="1" applyBorder="1" applyAlignment="1">
      <alignment/>
    </xf>
    <xf numFmtId="3" fontId="21" fillId="0" borderId="56" xfId="0" applyNumberFormat="1" applyFont="1" applyBorder="1" applyAlignment="1">
      <alignment/>
    </xf>
    <xf numFmtId="3" fontId="6" fillId="36" borderId="23" xfId="0" applyNumberFormat="1" applyFont="1" applyFill="1" applyBorder="1" applyAlignment="1">
      <alignment/>
    </xf>
    <xf numFmtId="3" fontId="6" fillId="36" borderId="42" xfId="0" applyNumberFormat="1" applyFont="1" applyFill="1" applyBorder="1" applyAlignment="1">
      <alignment/>
    </xf>
    <xf numFmtId="9" fontId="1" fillId="0" borderId="17" xfId="66" applyFont="1" applyFill="1" applyBorder="1" applyAlignment="1">
      <alignment horizontal="right"/>
    </xf>
    <xf numFmtId="9" fontId="1" fillId="0" borderId="13" xfId="66" applyFont="1" applyFill="1" applyBorder="1" applyAlignment="1">
      <alignment horizontal="right"/>
    </xf>
    <xf numFmtId="9" fontId="1" fillId="0" borderId="26" xfId="66" applyFont="1" applyFill="1" applyBorder="1" applyAlignment="1">
      <alignment horizontal="right"/>
    </xf>
    <xf numFmtId="9" fontId="1" fillId="0" borderId="14" xfId="66" applyFont="1" applyFill="1" applyBorder="1" applyAlignment="1">
      <alignment horizontal="right"/>
    </xf>
    <xf numFmtId="9" fontId="14" fillId="0" borderId="17" xfId="66" applyFont="1" applyFill="1" applyBorder="1" applyAlignment="1">
      <alignment horizontal="right"/>
    </xf>
    <xf numFmtId="9" fontId="14" fillId="0" borderId="43" xfId="66" applyFont="1" applyFill="1" applyBorder="1" applyAlignment="1">
      <alignment horizontal="right"/>
    </xf>
    <xf numFmtId="9" fontId="1" fillId="0" borderId="46" xfId="66" applyFont="1" applyFill="1" applyBorder="1" applyAlignment="1">
      <alignment horizontal="right"/>
    </xf>
    <xf numFmtId="9" fontId="14" fillId="0" borderId="36" xfId="66" applyFont="1" applyFill="1" applyBorder="1" applyAlignment="1">
      <alignment horizontal="right"/>
    </xf>
    <xf numFmtId="9" fontId="1" fillId="0" borderId="43" xfId="66" applyFont="1" applyFill="1" applyBorder="1" applyAlignment="1">
      <alignment horizontal="right"/>
    </xf>
    <xf numFmtId="9" fontId="1" fillId="0" borderId="43" xfId="66" applyFont="1" applyFill="1" applyBorder="1" applyAlignment="1">
      <alignment horizontal="right"/>
    </xf>
    <xf numFmtId="9" fontId="1" fillId="0" borderId="47" xfId="66" applyFont="1" applyFill="1" applyBorder="1" applyAlignment="1">
      <alignment horizontal="right"/>
    </xf>
    <xf numFmtId="9" fontId="1" fillId="0" borderId="47" xfId="66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3" fontId="4" fillId="0" borderId="62" xfId="0" applyNumberFormat="1" applyFont="1" applyBorder="1" applyAlignment="1">
      <alignment/>
    </xf>
    <xf numFmtId="0" fontId="7" fillId="0" borderId="65" xfId="0" applyFont="1" applyBorder="1" applyAlignment="1">
      <alignment horizontal="center"/>
    </xf>
    <xf numFmtId="3" fontId="4" fillId="0" borderId="46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4" fillId="0" borderId="6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4" fillId="0" borderId="35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7" fillId="0" borderId="54" xfId="0" applyFont="1" applyBorder="1" applyAlignment="1">
      <alignment horizontal="center"/>
    </xf>
    <xf numFmtId="3" fontId="7" fillId="0" borderId="66" xfId="0" applyNumberFormat="1" applyFont="1" applyBorder="1" applyAlignment="1">
      <alignment/>
    </xf>
    <xf numFmtId="3" fontId="7" fillId="0" borderId="67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/>
    </xf>
    <xf numFmtId="3" fontId="7" fillId="0" borderId="68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4" fillId="0" borderId="69" xfId="46" applyNumberFormat="1" applyFont="1" applyBorder="1" applyAlignment="1">
      <alignment/>
    </xf>
    <xf numFmtId="170" fontId="0" fillId="0" borderId="70" xfId="46" applyNumberFormat="1" applyFont="1" applyBorder="1" applyAlignment="1">
      <alignment/>
    </xf>
    <xf numFmtId="170" fontId="0" fillId="0" borderId="70" xfId="46" applyNumberFormat="1" applyFont="1" applyFill="1" applyBorder="1" applyAlignment="1">
      <alignment/>
    </xf>
    <xf numFmtId="170" fontId="0" fillId="0" borderId="71" xfId="46" applyNumberFormat="1" applyFont="1" applyBorder="1" applyAlignment="1">
      <alignment/>
    </xf>
    <xf numFmtId="0" fontId="6" fillId="0" borderId="72" xfId="0" applyFont="1" applyFill="1" applyBorder="1" applyAlignment="1">
      <alignment/>
    </xf>
    <xf numFmtId="166" fontId="14" fillId="0" borderId="49" xfId="0" applyNumberFormat="1" applyFont="1" applyFill="1" applyBorder="1" applyAlignment="1">
      <alignment/>
    </xf>
    <xf numFmtId="166" fontId="14" fillId="0" borderId="62" xfId="0" applyNumberFormat="1" applyFont="1" applyFill="1" applyBorder="1" applyAlignment="1">
      <alignment/>
    </xf>
    <xf numFmtId="3" fontId="14" fillId="35" borderId="21" xfId="46" applyNumberFormat="1" applyFont="1" applyFill="1" applyBorder="1" applyAlignment="1">
      <alignment horizontal="right"/>
    </xf>
    <xf numFmtId="3" fontId="14" fillId="0" borderId="21" xfId="46" applyNumberFormat="1" applyFont="1" applyFill="1" applyBorder="1" applyAlignment="1">
      <alignment horizontal="right"/>
    </xf>
    <xf numFmtId="9" fontId="14" fillId="0" borderId="21" xfId="66" applyFont="1" applyFill="1" applyBorder="1" applyAlignment="1">
      <alignment horizontal="right"/>
    </xf>
    <xf numFmtId="0" fontId="11" fillId="0" borderId="72" xfId="0" applyFont="1" applyBorder="1" applyAlignment="1">
      <alignment horizontal="left"/>
    </xf>
    <xf numFmtId="3" fontId="0" fillId="0" borderId="73" xfId="0" applyNumberFormat="1" applyFont="1" applyFill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3" fontId="21" fillId="0" borderId="74" xfId="0" applyNumberFormat="1" applyFont="1" applyBorder="1" applyAlignment="1">
      <alignment/>
    </xf>
    <xf numFmtId="3" fontId="6" fillId="36" borderId="31" xfId="0" applyNumberFormat="1" applyFont="1" applyFill="1" applyBorder="1" applyAlignment="1">
      <alignment/>
    </xf>
    <xf numFmtId="0" fontId="11" fillId="0" borderId="58" xfId="0" applyFont="1" applyBorder="1" applyAlignment="1">
      <alignment horizontal="left"/>
    </xf>
    <xf numFmtId="3" fontId="0" fillId="0" borderId="4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/>
    </xf>
    <xf numFmtId="170" fontId="1" fillId="0" borderId="0" xfId="46" applyNumberFormat="1" applyFont="1" applyAlignment="1">
      <alignment wrapText="1"/>
    </xf>
    <xf numFmtId="170" fontId="1" fillId="0" borderId="0" xfId="46" applyNumberFormat="1" applyFont="1" applyAlignment="1">
      <alignment/>
    </xf>
    <xf numFmtId="9" fontId="1" fillId="0" borderId="14" xfId="66" applyFont="1" applyFill="1" applyBorder="1" applyAlignment="1">
      <alignment/>
    </xf>
    <xf numFmtId="0" fontId="23" fillId="0" borderId="73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0" xfId="0" applyFont="1" applyAlignment="1">
      <alignment/>
    </xf>
    <xf numFmtId="0" fontId="26" fillId="37" borderId="40" xfId="57" applyFont="1" applyFill="1" applyBorder="1" applyAlignment="1">
      <alignment horizontal="center"/>
      <protection/>
    </xf>
    <xf numFmtId="0" fontId="26" fillId="37" borderId="40" xfId="0" applyFont="1" applyFill="1" applyBorder="1" applyAlignment="1">
      <alignment horizontal="center"/>
    </xf>
    <xf numFmtId="0" fontId="22" fillId="0" borderId="75" xfId="57" applyFont="1" applyBorder="1" applyAlignment="1">
      <alignment horizontal="center"/>
      <protection/>
    </xf>
    <xf numFmtId="3" fontId="27" fillId="0" borderId="0" xfId="0" applyNumberFormat="1" applyFont="1" applyFill="1" applyBorder="1" applyAlignment="1">
      <alignment/>
    </xf>
    <xf numFmtId="0" fontId="22" fillId="39" borderId="76" xfId="57" applyFont="1" applyFill="1" applyBorder="1" applyAlignment="1">
      <alignment wrapText="1"/>
      <protection/>
    </xf>
    <xf numFmtId="3" fontId="22" fillId="39" borderId="76" xfId="57" applyNumberFormat="1" applyFont="1" applyFill="1" applyBorder="1">
      <alignment/>
      <protection/>
    </xf>
    <xf numFmtId="3" fontId="27" fillId="39" borderId="57" xfId="0" applyNumberFormat="1" applyFont="1" applyFill="1" applyBorder="1" applyAlignment="1">
      <alignment/>
    </xf>
    <xf numFmtId="0" fontId="28" fillId="39" borderId="40" xfId="0" applyFont="1" applyFill="1" applyBorder="1" applyAlignment="1">
      <alignment/>
    </xf>
    <xf numFmtId="3" fontId="22" fillId="39" borderId="40" xfId="0" applyNumberFormat="1" applyFont="1" applyFill="1" applyBorder="1" applyAlignment="1">
      <alignment/>
    </xf>
    <xf numFmtId="0" fontId="23" fillId="39" borderId="40" xfId="0" applyFont="1" applyFill="1" applyBorder="1" applyAlignment="1">
      <alignment/>
    </xf>
    <xf numFmtId="0" fontId="28" fillId="0" borderId="76" xfId="57" applyFont="1" applyBorder="1">
      <alignment/>
      <protection/>
    </xf>
    <xf numFmtId="3" fontId="28" fillId="0" borderId="76" xfId="57" applyNumberFormat="1" applyFont="1" applyBorder="1">
      <alignment/>
      <protection/>
    </xf>
    <xf numFmtId="3" fontId="27" fillId="0" borderId="57" xfId="0" applyNumberFormat="1" applyFont="1" applyBorder="1" applyAlignment="1">
      <alignment/>
    </xf>
    <xf numFmtId="0" fontId="28" fillId="0" borderId="40" xfId="0" applyFont="1" applyBorder="1" applyAlignment="1">
      <alignment/>
    </xf>
    <xf numFmtId="3" fontId="28" fillId="0" borderId="40" xfId="0" applyNumberFormat="1" applyFont="1" applyBorder="1" applyAlignment="1">
      <alignment/>
    </xf>
    <xf numFmtId="0" fontId="22" fillId="0" borderId="75" xfId="57" applyFont="1" applyBorder="1">
      <alignment/>
      <protection/>
    </xf>
    <xf numFmtId="3" fontId="22" fillId="0" borderId="75" xfId="57" applyNumberFormat="1" applyFont="1" applyBorder="1">
      <alignment/>
      <protection/>
    </xf>
    <xf numFmtId="3" fontId="27" fillId="0" borderId="0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0" fontId="28" fillId="0" borderId="75" xfId="57" applyFont="1" applyBorder="1">
      <alignment/>
      <protection/>
    </xf>
    <xf numFmtId="3" fontId="28" fillId="0" borderId="75" xfId="57" applyNumberFormat="1" applyFont="1" applyBorder="1">
      <alignment/>
      <protection/>
    </xf>
    <xf numFmtId="0" fontId="22" fillId="37" borderId="76" xfId="57" applyFont="1" applyFill="1" applyBorder="1">
      <alignment/>
      <protection/>
    </xf>
    <xf numFmtId="3" fontId="22" fillId="37" borderId="76" xfId="57" applyNumberFormat="1" applyFont="1" applyFill="1" applyBorder="1">
      <alignment/>
      <protection/>
    </xf>
    <xf numFmtId="3" fontId="27" fillId="37" borderId="57" xfId="0" applyNumberFormat="1" applyFont="1" applyFill="1" applyBorder="1" applyAlignment="1">
      <alignment/>
    </xf>
    <xf numFmtId="3" fontId="22" fillId="37" borderId="40" xfId="0" applyNumberFormat="1" applyFont="1" applyFill="1" applyBorder="1" applyAlignment="1">
      <alignment/>
    </xf>
    <xf numFmtId="0" fontId="28" fillId="37" borderId="76" xfId="57" applyFont="1" applyFill="1" applyBorder="1">
      <alignment/>
      <protection/>
    </xf>
    <xf numFmtId="0" fontId="22" fillId="39" borderId="40" xfId="57" applyFont="1" applyFill="1" applyBorder="1">
      <alignment/>
      <protection/>
    </xf>
    <xf numFmtId="3" fontId="27" fillId="39" borderId="40" xfId="0" applyNumberFormat="1" applyFont="1" applyFill="1" applyBorder="1" applyAlignment="1">
      <alignment/>
    </xf>
    <xf numFmtId="0" fontId="28" fillId="0" borderId="40" xfId="57" applyFont="1" applyBorder="1">
      <alignment/>
      <protection/>
    </xf>
    <xf numFmtId="3" fontId="28" fillId="0" borderId="40" xfId="57" applyNumberFormat="1" applyFont="1" applyBorder="1">
      <alignment/>
      <protection/>
    </xf>
    <xf numFmtId="3" fontId="27" fillId="0" borderId="40" xfId="0" applyNumberFormat="1" applyFont="1" applyBorder="1" applyAlignment="1">
      <alignment/>
    </xf>
    <xf numFmtId="3" fontId="26" fillId="0" borderId="40" xfId="0" applyNumberFormat="1" applyFont="1" applyBorder="1" applyAlignment="1">
      <alignment/>
    </xf>
    <xf numFmtId="3" fontId="29" fillId="0" borderId="40" xfId="57" applyNumberFormat="1" applyFont="1" applyBorder="1">
      <alignment/>
      <protection/>
    </xf>
    <xf numFmtId="3" fontId="27" fillId="0" borderId="77" xfId="0" applyNumberFormat="1" applyFont="1" applyBorder="1" applyAlignment="1">
      <alignment/>
    </xf>
    <xf numFmtId="0" fontId="22" fillId="37" borderId="66" xfId="57" applyFont="1" applyFill="1" applyBorder="1">
      <alignment/>
      <protection/>
    </xf>
    <xf numFmtId="0" fontId="22" fillId="37" borderId="41" xfId="57" applyFont="1" applyFill="1" applyBorder="1">
      <alignment/>
      <protection/>
    </xf>
    <xf numFmtId="3" fontId="22" fillId="37" borderId="78" xfId="57" applyNumberFormat="1" applyFont="1" applyFill="1" applyBorder="1">
      <alignment/>
      <protection/>
    </xf>
    <xf numFmtId="3" fontId="28" fillId="37" borderId="67" xfId="0" applyNumberFormat="1" applyFont="1" applyFill="1" applyBorder="1" applyAlignment="1">
      <alignment/>
    </xf>
    <xf numFmtId="3" fontId="22" fillId="37" borderId="78" xfId="0" applyNumberFormat="1" applyFont="1" applyFill="1" applyBorder="1" applyAlignment="1">
      <alignment/>
    </xf>
    <xf numFmtId="0" fontId="23" fillId="37" borderId="68" xfId="0" applyFont="1" applyFill="1" applyBorder="1" applyAlignment="1">
      <alignment/>
    </xf>
    <xf numFmtId="0" fontId="22" fillId="36" borderId="79" xfId="57" applyFont="1" applyFill="1" applyBorder="1">
      <alignment/>
      <protection/>
    </xf>
    <xf numFmtId="3" fontId="28" fillId="36" borderId="0" xfId="0" applyNumberFormat="1" applyFont="1" applyFill="1" applyBorder="1" applyAlignment="1">
      <alignment/>
    </xf>
    <xf numFmtId="3" fontId="22" fillId="36" borderId="79" xfId="0" applyNumberFormat="1" applyFont="1" applyFill="1" applyBorder="1" applyAlignment="1">
      <alignment/>
    </xf>
    <xf numFmtId="0" fontId="23" fillId="36" borderId="0" xfId="0" applyFont="1" applyFill="1" applyAlignment="1">
      <alignment/>
    </xf>
    <xf numFmtId="0" fontId="28" fillId="0" borderId="73" xfId="57" applyFont="1" applyBorder="1">
      <alignment/>
      <protection/>
    </xf>
    <xf numFmtId="3" fontId="31" fillId="0" borderId="73" xfId="57" applyNumberFormat="1" applyFont="1" applyFill="1" applyBorder="1">
      <alignment/>
      <protection/>
    </xf>
    <xf numFmtId="3" fontId="28" fillId="0" borderId="0" xfId="0" applyNumberFormat="1" applyFont="1" applyBorder="1" applyAlignment="1">
      <alignment/>
    </xf>
    <xf numFmtId="0" fontId="28" fillId="36" borderId="40" xfId="57" applyFont="1" applyFill="1" applyBorder="1">
      <alignment/>
      <protection/>
    </xf>
    <xf numFmtId="3" fontId="28" fillId="36" borderId="40" xfId="0" applyNumberFormat="1" applyFont="1" applyFill="1" applyBorder="1" applyAlignment="1">
      <alignment/>
    </xf>
    <xf numFmtId="0" fontId="23" fillId="36" borderId="40" xfId="0" applyFont="1" applyFill="1" applyBorder="1" applyAlignment="1">
      <alignment/>
    </xf>
    <xf numFmtId="0" fontId="28" fillId="37" borderId="40" xfId="57" applyFont="1" applyFill="1" applyBorder="1">
      <alignment/>
      <protection/>
    </xf>
    <xf numFmtId="3" fontId="32" fillId="37" borderId="40" xfId="57" applyNumberFormat="1" applyFont="1" applyFill="1" applyBorder="1">
      <alignment/>
      <protection/>
    </xf>
    <xf numFmtId="0" fontId="23" fillId="37" borderId="40" xfId="0" applyFont="1" applyFill="1" applyBorder="1" applyAlignment="1">
      <alignment/>
    </xf>
    <xf numFmtId="3" fontId="31" fillId="0" borderId="40" xfId="57" applyNumberFormat="1" applyFont="1" applyFill="1" applyBorder="1">
      <alignment/>
      <protection/>
    </xf>
    <xf numFmtId="0" fontId="28" fillId="0" borderId="79" xfId="57" applyFont="1" applyBorder="1">
      <alignment/>
      <protection/>
    </xf>
    <xf numFmtId="3" fontId="31" fillId="0" borderId="79" xfId="57" applyNumberFormat="1" applyFont="1" applyFill="1" applyBorder="1">
      <alignment/>
      <protection/>
    </xf>
    <xf numFmtId="0" fontId="23" fillId="0" borderId="79" xfId="0" applyFont="1" applyBorder="1" applyAlignment="1">
      <alignment/>
    </xf>
    <xf numFmtId="3" fontId="28" fillId="0" borderId="40" xfId="57" applyNumberFormat="1" applyFont="1" applyFill="1" applyBorder="1">
      <alignment/>
      <protection/>
    </xf>
    <xf numFmtId="3" fontId="22" fillId="0" borderId="0" xfId="0" applyNumberFormat="1" applyFont="1" applyBorder="1" applyAlignment="1">
      <alignment/>
    </xf>
    <xf numFmtId="0" fontId="28" fillId="36" borderId="71" xfId="57" applyFont="1" applyFill="1" applyBorder="1">
      <alignment/>
      <protection/>
    </xf>
    <xf numFmtId="3" fontId="22" fillId="36" borderId="73" xfId="57" applyNumberFormat="1" applyFont="1" applyFill="1" applyBorder="1">
      <alignment/>
      <protection/>
    </xf>
    <xf numFmtId="3" fontId="28" fillId="36" borderId="77" xfId="0" applyNumberFormat="1" applyFont="1" applyFill="1" applyBorder="1" applyAlignment="1">
      <alignment/>
    </xf>
    <xf numFmtId="0" fontId="23" fillId="36" borderId="73" xfId="0" applyFont="1" applyFill="1" applyBorder="1" applyAlignment="1">
      <alignment/>
    </xf>
    <xf numFmtId="0" fontId="26" fillId="40" borderId="66" xfId="57" applyFont="1" applyFill="1" applyBorder="1">
      <alignment/>
      <protection/>
    </xf>
    <xf numFmtId="0" fontId="26" fillId="40" borderId="78" xfId="57" applyFont="1" applyFill="1" applyBorder="1">
      <alignment/>
      <protection/>
    </xf>
    <xf numFmtId="3" fontId="24" fillId="40" borderId="78" xfId="58" applyNumberFormat="1" applyFont="1" applyFill="1" applyBorder="1">
      <alignment/>
      <protection/>
    </xf>
    <xf numFmtId="3" fontId="22" fillId="40" borderId="67" xfId="0" applyNumberFormat="1" applyFont="1" applyFill="1" applyBorder="1" applyAlignment="1">
      <alignment/>
    </xf>
    <xf numFmtId="3" fontId="22" fillId="40" borderId="78" xfId="0" applyNumberFormat="1" applyFont="1" applyFill="1" applyBorder="1" applyAlignment="1">
      <alignment/>
    </xf>
    <xf numFmtId="3" fontId="22" fillId="40" borderId="68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9" fontId="1" fillId="0" borderId="46" xfId="66" applyFont="1" applyFill="1" applyBorder="1" applyAlignment="1">
      <alignment/>
    </xf>
    <xf numFmtId="9" fontId="14" fillId="0" borderId="49" xfId="66" applyFont="1" applyFill="1" applyBorder="1" applyAlignment="1">
      <alignment/>
    </xf>
    <xf numFmtId="9" fontId="14" fillId="0" borderId="62" xfId="66" applyFont="1" applyFill="1" applyBorder="1" applyAlignment="1">
      <alignment/>
    </xf>
    <xf numFmtId="3" fontId="14" fillId="34" borderId="35" xfId="0" applyNumberFormat="1" applyFont="1" applyFill="1" applyBorder="1" applyAlignment="1">
      <alignment horizontal="right"/>
    </xf>
    <xf numFmtId="9" fontId="14" fillId="34" borderId="35" xfId="66" applyFont="1" applyFill="1" applyBorder="1" applyAlignment="1">
      <alignment horizontal="right"/>
    </xf>
    <xf numFmtId="0" fontId="14" fillId="33" borderId="39" xfId="0" applyFont="1" applyFill="1" applyBorder="1" applyAlignment="1">
      <alignment horizontal="center"/>
    </xf>
    <xf numFmtId="0" fontId="26" fillId="37" borderId="44" xfId="57" applyFont="1" applyFill="1" applyBorder="1" applyAlignment="1">
      <alignment horizontal="center"/>
      <protection/>
    </xf>
    <xf numFmtId="0" fontId="26" fillId="37" borderId="23" xfId="0" applyFont="1" applyFill="1" applyBorder="1" applyAlignment="1">
      <alignment horizontal="center"/>
    </xf>
    <xf numFmtId="0" fontId="22" fillId="0" borderId="80" xfId="57" applyFont="1" applyBorder="1" applyAlignment="1">
      <alignment horizontal="center"/>
      <protection/>
    </xf>
    <xf numFmtId="0" fontId="23" fillId="0" borderId="23" xfId="0" applyFont="1" applyBorder="1" applyAlignment="1">
      <alignment/>
    </xf>
    <xf numFmtId="0" fontId="22" fillId="39" borderId="81" xfId="57" applyFont="1" applyFill="1" applyBorder="1" applyAlignment="1">
      <alignment wrapText="1"/>
      <protection/>
    </xf>
    <xf numFmtId="0" fontId="23" fillId="39" borderId="23" xfId="0" applyFont="1" applyFill="1" applyBorder="1" applyAlignment="1">
      <alignment/>
    </xf>
    <xf numFmtId="0" fontId="28" fillId="0" borderId="81" xfId="57" applyFont="1" applyBorder="1">
      <alignment/>
      <protection/>
    </xf>
    <xf numFmtId="0" fontId="22" fillId="0" borderId="80" xfId="57" applyFont="1" applyBorder="1">
      <alignment/>
      <protection/>
    </xf>
    <xf numFmtId="0" fontId="28" fillId="0" borderId="80" xfId="57" applyFont="1" applyBorder="1">
      <alignment/>
      <protection/>
    </xf>
    <xf numFmtId="0" fontId="22" fillId="37" borderId="81" xfId="57" applyFont="1" applyFill="1" applyBorder="1">
      <alignment/>
      <protection/>
    </xf>
    <xf numFmtId="0" fontId="22" fillId="39" borderId="44" xfId="57" applyFont="1" applyFill="1" applyBorder="1">
      <alignment/>
      <protection/>
    </xf>
    <xf numFmtId="0" fontId="28" fillId="0" borderId="44" xfId="57" applyFont="1" applyBorder="1">
      <alignment/>
      <protection/>
    </xf>
    <xf numFmtId="0" fontId="23" fillId="0" borderId="48" xfId="0" applyFont="1" applyBorder="1" applyAlignment="1">
      <alignment/>
    </xf>
    <xf numFmtId="0" fontId="23" fillId="36" borderId="56" xfId="0" applyFont="1" applyFill="1" applyBorder="1" applyAlignment="1">
      <alignment/>
    </xf>
    <xf numFmtId="0" fontId="28" fillId="0" borderId="58" xfId="57" applyFont="1" applyBorder="1">
      <alignment/>
      <protection/>
    </xf>
    <xf numFmtId="3" fontId="28" fillId="0" borderId="48" xfId="0" applyNumberFormat="1" applyFont="1" applyBorder="1" applyAlignment="1">
      <alignment/>
    </xf>
    <xf numFmtId="0" fontId="22" fillId="37" borderId="44" xfId="57" applyFont="1" applyFill="1" applyBorder="1">
      <alignment/>
      <protection/>
    </xf>
    <xf numFmtId="3" fontId="22" fillId="37" borderId="23" xfId="0" applyNumberFormat="1" applyFont="1" applyFill="1" applyBorder="1" applyAlignment="1">
      <alignment/>
    </xf>
    <xf numFmtId="0" fontId="28" fillId="0" borderId="55" xfId="57" applyFont="1" applyBorder="1">
      <alignment/>
      <protection/>
    </xf>
    <xf numFmtId="0" fontId="23" fillId="0" borderId="56" xfId="0" applyFont="1" applyBorder="1" applyAlignment="1">
      <alignment/>
    </xf>
    <xf numFmtId="0" fontId="28" fillId="36" borderId="58" xfId="57" applyFont="1" applyFill="1" applyBorder="1">
      <alignment/>
      <protection/>
    </xf>
    <xf numFmtId="0" fontId="23" fillId="36" borderId="48" xfId="0" applyFont="1" applyFill="1" applyBorder="1" applyAlignment="1">
      <alignment/>
    </xf>
    <xf numFmtId="3" fontId="21" fillId="38" borderId="56" xfId="0" applyNumberFormat="1" applyFont="1" applyFill="1" applyBorder="1" applyAlignment="1">
      <alignment/>
    </xf>
    <xf numFmtId="3" fontId="21" fillId="38" borderId="23" xfId="0" applyNumberFormat="1" applyFont="1" applyFill="1" applyBorder="1" applyAlignment="1">
      <alignment/>
    </xf>
    <xf numFmtId="0" fontId="28" fillId="41" borderId="81" xfId="57" applyFont="1" applyFill="1" applyBorder="1">
      <alignment/>
      <protection/>
    </xf>
    <xf numFmtId="0" fontId="28" fillId="41" borderId="76" xfId="57" applyFont="1" applyFill="1" applyBorder="1">
      <alignment/>
      <protection/>
    </xf>
    <xf numFmtId="3" fontId="28" fillId="41" borderId="76" xfId="57" applyNumberFormat="1" applyFont="1" applyFill="1" applyBorder="1">
      <alignment/>
      <protection/>
    </xf>
    <xf numFmtId="3" fontId="27" fillId="41" borderId="57" xfId="0" applyNumberFormat="1" applyFont="1" applyFill="1" applyBorder="1" applyAlignment="1">
      <alignment/>
    </xf>
    <xf numFmtId="3" fontId="28" fillId="41" borderId="40" xfId="0" applyNumberFormat="1" applyFont="1" applyFill="1" applyBorder="1" applyAlignment="1">
      <alignment/>
    </xf>
    <xf numFmtId="0" fontId="30" fillId="37" borderId="40" xfId="57" applyFont="1" applyFill="1" applyBorder="1" applyAlignment="1">
      <alignment horizontal="center"/>
      <protection/>
    </xf>
    <xf numFmtId="3" fontId="22" fillId="39" borderId="40" xfId="57" applyNumberFormat="1" applyFont="1" applyFill="1" applyBorder="1">
      <alignment/>
      <protection/>
    </xf>
    <xf numFmtId="3" fontId="30" fillId="39" borderId="40" xfId="57" applyNumberFormat="1" applyFont="1" applyFill="1" applyBorder="1">
      <alignment/>
      <protection/>
    </xf>
    <xf numFmtId="0" fontId="28" fillId="0" borderId="82" xfId="57" applyFont="1" applyBorder="1">
      <alignment/>
      <protection/>
    </xf>
    <xf numFmtId="0" fontId="28" fillId="0" borderId="83" xfId="57" applyFont="1" applyBorder="1">
      <alignment/>
      <protection/>
    </xf>
    <xf numFmtId="0" fontId="14" fillId="42" borderId="24" xfId="0" applyFont="1" applyFill="1" applyBorder="1" applyAlignment="1">
      <alignment/>
    </xf>
    <xf numFmtId="0" fontId="16" fillId="42" borderId="25" xfId="0" applyFont="1" applyFill="1" applyBorder="1" applyAlignment="1">
      <alignment/>
    </xf>
    <xf numFmtId="3" fontId="14" fillId="42" borderId="24" xfId="0" applyNumberFormat="1" applyFont="1" applyFill="1" applyBorder="1" applyAlignment="1">
      <alignment/>
    </xf>
    <xf numFmtId="9" fontId="14" fillId="42" borderId="24" xfId="66" applyFont="1" applyFill="1" applyBorder="1" applyAlignment="1">
      <alignment/>
    </xf>
    <xf numFmtId="0" fontId="14" fillId="42" borderId="25" xfId="0" applyFont="1" applyFill="1" applyBorder="1" applyAlignment="1">
      <alignment/>
    </xf>
    <xf numFmtId="3" fontId="14" fillId="42" borderId="2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84" xfId="0" applyNumberFormat="1" applyFont="1" applyBorder="1" applyAlignment="1">
      <alignment/>
    </xf>
    <xf numFmtId="0" fontId="22" fillId="0" borderId="85" xfId="57" applyFont="1" applyBorder="1" applyAlignment="1">
      <alignment horizontal="center"/>
      <protection/>
    </xf>
    <xf numFmtId="0" fontId="22" fillId="0" borderId="82" xfId="57" applyFont="1" applyBorder="1" applyAlignment="1">
      <alignment horizontal="center"/>
      <protection/>
    </xf>
    <xf numFmtId="0" fontId="26" fillId="0" borderId="77" xfId="0" applyFont="1" applyBorder="1" applyAlignment="1">
      <alignment horizontal="center"/>
    </xf>
    <xf numFmtId="0" fontId="22" fillId="37" borderId="37" xfId="57" applyFont="1" applyFill="1" applyBorder="1">
      <alignment/>
      <protection/>
    </xf>
    <xf numFmtId="0" fontId="28" fillId="37" borderId="86" xfId="57" applyFont="1" applyFill="1" applyBorder="1">
      <alignment/>
      <protection/>
    </xf>
    <xf numFmtId="3" fontId="32" fillId="37" borderId="78" xfId="57" applyNumberFormat="1" applyFont="1" applyFill="1" applyBorder="1">
      <alignment/>
      <protection/>
    </xf>
    <xf numFmtId="0" fontId="23" fillId="37" borderId="78" xfId="0" applyFont="1" applyFill="1" applyBorder="1" applyAlignment="1">
      <alignment/>
    </xf>
    <xf numFmtId="3" fontId="22" fillId="37" borderId="65" xfId="0" applyNumberFormat="1" applyFont="1" applyFill="1" applyBorder="1" applyAlignment="1">
      <alignment/>
    </xf>
    <xf numFmtId="0" fontId="28" fillId="0" borderId="37" xfId="57" applyFont="1" applyFill="1" applyBorder="1">
      <alignment/>
      <protection/>
    </xf>
    <xf numFmtId="0" fontId="28" fillId="0" borderId="49" xfId="57" applyFont="1" applyFill="1" applyBorder="1">
      <alignment/>
      <protection/>
    </xf>
    <xf numFmtId="3" fontId="28" fillId="0" borderId="79" xfId="57" applyNumberFormat="1" applyFont="1" applyFill="1" applyBorder="1">
      <alignment/>
      <protection/>
    </xf>
    <xf numFmtId="3" fontId="28" fillId="0" borderId="79" xfId="0" applyNumberFormat="1" applyFont="1" applyFill="1" applyBorder="1" applyAlignment="1">
      <alignment/>
    </xf>
    <xf numFmtId="0" fontId="23" fillId="0" borderId="79" xfId="0" applyFont="1" applyFill="1" applyBorder="1" applyAlignment="1">
      <alignment/>
    </xf>
    <xf numFmtId="3" fontId="28" fillId="0" borderId="56" xfId="0" applyNumberFormat="1" applyFont="1" applyFill="1" applyBorder="1" applyAlignment="1">
      <alignment/>
    </xf>
    <xf numFmtId="0" fontId="28" fillId="36" borderId="44" xfId="57" applyFont="1" applyFill="1" applyBorder="1">
      <alignment/>
      <protection/>
    </xf>
    <xf numFmtId="3" fontId="28" fillId="36" borderId="40" xfId="57" applyNumberFormat="1" applyFont="1" applyFill="1" applyBorder="1">
      <alignment/>
      <protection/>
    </xf>
    <xf numFmtId="3" fontId="28" fillId="36" borderId="57" xfId="0" applyNumberFormat="1" applyFont="1" applyFill="1" applyBorder="1" applyAlignment="1">
      <alignment/>
    </xf>
    <xf numFmtId="3" fontId="28" fillId="36" borderId="23" xfId="0" applyNumberFormat="1" applyFont="1" applyFill="1" applyBorder="1" applyAlignment="1">
      <alignment/>
    </xf>
    <xf numFmtId="0" fontId="28" fillId="36" borderId="55" xfId="57" applyFont="1" applyFill="1" applyBorder="1">
      <alignment/>
      <protection/>
    </xf>
    <xf numFmtId="3" fontId="28" fillId="36" borderId="79" xfId="57" applyNumberFormat="1" applyFont="1" applyFill="1" applyBorder="1">
      <alignment/>
      <protection/>
    </xf>
    <xf numFmtId="3" fontId="28" fillId="36" borderId="7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65" xfId="0" applyFont="1" applyBorder="1" applyAlignment="1">
      <alignment/>
    </xf>
    <xf numFmtId="0" fontId="4" fillId="37" borderId="87" xfId="0" applyFont="1" applyFill="1" applyBorder="1" applyAlignment="1">
      <alignment horizontal="center" wrapText="1"/>
    </xf>
    <xf numFmtId="0" fontId="4" fillId="37" borderId="88" xfId="0" applyFont="1" applyFill="1" applyBorder="1" applyAlignment="1">
      <alignment horizontal="center" wrapText="1"/>
    </xf>
    <xf numFmtId="0" fontId="4" fillId="37" borderId="89" xfId="0" applyFont="1" applyFill="1" applyBorder="1" applyAlignment="1">
      <alignment horizontal="center" wrapText="1"/>
    </xf>
    <xf numFmtId="0" fontId="4" fillId="37" borderId="90" xfId="0" applyFont="1" applyFill="1" applyBorder="1" applyAlignment="1">
      <alignment horizontal="center" wrapText="1"/>
    </xf>
    <xf numFmtId="0" fontId="4" fillId="37" borderId="45" xfId="0" applyFont="1" applyFill="1" applyBorder="1" applyAlignment="1">
      <alignment horizontal="center" wrapText="1"/>
    </xf>
    <xf numFmtId="0" fontId="4" fillId="37" borderId="91" xfId="0" applyFont="1" applyFill="1" applyBorder="1" applyAlignment="1">
      <alignment horizontal="center" wrapText="1"/>
    </xf>
    <xf numFmtId="0" fontId="4" fillId="37" borderId="92" xfId="0" applyFont="1" applyFill="1" applyBorder="1" applyAlignment="1">
      <alignment horizontal="center" wrapText="1"/>
    </xf>
    <xf numFmtId="0" fontId="4" fillId="37" borderId="93" xfId="0" applyFont="1" applyFill="1" applyBorder="1" applyAlignment="1">
      <alignment horizontal="center" wrapText="1"/>
    </xf>
    <xf numFmtId="0" fontId="4" fillId="37" borderId="35" xfId="0" applyFont="1" applyFill="1" applyBorder="1" applyAlignment="1">
      <alignment horizontal="center" wrapText="1"/>
    </xf>
    <xf numFmtId="0" fontId="4" fillId="0" borderId="94" xfId="0" applyFont="1" applyBorder="1" applyAlignment="1">
      <alignment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K&#214;LTS&#201;GVET&#201;SEK\2012.%20&#233;vi%20K&#246;lts&#233;gvet&#233;s\Kit&#246;lt&#246;tt_jan31\&#214;regiskola_k&#246;lts&#233;gvet&#233;s_2012j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400-9101231"/>
      <sheetName val="3.sz. mell.400-9105011"/>
      <sheetName val="3.sz. mell.400-9101211"/>
      <sheetName val="3.sz. mell.400-9101221"/>
      <sheetName val="3.sz. mell.400-8411911"/>
      <sheetName val="3.sz. mell.400-8411921"/>
      <sheetName val="3.sz. mell.400-6820021"/>
      <sheetName val="3.sz. mell.400-8219001"/>
    </sheetNames>
    <sheetDataSet>
      <sheetData sheetId="1">
        <row r="315">
          <cell r="L3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90" zoomScaleNormal="90" zoomScalePageLayoutView="0" workbookViewId="0" topLeftCell="A4">
      <selection activeCell="H29" sqref="H29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4" width="15.00390625" style="0" customWidth="1"/>
  </cols>
  <sheetData>
    <row r="1" spans="1:3" ht="16.5" thickBot="1">
      <c r="A1" s="488"/>
      <c r="B1" s="488"/>
      <c r="C1" s="488"/>
    </row>
    <row r="2" spans="1:4" ht="12.75">
      <c r="A2" s="243"/>
      <c r="B2" s="244"/>
      <c r="C2" s="301" t="s">
        <v>297</v>
      </c>
      <c r="D2" s="301" t="s">
        <v>298</v>
      </c>
    </row>
    <row r="3" spans="1:4" ht="42" customHeight="1" thickBot="1">
      <c r="A3" s="245"/>
      <c r="B3" s="246" t="s">
        <v>6</v>
      </c>
      <c r="C3" s="272" t="s">
        <v>230</v>
      </c>
      <c r="D3" s="272" t="s">
        <v>230</v>
      </c>
    </row>
    <row r="4" spans="1:4" ht="13.5" thickBot="1">
      <c r="A4" s="247">
        <v>2</v>
      </c>
      <c r="B4" s="267" t="s">
        <v>240</v>
      </c>
      <c r="C4" s="249">
        <f>SUM(C6:C9,C17:C21)</f>
        <v>26501</v>
      </c>
      <c r="D4" s="249">
        <f>SUM(D6:D9,D17:D21)</f>
        <v>32274</v>
      </c>
    </row>
    <row r="5" spans="1:4" ht="47.25" customHeight="1" thickBot="1">
      <c r="A5" s="302"/>
      <c r="B5" s="303" t="s">
        <v>257</v>
      </c>
      <c r="C5" s="304">
        <f>+C4-C12-C10</f>
        <v>2032</v>
      </c>
      <c r="D5" s="304">
        <f>+D4-D12-D10</f>
        <v>2600</v>
      </c>
    </row>
    <row r="6" spans="1:4" ht="12.75">
      <c r="A6" s="250">
        <v>21</v>
      </c>
      <c r="B6" s="268" t="s">
        <v>7</v>
      </c>
      <c r="C6" s="251">
        <f>+'2.sz.m.Bevételek'!$C$6</f>
        <v>2032</v>
      </c>
      <c r="D6" s="251">
        <f>+'2.sz.m.Bevételek'!$D$6</f>
        <v>2600</v>
      </c>
    </row>
    <row r="7" spans="1:4" ht="12.75">
      <c r="A7" s="252">
        <v>22</v>
      </c>
      <c r="B7" s="253" t="s">
        <v>241</v>
      </c>
      <c r="C7" s="251"/>
      <c r="D7" s="251"/>
    </row>
    <row r="8" spans="1:4" ht="12.75">
      <c r="A8" s="252">
        <v>23</v>
      </c>
      <c r="B8" s="253" t="s">
        <v>176</v>
      </c>
      <c r="C8" s="251"/>
      <c r="D8" s="251"/>
    </row>
    <row r="9" spans="1:4" ht="12.75">
      <c r="A9" s="269">
        <v>24</v>
      </c>
      <c r="B9" s="254" t="s">
        <v>242</v>
      </c>
      <c r="C9" s="255">
        <f>SUM(C10:C15)</f>
        <v>24469</v>
      </c>
      <c r="D9" s="255">
        <f>SUM(D10:D15)</f>
        <v>29674</v>
      </c>
    </row>
    <row r="10" spans="1:4" ht="12.75">
      <c r="A10" s="270">
        <v>241</v>
      </c>
      <c r="B10" s="258" t="s">
        <v>270</v>
      </c>
      <c r="C10" s="260">
        <f>+'2.sz.m.Bevételek'!C39</f>
        <v>8095</v>
      </c>
      <c r="D10" s="260">
        <f>+'2.sz.m.Bevételek'!D39</f>
        <v>8396</v>
      </c>
    </row>
    <row r="11" spans="1:4" ht="12.75">
      <c r="A11" s="270">
        <v>242</v>
      </c>
      <c r="B11" s="258" t="s">
        <v>37</v>
      </c>
      <c r="C11" s="260"/>
      <c r="D11" s="260"/>
    </row>
    <row r="12" spans="1:4" ht="12.75">
      <c r="A12" s="257">
        <v>243</v>
      </c>
      <c r="B12" s="271" t="s">
        <v>234</v>
      </c>
      <c r="C12" s="443">
        <f>+'2.sz.m.Bevételek'!$C$40</f>
        <v>16374</v>
      </c>
      <c r="D12" s="443">
        <f>+'2.sz.m.Bevételek'!$D$40+'2.sz.m.Bevételek'!D41</f>
        <v>21278</v>
      </c>
    </row>
    <row r="13" spans="1:4" ht="12.75">
      <c r="A13" s="270">
        <v>244</v>
      </c>
      <c r="B13" s="258" t="s">
        <v>268</v>
      </c>
      <c r="C13" s="260"/>
      <c r="D13" s="260"/>
    </row>
    <row r="14" spans="1:4" ht="12.75">
      <c r="A14" s="270">
        <v>245</v>
      </c>
      <c r="B14" s="258" t="s">
        <v>243</v>
      </c>
      <c r="C14" s="260"/>
      <c r="D14" s="260"/>
    </row>
    <row r="15" spans="1:4" ht="12.75">
      <c r="A15" s="262">
        <v>246</v>
      </c>
      <c r="B15" s="258" t="s">
        <v>244</v>
      </c>
      <c r="C15" s="274"/>
      <c r="D15" s="274"/>
    </row>
    <row r="16" spans="1:4" ht="12.75">
      <c r="A16" s="262">
        <v>25</v>
      </c>
      <c r="B16" s="258" t="s">
        <v>221</v>
      </c>
      <c r="C16" s="274"/>
      <c r="D16" s="274"/>
    </row>
    <row r="17" spans="1:4" ht="12.75">
      <c r="A17" s="250">
        <v>26</v>
      </c>
      <c r="B17" s="268" t="s">
        <v>245</v>
      </c>
      <c r="C17" s="255"/>
      <c r="D17" s="255"/>
    </row>
    <row r="18" spans="1:4" ht="12.75">
      <c r="A18" s="252">
        <v>27</v>
      </c>
      <c r="B18" s="253" t="s">
        <v>246</v>
      </c>
      <c r="C18" s="255"/>
      <c r="D18" s="255"/>
    </row>
    <row r="19" spans="1:4" ht="12.75">
      <c r="A19" s="270">
        <v>271</v>
      </c>
      <c r="B19" s="259" t="s">
        <v>177</v>
      </c>
      <c r="C19" s="260"/>
      <c r="D19" s="260"/>
    </row>
    <row r="20" spans="1:4" ht="12.75">
      <c r="A20" s="270">
        <v>272</v>
      </c>
      <c r="B20" s="258" t="s">
        <v>8</v>
      </c>
      <c r="C20" s="260"/>
      <c r="D20" s="260"/>
    </row>
    <row r="21" spans="1:4" ht="13.5" thickBot="1">
      <c r="A21" s="263">
        <v>28</v>
      </c>
      <c r="B21" s="265" t="s">
        <v>247</v>
      </c>
      <c r="C21" s="266"/>
      <c r="D21" s="266"/>
    </row>
    <row r="22" spans="1:4" ht="13.5" thickBot="1">
      <c r="A22" s="247">
        <v>1</v>
      </c>
      <c r="B22" s="248" t="s">
        <v>231</v>
      </c>
      <c r="C22" s="249">
        <f>SUM(C24:C28,C34:C37)</f>
        <v>26501</v>
      </c>
      <c r="D22" s="249">
        <f>SUM(D24:D28,D31:D37)</f>
        <v>32274</v>
      </c>
    </row>
    <row r="23" spans="1:4" ht="48.75" customHeight="1" thickBot="1">
      <c r="A23" s="302"/>
      <c r="B23" s="303" t="s">
        <v>269</v>
      </c>
      <c r="C23" s="305">
        <f>+C22-C30</f>
        <v>26501</v>
      </c>
      <c r="D23" s="305">
        <f>+D22-D30</f>
        <v>32274</v>
      </c>
    </row>
    <row r="24" spans="1:4" ht="12.75">
      <c r="A24" s="323">
        <v>11</v>
      </c>
      <c r="B24" s="324" t="s">
        <v>3</v>
      </c>
      <c r="C24" s="325">
        <f>+'4.sz.m.Kiadások'!$C$5</f>
        <v>10029</v>
      </c>
      <c r="D24" s="325">
        <f>+'4.sz.m.Kiadások'!$D$5</f>
        <v>10489</v>
      </c>
    </row>
    <row r="25" spans="1:4" ht="12.75">
      <c r="A25" s="257">
        <v>12</v>
      </c>
      <c r="B25" s="258" t="s">
        <v>256</v>
      </c>
      <c r="C25" s="273">
        <f>+'4.sz.m.Kiadások'!$C$9</f>
        <v>2729</v>
      </c>
      <c r="D25" s="273">
        <f>+'4.sz.m.Kiadások'!$D$9</f>
        <v>2853</v>
      </c>
    </row>
    <row r="26" spans="1:4" ht="12.75">
      <c r="A26" s="257">
        <v>13</v>
      </c>
      <c r="B26" s="258" t="s">
        <v>266</v>
      </c>
      <c r="C26" s="273">
        <f>+'4.sz.m.Kiadások'!$C$10</f>
        <v>13743</v>
      </c>
      <c r="D26" s="273">
        <f>+'4.sz.m.Kiadások'!$D$10</f>
        <v>15686</v>
      </c>
    </row>
    <row r="27" spans="1:4" ht="12.75">
      <c r="A27" s="257">
        <v>131</v>
      </c>
      <c r="B27" s="258" t="s">
        <v>265</v>
      </c>
      <c r="C27" s="273"/>
      <c r="D27" s="273"/>
    </row>
    <row r="28" spans="1:4" ht="12.75">
      <c r="A28" s="256">
        <v>14</v>
      </c>
      <c r="B28" s="254" t="s">
        <v>232</v>
      </c>
      <c r="C28" s="273"/>
      <c r="D28" s="273"/>
    </row>
    <row r="29" spans="1:4" ht="12.75">
      <c r="A29" s="257">
        <v>141</v>
      </c>
      <c r="B29" s="258" t="s">
        <v>233</v>
      </c>
      <c r="C29" s="274"/>
      <c r="D29" s="274"/>
    </row>
    <row r="30" spans="1:4" ht="12.75">
      <c r="A30" s="257">
        <v>142</v>
      </c>
      <c r="B30" s="261" t="s">
        <v>234</v>
      </c>
      <c r="C30" s="442"/>
      <c r="D30" s="442"/>
    </row>
    <row r="31" spans="1:4" ht="12.75">
      <c r="A31" s="262">
        <v>143</v>
      </c>
      <c r="B31" s="258" t="s">
        <v>235</v>
      </c>
      <c r="C31" s="274"/>
      <c r="D31" s="274"/>
    </row>
    <row r="32" spans="1:4" ht="12.75">
      <c r="A32" s="262">
        <v>144</v>
      </c>
      <c r="B32" s="258" t="s">
        <v>236</v>
      </c>
      <c r="C32" s="274"/>
      <c r="D32" s="274"/>
    </row>
    <row r="33" spans="1:4" ht="12.75">
      <c r="A33" s="252">
        <v>15</v>
      </c>
      <c r="B33" s="253" t="s">
        <v>237</v>
      </c>
      <c r="C33" s="274"/>
      <c r="D33" s="251">
        <f>+'4.sz.m.Kiadások'!D25</f>
        <v>635</v>
      </c>
    </row>
    <row r="34" spans="1:4" ht="12.75">
      <c r="A34" s="252">
        <v>16</v>
      </c>
      <c r="B34" s="253" t="s">
        <v>334</v>
      </c>
      <c r="C34" s="275"/>
      <c r="D34" s="275">
        <f>+'4.sz.m.Kiadások'!D24</f>
        <v>2611</v>
      </c>
    </row>
    <row r="35" spans="1:4" ht="12.75">
      <c r="A35" s="252">
        <v>17</v>
      </c>
      <c r="B35" s="253" t="s">
        <v>238</v>
      </c>
      <c r="C35" s="275"/>
      <c r="D35" s="275"/>
    </row>
    <row r="36" spans="1:4" ht="13.5" thickBot="1">
      <c r="A36" s="263">
        <v>18</v>
      </c>
      <c r="B36" s="264" t="s">
        <v>239</v>
      </c>
      <c r="C36" s="276"/>
      <c r="D36" s="276"/>
    </row>
    <row r="37" ht="13.5" thickBot="1"/>
    <row r="38" spans="2:4" ht="13.5" thickBot="1">
      <c r="B38" s="70" t="s">
        <v>258</v>
      </c>
      <c r="C38" s="300">
        <f>+C4-C22</f>
        <v>0</v>
      </c>
      <c r="D38" s="300">
        <f>+D4-D22</f>
        <v>0</v>
      </c>
    </row>
    <row r="39" spans="3:4" ht="12.75">
      <c r="C39" s="62"/>
      <c r="D39" s="62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2" r:id="rId1"/>
  <headerFooter alignWithMargins="0">
    <oddHeader>&amp;L1/E. számú melléklet&amp;C&amp;"Arial,Félkövér"&amp;12
Öregiskola Közösségi Ház és Könyvtár 2014. évi bevételei és kiadásai&amp;R A 2014.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3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41" sqref="D41"/>
    </sheetView>
  </sheetViews>
  <sheetFormatPr defaultColWidth="8.8515625" defaultRowHeight="12.75"/>
  <cols>
    <col min="1" max="1" width="5.00390625" style="15" customWidth="1"/>
    <col min="2" max="2" width="54.28125" style="15" customWidth="1"/>
    <col min="3" max="4" width="16.140625" style="15" customWidth="1"/>
    <col min="5" max="5" width="16.140625" style="184" customWidth="1"/>
    <col min="6" max="13" width="8.8515625" style="15" customWidth="1"/>
    <col min="14" max="14" width="15.421875" style="332" bestFit="1" customWidth="1"/>
    <col min="15" max="16384" width="8.8515625" style="15" customWidth="1"/>
  </cols>
  <sheetData>
    <row r="1" spans="1:14" s="209" customFormat="1" ht="39" thickBot="1">
      <c r="A1" s="207" t="s">
        <v>25</v>
      </c>
      <c r="B1" s="208" t="s">
        <v>26</v>
      </c>
      <c r="C1" s="74" t="s">
        <v>273</v>
      </c>
      <c r="D1" s="74" t="s">
        <v>299</v>
      </c>
      <c r="E1" s="170" t="s">
        <v>27</v>
      </c>
      <c r="N1" s="331"/>
    </row>
    <row r="2" spans="1:5" ht="13.5" thickBot="1">
      <c r="A2" s="16"/>
      <c r="B2" s="17"/>
      <c r="C2" s="74" t="s">
        <v>213</v>
      </c>
      <c r="D2" s="74" t="s">
        <v>213</v>
      </c>
      <c r="E2" s="170" t="s">
        <v>28</v>
      </c>
    </row>
    <row r="3" spans="1:5" ht="12.75">
      <c r="A3" s="16"/>
      <c r="B3" s="17"/>
      <c r="C3" s="18"/>
      <c r="D3" s="18"/>
      <c r="E3" s="171"/>
    </row>
    <row r="4" spans="1:5" ht="13.5" thickBot="1">
      <c r="A4" s="19">
        <v>1</v>
      </c>
      <c r="B4" s="5">
        <v>2</v>
      </c>
      <c r="C4" s="19">
        <v>3</v>
      </c>
      <c r="D4" s="19">
        <v>4</v>
      </c>
      <c r="E4" s="172" t="s">
        <v>248</v>
      </c>
    </row>
    <row r="5" spans="1:5" ht="13.5" thickBot="1">
      <c r="A5" s="20" t="s">
        <v>29</v>
      </c>
      <c r="B5" s="88" t="s">
        <v>30</v>
      </c>
      <c r="C5" s="86"/>
      <c r="D5" s="86"/>
      <c r="E5" s="150"/>
    </row>
    <row r="6" spans="1:9" ht="13.5" thickBot="1">
      <c r="A6" s="454" t="s">
        <v>31</v>
      </c>
      <c r="B6" s="455" t="s">
        <v>32</v>
      </c>
      <c r="C6" s="456">
        <f>SUM(C7:C11)</f>
        <v>2032</v>
      </c>
      <c r="D6" s="456">
        <f>SUM(D7:D11)</f>
        <v>2600</v>
      </c>
      <c r="E6" s="457">
        <f>+D6/C6</f>
        <v>1.279527559055118</v>
      </c>
      <c r="F6" s="45"/>
      <c r="G6" s="45"/>
      <c r="H6" s="45"/>
      <c r="I6" s="45"/>
    </row>
    <row r="7" spans="1:6" ht="13.5" hidden="1" thickTop="1">
      <c r="A7" s="21"/>
      <c r="B7" s="22" t="s">
        <v>98</v>
      </c>
      <c r="C7" s="195"/>
      <c r="D7" s="195"/>
      <c r="E7" s="277"/>
      <c r="F7" s="45"/>
    </row>
    <row r="8" spans="1:6" ht="13.5" thickTop="1">
      <c r="A8" s="25"/>
      <c r="B8" s="26" t="s">
        <v>329</v>
      </c>
      <c r="C8" s="24">
        <v>850</v>
      </c>
      <c r="D8" s="24">
        <v>1143</v>
      </c>
      <c r="E8" s="173">
        <f>+D8/C8</f>
        <v>1.3447058823529412</v>
      </c>
      <c r="F8" s="45"/>
    </row>
    <row r="9" spans="1:6" ht="12.75">
      <c r="A9" s="25"/>
      <c r="B9" s="26" t="s">
        <v>330</v>
      </c>
      <c r="C9" s="24">
        <f>750+432</f>
        <v>1182</v>
      </c>
      <c r="D9" s="24">
        <f>508+949</f>
        <v>1457</v>
      </c>
      <c r="E9" s="173">
        <f aca="true" t="shared" si="0" ref="E9:E68">+D9/C9</f>
        <v>1.2326565143824026</v>
      </c>
      <c r="F9" s="45"/>
    </row>
    <row r="10" spans="1:6" ht="12.75" hidden="1">
      <c r="A10" s="25"/>
      <c r="B10" s="27"/>
      <c r="C10" s="24"/>
      <c r="D10" s="24"/>
      <c r="E10" s="173"/>
      <c r="F10" s="45"/>
    </row>
    <row r="11" spans="1:6" ht="13.5" thickBot="1">
      <c r="A11" s="25"/>
      <c r="B11" s="27"/>
      <c r="C11" s="24"/>
      <c r="D11" s="24"/>
      <c r="E11" s="173"/>
      <c r="F11" s="45"/>
    </row>
    <row r="12" spans="1:6" ht="13.5" hidden="1" thickBot="1">
      <c r="A12" s="89" t="s">
        <v>33</v>
      </c>
      <c r="B12" s="92" t="s">
        <v>34</v>
      </c>
      <c r="C12" s="93">
        <f>SUM(C13:C17)</f>
        <v>0</v>
      </c>
      <c r="D12" s="93">
        <f>SUM(D13:D17)</f>
        <v>0</v>
      </c>
      <c r="E12" s="174" t="e">
        <f t="shared" si="0"/>
        <v>#DIV/0!</v>
      </c>
      <c r="F12" s="45"/>
    </row>
    <row r="13" spans="1:6" ht="13.5" hidden="1" thickBot="1">
      <c r="A13" s="25"/>
      <c r="B13" s="26" t="s">
        <v>35</v>
      </c>
      <c r="C13" s="24"/>
      <c r="D13" s="24"/>
      <c r="E13" s="173" t="e">
        <f t="shared" si="0"/>
        <v>#DIV/0!</v>
      </c>
      <c r="F13" s="45"/>
    </row>
    <row r="14" spans="1:6" ht="13.5" hidden="1" thickBot="1">
      <c r="A14" s="25"/>
      <c r="B14" s="26" t="s">
        <v>15</v>
      </c>
      <c r="C14" s="195"/>
      <c r="D14" s="195"/>
      <c r="E14" s="277" t="e">
        <f t="shared" si="0"/>
        <v>#DIV/0!</v>
      </c>
      <c r="F14" s="45"/>
    </row>
    <row r="15" spans="1:6" ht="13.5" hidden="1" thickBot="1">
      <c r="A15" s="25"/>
      <c r="B15" s="26" t="s">
        <v>135</v>
      </c>
      <c r="C15" s="195"/>
      <c r="D15" s="195"/>
      <c r="E15" s="277" t="e">
        <f t="shared" si="0"/>
        <v>#DIV/0!</v>
      </c>
      <c r="F15" s="45"/>
    </row>
    <row r="16" spans="1:6" ht="13.5" hidden="1" thickBot="1">
      <c r="A16" s="25"/>
      <c r="B16" s="26" t="s">
        <v>99</v>
      </c>
      <c r="C16" s="195"/>
      <c r="D16" s="195"/>
      <c r="E16" s="277" t="e">
        <f t="shared" si="0"/>
        <v>#DIV/0!</v>
      </c>
      <c r="F16" s="45"/>
    </row>
    <row r="17" spans="1:6" ht="13.5" hidden="1" thickBot="1">
      <c r="A17" s="85"/>
      <c r="B17" s="27" t="s">
        <v>100</v>
      </c>
      <c r="C17" s="196"/>
      <c r="D17" s="196"/>
      <c r="E17" s="278" t="e">
        <f t="shared" si="0"/>
        <v>#DIV/0!</v>
      </c>
      <c r="F17" s="45"/>
    </row>
    <row r="18" spans="1:6" ht="13.5" hidden="1" thickBot="1">
      <c r="A18" s="89" t="s">
        <v>36</v>
      </c>
      <c r="B18" s="90" t="s">
        <v>37</v>
      </c>
      <c r="C18" s="93">
        <f>SUM(C19:C21)</f>
        <v>0</v>
      </c>
      <c r="D18" s="93">
        <f>SUM(D19:D21)</f>
        <v>0</v>
      </c>
      <c r="E18" s="174" t="e">
        <f t="shared" si="0"/>
        <v>#DIV/0!</v>
      </c>
      <c r="F18" s="45"/>
    </row>
    <row r="19" spans="1:6" ht="14.25" hidden="1" thickBot="1" thickTop="1">
      <c r="A19" s="21"/>
      <c r="B19" s="22" t="s">
        <v>17</v>
      </c>
      <c r="C19" s="197"/>
      <c r="D19" s="197"/>
      <c r="E19" s="279" t="e">
        <f t="shared" si="0"/>
        <v>#DIV/0!</v>
      </c>
      <c r="F19" s="45"/>
    </row>
    <row r="20" spans="1:6" ht="13.5" hidden="1" thickBot="1">
      <c r="A20" s="21"/>
      <c r="B20" s="94" t="s">
        <v>101</v>
      </c>
      <c r="C20" s="195"/>
      <c r="D20" s="195"/>
      <c r="E20" s="277" t="e">
        <f t="shared" si="0"/>
        <v>#DIV/0!</v>
      </c>
      <c r="F20" s="45"/>
    </row>
    <row r="21" spans="1:6" ht="13.5" hidden="1" thickBot="1">
      <c r="A21" s="85"/>
      <c r="B21" s="27" t="s">
        <v>19</v>
      </c>
      <c r="C21" s="196"/>
      <c r="D21" s="196"/>
      <c r="E21" s="278" t="e">
        <f t="shared" si="0"/>
        <v>#DIV/0!</v>
      </c>
      <c r="F21" s="45"/>
    </row>
    <row r="22" spans="1:6" ht="13.5" hidden="1" thickBot="1">
      <c r="A22" s="89" t="s">
        <v>38</v>
      </c>
      <c r="B22" s="92" t="s">
        <v>102</v>
      </c>
      <c r="C22" s="95">
        <f>SUM(C23:C29)</f>
        <v>0</v>
      </c>
      <c r="D22" s="95">
        <f>SUM(D23:D29)</f>
        <v>0</v>
      </c>
      <c r="E22" s="91" t="e">
        <f t="shared" si="0"/>
        <v>#DIV/0!</v>
      </c>
      <c r="F22" s="45"/>
    </row>
    <row r="23" spans="1:6" ht="14.25" hidden="1" thickBot="1" thickTop="1">
      <c r="A23" s="29"/>
      <c r="B23" s="22" t="s">
        <v>103</v>
      </c>
      <c r="C23" s="197"/>
      <c r="D23" s="197"/>
      <c r="E23" s="279" t="e">
        <f t="shared" si="0"/>
        <v>#DIV/0!</v>
      </c>
      <c r="F23" s="45"/>
    </row>
    <row r="24" spans="1:6" ht="13.5" hidden="1" thickBot="1">
      <c r="A24" s="30"/>
      <c r="B24" s="26" t="s">
        <v>104</v>
      </c>
      <c r="C24" s="195"/>
      <c r="D24" s="195"/>
      <c r="E24" s="277" t="e">
        <f t="shared" si="0"/>
        <v>#DIV/0!</v>
      </c>
      <c r="F24" s="45"/>
    </row>
    <row r="25" spans="1:6" ht="13.5" hidden="1" thickBot="1">
      <c r="A25" s="30"/>
      <c r="B25" s="25" t="s">
        <v>39</v>
      </c>
      <c r="C25" s="195"/>
      <c r="D25" s="195"/>
      <c r="E25" s="277" t="e">
        <f t="shared" si="0"/>
        <v>#DIV/0!</v>
      </c>
      <c r="F25" s="45"/>
    </row>
    <row r="26" spans="1:6" ht="13.5" hidden="1" thickBot="1">
      <c r="A26" s="213"/>
      <c r="B26" s="31" t="s">
        <v>137</v>
      </c>
      <c r="C26" s="167"/>
      <c r="D26" s="167"/>
      <c r="E26" s="280" t="e">
        <f t="shared" si="0"/>
        <v>#DIV/0!</v>
      </c>
      <c r="F26" s="45"/>
    </row>
    <row r="27" spans="1:6" ht="13.5" hidden="1" thickBot="1">
      <c r="A27" s="213"/>
      <c r="B27" s="31" t="s">
        <v>138</v>
      </c>
      <c r="C27" s="167"/>
      <c r="D27" s="167"/>
      <c r="E27" s="280" t="e">
        <f t="shared" si="0"/>
        <v>#DIV/0!</v>
      </c>
      <c r="F27" s="45"/>
    </row>
    <row r="28" spans="1:6" ht="13.5" hidden="1" thickBot="1">
      <c r="A28" s="213"/>
      <c r="B28" s="31" t="s">
        <v>40</v>
      </c>
      <c r="C28" s="167"/>
      <c r="D28" s="167"/>
      <c r="E28" s="280" t="e">
        <f t="shared" si="0"/>
        <v>#DIV/0!</v>
      </c>
      <c r="F28" s="45"/>
    </row>
    <row r="29" spans="1:6" ht="13.5" hidden="1" thickBot="1">
      <c r="A29" s="28"/>
      <c r="B29" s="7" t="s">
        <v>105</v>
      </c>
      <c r="C29" s="196"/>
      <c r="D29" s="196"/>
      <c r="E29" s="278" t="e">
        <f t="shared" si="0"/>
        <v>#DIV/0!</v>
      </c>
      <c r="F29" s="45"/>
    </row>
    <row r="30" spans="1:6" ht="13.5" hidden="1" thickBot="1">
      <c r="A30" s="89" t="s">
        <v>41</v>
      </c>
      <c r="B30" s="92" t="s">
        <v>106</v>
      </c>
      <c r="C30" s="95">
        <f>SUM(C31:C34)</f>
        <v>0</v>
      </c>
      <c r="D30" s="95">
        <f>SUM(D31:D34)</f>
        <v>0</v>
      </c>
      <c r="E30" s="91" t="e">
        <f t="shared" si="0"/>
        <v>#DIV/0!</v>
      </c>
      <c r="F30" s="45"/>
    </row>
    <row r="31" spans="1:6" ht="14.25" hidden="1" thickBot="1" thickTop="1">
      <c r="A31" s="96"/>
      <c r="B31" s="97" t="s">
        <v>18</v>
      </c>
      <c r="C31" s="195"/>
      <c r="D31" s="195"/>
      <c r="E31" s="277" t="e">
        <f t="shared" si="0"/>
        <v>#DIV/0!</v>
      </c>
      <c r="F31" s="45"/>
    </row>
    <row r="32" spans="1:6" ht="13.5" hidden="1" thickBot="1">
      <c r="A32" s="29"/>
      <c r="B32" s="33" t="s">
        <v>42</v>
      </c>
      <c r="C32" s="24"/>
      <c r="D32" s="24"/>
      <c r="E32" s="173" t="e">
        <f t="shared" si="0"/>
        <v>#DIV/0!</v>
      </c>
      <c r="F32" s="45"/>
    </row>
    <row r="33" spans="1:6" ht="13.5" hidden="1" thickBot="1">
      <c r="A33" s="30"/>
      <c r="B33" s="26" t="s">
        <v>229</v>
      </c>
      <c r="C33" s="34"/>
      <c r="D33" s="34"/>
      <c r="E33" s="176" t="e">
        <f t="shared" si="0"/>
        <v>#DIV/0!</v>
      </c>
      <c r="F33" s="45"/>
    </row>
    <row r="34" spans="1:6" ht="13.5" hidden="1" thickBot="1">
      <c r="A34" s="20"/>
      <c r="B34" s="27" t="s">
        <v>81</v>
      </c>
      <c r="C34" s="84"/>
      <c r="D34" s="84"/>
      <c r="E34" s="210" t="e">
        <f t="shared" si="0"/>
        <v>#DIV/0!</v>
      </c>
      <c r="F34" s="45"/>
    </row>
    <row r="35" spans="1:6" ht="13.5" thickBot="1">
      <c r="A35" s="454" t="s">
        <v>44</v>
      </c>
      <c r="B35" s="458" t="s">
        <v>343</v>
      </c>
      <c r="C35" s="459">
        <f>SUM(C36:C47)</f>
        <v>24469</v>
      </c>
      <c r="D35" s="459">
        <f>SUM(D36:D47)</f>
        <v>29674</v>
      </c>
      <c r="E35" s="457">
        <f t="shared" si="0"/>
        <v>1.212718133148065</v>
      </c>
      <c r="F35" s="45"/>
    </row>
    <row r="36" spans="1:6" ht="13.5" hidden="1" thickTop="1">
      <c r="A36" s="29"/>
      <c r="B36" s="26" t="s">
        <v>107</v>
      </c>
      <c r="C36" s="34"/>
      <c r="D36" s="34"/>
      <c r="E36" s="176" t="e">
        <f t="shared" si="0"/>
        <v>#DIV/0!</v>
      </c>
      <c r="F36" s="45"/>
    </row>
    <row r="37" spans="1:6" ht="13.5" hidden="1" thickTop="1">
      <c r="A37" s="29"/>
      <c r="B37" s="26" t="s">
        <v>228</v>
      </c>
      <c r="C37" s="34"/>
      <c r="D37" s="34"/>
      <c r="E37" s="176" t="e">
        <f t="shared" si="0"/>
        <v>#DIV/0!</v>
      </c>
      <c r="F37" s="45"/>
    </row>
    <row r="38" spans="1:6" ht="13.5" hidden="1" thickTop="1">
      <c r="A38" s="29"/>
      <c r="B38" s="26" t="s">
        <v>43</v>
      </c>
      <c r="C38" s="34"/>
      <c r="D38" s="34"/>
      <c r="E38" s="176" t="e">
        <f t="shared" si="0"/>
        <v>#DIV/0!</v>
      </c>
      <c r="F38" s="45"/>
    </row>
    <row r="39" spans="1:6" ht="13.5" thickTop="1">
      <c r="A39" s="29"/>
      <c r="B39" s="26" t="s">
        <v>259</v>
      </c>
      <c r="C39" s="167">
        <v>8095</v>
      </c>
      <c r="D39" s="167">
        <v>8396</v>
      </c>
      <c r="E39" s="280">
        <f t="shared" si="0"/>
        <v>1.037183446571958</v>
      </c>
      <c r="F39" s="45"/>
    </row>
    <row r="40" spans="1:8" ht="12.75">
      <c r="A40" s="29"/>
      <c r="B40" s="26" t="s">
        <v>332</v>
      </c>
      <c r="C40" s="167">
        <v>16374</v>
      </c>
      <c r="D40" s="167">
        <v>18032</v>
      </c>
      <c r="E40" s="280">
        <f t="shared" si="0"/>
        <v>1.1012580920972272</v>
      </c>
      <c r="F40" s="45"/>
      <c r="H40" s="15">
        <f>32274-32144+17902</f>
        <v>18032</v>
      </c>
    </row>
    <row r="41" spans="1:6" ht="12.75">
      <c r="A41" s="29"/>
      <c r="B41" s="26" t="s">
        <v>333</v>
      </c>
      <c r="C41" s="167"/>
      <c r="D41" s="167">
        <v>3246</v>
      </c>
      <c r="E41" s="280"/>
      <c r="F41" s="45"/>
    </row>
    <row r="42" spans="1:6" ht="13.5" thickBot="1">
      <c r="A42" s="30"/>
      <c r="B42" s="26" t="s">
        <v>267</v>
      </c>
      <c r="C42" s="328">
        <f>+'[1]2.sz. Szakfeladat összesítő'!$L$315</f>
        <v>0</v>
      </c>
      <c r="D42" s="328">
        <f>+'[1]2.sz. Szakfeladat összesítő'!$L$315</f>
        <v>0</v>
      </c>
      <c r="E42" s="333"/>
      <c r="F42" s="45"/>
    </row>
    <row r="43" spans="1:6" ht="13.5" hidden="1" thickBot="1">
      <c r="A43" s="20"/>
      <c r="B43" s="27" t="s">
        <v>108</v>
      </c>
      <c r="C43" s="32"/>
      <c r="D43" s="32"/>
      <c r="E43" s="177" t="e">
        <f t="shared" si="0"/>
        <v>#DIV/0!</v>
      </c>
      <c r="F43" s="45"/>
    </row>
    <row r="44" spans="1:6" ht="13.5" hidden="1" thickBot="1">
      <c r="A44" s="20"/>
      <c r="B44" s="27" t="s">
        <v>136</v>
      </c>
      <c r="C44" s="23"/>
      <c r="D44" s="23"/>
      <c r="E44" s="175" t="e">
        <f t="shared" si="0"/>
        <v>#DIV/0!</v>
      </c>
      <c r="F44" s="45"/>
    </row>
    <row r="45" spans="1:6" ht="13.5" hidden="1" thickBot="1">
      <c r="A45" s="20"/>
      <c r="B45" s="85" t="s">
        <v>109</v>
      </c>
      <c r="C45" s="98"/>
      <c r="D45" s="98"/>
      <c r="E45" s="178" t="e">
        <f t="shared" si="0"/>
        <v>#DIV/0!</v>
      </c>
      <c r="F45" s="45"/>
    </row>
    <row r="46" spans="1:6" ht="13.5" hidden="1" thickBot="1">
      <c r="A46" s="30"/>
      <c r="B46" s="26" t="s">
        <v>110</v>
      </c>
      <c r="C46" s="38"/>
      <c r="D46" s="38"/>
      <c r="E46" s="179" t="e">
        <f t="shared" si="0"/>
        <v>#DIV/0!</v>
      </c>
      <c r="F46" s="45"/>
    </row>
    <row r="47" spans="1:6" ht="13.5" hidden="1" thickBot="1">
      <c r="A47" s="28"/>
      <c r="B47" s="7" t="s">
        <v>139</v>
      </c>
      <c r="C47" s="98"/>
      <c r="D47" s="98"/>
      <c r="E47" s="178" t="e">
        <f t="shared" si="0"/>
        <v>#DIV/0!</v>
      </c>
      <c r="F47" s="45"/>
    </row>
    <row r="48" spans="1:6" ht="13.5" hidden="1" thickBot="1">
      <c r="A48" s="35" t="s">
        <v>45</v>
      </c>
      <c r="B48" s="99" t="s">
        <v>46</v>
      </c>
      <c r="C48" s="36"/>
      <c r="D48" s="36"/>
      <c r="E48" s="180" t="e">
        <f t="shared" si="0"/>
        <v>#DIV/0!</v>
      </c>
      <c r="F48" s="45"/>
    </row>
    <row r="49" spans="1:6" ht="13.5" hidden="1" thickBot="1">
      <c r="A49" s="35" t="s">
        <v>47</v>
      </c>
      <c r="B49" s="100" t="s">
        <v>111</v>
      </c>
      <c r="C49" s="101"/>
      <c r="D49" s="101"/>
      <c r="E49" s="102" t="e">
        <f t="shared" si="0"/>
        <v>#DIV/0!</v>
      </c>
      <c r="F49" s="45"/>
    </row>
    <row r="50" spans="1:9" ht="13.5" thickBot="1">
      <c r="A50" s="103" t="s">
        <v>29</v>
      </c>
      <c r="B50" s="37" t="s">
        <v>335</v>
      </c>
      <c r="C50" s="104">
        <f>C6+C12+C18+C22+C30+C35+C48+C49</f>
        <v>26501</v>
      </c>
      <c r="D50" s="104">
        <f>D6+D12+D18+D22+D30+D35+D48+D49</f>
        <v>32274</v>
      </c>
      <c r="E50" s="105">
        <f t="shared" si="0"/>
        <v>1.2178408361948605</v>
      </c>
      <c r="F50" s="45"/>
      <c r="I50" s="45"/>
    </row>
    <row r="51" spans="1:6" ht="17.25" customHeight="1" hidden="1">
      <c r="A51" s="29" t="s">
        <v>48</v>
      </c>
      <c r="B51" s="39" t="s">
        <v>49</v>
      </c>
      <c r="C51" s="38"/>
      <c r="D51" s="38"/>
      <c r="E51" s="179" t="e">
        <f t="shared" si="0"/>
        <v>#DIV/0!</v>
      </c>
      <c r="F51" s="45"/>
    </row>
    <row r="52" spans="1:6" ht="12.75" hidden="1">
      <c r="A52" s="29" t="s">
        <v>31</v>
      </c>
      <c r="B52" s="39" t="s">
        <v>112</v>
      </c>
      <c r="C52" s="198"/>
      <c r="D52" s="198"/>
      <c r="E52" s="281" t="e">
        <f t="shared" si="0"/>
        <v>#DIV/0!</v>
      </c>
      <c r="F52" s="45"/>
    </row>
    <row r="53" spans="1:6" ht="12.75" hidden="1">
      <c r="A53" s="30" t="s">
        <v>36</v>
      </c>
      <c r="B53" s="10" t="s">
        <v>16</v>
      </c>
      <c r="C53" s="52"/>
      <c r="D53" s="52"/>
      <c r="E53" s="211" t="e">
        <f t="shared" si="0"/>
        <v>#DIV/0!</v>
      </c>
      <c r="F53" s="45"/>
    </row>
    <row r="54" spans="1:6" ht="12.75" hidden="1">
      <c r="A54" s="20" t="s">
        <v>38</v>
      </c>
      <c r="B54" s="40" t="s">
        <v>50</v>
      </c>
      <c r="C54" s="53"/>
      <c r="D54" s="53"/>
      <c r="E54" s="181" t="e">
        <f t="shared" si="0"/>
        <v>#DIV/0!</v>
      </c>
      <c r="F54" s="45"/>
    </row>
    <row r="55" spans="1:6" ht="12.75" hidden="1">
      <c r="A55" s="20"/>
      <c r="B55" s="106" t="s">
        <v>113</v>
      </c>
      <c r="C55" s="87"/>
      <c r="D55" s="87"/>
      <c r="E55" s="212" t="e">
        <f t="shared" si="0"/>
        <v>#DIV/0!</v>
      </c>
      <c r="F55" s="45"/>
    </row>
    <row r="56" spans="1:6" ht="12.75" hidden="1">
      <c r="A56" s="20"/>
      <c r="B56" s="106" t="s">
        <v>114</v>
      </c>
      <c r="C56" s="87"/>
      <c r="D56" s="87"/>
      <c r="E56" s="212" t="e">
        <f t="shared" si="0"/>
        <v>#DIV/0!</v>
      </c>
      <c r="F56" s="45"/>
    </row>
    <row r="57" spans="1:6" ht="12.75" hidden="1">
      <c r="A57" s="20"/>
      <c r="B57" s="106" t="s">
        <v>115</v>
      </c>
      <c r="C57" s="87"/>
      <c r="D57" s="87"/>
      <c r="E57" s="212" t="e">
        <f t="shared" si="0"/>
        <v>#DIV/0!</v>
      </c>
      <c r="F57" s="45"/>
    </row>
    <row r="58" spans="1:6" ht="12.75" hidden="1">
      <c r="A58" s="20"/>
      <c r="B58" s="106" t="s">
        <v>116</v>
      </c>
      <c r="C58" s="87"/>
      <c r="D58" s="87"/>
      <c r="E58" s="212" t="e">
        <f t="shared" si="0"/>
        <v>#DIV/0!</v>
      </c>
      <c r="F58" s="45"/>
    </row>
    <row r="59" spans="1:6" ht="12.75" hidden="1">
      <c r="A59" s="20" t="s">
        <v>41</v>
      </c>
      <c r="B59" s="106" t="s">
        <v>51</v>
      </c>
      <c r="C59" s="87"/>
      <c r="D59" s="87"/>
      <c r="E59" s="212" t="e">
        <f t="shared" si="0"/>
        <v>#DIV/0!</v>
      </c>
      <c r="F59" s="45"/>
    </row>
    <row r="60" spans="1:6" ht="12.75" hidden="1">
      <c r="A60" s="20" t="s">
        <v>44</v>
      </c>
      <c r="B60" s="106" t="s">
        <v>117</v>
      </c>
      <c r="C60" s="87"/>
      <c r="D60" s="87"/>
      <c r="E60" s="212" t="e">
        <f t="shared" si="0"/>
        <v>#DIV/0!</v>
      </c>
      <c r="F60" s="45"/>
    </row>
    <row r="61" spans="1:6" ht="12.75" hidden="1">
      <c r="A61" s="20"/>
      <c r="B61" s="106" t="s">
        <v>52</v>
      </c>
      <c r="C61" s="87"/>
      <c r="D61" s="87"/>
      <c r="E61" s="212" t="e">
        <f t="shared" si="0"/>
        <v>#DIV/0!</v>
      </c>
      <c r="F61" s="45"/>
    </row>
    <row r="62" spans="1:6" ht="12.75" hidden="1">
      <c r="A62" s="20"/>
      <c r="B62" s="106" t="s">
        <v>97</v>
      </c>
      <c r="C62" s="87"/>
      <c r="D62" s="87"/>
      <c r="E62" s="212" t="e">
        <f t="shared" si="0"/>
        <v>#DIV/0!</v>
      </c>
      <c r="F62" s="45"/>
    </row>
    <row r="63" spans="1:6" ht="12.75" hidden="1">
      <c r="A63" s="20"/>
      <c r="B63" s="106" t="s">
        <v>53</v>
      </c>
      <c r="C63" s="87"/>
      <c r="D63" s="87"/>
      <c r="E63" s="212" t="e">
        <f t="shared" si="0"/>
        <v>#DIV/0!</v>
      </c>
      <c r="F63" s="45"/>
    </row>
    <row r="64" spans="1:6" ht="12.75" hidden="1">
      <c r="A64" s="20"/>
      <c r="B64" s="106" t="s">
        <v>94</v>
      </c>
      <c r="C64" s="87"/>
      <c r="D64" s="87"/>
      <c r="E64" s="212" t="e">
        <f t="shared" si="0"/>
        <v>#DIV/0!</v>
      </c>
      <c r="F64" s="45"/>
    </row>
    <row r="65" spans="1:6" ht="12.75" hidden="1">
      <c r="A65" s="20"/>
      <c r="B65" s="106" t="s">
        <v>95</v>
      </c>
      <c r="C65" s="87"/>
      <c r="D65" s="87"/>
      <c r="E65" s="212" t="e">
        <f t="shared" si="0"/>
        <v>#DIV/0!</v>
      </c>
      <c r="F65" s="45"/>
    </row>
    <row r="66" spans="1:6" ht="13.5" hidden="1" thickBot="1">
      <c r="A66" s="103" t="s">
        <v>48</v>
      </c>
      <c r="B66" s="37" t="s">
        <v>118</v>
      </c>
      <c r="C66" s="104">
        <f>C52+C53+C54+C60+C59</f>
        <v>0</v>
      </c>
      <c r="D66" s="104">
        <f>D52+D53+D54+D60+D59</f>
        <v>0</v>
      </c>
      <c r="E66" s="105" t="e">
        <f t="shared" si="0"/>
        <v>#DIV/0!</v>
      </c>
      <c r="F66" s="45"/>
    </row>
    <row r="67" spans="1:6" ht="12.75" hidden="1">
      <c r="A67" s="107" t="s">
        <v>54</v>
      </c>
      <c r="B67" s="108" t="s">
        <v>119</v>
      </c>
      <c r="C67" s="109"/>
      <c r="D67" s="109"/>
      <c r="E67" s="182" t="e">
        <f t="shared" si="0"/>
        <v>#DIV/0!</v>
      </c>
      <c r="F67" s="45"/>
    </row>
    <row r="68" spans="1:6" ht="13.5" thickBot="1">
      <c r="A68" s="42" t="s">
        <v>55</v>
      </c>
      <c r="B68" s="43" t="s">
        <v>120</v>
      </c>
      <c r="C68" s="44">
        <f>C50+C66+C67</f>
        <v>26501</v>
      </c>
      <c r="D68" s="44">
        <f>D50+D66+D67</f>
        <v>32274</v>
      </c>
      <c r="E68" s="183">
        <f t="shared" si="0"/>
        <v>1.2178408361948605</v>
      </c>
      <c r="F68" s="45"/>
    </row>
    <row r="69" spans="3:4" ht="12.75">
      <c r="C69" s="83"/>
      <c r="D69" s="83"/>
    </row>
    <row r="70" spans="3:4" ht="12.75">
      <c r="C70" s="45"/>
      <c r="D70" s="45"/>
    </row>
    <row r="71" spans="3:4" ht="12.75">
      <c r="C71" s="45"/>
      <c r="D71" s="45"/>
    </row>
    <row r="77" spans="3:5" ht="12.75">
      <c r="C77" s="41"/>
      <c r="D77" s="41"/>
      <c r="E77" s="169"/>
    </row>
    <row r="78" spans="3:5" ht="12.75">
      <c r="C78" s="41"/>
      <c r="D78" s="41"/>
      <c r="E78" s="169"/>
    </row>
    <row r="79" spans="3:5" ht="12.75">
      <c r="C79" s="41"/>
      <c r="D79" s="41"/>
      <c r="E79" s="169"/>
    </row>
    <row r="80" spans="3:5" ht="12.75">
      <c r="C80" s="41"/>
      <c r="D80" s="41"/>
      <c r="E80" s="169"/>
    </row>
    <row r="81" spans="3:5" ht="12.75">
      <c r="C81" s="41"/>
      <c r="D81" s="41"/>
      <c r="E81" s="169"/>
    </row>
    <row r="82" spans="3:5" ht="12.75">
      <c r="C82" s="41"/>
      <c r="D82" s="41"/>
      <c r="E82" s="169"/>
    </row>
    <row r="83" spans="3:5" ht="12.75">
      <c r="C83" s="41"/>
      <c r="D83" s="41"/>
      <c r="E83" s="169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600" verticalDpi="600" orientation="landscape" paperSize="9" r:id="rId1"/>
  <headerFooter alignWithMargins="0">
    <oddHeader>&amp;L
2/E.sz.melléklet&amp;C&amp;"Arial,Félkövér"&amp;12Öregiskola Közösségi Ház és Könyvtár
2014.évi bevételei forrásonként&amp;R
adatok eFt-ban</oddHeader>
    <oddFooter>&amp;L&amp;8&amp;D&amp;C&amp;P&amp;R&amp;F</oddFoot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9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53.57421875" style="412" customWidth="1"/>
    <col min="2" max="2" width="16.57421875" style="412" customWidth="1"/>
    <col min="3" max="3" width="22.28125" style="413" hidden="1" customWidth="1"/>
    <col min="4" max="4" width="0.13671875" style="412" hidden="1" customWidth="1"/>
    <col min="5" max="5" width="13.7109375" style="336" hidden="1" customWidth="1"/>
    <col min="6" max="6" width="10.28125" style="336" hidden="1" customWidth="1"/>
    <col min="7" max="7" width="11.421875" style="336" hidden="1" customWidth="1"/>
    <col min="8" max="8" width="9.8515625" style="336" hidden="1" customWidth="1"/>
    <col min="9" max="9" width="9.8515625" style="336" customWidth="1"/>
    <col min="10" max="10" width="9.140625" style="336" customWidth="1"/>
    <col min="11" max="11" width="10.8515625" style="336" bestFit="1" customWidth="1"/>
    <col min="12" max="16384" width="9.140625" style="336" customWidth="1"/>
  </cols>
  <sheetData>
    <row r="1" spans="1:9" ht="14.25">
      <c r="A1" s="466"/>
      <c r="B1" s="467"/>
      <c r="C1" s="467"/>
      <c r="D1" s="468"/>
      <c r="E1" s="334"/>
      <c r="F1" s="334"/>
      <c r="G1" s="334"/>
      <c r="H1" s="334"/>
      <c r="I1" s="335"/>
    </row>
    <row r="2" spans="1:9" ht="14.25">
      <c r="A2" s="420" t="s">
        <v>262</v>
      </c>
      <c r="B2" s="449" t="s">
        <v>310</v>
      </c>
      <c r="C2" s="337" t="s">
        <v>274</v>
      </c>
      <c r="D2" s="338"/>
      <c r="E2" s="338" t="s">
        <v>275</v>
      </c>
      <c r="F2" s="338" t="s">
        <v>276</v>
      </c>
      <c r="G2" s="338" t="s">
        <v>11</v>
      </c>
      <c r="H2" s="338" t="s">
        <v>263</v>
      </c>
      <c r="I2" s="421" t="s">
        <v>277</v>
      </c>
    </row>
    <row r="3" spans="1:9" ht="15" hidden="1">
      <c r="A3" s="422"/>
      <c r="B3" s="339"/>
      <c r="C3" s="339"/>
      <c r="D3" s="340"/>
      <c r="E3" s="335"/>
      <c r="F3" s="335"/>
      <c r="G3" s="335"/>
      <c r="H3" s="335"/>
      <c r="I3" s="423"/>
    </row>
    <row r="4" spans="1:9" ht="15" hidden="1">
      <c r="A4" s="424" t="s">
        <v>278</v>
      </c>
      <c r="B4" s="341"/>
      <c r="C4" s="342">
        <f>C5</f>
        <v>89539000</v>
      </c>
      <c r="D4" s="343"/>
      <c r="E4" s="344"/>
      <c r="F4" s="345">
        <f>C4</f>
        <v>89539000</v>
      </c>
      <c r="G4" s="346"/>
      <c r="H4" s="346"/>
      <c r="I4" s="425"/>
    </row>
    <row r="5" spans="1:9" ht="15" hidden="1">
      <c r="A5" s="426" t="s">
        <v>305</v>
      </c>
      <c r="B5" s="347" t="s">
        <v>311</v>
      </c>
      <c r="C5" s="348">
        <f>19.55*4580000</f>
        <v>89539000</v>
      </c>
      <c r="D5" s="349"/>
      <c r="E5" s="350"/>
      <c r="F5" s="351">
        <f>C5</f>
        <v>89539000</v>
      </c>
      <c r="G5" s="335"/>
      <c r="H5" s="335"/>
      <c r="I5" s="423"/>
    </row>
    <row r="6" spans="1:9" ht="15" hidden="1">
      <c r="A6" s="427" t="s">
        <v>306</v>
      </c>
      <c r="B6" s="352"/>
      <c r="C6" s="353">
        <f>C7+C8+C9+C10</f>
        <v>27248054</v>
      </c>
      <c r="D6" s="354"/>
      <c r="E6" s="355">
        <f>E7+E8+E9+E10</f>
        <v>27248054</v>
      </c>
      <c r="F6" s="350"/>
      <c r="G6" s="335"/>
      <c r="H6" s="335"/>
      <c r="I6" s="423"/>
    </row>
    <row r="7" spans="1:9" ht="15" hidden="1">
      <c r="A7" s="428" t="s">
        <v>279</v>
      </c>
      <c r="B7" s="356"/>
      <c r="C7" s="357">
        <v>3241485</v>
      </c>
      <c r="D7" s="354"/>
      <c r="E7" s="351">
        <f>C7</f>
        <v>3241485</v>
      </c>
      <c r="F7" s="350"/>
      <c r="G7" s="335"/>
      <c r="H7" s="335"/>
      <c r="I7" s="423"/>
    </row>
    <row r="8" spans="1:9" ht="15" hidden="1">
      <c r="A8" s="426" t="s">
        <v>280</v>
      </c>
      <c r="B8" s="347"/>
      <c r="C8" s="348">
        <v>15122880</v>
      </c>
      <c r="D8" s="349"/>
      <c r="E8" s="351">
        <f>C8</f>
        <v>15122880</v>
      </c>
      <c r="F8" s="350"/>
      <c r="G8" s="335"/>
      <c r="H8" s="335"/>
      <c r="I8" s="423"/>
    </row>
    <row r="9" spans="1:9" ht="15" hidden="1">
      <c r="A9" s="426" t="s">
        <v>307</v>
      </c>
      <c r="B9" s="347"/>
      <c r="C9" s="348">
        <v>1233789</v>
      </c>
      <c r="D9" s="349"/>
      <c r="E9" s="351">
        <f>C9</f>
        <v>1233789</v>
      </c>
      <c r="F9" s="350"/>
      <c r="G9" s="335"/>
      <c r="H9" s="335"/>
      <c r="I9" s="423"/>
    </row>
    <row r="10" spans="1:9" ht="15" hidden="1">
      <c r="A10" s="426" t="s">
        <v>281</v>
      </c>
      <c r="B10" s="347"/>
      <c r="C10" s="348">
        <v>7649900</v>
      </c>
      <c r="D10" s="349"/>
      <c r="E10" s="351">
        <f>C10</f>
        <v>7649900</v>
      </c>
      <c r="F10" s="350"/>
      <c r="G10" s="335"/>
      <c r="H10" s="335"/>
      <c r="I10" s="423"/>
    </row>
    <row r="11" spans="1:9" ht="15" hidden="1">
      <c r="A11" s="444" t="s">
        <v>282</v>
      </c>
      <c r="B11" s="445" t="s">
        <v>283</v>
      </c>
      <c r="C11" s="446">
        <v>-14034275</v>
      </c>
      <c r="D11" s="447"/>
      <c r="E11" s="448">
        <f>C11-F11</f>
        <v>-14034275</v>
      </c>
      <c r="F11" s="351"/>
      <c r="G11" s="335"/>
      <c r="H11" s="335"/>
      <c r="I11" s="423"/>
    </row>
    <row r="12" spans="1:9" ht="15" hidden="1">
      <c r="A12" s="429" t="s">
        <v>309</v>
      </c>
      <c r="B12" s="358"/>
      <c r="C12" s="359">
        <f>C4+C6</f>
        <v>116787054</v>
      </c>
      <c r="D12" s="360"/>
      <c r="E12" s="361">
        <f>E6-E11</f>
        <v>41282329</v>
      </c>
      <c r="F12" s="361">
        <f>F5-F11</f>
        <v>89539000</v>
      </c>
      <c r="G12" s="335"/>
      <c r="H12" s="335"/>
      <c r="I12" s="423"/>
    </row>
    <row r="13" spans="1:9" ht="15" hidden="1">
      <c r="A13" s="429" t="s">
        <v>308</v>
      </c>
      <c r="B13" s="362" t="s">
        <v>303</v>
      </c>
      <c r="C13" s="359">
        <v>9942750</v>
      </c>
      <c r="D13" s="360"/>
      <c r="E13" s="361">
        <f>C13</f>
        <v>9942750</v>
      </c>
      <c r="F13" s="335"/>
      <c r="G13" s="335"/>
      <c r="H13" s="335"/>
      <c r="I13" s="423"/>
    </row>
    <row r="14" spans="1:9" ht="15" hidden="1">
      <c r="A14" s="430" t="s">
        <v>324</v>
      </c>
      <c r="B14" s="363"/>
      <c r="C14" s="450">
        <f>C15+C16+C17+C18+C19+C20+C21+C22</f>
        <v>174652000</v>
      </c>
      <c r="D14" s="364"/>
      <c r="E14" s="346"/>
      <c r="F14" s="346"/>
      <c r="G14" s="345">
        <f>G15+G16+G17+G18+G19+G20+G21+G22</f>
        <v>174652000</v>
      </c>
      <c r="H14" s="345">
        <f>H22</f>
        <v>0</v>
      </c>
      <c r="I14" s="425"/>
    </row>
    <row r="15" spans="1:9" ht="15" hidden="1">
      <c r="A15" s="431" t="s">
        <v>314</v>
      </c>
      <c r="B15" s="365" t="s">
        <v>312</v>
      </c>
      <c r="C15" s="366">
        <v>73553333</v>
      </c>
      <c r="D15" s="367"/>
      <c r="E15" s="335"/>
      <c r="F15" s="335"/>
      <c r="G15" s="366">
        <f>+C15</f>
        <v>73553333</v>
      </c>
      <c r="H15" s="335"/>
      <c r="I15" s="423"/>
    </row>
    <row r="16" spans="1:9" ht="15" hidden="1">
      <c r="A16" s="431" t="s">
        <v>317</v>
      </c>
      <c r="B16" s="365" t="s">
        <v>313</v>
      </c>
      <c r="C16" s="366">
        <v>21600000</v>
      </c>
      <c r="D16" s="367"/>
      <c r="E16" s="335"/>
      <c r="F16" s="335"/>
      <c r="G16" s="366">
        <f aca="true" t="shared" si="0" ref="G16:G21">+C16</f>
        <v>21600000</v>
      </c>
      <c r="H16" s="335"/>
      <c r="I16" s="423"/>
    </row>
    <row r="17" spans="1:9" ht="15" hidden="1">
      <c r="A17" s="431" t="s">
        <v>315</v>
      </c>
      <c r="B17" s="365" t="s">
        <v>312</v>
      </c>
      <c r="C17" s="366">
        <v>36776667</v>
      </c>
      <c r="D17" s="367"/>
      <c r="E17" s="335"/>
      <c r="F17" s="335"/>
      <c r="G17" s="366">
        <f t="shared" si="0"/>
        <v>36776667</v>
      </c>
      <c r="H17" s="335"/>
      <c r="I17" s="423"/>
    </row>
    <row r="18" spans="1:9" ht="15" hidden="1">
      <c r="A18" s="431" t="s">
        <v>316</v>
      </c>
      <c r="B18" s="365" t="s">
        <v>312</v>
      </c>
      <c r="C18" s="366">
        <v>946000</v>
      </c>
      <c r="D18" s="367"/>
      <c r="E18" s="335"/>
      <c r="F18" s="335"/>
      <c r="G18" s="366">
        <f t="shared" si="0"/>
        <v>946000</v>
      </c>
      <c r="H18" s="335"/>
      <c r="I18" s="423"/>
    </row>
    <row r="19" spans="1:9" ht="14.25" hidden="1">
      <c r="A19" s="431" t="s">
        <v>318</v>
      </c>
      <c r="B19" s="365" t="s">
        <v>313</v>
      </c>
      <c r="C19" s="366">
        <v>10800000</v>
      </c>
      <c r="D19" s="368"/>
      <c r="E19" s="335"/>
      <c r="F19" s="335"/>
      <c r="G19" s="366">
        <f t="shared" si="0"/>
        <v>10800000</v>
      </c>
      <c r="H19" s="335"/>
      <c r="I19" s="423"/>
    </row>
    <row r="20" spans="1:9" ht="15" hidden="1">
      <c r="A20" s="431" t="s">
        <v>322</v>
      </c>
      <c r="B20" s="365" t="s">
        <v>320</v>
      </c>
      <c r="C20" s="366">
        <v>11946667</v>
      </c>
      <c r="D20" s="367"/>
      <c r="E20" s="335"/>
      <c r="F20" s="335"/>
      <c r="G20" s="366">
        <f t="shared" si="0"/>
        <v>11946667</v>
      </c>
      <c r="H20" s="335"/>
      <c r="I20" s="423"/>
    </row>
    <row r="21" spans="1:9" ht="15" hidden="1">
      <c r="A21" s="431" t="s">
        <v>319</v>
      </c>
      <c r="B21" s="365" t="s">
        <v>321</v>
      </c>
      <c r="C21" s="369">
        <v>5973333</v>
      </c>
      <c r="D21" s="367"/>
      <c r="E21" s="335"/>
      <c r="F21" s="335"/>
      <c r="G21" s="366">
        <f t="shared" si="0"/>
        <v>5973333</v>
      </c>
      <c r="H21" s="335"/>
      <c r="I21" s="423"/>
    </row>
    <row r="22" spans="1:9" ht="15" hidden="1">
      <c r="A22" s="453" t="s">
        <v>344</v>
      </c>
      <c r="B22" s="452" t="s">
        <v>345</v>
      </c>
      <c r="C22" s="369">
        <v>13056000</v>
      </c>
      <c r="D22" s="367"/>
      <c r="E22" s="335"/>
      <c r="F22" s="335"/>
      <c r="G22" s="351">
        <f>+C22</f>
        <v>13056000</v>
      </c>
      <c r="H22" s="351"/>
      <c r="I22" s="423"/>
    </row>
    <row r="23" spans="1:9" ht="12.75" hidden="1">
      <c r="A23" s="430" t="s">
        <v>323</v>
      </c>
      <c r="B23" s="363"/>
      <c r="C23" s="451">
        <f>+C24+C25+C26+C27+C28</f>
        <v>18539570</v>
      </c>
      <c r="D23" s="451">
        <f>+D24+D25+D26+D27+D28</f>
        <v>0</v>
      </c>
      <c r="E23" s="451">
        <f>+E24+E25+E26+E27+E28</f>
        <v>18539570</v>
      </c>
      <c r="F23" s="346"/>
      <c r="G23" s="346"/>
      <c r="H23" s="346"/>
      <c r="I23" s="425"/>
    </row>
    <row r="24" spans="1:9" ht="15" hidden="1">
      <c r="A24" s="431" t="s">
        <v>325</v>
      </c>
      <c r="B24" s="365"/>
      <c r="C24" s="366">
        <v>3682500</v>
      </c>
      <c r="D24" s="367"/>
      <c r="E24" s="351">
        <f>C24</f>
        <v>3682500</v>
      </c>
      <c r="F24" s="335"/>
      <c r="G24" s="335"/>
      <c r="H24" s="335"/>
      <c r="I24" s="423"/>
    </row>
    <row r="25" spans="1:9" ht="15" hidden="1">
      <c r="A25" s="431" t="s">
        <v>326</v>
      </c>
      <c r="B25" s="365"/>
      <c r="C25" s="366">
        <v>2909175</v>
      </c>
      <c r="D25" s="367"/>
      <c r="E25" s="351">
        <f>C25</f>
        <v>2909175</v>
      </c>
      <c r="F25" s="335"/>
      <c r="G25" s="335"/>
      <c r="H25" s="335"/>
      <c r="I25" s="423"/>
    </row>
    <row r="26" spans="1:9" ht="15" hidden="1">
      <c r="A26" s="431" t="s">
        <v>327</v>
      </c>
      <c r="B26" s="365"/>
      <c r="C26" s="366">
        <v>2909175</v>
      </c>
      <c r="D26" s="367"/>
      <c r="E26" s="351">
        <f>C26</f>
        <v>2909175</v>
      </c>
      <c r="F26" s="335"/>
      <c r="G26" s="335"/>
      <c r="H26" s="335"/>
      <c r="I26" s="423"/>
    </row>
    <row r="27" spans="1:9" ht="15" hidden="1">
      <c r="A27" s="431" t="s">
        <v>328</v>
      </c>
      <c r="B27" s="365"/>
      <c r="C27" s="366">
        <v>1107200</v>
      </c>
      <c r="D27" s="367"/>
      <c r="E27" s="351">
        <f>C27</f>
        <v>1107200</v>
      </c>
      <c r="F27" s="335"/>
      <c r="G27" s="335"/>
      <c r="H27" s="335"/>
      <c r="I27" s="423"/>
    </row>
    <row r="28" spans="1:9" ht="15.75" hidden="1" thickBot="1">
      <c r="A28" s="453" t="s">
        <v>346</v>
      </c>
      <c r="B28" s="452" t="s">
        <v>347</v>
      </c>
      <c r="C28" s="366">
        <v>7931520</v>
      </c>
      <c r="D28" s="370"/>
      <c r="E28" s="351">
        <f>C28</f>
        <v>7931520</v>
      </c>
      <c r="F28" s="334"/>
      <c r="G28" s="334"/>
      <c r="H28" s="448">
        <f>+C28</f>
        <v>7931520</v>
      </c>
      <c r="I28" s="432"/>
    </row>
    <row r="29" spans="1:9" ht="13.5" hidden="1" thickBot="1">
      <c r="A29" s="371" t="s">
        <v>284</v>
      </c>
      <c r="B29" s="372"/>
      <c r="C29" s="373">
        <f>C12+C13+C14+C23</f>
        <v>319921374</v>
      </c>
      <c r="D29" s="374"/>
      <c r="E29" s="375">
        <f>E12+E13+E23</f>
        <v>69764649</v>
      </c>
      <c r="F29" s="375">
        <f>F12</f>
        <v>89539000</v>
      </c>
      <c r="G29" s="375">
        <f>G14</f>
        <v>174652000</v>
      </c>
      <c r="H29" s="375"/>
      <c r="I29" s="376"/>
    </row>
    <row r="30" spans="1:9" s="380" customFormat="1" ht="12.75" hidden="1">
      <c r="A30" s="484" t="s">
        <v>350</v>
      </c>
      <c r="B30" s="377"/>
      <c r="C30" s="485">
        <v>21354832</v>
      </c>
      <c r="D30" s="378"/>
      <c r="E30" s="486">
        <f>+C30</f>
        <v>21354832</v>
      </c>
      <c r="F30" s="379"/>
      <c r="G30" s="379"/>
      <c r="H30" s="379"/>
      <c r="I30" s="433"/>
    </row>
    <row r="31" spans="1:9" ht="13.5" thickBot="1">
      <c r="A31" s="434" t="s">
        <v>351</v>
      </c>
      <c r="B31" s="381" t="s">
        <v>304</v>
      </c>
      <c r="C31" s="382">
        <v>8396100</v>
      </c>
      <c r="D31" s="383"/>
      <c r="E31" s="334"/>
      <c r="F31" s="334"/>
      <c r="G31" s="334"/>
      <c r="H31" s="334"/>
      <c r="I31" s="435">
        <f>C31</f>
        <v>8396100</v>
      </c>
    </row>
    <row r="32" spans="1:9" ht="13.5" thickBot="1">
      <c r="A32" s="469" t="s">
        <v>285</v>
      </c>
      <c r="B32" s="470"/>
      <c r="C32" s="471">
        <f>+C30+C31</f>
        <v>29750932</v>
      </c>
      <c r="D32" s="471">
        <f>+D30+D31</f>
        <v>0</v>
      </c>
      <c r="E32" s="471">
        <f>+E30+E31</f>
        <v>21354832</v>
      </c>
      <c r="F32" s="472"/>
      <c r="G32" s="472"/>
      <c r="H32" s="472"/>
      <c r="I32" s="473">
        <f>SUM(I31)</f>
        <v>8396100</v>
      </c>
    </row>
    <row r="33" spans="1:9" ht="12.75" hidden="1">
      <c r="A33" s="474" t="s">
        <v>348</v>
      </c>
      <c r="B33" s="475"/>
      <c r="C33" s="476">
        <v>3200000</v>
      </c>
      <c r="D33" s="477"/>
      <c r="E33" s="477">
        <f>+C33</f>
        <v>3200000</v>
      </c>
      <c r="F33" s="478"/>
      <c r="G33" s="478"/>
      <c r="H33" s="478"/>
      <c r="I33" s="479"/>
    </row>
    <row r="34" spans="1:9" ht="12.75" hidden="1">
      <c r="A34" s="480" t="s">
        <v>349</v>
      </c>
      <c r="B34" s="384"/>
      <c r="C34" s="481">
        <v>114375</v>
      </c>
      <c r="D34" s="482"/>
      <c r="E34" s="477">
        <f>+C34</f>
        <v>114375</v>
      </c>
      <c r="F34" s="386"/>
      <c r="G34" s="386"/>
      <c r="H34" s="386"/>
      <c r="I34" s="483"/>
    </row>
    <row r="35" spans="1:9" ht="12.75" hidden="1">
      <c r="A35" s="480" t="s">
        <v>286</v>
      </c>
      <c r="B35" s="384"/>
      <c r="C35" s="394">
        <v>28276</v>
      </c>
      <c r="D35" s="385"/>
      <c r="E35" s="477">
        <f>+C35</f>
        <v>28276</v>
      </c>
      <c r="F35" s="386"/>
      <c r="G35" s="386"/>
      <c r="H35" s="386"/>
      <c r="I35" s="483"/>
    </row>
    <row r="36" spans="1:9" ht="12.75" hidden="1">
      <c r="A36" s="436" t="s">
        <v>287</v>
      </c>
      <c r="B36" s="387"/>
      <c r="C36" s="388">
        <f>SUM(C33:C35)</f>
        <v>3342651</v>
      </c>
      <c r="D36" s="388">
        <f>SUM(D33:D35)</f>
        <v>0</v>
      </c>
      <c r="E36" s="388">
        <f>SUM(E33:E35)</f>
        <v>3342651</v>
      </c>
      <c r="F36" s="389"/>
      <c r="G36" s="389"/>
      <c r="H36" s="389"/>
      <c r="I36" s="437"/>
    </row>
    <row r="37" spans="1:9" ht="12.75" hidden="1">
      <c r="A37" s="431" t="s">
        <v>288</v>
      </c>
      <c r="B37" s="365" t="s">
        <v>289</v>
      </c>
      <c r="C37" s="390"/>
      <c r="D37" s="351"/>
      <c r="E37" s="335"/>
      <c r="F37" s="335"/>
      <c r="G37" s="335"/>
      <c r="H37" s="335"/>
      <c r="I37" s="423"/>
    </row>
    <row r="38" spans="1:9" ht="12.75" hidden="1">
      <c r="A38" s="438" t="s">
        <v>290</v>
      </c>
      <c r="B38" s="391" t="s">
        <v>289</v>
      </c>
      <c r="C38" s="392"/>
      <c r="D38" s="383"/>
      <c r="E38" s="393"/>
      <c r="F38" s="393"/>
      <c r="G38" s="393"/>
      <c r="H38" s="393"/>
      <c r="I38" s="439"/>
    </row>
    <row r="39" spans="1:9" ht="12.75" hidden="1">
      <c r="A39" s="431" t="s">
        <v>291</v>
      </c>
      <c r="B39" s="365" t="s">
        <v>289</v>
      </c>
      <c r="C39" s="394"/>
      <c r="D39" s="395"/>
      <c r="E39" s="335"/>
      <c r="F39" s="335"/>
      <c r="G39" s="335"/>
      <c r="H39" s="335"/>
      <c r="I39" s="423"/>
    </row>
    <row r="40" spans="1:9" ht="12.75" hidden="1">
      <c r="A40" s="431" t="s">
        <v>352</v>
      </c>
      <c r="B40" s="365" t="s">
        <v>292</v>
      </c>
      <c r="C40" s="394"/>
      <c r="D40" s="395"/>
      <c r="E40" s="335"/>
      <c r="F40" s="335"/>
      <c r="G40" s="335"/>
      <c r="H40" s="335"/>
      <c r="I40" s="423"/>
    </row>
    <row r="41" spans="1:9" s="380" customFormat="1" ht="12.75" hidden="1">
      <c r="A41" s="431" t="s">
        <v>293</v>
      </c>
      <c r="B41" s="365" t="s">
        <v>289</v>
      </c>
      <c r="C41" s="394"/>
      <c r="D41" s="395"/>
      <c r="E41" s="335"/>
      <c r="F41" s="335"/>
      <c r="G41" s="335"/>
      <c r="H41" s="335"/>
      <c r="I41" s="423"/>
    </row>
    <row r="42" spans="1:9" ht="13.5" thickBot="1">
      <c r="A42" s="440" t="s">
        <v>294</v>
      </c>
      <c r="B42" s="396" t="s">
        <v>289</v>
      </c>
      <c r="C42" s="397"/>
      <c r="D42" s="398"/>
      <c r="E42" s="399"/>
      <c r="F42" s="399"/>
      <c r="G42" s="399"/>
      <c r="H42" s="399"/>
      <c r="I42" s="441"/>
    </row>
    <row r="43" spans="1:11" ht="15" thickBot="1">
      <c r="A43" s="400" t="s">
        <v>264</v>
      </c>
      <c r="B43" s="401"/>
      <c r="C43" s="402">
        <f>C29+C32+C36</f>
        <v>353014957</v>
      </c>
      <c r="D43" s="403"/>
      <c r="E43" s="404">
        <f>E11+E29+E32+E36</f>
        <v>80427857</v>
      </c>
      <c r="F43" s="404">
        <f>F29</f>
        <v>89539000</v>
      </c>
      <c r="G43" s="404">
        <f>G29</f>
        <v>174652000</v>
      </c>
      <c r="H43" s="404"/>
      <c r="I43" s="405">
        <f>I31</f>
        <v>8396100</v>
      </c>
      <c r="K43" s="411"/>
    </row>
    <row r="44" spans="1:4" ht="15">
      <c r="A44" s="406"/>
      <c r="B44" s="406"/>
      <c r="C44" s="407"/>
      <c r="D44" s="340"/>
    </row>
    <row r="45" spans="1:5" ht="14.25">
      <c r="A45" s="408"/>
      <c r="B45" s="408"/>
      <c r="C45" s="409"/>
      <c r="D45" s="410"/>
      <c r="E45" s="411"/>
    </row>
    <row r="47" ht="15">
      <c r="C47" s="409"/>
    </row>
    <row r="49" ht="15">
      <c r="C49" s="340"/>
    </row>
  </sheetData>
  <sheetProtection/>
  <printOptions horizontalCentered="1"/>
  <pageMargins left="0.5905511811023623" right="0.3937007874015748" top="1.4960629921259843" bottom="0.5905511811023623" header="0.2755905511811024" footer="0.15748031496062992"/>
  <pageSetup fitToHeight="1" fitToWidth="1" horizontalDpi="300" verticalDpi="300" orientation="landscape" r:id="rId1"/>
  <headerFooter alignWithMargins="0">
    <oddHeader>&amp;L3/E.sz. melléklet&amp;C&amp;"Arial,Félkövér"Öregiskola
 2014.évi normatív állami támogatás részletezése &amp;Radatok FT-ban</oddHeader>
    <oddFooter>&amp;L&amp;9&amp;D&amp;C&amp;P&amp;R&amp;F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85" bestFit="1" customWidth="1"/>
    <col min="9" max="16384" width="9.140625" style="3" customWidth="1"/>
  </cols>
  <sheetData>
    <row r="1" ht="13.5" thickBot="1"/>
    <row r="2" spans="1:8" s="217" customFormat="1" ht="39" thickBot="1">
      <c r="A2" s="214"/>
      <c r="B2" s="215"/>
      <c r="C2" s="74" t="s">
        <v>214</v>
      </c>
      <c r="D2" s="74" t="s">
        <v>216</v>
      </c>
      <c r="E2" s="74" t="s">
        <v>224</v>
      </c>
      <c r="F2" s="74" t="s">
        <v>222</v>
      </c>
      <c r="G2" s="74" t="s">
        <v>223</v>
      </c>
      <c r="H2" s="216" t="s">
        <v>27</v>
      </c>
    </row>
    <row r="3" spans="1:8" ht="31.5" customHeight="1" thickBot="1">
      <c r="A3" s="69" t="s">
        <v>13</v>
      </c>
      <c r="B3" s="64" t="s">
        <v>6</v>
      </c>
      <c r="C3" s="113" t="s">
        <v>92</v>
      </c>
      <c r="D3" s="113" t="s">
        <v>92</v>
      </c>
      <c r="E3" s="113" t="s">
        <v>92</v>
      </c>
      <c r="F3" s="113" t="s">
        <v>92</v>
      </c>
      <c r="G3" s="113" t="s">
        <v>92</v>
      </c>
      <c r="H3" s="170" t="s">
        <v>28</v>
      </c>
    </row>
    <row r="4" spans="1:8" ht="12.75">
      <c r="A4" s="6"/>
      <c r="B4" s="140" t="s">
        <v>20</v>
      </c>
      <c r="C4" s="147"/>
      <c r="D4" s="147"/>
      <c r="E4" s="147"/>
      <c r="F4" s="147"/>
      <c r="G4" s="147"/>
      <c r="H4" s="186"/>
    </row>
    <row r="5" spans="1:9" ht="12.75">
      <c r="A5" s="6">
        <v>1</v>
      </c>
      <c r="B5" s="141" t="s">
        <v>21</v>
      </c>
      <c r="C5" s="114">
        <v>173107</v>
      </c>
      <c r="D5" s="114">
        <v>0</v>
      </c>
      <c r="E5" s="114">
        <f>+C5+D5</f>
        <v>173107</v>
      </c>
      <c r="F5" s="114">
        <f aca="true" t="shared" si="0" ref="F5:F11">+G5-E5</f>
        <v>0</v>
      </c>
      <c r="G5" s="114">
        <v>173107</v>
      </c>
      <c r="H5" s="187">
        <f aca="true" t="shared" si="1" ref="H5:H14">+G5/E5</f>
        <v>1</v>
      </c>
      <c r="I5" s="194"/>
    </row>
    <row r="6" spans="1:9" ht="12.75">
      <c r="A6" s="6">
        <v>2</v>
      </c>
      <c r="B6" s="141" t="s">
        <v>130</v>
      </c>
      <c r="C6" s="115">
        <f>61200</f>
        <v>61200</v>
      </c>
      <c r="D6" s="115">
        <v>0</v>
      </c>
      <c r="E6" s="114">
        <f aca="true" t="shared" si="2" ref="E6:E11">+C6+D6</f>
        <v>61200</v>
      </c>
      <c r="F6" s="115">
        <f t="shared" si="0"/>
        <v>0</v>
      </c>
      <c r="G6" s="115">
        <f>61200</f>
        <v>61200</v>
      </c>
      <c r="H6" s="187">
        <f t="shared" si="1"/>
        <v>1</v>
      </c>
      <c r="I6" s="194"/>
    </row>
    <row r="7" spans="1:9" ht="12.75">
      <c r="A7" s="6">
        <v>4</v>
      </c>
      <c r="B7" s="8" t="s">
        <v>88</v>
      </c>
      <c r="C7" s="116">
        <f>31285</f>
        <v>31285</v>
      </c>
      <c r="D7" s="116">
        <v>0</v>
      </c>
      <c r="E7" s="114">
        <f t="shared" si="2"/>
        <v>31285</v>
      </c>
      <c r="F7" s="116">
        <f t="shared" si="0"/>
        <v>0</v>
      </c>
      <c r="G7" s="116">
        <f>31285</f>
        <v>31285</v>
      </c>
      <c r="H7" s="187">
        <f t="shared" si="1"/>
        <v>1</v>
      </c>
      <c r="I7" s="194"/>
    </row>
    <row r="8" spans="1:9" ht="12.75">
      <c r="A8" s="6">
        <v>5</v>
      </c>
      <c r="B8" s="7" t="s">
        <v>22</v>
      </c>
      <c r="C8" s="114">
        <f>8000</f>
        <v>8000</v>
      </c>
      <c r="D8" s="114">
        <v>4000</v>
      </c>
      <c r="E8" s="114">
        <f t="shared" si="2"/>
        <v>12000</v>
      </c>
      <c r="F8" s="114">
        <f t="shared" si="0"/>
        <v>0</v>
      </c>
      <c r="G8" s="114">
        <f>15000*0.8</f>
        <v>12000</v>
      </c>
      <c r="H8" s="187">
        <f t="shared" si="1"/>
        <v>1</v>
      </c>
      <c r="I8" s="194"/>
    </row>
    <row r="9" spans="1:9" ht="12.75">
      <c r="A9" s="6">
        <v>6</v>
      </c>
      <c r="B9" s="77" t="s">
        <v>217</v>
      </c>
      <c r="C9" s="114"/>
      <c r="D9" s="114">
        <v>10000</v>
      </c>
      <c r="E9" s="114">
        <f t="shared" si="2"/>
        <v>10000</v>
      </c>
      <c r="F9" s="114">
        <f t="shared" si="0"/>
        <v>0</v>
      </c>
      <c r="G9" s="114">
        <f>12500*0.8</f>
        <v>10000</v>
      </c>
      <c r="H9" s="187">
        <f t="shared" si="1"/>
        <v>1</v>
      </c>
      <c r="I9" s="194"/>
    </row>
    <row r="10" spans="1:9" ht="12.75">
      <c r="A10" s="6">
        <v>7</v>
      </c>
      <c r="B10" s="199" t="s">
        <v>218</v>
      </c>
      <c r="C10" s="114"/>
      <c r="D10" s="114">
        <v>12960</v>
      </c>
      <c r="E10" s="114">
        <f t="shared" si="2"/>
        <v>12960</v>
      </c>
      <c r="F10" s="114">
        <f t="shared" si="0"/>
        <v>0</v>
      </c>
      <c r="G10" s="114">
        <f>16200*0.8</f>
        <v>12960</v>
      </c>
      <c r="H10" s="187">
        <f t="shared" si="1"/>
        <v>1</v>
      </c>
      <c r="I10" s="194"/>
    </row>
    <row r="11" spans="1:9" s="13" customFormat="1" ht="12.75">
      <c r="A11" s="11">
        <v>8</v>
      </c>
      <c r="B11" s="205" t="s">
        <v>219</v>
      </c>
      <c r="C11" s="114">
        <f>173107*0.25+61200*0.25+31285*0.25+8000*0.25</f>
        <v>68398</v>
      </c>
      <c r="D11" s="114">
        <v>6740</v>
      </c>
      <c r="E11" s="114">
        <f t="shared" si="2"/>
        <v>75138</v>
      </c>
      <c r="F11" s="114">
        <f t="shared" si="0"/>
        <v>0</v>
      </c>
      <c r="G11" s="114">
        <f>173107*0.25+61200*0.25+31285*0.25+12000*0.25+16200*0.2+12500*0.2</f>
        <v>75138</v>
      </c>
      <c r="H11" s="206">
        <f t="shared" si="1"/>
        <v>1</v>
      </c>
      <c r="I11" s="165"/>
    </row>
    <row r="12" spans="1:10" ht="12.75">
      <c r="A12" s="66">
        <v>9</v>
      </c>
      <c r="B12" s="142" t="s">
        <v>89</v>
      </c>
      <c r="C12" s="14">
        <f>SUM(C5:C11)</f>
        <v>341990</v>
      </c>
      <c r="D12" s="14">
        <f>SUM(D5:D11)</f>
        <v>33700</v>
      </c>
      <c r="E12" s="14">
        <f>SUM(E5:E11)</f>
        <v>375690</v>
      </c>
      <c r="F12" s="14">
        <f>SUM(F5:F11)</f>
        <v>0</v>
      </c>
      <c r="G12" s="14">
        <f>SUM(G5:G11)</f>
        <v>375690</v>
      </c>
      <c r="H12" s="188">
        <f t="shared" si="1"/>
        <v>1</v>
      </c>
      <c r="I12" s="194"/>
      <c r="J12" s="194"/>
    </row>
    <row r="13" spans="1:9" s="13" customFormat="1" ht="12.75">
      <c r="A13" s="67">
        <v>10</v>
      </c>
      <c r="B13" s="200" t="s">
        <v>221</v>
      </c>
      <c r="C13" s="14"/>
      <c r="D13" s="14">
        <v>45778</v>
      </c>
      <c r="E13" s="14">
        <f>+C13+D13</f>
        <v>45778</v>
      </c>
      <c r="F13" s="14">
        <f aca="true" t="shared" si="3" ref="F13:F32">+G13-E13</f>
        <v>-0.39999999999417923</v>
      </c>
      <c r="G13" s="14">
        <f>57222*0.8</f>
        <v>45777.600000000006</v>
      </c>
      <c r="H13" s="189">
        <f t="shared" si="1"/>
        <v>0.9999912621783391</v>
      </c>
      <c r="I13" s="165"/>
    </row>
    <row r="14" spans="1:9" s="13" customFormat="1" ht="12.75">
      <c r="A14" s="201"/>
      <c r="B14" s="202" t="s">
        <v>220</v>
      </c>
      <c r="C14" s="75"/>
      <c r="D14" s="75">
        <v>11444.4</v>
      </c>
      <c r="E14" s="75">
        <f>+C14+D14</f>
        <v>11444.4</v>
      </c>
      <c r="F14" s="75">
        <f t="shared" si="3"/>
        <v>0</v>
      </c>
      <c r="G14" s="75">
        <f>57222*0.2</f>
        <v>11444.400000000001</v>
      </c>
      <c r="H14" s="189">
        <f t="shared" si="1"/>
        <v>1.0000000000000002</v>
      </c>
      <c r="I14" s="165"/>
    </row>
    <row r="15" spans="1:9" s="13" customFormat="1" ht="12.75">
      <c r="A15" s="11"/>
      <c r="B15" s="139" t="s">
        <v>23</v>
      </c>
      <c r="C15" s="75"/>
      <c r="D15" s="75">
        <v>0</v>
      </c>
      <c r="E15" s="75"/>
      <c r="F15" s="75">
        <f t="shared" si="3"/>
        <v>0</v>
      </c>
      <c r="G15" s="75"/>
      <c r="H15" s="189"/>
      <c r="I15" s="194"/>
    </row>
    <row r="16" spans="1:9" s="13" customFormat="1" ht="12.75">
      <c r="A16" s="11">
        <v>11</v>
      </c>
      <c r="B16" s="138" t="s">
        <v>1</v>
      </c>
      <c r="C16" s="12">
        <v>3000</v>
      </c>
      <c r="D16" s="12">
        <v>0</v>
      </c>
      <c r="E16" s="114">
        <f>+C16+D16</f>
        <v>3000</v>
      </c>
      <c r="F16" s="12">
        <f t="shared" si="3"/>
        <v>0</v>
      </c>
      <c r="G16" s="12">
        <v>3000</v>
      </c>
      <c r="H16" s="189">
        <f aca="true" t="shared" si="4" ref="H16:H24">+G16/E16</f>
        <v>1</v>
      </c>
      <c r="I16" s="194"/>
    </row>
    <row r="17" spans="1:9" s="13" customFormat="1" ht="12.75">
      <c r="A17" s="11">
        <v>12</v>
      </c>
      <c r="B17" s="203" t="s">
        <v>131</v>
      </c>
      <c r="C17" s="12">
        <v>80000</v>
      </c>
      <c r="D17" s="12">
        <v>0</v>
      </c>
      <c r="E17" s="114">
        <f>+C17+D17</f>
        <v>80000</v>
      </c>
      <c r="F17" s="12">
        <f t="shared" si="3"/>
        <v>0</v>
      </c>
      <c r="G17" s="12">
        <v>80000</v>
      </c>
      <c r="H17" s="189">
        <f t="shared" si="4"/>
        <v>1</v>
      </c>
      <c r="I17" s="165"/>
    </row>
    <row r="18" spans="1:9" s="13" customFormat="1" ht="12.75">
      <c r="A18" s="11">
        <v>13</v>
      </c>
      <c r="B18" s="143" t="s">
        <v>132</v>
      </c>
      <c r="C18" s="12">
        <v>65057</v>
      </c>
      <c r="D18" s="12">
        <v>0</v>
      </c>
      <c r="E18" s="114">
        <f>+C18+D18</f>
        <v>65057</v>
      </c>
      <c r="F18" s="12">
        <f t="shared" si="3"/>
        <v>0</v>
      </c>
      <c r="G18" s="12">
        <v>65057</v>
      </c>
      <c r="H18" s="189">
        <f t="shared" si="4"/>
        <v>1</v>
      </c>
      <c r="I18" s="165"/>
    </row>
    <row r="19" spans="1:9" ht="12.75">
      <c r="A19" s="11">
        <v>14</v>
      </c>
      <c r="B19" s="144" t="s">
        <v>226</v>
      </c>
      <c r="C19" s="12"/>
      <c r="D19" s="12"/>
      <c r="E19" s="12"/>
      <c r="F19" s="12">
        <v>10000</v>
      </c>
      <c r="G19" s="114">
        <f>+E19+F19</f>
        <v>10000</v>
      </c>
      <c r="H19" s="187"/>
      <c r="I19" s="194"/>
    </row>
    <row r="20" spans="1:9" ht="12.75">
      <c r="A20" s="11">
        <v>15</v>
      </c>
      <c r="B20" s="144" t="s">
        <v>225</v>
      </c>
      <c r="C20" s="12"/>
      <c r="D20" s="12"/>
      <c r="E20" s="12"/>
      <c r="F20" s="12">
        <v>15000</v>
      </c>
      <c r="G20" s="114">
        <f>+E20+F20</f>
        <v>15000</v>
      </c>
      <c r="H20" s="187"/>
      <c r="I20" s="194"/>
    </row>
    <row r="21" spans="1:9" s="13" customFormat="1" ht="12.75">
      <c r="A21" s="11">
        <v>16</v>
      </c>
      <c r="B21" s="143" t="s">
        <v>133</v>
      </c>
      <c r="C21" s="12">
        <v>103245</v>
      </c>
      <c r="D21" s="12">
        <v>0</v>
      </c>
      <c r="E21" s="114">
        <f>+C21+D21</f>
        <v>103245</v>
      </c>
      <c r="F21" s="12">
        <f t="shared" si="3"/>
        <v>0</v>
      </c>
      <c r="G21" s="12">
        <v>103245</v>
      </c>
      <c r="H21" s="189">
        <f t="shared" si="4"/>
        <v>1</v>
      </c>
      <c r="I21" s="165"/>
    </row>
    <row r="22" spans="1:9" s="13" customFormat="1" ht="12.75">
      <c r="A22" s="11">
        <v>17</v>
      </c>
      <c r="B22" s="204" t="s">
        <v>134</v>
      </c>
      <c r="C22" s="12">
        <v>1200</v>
      </c>
      <c r="D22" s="12">
        <v>0</v>
      </c>
      <c r="E22" s="114">
        <f>+C22+D22</f>
        <v>1200</v>
      </c>
      <c r="F22" s="12">
        <f t="shared" si="3"/>
        <v>0</v>
      </c>
      <c r="G22" s="12">
        <v>1200</v>
      </c>
      <c r="H22" s="189">
        <f t="shared" si="4"/>
        <v>1</v>
      </c>
      <c r="I22" s="165"/>
    </row>
    <row r="23" spans="1:9" ht="12.75">
      <c r="A23" s="11">
        <v>18</v>
      </c>
      <c r="B23" s="145" t="s">
        <v>227</v>
      </c>
      <c r="C23" s="12"/>
      <c r="D23" s="12"/>
      <c r="E23" s="12"/>
      <c r="F23" s="12">
        <v>137060</v>
      </c>
      <c r="G23" s="114">
        <f>+E23+F23</f>
        <v>137060</v>
      </c>
      <c r="H23" s="187"/>
      <c r="I23" s="194"/>
    </row>
    <row r="24" spans="1:9" ht="18" customHeight="1" thickBot="1">
      <c r="A24" s="67">
        <v>19</v>
      </c>
      <c r="B24" s="146" t="s">
        <v>2</v>
      </c>
      <c r="C24" s="148">
        <f>SUM(C16:C22)</f>
        <v>252502</v>
      </c>
      <c r="D24" s="148">
        <v>0</v>
      </c>
      <c r="E24" s="148">
        <f>SUM(E16:E22)</f>
        <v>252502</v>
      </c>
      <c r="F24" s="148">
        <f>SUM(F16:F22)</f>
        <v>25000</v>
      </c>
      <c r="G24" s="148">
        <f>SUM(G16:G23)</f>
        <v>414562</v>
      </c>
      <c r="H24" s="190">
        <f t="shared" si="4"/>
        <v>1.6418166984815963</v>
      </c>
      <c r="I24" s="194"/>
    </row>
    <row r="25" spans="1:9" ht="22.5" customHeight="1" hidden="1">
      <c r="A25" s="6"/>
      <c r="B25" s="80" t="s">
        <v>24</v>
      </c>
      <c r="C25" s="75"/>
      <c r="D25" s="75">
        <f aca="true" t="shared" si="5" ref="D25:D31">+E25-C25</f>
        <v>0</v>
      </c>
      <c r="E25" s="75"/>
      <c r="F25" s="75">
        <f t="shared" si="3"/>
        <v>0</v>
      </c>
      <c r="G25" s="75"/>
      <c r="H25" s="191" t="e">
        <f aca="true" t="shared" si="6" ref="H25:H31">+E25/C25</f>
        <v>#DIV/0!</v>
      </c>
      <c r="I25" s="194"/>
    </row>
    <row r="26" spans="1:9" ht="13.5" hidden="1" thickBot="1">
      <c r="A26" s="6">
        <v>19</v>
      </c>
      <c r="B26" s="77" t="s">
        <v>85</v>
      </c>
      <c r="C26" s="75"/>
      <c r="D26" s="75">
        <f t="shared" si="5"/>
        <v>0</v>
      </c>
      <c r="E26" s="75"/>
      <c r="F26" s="75">
        <f t="shared" si="3"/>
        <v>0</v>
      </c>
      <c r="G26" s="75"/>
      <c r="H26" s="191" t="e">
        <f t="shared" si="6"/>
        <v>#DIV/0!</v>
      </c>
      <c r="I26" s="194"/>
    </row>
    <row r="27" spans="1:9" s="13" customFormat="1" ht="13.5" hidden="1" thickBot="1">
      <c r="A27" s="11">
        <v>20</v>
      </c>
      <c r="B27" s="79" t="s">
        <v>86</v>
      </c>
      <c r="C27" s="12"/>
      <c r="D27" s="12">
        <f t="shared" si="5"/>
        <v>0</v>
      </c>
      <c r="E27" s="12"/>
      <c r="F27" s="12">
        <f t="shared" si="3"/>
        <v>0</v>
      </c>
      <c r="G27" s="12"/>
      <c r="H27" s="189" t="e">
        <f t="shared" si="6"/>
        <v>#DIV/0!</v>
      </c>
      <c r="I27" s="194"/>
    </row>
    <row r="28" spans="1:9" s="13" customFormat="1" ht="13.5" hidden="1" thickBot="1">
      <c r="A28" s="11">
        <v>21</v>
      </c>
      <c r="B28" s="79" t="s">
        <v>84</v>
      </c>
      <c r="C28" s="12"/>
      <c r="D28" s="12">
        <f t="shared" si="5"/>
        <v>0</v>
      </c>
      <c r="E28" s="12"/>
      <c r="F28" s="12">
        <f t="shared" si="3"/>
        <v>0</v>
      </c>
      <c r="G28" s="12"/>
      <c r="H28" s="189" t="e">
        <f t="shared" si="6"/>
        <v>#DIV/0!</v>
      </c>
      <c r="I28" s="194"/>
    </row>
    <row r="29" spans="1:9" s="13" customFormat="1" ht="13.5" hidden="1" thickBot="1">
      <c r="A29" s="11">
        <v>22</v>
      </c>
      <c r="B29" s="79" t="s">
        <v>91</v>
      </c>
      <c r="C29" s="12"/>
      <c r="D29" s="12">
        <f t="shared" si="5"/>
        <v>0</v>
      </c>
      <c r="E29" s="12"/>
      <c r="F29" s="12">
        <f t="shared" si="3"/>
        <v>0</v>
      </c>
      <c r="G29" s="12"/>
      <c r="H29" s="189" t="e">
        <f t="shared" si="6"/>
        <v>#DIV/0!</v>
      </c>
      <c r="I29" s="194"/>
    </row>
    <row r="30" spans="1:9" ht="28.5" customHeight="1" hidden="1">
      <c r="A30" s="67">
        <v>23</v>
      </c>
      <c r="B30" s="78" t="s">
        <v>90</v>
      </c>
      <c r="C30" s="14">
        <f>SUM(C26:C29)</f>
        <v>0</v>
      </c>
      <c r="D30" s="14">
        <f t="shared" si="5"/>
        <v>0</v>
      </c>
      <c r="E30" s="14">
        <f>SUM(E26:E29)</f>
        <v>0</v>
      </c>
      <c r="F30" s="14">
        <f t="shared" si="3"/>
        <v>0</v>
      </c>
      <c r="G30" s="14">
        <f>SUM(G26:G29)</f>
        <v>0</v>
      </c>
      <c r="H30" s="188" t="e">
        <f t="shared" si="6"/>
        <v>#DIV/0!</v>
      </c>
      <c r="I30" s="194"/>
    </row>
    <row r="31" spans="1:9" s="13" customFormat="1" ht="24" customHeight="1" hidden="1" thickBot="1">
      <c r="A31" s="71">
        <v>24</v>
      </c>
      <c r="B31" s="81" t="s">
        <v>83</v>
      </c>
      <c r="C31" s="76"/>
      <c r="D31" s="76">
        <f t="shared" si="5"/>
        <v>0</v>
      </c>
      <c r="E31" s="76"/>
      <c r="F31" s="76">
        <f t="shared" si="3"/>
        <v>0</v>
      </c>
      <c r="G31" s="76"/>
      <c r="H31" s="192" t="e">
        <f t="shared" si="6"/>
        <v>#DIV/0!</v>
      </c>
      <c r="I31" s="194"/>
    </row>
    <row r="32" spans="1:9" ht="31.5" customHeight="1" thickBot="1">
      <c r="A32" s="4"/>
      <c r="B32" s="82" t="s">
        <v>93</v>
      </c>
      <c r="C32" s="117">
        <f>C12+C24+C13+C14</f>
        <v>594492</v>
      </c>
      <c r="D32" s="117">
        <f>D12+D24+D13+D14</f>
        <v>90922.4</v>
      </c>
      <c r="E32" s="117">
        <f>E12+E24+E13+E14</f>
        <v>685414.4</v>
      </c>
      <c r="F32" s="117">
        <f t="shared" si="3"/>
        <v>162059.59999999998</v>
      </c>
      <c r="G32" s="117">
        <f>G12+G24+G13+G14</f>
        <v>847474</v>
      </c>
      <c r="H32" s="193">
        <f>+G32/E32</f>
        <v>1.2364403198999028</v>
      </c>
      <c r="I32" s="194"/>
    </row>
    <row r="33" spans="3:7" ht="12.75">
      <c r="C33" s="65"/>
      <c r="D33" s="194"/>
      <c r="E33" s="194"/>
      <c r="F33" s="194"/>
      <c r="G33" s="194"/>
    </row>
    <row r="34" ht="12.75">
      <c r="C34" s="65"/>
    </row>
    <row r="35" ht="27" customHeight="1">
      <c r="C35" s="68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E46"/>
  <sheetViews>
    <sheetView zoomScalePageLayoutView="0" workbookViewId="0" topLeftCell="A22">
      <selection activeCell="D11" sqref="D11"/>
    </sheetView>
  </sheetViews>
  <sheetFormatPr defaultColWidth="8.8515625" defaultRowHeight="12.75"/>
  <cols>
    <col min="1" max="1" width="6.7109375" style="15" customWidth="1"/>
    <col min="2" max="2" width="48.00390625" style="15" customWidth="1"/>
    <col min="3" max="4" width="20.7109375" style="15" customWidth="1"/>
    <col min="5" max="5" width="20.7109375" style="184" customWidth="1"/>
    <col min="6" max="6" width="8.8515625" style="41" customWidth="1"/>
    <col min="7" max="16384" width="8.8515625" style="15" customWidth="1"/>
  </cols>
  <sheetData>
    <row r="1" spans="1:57" s="209" customFormat="1" ht="25.5">
      <c r="A1" s="207" t="s">
        <v>25</v>
      </c>
      <c r="B1" s="207" t="s">
        <v>26</v>
      </c>
      <c r="C1" s="218" t="s">
        <v>295</v>
      </c>
      <c r="D1" s="218" t="s">
        <v>300</v>
      </c>
      <c r="E1" s="226" t="s">
        <v>121</v>
      </c>
      <c r="F1" s="21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</row>
    <row r="2" spans="1:57" ht="12.75">
      <c r="A2" s="16"/>
      <c r="B2" s="28"/>
      <c r="C2" s="18"/>
      <c r="D2" s="18"/>
      <c r="E2" s="171"/>
      <c r="F2" s="7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s="48" customFormat="1" ht="12.75" customHeight="1" thickBot="1">
      <c r="A3" s="19">
        <v>1</v>
      </c>
      <c r="B3" s="19">
        <v>2</v>
      </c>
      <c r="C3" s="19">
        <v>3</v>
      </c>
      <c r="D3" s="19">
        <v>4</v>
      </c>
      <c r="E3" s="172" t="s">
        <v>296</v>
      </c>
      <c r="F3" s="73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" ht="12.75">
      <c r="A4" s="49" t="s">
        <v>57</v>
      </c>
      <c r="B4" s="29" t="s">
        <v>58</v>
      </c>
      <c r="C4" s="50"/>
      <c r="D4" s="50"/>
      <c r="E4" s="221"/>
    </row>
    <row r="5" spans="1:6" ht="12.75">
      <c r="A5" s="51" t="s">
        <v>31</v>
      </c>
      <c r="B5" s="30" t="s">
        <v>3</v>
      </c>
      <c r="C5" s="228">
        <f>SUM(C6:C8)</f>
        <v>10029</v>
      </c>
      <c r="D5" s="228">
        <f>SUM(D6:D8)</f>
        <v>10489</v>
      </c>
      <c r="E5" s="282">
        <f aca="true" t="shared" si="0" ref="E5:E11">+D5/C5</f>
        <v>1.04586698574135</v>
      </c>
      <c r="F5" s="149"/>
    </row>
    <row r="6" spans="1:6" ht="12.75">
      <c r="A6" s="51"/>
      <c r="B6" s="233" t="s">
        <v>59</v>
      </c>
      <c r="C6" s="329">
        <v>9354</v>
      </c>
      <c r="D6" s="329">
        <v>10089</v>
      </c>
      <c r="E6" s="283">
        <f t="shared" si="0"/>
        <v>1.078576010262989</v>
      </c>
      <c r="F6" s="149"/>
    </row>
    <row r="7" spans="1:6" ht="12.75">
      <c r="A7" s="51"/>
      <c r="B7" s="233" t="s">
        <v>60</v>
      </c>
      <c r="C7" s="329">
        <v>275</v>
      </c>
      <c r="D7" s="329"/>
      <c r="E7" s="283">
        <f t="shared" si="0"/>
        <v>0</v>
      </c>
      <c r="F7" s="149"/>
    </row>
    <row r="8" spans="1:6" ht="12.75">
      <c r="A8" s="51"/>
      <c r="B8" s="234" t="s">
        <v>61</v>
      </c>
      <c r="C8" s="329">
        <v>400</v>
      </c>
      <c r="D8" s="329">
        <v>400</v>
      </c>
      <c r="E8" s="283">
        <f t="shared" si="0"/>
        <v>1</v>
      </c>
      <c r="F8" s="149"/>
    </row>
    <row r="9" spans="1:6" ht="12.75">
      <c r="A9" s="16" t="s">
        <v>33</v>
      </c>
      <c r="B9" s="30" t="s">
        <v>255</v>
      </c>
      <c r="C9" s="228">
        <v>2729</v>
      </c>
      <c r="D9" s="228">
        <v>2853</v>
      </c>
      <c r="E9" s="282">
        <f t="shared" si="0"/>
        <v>1.0454378893367533</v>
      </c>
      <c r="F9" s="149"/>
    </row>
    <row r="10" spans="1:6" ht="12.75">
      <c r="A10" s="51" t="s">
        <v>36</v>
      </c>
      <c r="B10" s="235" t="s">
        <v>62</v>
      </c>
      <c r="C10" s="228">
        <v>13743</v>
      </c>
      <c r="D10" s="228">
        <v>15686</v>
      </c>
      <c r="E10" s="282">
        <f t="shared" si="0"/>
        <v>1.141381066724878</v>
      </c>
      <c r="F10" s="149"/>
    </row>
    <row r="11" spans="1:6" ht="12.75">
      <c r="A11" s="51" t="s">
        <v>249</v>
      </c>
      <c r="B11" s="234" t="s">
        <v>127</v>
      </c>
      <c r="C11" s="329">
        <v>2153</v>
      </c>
      <c r="D11" s="329">
        <f>980+521+307+115</f>
        <v>1923</v>
      </c>
      <c r="E11" s="283">
        <f t="shared" si="0"/>
        <v>0.8931723176962378</v>
      </c>
      <c r="F11" s="149"/>
    </row>
    <row r="12" spans="1:6" ht="12.75">
      <c r="A12" s="51" t="s">
        <v>250</v>
      </c>
      <c r="B12" s="234" t="s">
        <v>122</v>
      </c>
      <c r="C12" s="329"/>
      <c r="D12" s="329"/>
      <c r="E12" s="283"/>
      <c r="F12" s="149"/>
    </row>
    <row r="13" spans="1:6" ht="12.75">
      <c r="A13" s="51" t="s">
        <v>251</v>
      </c>
      <c r="B13" s="234" t="s">
        <v>128</v>
      </c>
      <c r="C13" s="329"/>
      <c r="D13" s="329"/>
      <c r="E13" s="283"/>
      <c r="F13" s="149"/>
    </row>
    <row r="14" spans="1:6" ht="12.75">
      <c r="A14" s="51" t="s">
        <v>252</v>
      </c>
      <c r="B14" s="234" t="s">
        <v>331</v>
      </c>
      <c r="C14" s="329">
        <v>2564</v>
      </c>
      <c r="D14" s="329">
        <v>2955</v>
      </c>
      <c r="E14" s="283">
        <f>+D14/C14</f>
        <v>1.1524960998439937</v>
      </c>
      <c r="F14" s="149"/>
    </row>
    <row r="15" spans="1:6" ht="12.75">
      <c r="A15" s="51" t="s">
        <v>253</v>
      </c>
      <c r="B15" s="234" t="s">
        <v>123</v>
      </c>
      <c r="C15" s="329">
        <v>432</v>
      </c>
      <c r="D15" s="329">
        <v>432</v>
      </c>
      <c r="E15" s="283">
        <f>+D15/C15</f>
        <v>1</v>
      </c>
      <c r="F15" s="149"/>
    </row>
    <row r="16" spans="1:6" ht="12.75">
      <c r="A16" s="51" t="s">
        <v>254</v>
      </c>
      <c r="B16" s="234" t="s">
        <v>124</v>
      </c>
      <c r="C16" s="330">
        <v>8694</v>
      </c>
      <c r="D16" s="330">
        <f>+D10-SUM(D11:D15)</f>
        <v>10376</v>
      </c>
      <c r="E16" s="414">
        <f>+D16/C16</f>
        <v>1.19346675868415</v>
      </c>
      <c r="F16" s="149"/>
    </row>
    <row r="17" spans="1:6" ht="12.75">
      <c r="A17" s="51" t="s">
        <v>38</v>
      </c>
      <c r="B17" s="235" t="s">
        <v>63</v>
      </c>
      <c r="C17" s="228"/>
      <c r="D17" s="228"/>
      <c r="E17" s="282"/>
      <c r="F17" s="149"/>
    </row>
    <row r="18" spans="1:6" ht="12.75">
      <c r="A18" s="51" t="s">
        <v>41</v>
      </c>
      <c r="B18" s="235" t="s">
        <v>64</v>
      </c>
      <c r="C18" s="228"/>
      <c r="D18" s="228"/>
      <c r="E18" s="282"/>
      <c r="F18" s="149"/>
    </row>
    <row r="19" spans="1:6" ht="12.75">
      <c r="A19" s="51" t="s">
        <v>44</v>
      </c>
      <c r="B19" s="30" t="s">
        <v>9</v>
      </c>
      <c r="C19" s="228"/>
      <c r="D19" s="228"/>
      <c r="E19" s="282"/>
      <c r="F19" s="149"/>
    </row>
    <row r="20" spans="1:6" ht="13.5" thickBot="1">
      <c r="A20" s="51" t="s">
        <v>45</v>
      </c>
      <c r="B20" s="28" t="s">
        <v>82</v>
      </c>
      <c r="C20" s="229"/>
      <c r="D20" s="229"/>
      <c r="E20" s="284"/>
      <c r="F20" s="149"/>
    </row>
    <row r="21" spans="1:6" ht="13.5" thickBot="1">
      <c r="A21" s="54" t="s">
        <v>29</v>
      </c>
      <c r="B21" s="236" t="s">
        <v>96</v>
      </c>
      <c r="C21" s="318">
        <f>SUM(C5,C9,C10,C17,C18,C19:C20)</f>
        <v>26501</v>
      </c>
      <c r="D21" s="318">
        <f>SUM(D5,D9,D10,D17,D18,D19:D20)</f>
        <v>29028</v>
      </c>
      <c r="E21" s="225">
        <f>+D21/C21</f>
        <v>1.0953548922682164</v>
      </c>
      <c r="F21" s="149"/>
    </row>
    <row r="22" spans="1:6" ht="12.75">
      <c r="A22" s="16"/>
      <c r="B22" s="21"/>
      <c r="C22" s="227"/>
      <c r="D22" s="227"/>
      <c r="E22" s="283"/>
      <c r="F22" s="149"/>
    </row>
    <row r="23" spans="1:7" ht="12.75">
      <c r="A23" s="51" t="s">
        <v>48</v>
      </c>
      <c r="B23" s="30" t="s">
        <v>65</v>
      </c>
      <c r="C23" s="230"/>
      <c r="D23" s="230"/>
      <c r="E23" s="285"/>
      <c r="F23" s="149"/>
      <c r="G23" s="55"/>
    </row>
    <row r="24" spans="1:6" ht="12.75">
      <c r="A24" s="51" t="s">
        <v>33</v>
      </c>
      <c r="B24" s="25" t="s">
        <v>66</v>
      </c>
      <c r="C24" s="224"/>
      <c r="D24" s="224">
        <v>2611</v>
      </c>
      <c r="E24" s="286"/>
      <c r="F24" s="149"/>
    </row>
    <row r="25" spans="1:6" ht="13.5" thickBot="1">
      <c r="A25" s="51" t="s">
        <v>36</v>
      </c>
      <c r="B25" s="85" t="s">
        <v>4</v>
      </c>
      <c r="C25" s="224"/>
      <c r="D25" s="224">
        <v>635</v>
      </c>
      <c r="E25" s="286"/>
      <c r="F25" s="149"/>
    </row>
    <row r="26" spans="1:6" ht="13.5" thickBot="1">
      <c r="A26" s="56" t="s">
        <v>48</v>
      </c>
      <c r="B26" s="103" t="s">
        <v>67</v>
      </c>
      <c r="C26" s="318">
        <f>SUM(C24:C25)</f>
        <v>0</v>
      </c>
      <c r="D26" s="318">
        <f>SUM(D24:D25)</f>
        <v>3246</v>
      </c>
      <c r="E26" s="225"/>
      <c r="F26" s="149"/>
    </row>
    <row r="27" spans="1:6" ht="12.75">
      <c r="A27" s="51" t="s">
        <v>54</v>
      </c>
      <c r="B27" s="30" t="s">
        <v>68</v>
      </c>
      <c r="C27" s="230"/>
      <c r="D27" s="230"/>
      <c r="E27" s="285"/>
      <c r="F27" s="149"/>
    </row>
    <row r="28" spans="1:6" ht="12.75">
      <c r="A28" s="51" t="s">
        <v>31</v>
      </c>
      <c r="B28" s="237" t="s">
        <v>5</v>
      </c>
      <c r="C28" s="228"/>
      <c r="D28" s="228"/>
      <c r="E28" s="282"/>
      <c r="F28" s="149"/>
    </row>
    <row r="29" spans="1:6" ht="12.75">
      <c r="A29" s="57"/>
      <c r="B29" s="238" t="s">
        <v>69</v>
      </c>
      <c r="C29" s="231"/>
      <c r="D29" s="231"/>
      <c r="E29" s="287"/>
      <c r="F29" s="149"/>
    </row>
    <row r="30" spans="1:6" ht="12.75">
      <c r="A30" s="57"/>
      <c r="B30" s="238" t="s">
        <v>70</v>
      </c>
      <c r="C30" s="232"/>
      <c r="D30" s="232"/>
      <c r="E30" s="288"/>
      <c r="F30" s="149"/>
    </row>
    <row r="31" spans="1:6" ht="12.75">
      <c r="A31" s="57"/>
      <c r="B31" s="238" t="s">
        <v>0</v>
      </c>
      <c r="C31" s="232"/>
      <c r="D31" s="232"/>
      <c r="E31" s="288"/>
      <c r="F31" s="149"/>
    </row>
    <row r="32" spans="1:6" ht="12.75">
      <c r="A32" s="51"/>
      <c r="B32" s="239" t="s">
        <v>71</v>
      </c>
      <c r="C32" s="230"/>
      <c r="D32" s="230"/>
      <c r="E32" s="285"/>
      <c r="F32" s="149"/>
    </row>
    <row r="33" spans="1:6" ht="12.75">
      <c r="A33" s="57" t="s">
        <v>33</v>
      </c>
      <c r="B33" s="238" t="s">
        <v>14</v>
      </c>
      <c r="C33" s="232"/>
      <c r="D33" s="232"/>
      <c r="E33" s="288"/>
      <c r="F33" s="149"/>
    </row>
    <row r="34" spans="1:6" ht="13.5" thickBot="1">
      <c r="A34" s="57"/>
      <c r="B34" s="238" t="s">
        <v>87</v>
      </c>
      <c r="C34" s="232"/>
      <c r="D34" s="232"/>
      <c r="E34" s="288"/>
      <c r="F34" s="149"/>
    </row>
    <row r="35" spans="1:6" ht="13.5" thickBot="1">
      <c r="A35" s="56" t="s">
        <v>54</v>
      </c>
      <c r="B35" s="103" t="s">
        <v>72</v>
      </c>
      <c r="C35" s="318">
        <f>C28</f>
        <v>0</v>
      </c>
      <c r="D35" s="318">
        <f>D28</f>
        <v>0</v>
      </c>
      <c r="E35" s="225"/>
      <c r="F35" s="149"/>
    </row>
    <row r="36" spans="1:6" ht="13.5" thickBot="1">
      <c r="A36" s="58" t="s">
        <v>55</v>
      </c>
      <c r="B36" s="240" t="s">
        <v>73</v>
      </c>
      <c r="C36" s="319"/>
      <c r="D36" s="319"/>
      <c r="E36" s="320"/>
      <c r="F36" s="149"/>
    </row>
    <row r="37" spans="1:6" ht="13.5" thickBot="1">
      <c r="A37" s="419" t="s">
        <v>55</v>
      </c>
      <c r="B37" s="103" t="s">
        <v>74</v>
      </c>
      <c r="C37" s="318"/>
      <c r="D37" s="318"/>
      <c r="E37" s="225"/>
      <c r="F37" s="149"/>
    </row>
    <row r="38" spans="1:6" ht="18" customHeight="1" thickBot="1">
      <c r="A38" s="59"/>
      <c r="B38" s="42" t="s">
        <v>75</v>
      </c>
      <c r="C38" s="417">
        <f>C21+C26+C35+C36</f>
        <v>26501</v>
      </c>
      <c r="D38" s="417">
        <f>D21+D26+D35+D36</f>
        <v>32274</v>
      </c>
      <c r="E38" s="418">
        <f>+D38/C38</f>
        <v>1.2178408361948605</v>
      </c>
      <c r="F38" s="149"/>
    </row>
    <row r="39" spans="3:5" ht="18.75" customHeight="1" thickBot="1">
      <c r="C39" s="149"/>
      <c r="D39" s="149"/>
      <c r="E39" s="169"/>
    </row>
    <row r="40" spans="2:5" ht="12.75">
      <c r="B40" s="315" t="s">
        <v>125</v>
      </c>
      <c r="C40" s="316">
        <v>4</v>
      </c>
      <c r="D40" s="316">
        <v>4</v>
      </c>
      <c r="E40" s="415">
        <f>+D40/C40</f>
        <v>1</v>
      </c>
    </row>
    <row r="41" spans="2:5" ht="13.5" thickBot="1">
      <c r="B41" s="112" t="s">
        <v>126</v>
      </c>
      <c r="C41" s="317">
        <v>4</v>
      </c>
      <c r="D41" s="317">
        <v>4</v>
      </c>
      <c r="E41" s="416">
        <f>+D41/C41</f>
        <v>1</v>
      </c>
    </row>
    <row r="42" spans="2:6" ht="12.75">
      <c r="B42" s="41"/>
      <c r="C42" s="60"/>
      <c r="D42" s="60"/>
      <c r="E42" s="222"/>
      <c r="F42" s="149"/>
    </row>
    <row r="43" spans="2:6" ht="12.75">
      <c r="B43" s="61"/>
      <c r="C43" s="223"/>
      <c r="D43" s="223"/>
      <c r="E43" s="241"/>
      <c r="F43" s="149"/>
    </row>
    <row r="44" ht="12.75">
      <c r="B44" s="41"/>
    </row>
    <row r="45" ht="12.75">
      <c r="B45" s="41"/>
    </row>
    <row r="46" ht="12.75">
      <c r="B46" s="41"/>
    </row>
  </sheetData>
  <sheetProtection/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90" r:id="rId1"/>
  <headerFooter alignWithMargins="0">
    <oddHeader>&amp;L4/E sz.melléklet&amp;C&amp;"Arial,Félkövér"&amp;12Öregiskola Közösségi Ház és Könyvtár
2014.évi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52" customWidth="1"/>
    <col min="2" max="2" width="19.28125" style="0" customWidth="1"/>
    <col min="3" max="3" width="21.421875" style="0" customWidth="1"/>
  </cols>
  <sheetData>
    <row r="1" spans="1:3" ht="12.75">
      <c r="A1" s="489" t="s">
        <v>336</v>
      </c>
      <c r="B1" s="242" t="s">
        <v>178</v>
      </c>
      <c r="C1" s="118" t="s">
        <v>179</v>
      </c>
    </row>
    <row r="2" spans="1:3" ht="12.75">
      <c r="A2" s="490"/>
      <c r="B2" s="491" t="s">
        <v>301</v>
      </c>
      <c r="C2" s="493"/>
    </row>
    <row r="3" spans="1:3" ht="12.75">
      <c r="A3" s="490"/>
      <c r="B3" s="168" t="s">
        <v>215</v>
      </c>
      <c r="C3" s="289" t="s">
        <v>215</v>
      </c>
    </row>
    <row r="4" spans="1:3" ht="13.5" thickBot="1">
      <c r="A4" s="490"/>
      <c r="B4" s="491" t="s">
        <v>10</v>
      </c>
      <c r="C4" s="492"/>
    </row>
    <row r="5" spans="1:3" ht="12.75">
      <c r="A5" s="321" t="s">
        <v>337</v>
      </c>
      <c r="B5" s="151"/>
      <c r="C5" s="63">
        <v>1472</v>
      </c>
    </row>
    <row r="6" spans="1:3" ht="12.75">
      <c r="A6" s="290" t="s">
        <v>338</v>
      </c>
      <c r="B6" s="151"/>
      <c r="C6" s="63">
        <v>181</v>
      </c>
    </row>
    <row r="7" spans="1:3" ht="12.75">
      <c r="A7" s="290" t="s">
        <v>339</v>
      </c>
      <c r="B7" s="322">
        <v>508</v>
      </c>
      <c r="C7" s="63">
        <v>12425</v>
      </c>
    </row>
    <row r="8" spans="1:3" ht="12.75">
      <c r="A8" s="290" t="s">
        <v>340</v>
      </c>
      <c r="B8" s="322">
        <v>949</v>
      </c>
      <c r="C8" s="63">
        <v>17953</v>
      </c>
    </row>
    <row r="9" spans="1:3" ht="12.75">
      <c r="A9" s="290" t="s">
        <v>341</v>
      </c>
      <c r="B9" s="322">
        <v>1143</v>
      </c>
      <c r="C9" s="63">
        <v>243</v>
      </c>
    </row>
    <row r="10" spans="1:3" ht="12.75">
      <c r="A10" s="326" t="s">
        <v>342</v>
      </c>
      <c r="B10" s="322">
        <f>+'2.sz.m.Bevételek'!D39+'2.sz.m.Bevételek'!D40+'2.sz.m.Bevételek'!D41</f>
        <v>29674</v>
      </c>
      <c r="C10" s="327"/>
    </row>
    <row r="11" spans="1:3" ht="13.5" thickBot="1">
      <c r="A11" s="291" t="s">
        <v>271</v>
      </c>
      <c r="B11" s="292">
        <f>SUM(B5:B9)</f>
        <v>2600</v>
      </c>
      <c r="C11" s="155">
        <f>SUM(C5:C9)</f>
        <v>32274</v>
      </c>
    </row>
    <row r="12" spans="1:5" ht="13.5" thickBot="1">
      <c r="A12" s="291" t="s">
        <v>272</v>
      </c>
      <c r="B12" s="292">
        <f>SUM(B5:B10)</f>
        <v>32274</v>
      </c>
      <c r="C12" s="155">
        <f>SUM(C5:C10)</f>
        <v>32274</v>
      </c>
      <c r="E12" s="487"/>
    </row>
    <row r="13" spans="2:3" ht="12.75">
      <c r="B13" s="62"/>
      <c r="C13" s="153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25"/>
  <sheetViews>
    <sheetView zoomScale="90" zoomScaleNormal="90" zoomScalePageLayoutView="0" workbookViewId="0" topLeftCell="A10">
      <selection activeCell="O18" sqref="O18"/>
    </sheetView>
  </sheetViews>
  <sheetFormatPr defaultColWidth="9.140625" defaultRowHeight="12.75"/>
  <cols>
    <col min="1" max="1" width="12.57421875" style="0" customWidth="1"/>
    <col min="2" max="2" width="77.28125" style="0" customWidth="1"/>
    <col min="3" max="6" width="16.7109375" style="0" hidden="1" customWidth="1"/>
    <col min="7" max="8" width="16.7109375" style="0" customWidth="1"/>
  </cols>
  <sheetData>
    <row r="1" ht="16.5" thickBot="1">
      <c r="A1" s="119"/>
    </row>
    <row r="2" spans="1:8" s="9" customFormat="1" ht="15.75" customHeight="1">
      <c r="A2" s="498" t="s">
        <v>140</v>
      </c>
      <c r="B2" s="120" t="s">
        <v>6</v>
      </c>
      <c r="C2" s="501" t="s">
        <v>141</v>
      </c>
      <c r="D2" s="502"/>
      <c r="E2" s="502"/>
      <c r="F2" s="502"/>
      <c r="G2" s="502"/>
      <c r="H2" s="503"/>
    </row>
    <row r="3" spans="1:8" s="9" customFormat="1" ht="13.5" thickBot="1">
      <c r="A3" s="499"/>
      <c r="B3" s="121" t="s">
        <v>142</v>
      </c>
      <c r="C3" s="504" t="s">
        <v>56</v>
      </c>
      <c r="D3" s="505"/>
      <c r="E3" s="505"/>
      <c r="F3" s="505"/>
      <c r="G3" s="505"/>
      <c r="H3" s="506"/>
    </row>
    <row r="4" spans="1:8" s="9" customFormat="1" ht="52.5" customHeight="1" thickBot="1">
      <c r="A4" s="500"/>
      <c r="B4" s="122"/>
      <c r="C4" s="123" t="s">
        <v>143</v>
      </c>
      <c r="D4" s="123" t="s">
        <v>144</v>
      </c>
      <c r="E4" s="123" t="s">
        <v>145</v>
      </c>
      <c r="F4" s="123" t="s">
        <v>129</v>
      </c>
      <c r="G4" s="123" t="s">
        <v>146</v>
      </c>
      <c r="H4" s="123" t="s">
        <v>12</v>
      </c>
    </row>
    <row r="5" spans="1:8" s="9" customFormat="1" ht="18" customHeight="1" thickBo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</row>
    <row r="6" spans="1:8" ht="18" customHeight="1" thickBot="1">
      <c r="A6" s="126" t="s">
        <v>147</v>
      </c>
      <c r="B6" s="127" t="s">
        <v>148</v>
      </c>
      <c r="C6" s="128"/>
      <c r="D6" s="129"/>
      <c r="E6" s="129"/>
      <c r="F6" s="129"/>
      <c r="G6" s="129"/>
      <c r="H6" s="130">
        <f aca="true" t="shared" si="0" ref="H6:H24">SUM(C6:G6)</f>
        <v>0</v>
      </c>
    </row>
    <row r="7" spans="1:8" ht="18.75" customHeight="1" thickBot="1">
      <c r="A7" s="131">
        <v>140040</v>
      </c>
      <c r="B7" s="132" t="s">
        <v>149</v>
      </c>
      <c r="C7" s="133"/>
      <c r="D7" s="133"/>
      <c r="E7" s="133"/>
      <c r="F7" s="133"/>
      <c r="G7" s="133"/>
      <c r="H7" s="130">
        <f t="shared" si="0"/>
        <v>0</v>
      </c>
    </row>
    <row r="8" spans="1:8" ht="26.25" thickBot="1">
      <c r="A8" s="131" t="s">
        <v>150</v>
      </c>
      <c r="B8" s="132" t="s">
        <v>151</v>
      </c>
      <c r="C8" s="133"/>
      <c r="D8" s="133"/>
      <c r="E8" s="133"/>
      <c r="F8" s="133"/>
      <c r="G8" s="133"/>
      <c r="H8" s="130">
        <f t="shared" si="0"/>
        <v>0</v>
      </c>
    </row>
    <row r="9" spans="1:8" ht="26.25" thickBot="1">
      <c r="A9" s="131" t="s">
        <v>150</v>
      </c>
      <c r="B9" s="132" t="s">
        <v>152</v>
      </c>
      <c r="C9" s="133"/>
      <c r="D9" s="133"/>
      <c r="E9" s="133"/>
      <c r="F9" s="133"/>
      <c r="G9" s="133"/>
      <c r="H9" s="130">
        <f t="shared" si="0"/>
        <v>0</v>
      </c>
    </row>
    <row r="10" spans="1:8" s="9" customFormat="1" ht="20.25" customHeight="1" thickBot="1">
      <c r="A10" s="494" t="s">
        <v>153</v>
      </c>
      <c r="B10" s="507"/>
      <c r="C10" s="134">
        <f>SUM(C6:C9)</f>
        <v>0</v>
      </c>
      <c r="D10" s="134">
        <f>SUM(D6:D9)</f>
        <v>0</v>
      </c>
      <c r="E10" s="134">
        <f>SUM(E6:E9)</f>
        <v>0</v>
      </c>
      <c r="F10" s="134">
        <f>SUM(F6:F9)</f>
        <v>0</v>
      </c>
      <c r="G10" s="134">
        <f>SUM(G6:G9)</f>
        <v>0</v>
      </c>
      <c r="H10" s="130">
        <f t="shared" si="0"/>
        <v>0</v>
      </c>
    </row>
    <row r="11" spans="1:8" ht="19.5" customHeight="1" thickBot="1">
      <c r="A11" s="131">
        <v>31</v>
      </c>
      <c r="B11" s="132" t="s">
        <v>154</v>
      </c>
      <c r="C11" s="133"/>
      <c r="D11" s="133"/>
      <c r="E11" s="133"/>
      <c r="F11" s="133"/>
      <c r="G11" s="133"/>
      <c r="H11" s="130">
        <f t="shared" si="0"/>
        <v>0</v>
      </c>
    </row>
    <row r="12" spans="1:8" ht="18" customHeight="1" thickBot="1">
      <c r="A12" s="131">
        <v>31</v>
      </c>
      <c r="B12" s="132" t="s">
        <v>155</v>
      </c>
      <c r="C12" s="133"/>
      <c r="D12" s="133"/>
      <c r="E12" s="133"/>
      <c r="F12" s="133"/>
      <c r="G12" s="133"/>
      <c r="H12" s="130">
        <f t="shared" si="0"/>
        <v>0</v>
      </c>
    </row>
    <row r="13" spans="1:8" ht="26.25" thickBot="1">
      <c r="A13" s="131" t="s">
        <v>156</v>
      </c>
      <c r="B13" s="132" t="s">
        <v>157</v>
      </c>
      <c r="C13" s="133"/>
      <c r="D13" s="133"/>
      <c r="E13" s="133"/>
      <c r="F13" s="133"/>
      <c r="G13" s="133"/>
      <c r="H13" s="130">
        <f t="shared" si="0"/>
        <v>0</v>
      </c>
    </row>
    <row r="14" spans="1:8" ht="26.25" thickBot="1">
      <c r="A14" s="131" t="s">
        <v>158</v>
      </c>
      <c r="B14" s="132" t="s">
        <v>159</v>
      </c>
      <c r="C14" s="133"/>
      <c r="D14" s="133"/>
      <c r="E14" s="133"/>
      <c r="F14" s="133"/>
      <c r="G14" s="133"/>
      <c r="H14" s="130">
        <f t="shared" si="0"/>
        <v>0</v>
      </c>
    </row>
    <row r="15" spans="1:8" ht="26.25" thickBot="1">
      <c r="A15" s="131" t="s">
        <v>160</v>
      </c>
      <c r="B15" s="132" t="s">
        <v>161</v>
      </c>
      <c r="C15" s="133"/>
      <c r="D15" s="133"/>
      <c r="E15" s="133"/>
      <c r="F15" s="133"/>
      <c r="G15" s="133"/>
      <c r="H15" s="130">
        <f t="shared" si="0"/>
        <v>0</v>
      </c>
    </row>
    <row r="16" spans="1:8" ht="26.25" thickBot="1">
      <c r="A16" s="131" t="s">
        <v>162</v>
      </c>
      <c r="B16" s="132" t="s">
        <v>163</v>
      </c>
      <c r="C16" s="133"/>
      <c r="D16" s="133"/>
      <c r="E16" s="133"/>
      <c r="F16" s="133"/>
      <c r="G16" s="133"/>
      <c r="H16" s="130">
        <f t="shared" si="0"/>
        <v>0</v>
      </c>
    </row>
    <row r="17" spans="1:8" ht="26.25" thickBot="1">
      <c r="A17" s="131" t="s">
        <v>164</v>
      </c>
      <c r="B17" s="132" t="s">
        <v>165</v>
      </c>
      <c r="C17" s="133"/>
      <c r="D17" s="133"/>
      <c r="E17" s="133"/>
      <c r="F17" s="133"/>
      <c r="G17" s="133">
        <v>2</v>
      </c>
      <c r="H17" s="130">
        <f t="shared" si="0"/>
        <v>2</v>
      </c>
    </row>
    <row r="18" spans="1:8" ht="26.25" thickBot="1">
      <c r="A18" s="131" t="s">
        <v>166</v>
      </c>
      <c r="B18" s="132" t="s">
        <v>167</v>
      </c>
      <c r="C18" s="133"/>
      <c r="D18" s="133"/>
      <c r="E18" s="133"/>
      <c r="F18" s="133"/>
      <c r="G18" s="133">
        <v>1</v>
      </c>
      <c r="H18" s="130">
        <f t="shared" si="0"/>
        <v>1</v>
      </c>
    </row>
    <row r="19" spans="1:8" ht="26.25" thickBot="1">
      <c r="A19" s="131" t="s">
        <v>168</v>
      </c>
      <c r="B19" s="132" t="s">
        <v>169</v>
      </c>
      <c r="C19" s="133"/>
      <c r="D19" s="133"/>
      <c r="E19" s="133"/>
      <c r="F19" s="133"/>
      <c r="G19" s="133">
        <v>1</v>
      </c>
      <c r="H19" s="130">
        <f t="shared" si="0"/>
        <v>1</v>
      </c>
    </row>
    <row r="20" spans="1:8" s="9" customFormat="1" ht="19.5" customHeight="1" thickBot="1">
      <c r="A20" s="496" t="s">
        <v>170</v>
      </c>
      <c r="B20" s="497"/>
      <c r="C20" s="134">
        <f>SUM(C11:C19)</f>
        <v>0</v>
      </c>
      <c r="D20" s="134">
        <f>SUM(D11:D19)</f>
        <v>0</v>
      </c>
      <c r="E20" s="134">
        <f>SUM(E11:E19)</f>
        <v>0</v>
      </c>
      <c r="F20" s="134">
        <f>SUM(F11:F19)</f>
        <v>0</v>
      </c>
      <c r="G20" s="134">
        <f>SUM(G11:G19)</f>
        <v>4</v>
      </c>
      <c r="H20" s="130">
        <f t="shared" si="0"/>
        <v>4</v>
      </c>
    </row>
    <row r="21" spans="1:8" ht="26.25" thickBot="1">
      <c r="A21" s="131" t="s">
        <v>171</v>
      </c>
      <c r="B21" s="135" t="s">
        <v>172</v>
      </c>
      <c r="C21" s="133"/>
      <c r="D21" s="133"/>
      <c r="E21" s="133"/>
      <c r="F21" s="133"/>
      <c r="G21" s="133"/>
      <c r="H21" s="130">
        <f t="shared" si="0"/>
        <v>0</v>
      </c>
    </row>
    <row r="22" spans="1:8" ht="17.25" customHeight="1" thickBot="1">
      <c r="A22" s="136">
        <v>888888</v>
      </c>
      <c r="B22" s="137" t="s">
        <v>173</v>
      </c>
      <c r="C22" s="133"/>
      <c r="D22" s="133"/>
      <c r="E22" s="133"/>
      <c r="F22" s="133"/>
      <c r="G22" s="133"/>
      <c r="H22" s="130">
        <f t="shared" si="0"/>
        <v>0</v>
      </c>
    </row>
    <row r="23" spans="1:8" s="9" customFormat="1" ht="20.25" customHeight="1" thickBot="1">
      <c r="A23" s="494" t="s">
        <v>174</v>
      </c>
      <c r="B23" s="495"/>
      <c r="C23" s="134">
        <f>SUM(C21:C22)</f>
        <v>0</v>
      </c>
      <c r="D23" s="134">
        <f>SUM(D21:D22)</f>
        <v>0</v>
      </c>
      <c r="E23" s="134">
        <f>SUM(E21:E22)</f>
        <v>0</v>
      </c>
      <c r="F23" s="134">
        <f>SUM(F21:F22)</f>
        <v>0</v>
      </c>
      <c r="G23" s="134">
        <f>SUM(G21:G22)</f>
        <v>0</v>
      </c>
      <c r="H23" s="130">
        <f t="shared" si="0"/>
        <v>0</v>
      </c>
    </row>
    <row r="24" spans="1:8" s="9" customFormat="1" ht="20.25" customHeight="1" thickBot="1">
      <c r="A24" s="496" t="s">
        <v>175</v>
      </c>
      <c r="B24" s="497"/>
      <c r="C24" s="134">
        <f>SUM(C10,C20,C23)</f>
        <v>0</v>
      </c>
      <c r="D24" s="134">
        <f>SUM(D10,D20,D23)</f>
        <v>0</v>
      </c>
      <c r="E24" s="134">
        <f>SUM(E10,E20,E23)</f>
        <v>0</v>
      </c>
      <c r="F24" s="134">
        <f>SUM(F10,F20,F23)</f>
        <v>0</v>
      </c>
      <c r="G24" s="134">
        <f>SUM(G10,G20,G23)</f>
        <v>4</v>
      </c>
      <c r="H24" s="130">
        <f t="shared" si="0"/>
        <v>4</v>
      </c>
    </row>
    <row r="25" ht="15.75">
      <c r="A25" s="119"/>
    </row>
  </sheetData>
  <sheetProtection/>
  <mergeCells count="7">
    <mergeCell ref="A23:B23"/>
    <mergeCell ref="A24:B24"/>
    <mergeCell ref="A2:A4"/>
    <mergeCell ref="C2:H2"/>
    <mergeCell ref="C3:H3"/>
    <mergeCell ref="A10:B10"/>
    <mergeCell ref="A20:B20"/>
  </mergeCells>
  <printOptions horizontalCentered="1"/>
  <pageMargins left="0.35433070866141736" right="0.2755905511811024" top="1.3779527559055118" bottom="0.984251968503937" header="0.5118110236220472" footer="0.5118110236220472"/>
  <pageSetup horizontalDpi="600" verticalDpi="600" orientation="landscape" paperSize="9" scale="73" r:id="rId1"/>
  <headerFooter alignWithMargins="0">
    <oddHeader>&amp;L6/E sz.melléklet&amp;C&amp;"Arial,Félkövér"&amp;12Öregiskola Közösségi Ház és Könyvtár éves létszám-előirányzata 2014. év</oddHeader>
    <oddFooter>&amp;L&amp;D&amp;C&amp;P&amp;R&amp;F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="90" zoomScaleNormal="90" zoomScalePageLayoutView="0" workbookViewId="0" topLeftCell="A10">
      <selection activeCell="I41" sqref="I41"/>
    </sheetView>
  </sheetViews>
  <sheetFormatPr defaultColWidth="9.140625" defaultRowHeight="12.75"/>
  <cols>
    <col min="1" max="1" width="35.421875" style="0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58" t="s">
        <v>180</v>
      </c>
      <c r="B1" s="110" t="s">
        <v>302</v>
      </c>
      <c r="C1" s="154" t="s">
        <v>200</v>
      </c>
      <c r="D1" s="154" t="s">
        <v>201</v>
      </c>
      <c r="E1" s="154" t="s">
        <v>202</v>
      </c>
      <c r="F1" s="154" t="s">
        <v>203</v>
      </c>
      <c r="G1" s="154" t="s">
        <v>204</v>
      </c>
      <c r="H1" s="154" t="s">
        <v>205</v>
      </c>
      <c r="I1" s="154" t="s">
        <v>206</v>
      </c>
      <c r="J1" s="154" t="s">
        <v>207</v>
      </c>
      <c r="K1" s="154" t="s">
        <v>208</v>
      </c>
      <c r="L1" s="154" t="s">
        <v>209</v>
      </c>
      <c r="M1" s="154" t="s">
        <v>210</v>
      </c>
      <c r="N1" s="154" t="s">
        <v>211</v>
      </c>
      <c r="O1" s="293" t="s">
        <v>302</v>
      </c>
    </row>
    <row r="2" spans="1:15" ht="12.75">
      <c r="A2" s="159" t="s">
        <v>181</v>
      </c>
      <c r="B2" s="460">
        <f>+'1. melléklet_BEVÉTEL_KIADÁS'!D6</f>
        <v>2600</v>
      </c>
      <c r="C2" s="312">
        <f>+$B$2/12</f>
        <v>216.66666666666666</v>
      </c>
      <c r="D2" s="312">
        <f aca="true" t="shared" si="0" ref="D2:N2">+$B$2/12</f>
        <v>216.66666666666666</v>
      </c>
      <c r="E2" s="312">
        <f t="shared" si="0"/>
        <v>216.66666666666666</v>
      </c>
      <c r="F2" s="312">
        <f t="shared" si="0"/>
        <v>216.66666666666666</v>
      </c>
      <c r="G2" s="312">
        <f t="shared" si="0"/>
        <v>216.66666666666666</v>
      </c>
      <c r="H2" s="312">
        <f t="shared" si="0"/>
        <v>216.66666666666666</v>
      </c>
      <c r="I2" s="312">
        <f t="shared" si="0"/>
        <v>216.66666666666666</v>
      </c>
      <c r="J2" s="312">
        <f t="shared" si="0"/>
        <v>216.66666666666666</v>
      </c>
      <c r="K2" s="312">
        <f t="shared" si="0"/>
        <v>216.66666666666666</v>
      </c>
      <c r="L2" s="312">
        <f t="shared" si="0"/>
        <v>216.66666666666666</v>
      </c>
      <c r="M2" s="312">
        <f t="shared" si="0"/>
        <v>216.66666666666666</v>
      </c>
      <c r="N2" s="312">
        <f t="shared" si="0"/>
        <v>216.66666666666666</v>
      </c>
      <c r="O2" s="294">
        <f>SUM(C2:N2)</f>
        <v>2600</v>
      </c>
    </row>
    <row r="3" spans="1:15" ht="12.75">
      <c r="A3" s="162" t="s">
        <v>76</v>
      </c>
      <c r="B3" s="307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295">
        <f aca="true" t="shared" si="1" ref="O3:O16">SUM(C3:N3)</f>
        <v>0</v>
      </c>
    </row>
    <row r="4" spans="1:15" ht="12.75">
      <c r="A4" s="162" t="s">
        <v>37</v>
      </c>
      <c r="B4" s="307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295">
        <f t="shared" si="1"/>
        <v>0</v>
      </c>
    </row>
    <row r="5" spans="1:15" ht="12.75">
      <c r="A5" s="162" t="s">
        <v>77</v>
      </c>
      <c r="B5" s="307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295">
        <f t="shared" si="1"/>
        <v>0</v>
      </c>
    </row>
    <row r="6" spans="1:15" ht="12.75">
      <c r="A6" s="162" t="s">
        <v>78</v>
      </c>
      <c r="B6" s="307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295">
        <f t="shared" si="1"/>
        <v>0</v>
      </c>
    </row>
    <row r="7" spans="1:15" ht="12.75">
      <c r="A7" s="162" t="s">
        <v>182</v>
      </c>
      <c r="B7" s="307">
        <f>+'1. melléklet_BEVÉTEL_KIADÁS'!D10</f>
        <v>8396</v>
      </c>
      <c r="C7" s="312">
        <f>+$B$7/12</f>
        <v>699.6666666666666</v>
      </c>
      <c r="D7" s="312">
        <f aca="true" t="shared" si="2" ref="D7:M7">+$B$7/12</f>
        <v>699.6666666666666</v>
      </c>
      <c r="E7" s="312">
        <f t="shared" si="2"/>
        <v>699.6666666666666</v>
      </c>
      <c r="F7" s="312">
        <f t="shared" si="2"/>
        <v>699.6666666666666</v>
      </c>
      <c r="G7" s="312">
        <f t="shared" si="2"/>
        <v>699.6666666666666</v>
      </c>
      <c r="H7" s="312">
        <f t="shared" si="2"/>
        <v>699.6666666666666</v>
      </c>
      <c r="I7" s="312">
        <f t="shared" si="2"/>
        <v>699.6666666666666</v>
      </c>
      <c r="J7" s="312">
        <f t="shared" si="2"/>
        <v>699.6666666666666</v>
      </c>
      <c r="K7" s="312">
        <f t="shared" si="2"/>
        <v>699.6666666666666</v>
      </c>
      <c r="L7" s="312">
        <f t="shared" si="2"/>
        <v>699.6666666666666</v>
      </c>
      <c r="M7" s="312">
        <f t="shared" si="2"/>
        <v>699.6666666666666</v>
      </c>
      <c r="N7" s="312">
        <f>+$B$7/12</f>
        <v>699.6666666666666</v>
      </c>
      <c r="O7" s="295">
        <f t="shared" si="1"/>
        <v>8396.000000000002</v>
      </c>
    </row>
    <row r="8" spans="1:15" s="1" customFormat="1" ht="12.75">
      <c r="A8" s="160" t="s">
        <v>183</v>
      </c>
      <c r="B8" s="307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161">
        <f t="shared" si="1"/>
        <v>0</v>
      </c>
    </row>
    <row r="9" spans="1:15" ht="12.75">
      <c r="A9" s="162" t="s">
        <v>184</v>
      </c>
      <c r="B9" s="307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295">
        <f t="shared" si="1"/>
        <v>0</v>
      </c>
    </row>
    <row r="10" spans="1:15" ht="12.75">
      <c r="A10" s="162" t="s">
        <v>185</v>
      </c>
      <c r="B10" s="307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295">
        <f t="shared" si="1"/>
        <v>0</v>
      </c>
    </row>
    <row r="11" spans="1:15" s="1" customFormat="1" ht="12.75">
      <c r="A11" s="160" t="s">
        <v>186</v>
      </c>
      <c r="B11" s="307"/>
      <c r="C11" s="311">
        <f>+$B$11/12</f>
        <v>0</v>
      </c>
      <c r="D11" s="311">
        <f aca="true" t="shared" si="3" ref="D11:N11">+$B$11/12</f>
        <v>0</v>
      </c>
      <c r="E11" s="311">
        <f t="shared" si="3"/>
        <v>0</v>
      </c>
      <c r="F11" s="311">
        <f t="shared" si="3"/>
        <v>0</v>
      </c>
      <c r="G11" s="311">
        <f t="shared" si="3"/>
        <v>0</v>
      </c>
      <c r="H11" s="311">
        <f t="shared" si="3"/>
        <v>0</v>
      </c>
      <c r="I11" s="311">
        <f t="shared" si="3"/>
        <v>0</v>
      </c>
      <c r="J11" s="311">
        <f t="shared" si="3"/>
        <v>0</v>
      </c>
      <c r="K11" s="311">
        <f t="shared" si="3"/>
        <v>0</v>
      </c>
      <c r="L11" s="311">
        <f t="shared" si="3"/>
        <v>0</v>
      </c>
      <c r="M11" s="311">
        <f t="shared" si="3"/>
        <v>0</v>
      </c>
      <c r="N11" s="311">
        <f t="shared" si="3"/>
        <v>0</v>
      </c>
      <c r="O11" s="161">
        <f t="shared" si="1"/>
        <v>0</v>
      </c>
    </row>
    <row r="12" spans="1:15" ht="12.75">
      <c r="A12" s="162" t="s">
        <v>80</v>
      </c>
      <c r="B12" s="307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295">
        <f t="shared" si="1"/>
        <v>0</v>
      </c>
    </row>
    <row r="13" spans="1:15" ht="12.75">
      <c r="A13" s="162" t="s">
        <v>187</v>
      </c>
      <c r="B13" s="307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295">
        <f t="shared" si="1"/>
        <v>0</v>
      </c>
    </row>
    <row r="14" spans="1:15" ht="12.75">
      <c r="A14" s="162" t="s">
        <v>16</v>
      </c>
      <c r="B14" s="307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295">
        <f t="shared" si="1"/>
        <v>0</v>
      </c>
    </row>
    <row r="15" spans="1:15" ht="12.75">
      <c r="A15" s="162" t="s">
        <v>188</v>
      </c>
      <c r="B15" s="307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295">
        <f t="shared" si="1"/>
        <v>0</v>
      </c>
    </row>
    <row r="16" spans="1:15" ht="12.75">
      <c r="A16" s="163" t="s">
        <v>79</v>
      </c>
      <c r="B16" s="308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296">
        <f t="shared" si="1"/>
        <v>0</v>
      </c>
    </row>
    <row r="17" spans="1:15" ht="13.5" thickBot="1">
      <c r="A17" s="163" t="s">
        <v>260</v>
      </c>
      <c r="B17" s="308">
        <f>+'1. melléklet_BEVÉTEL_KIADÁS'!D12</f>
        <v>21278</v>
      </c>
      <c r="C17" s="312">
        <f>+$B$17/12</f>
        <v>1773.1666666666667</v>
      </c>
      <c r="D17" s="312">
        <f aca="true" t="shared" si="4" ref="D17:N17">+$B$17/12</f>
        <v>1773.1666666666667</v>
      </c>
      <c r="E17" s="312">
        <f t="shared" si="4"/>
        <v>1773.1666666666667</v>
      </c>
      <c r="F17" s="312">
        <f t="shared" si="4"/>
        <v>1773.1666666666667</v>
      </c>
      <c r="G17" s="312">
        <f t="shared" si="4"/>
        <v>1773.1666666666667</v>
      </c>
      <c r="H17" s="312">
        <f t="shared" si="4"/>
        <v>1773.1666666666667</v>
      </c>
      <c r="I17" s="312">
        <f t="shared" si="4"/>
        <v>1773.1666666666667</v>
      </c>
      <c r="J17" s="312">
        <f t="shared" si="4"/>
        <v>1773.1666666666667</v>
      </c>
      <c r="K17" s="312">
        <f t="shared" si="4"/>
        <v>1773.1666666666667</v>
      </c>
      <c r="L17" s="312">
        <f t="shared" si="4"/>
        <v>1773.1666666666667</v>
      </c>
      <c r="M17" s="312">
        <f t="shared" si="4"/>
        <v>1773.1666666666667</v>
      </c>
      <c r="N17" s="312">
        <f t="shared" si="4"/>
        <v>1773.1666666666667</v>
      </c>
      <c r="O17" s="296">
        <f>SUM(C17:N17)</f>
        <v>21278</v>
      </c>
    </row>
    <row r="18" spans="1:15" ht="15" customHeight="1" thickBot="1">
      <c r="A18" s="164" t="s">
        <v>189</v>
      </c>
      <c r="B18" s="309">
        <f>SUM(B2:B17)</f>
        <v>32274</v>
      </c>
      <c r="C18" s="309">
        <f aca="true" t="shared" si="5" ref="C18:O18">SUM(C2:C17)</f>
        <v>2689.5</v>
      </c>
      <c r="D18" s="309">
        <f t="shared" si="5"/>
        <v>2689.5</v>
      </c>
      <c r="E18" s="309">
        <f t="shared" si="5"/>
        <v>2689.5</v>
      </c>
      <c r="F18" s="309">
        <f t="shared" si="5"/>
        <v>2689.5</v>
      </c>
      <c r="G18" s="309">
        <f t="shared" si="5"/>
        <v>2689.5</v>
      </c>
      <c r="H18" s="309">
        <f t="shared" si="5"/>
        <v>2689.5</v>
      </c>
      <c r="I18" s="309">
        <f t="shared" si="5"/>
        <v>2689.5</v>
      </c>
      <c r="J18" s="309">
        <f t="shared" si="5"/>
        <v>2689.5</v>
      </c>
      <c r="K18" s="309">
        <f t="shared" si="5"/>
        <v>2689.5</v>
      </c>
      <c r="L18" s="309">
        <f t="shared" si="5"/>
        <v>2689.5</v>
      </c>
      <c r="M18" s="309">
        <f t="shared" si="5"/>
        <v>2689.5</v>
      </c>
      <c r="N18" s="309">
        <f t="shared" si="5"/>
        <v>2689.5</v>
      </c>
      <c r="O18" s="309">
        <f t="shared" si="5"/>
        <v>32274</v>
      </c>
    </row>
    <row r="19" spans="1:15" ht="36.75" customHeight="1" thickBot="1">
      <c r="A19" s="164" t="s">
        <v>190</v>
      </c>
      <c r="B19" s="110" t="s">
        <v>302</v>
      </c>
      <c r="C19" s="154" t="s">
        <v>200</v>
      </c>
      <c r="D19" s="154" t="s">
        <v>201</v>
      </c>
      <c r="E19" s="154" t="s">
        <v>202</v>
      </c>
      <c r="F19" s="154" t="s">
        <v>203</v>
      </c>
      <c r="G19" s="154" t="s">
        <v>204</v>
      </c>
      <c r="H19" s="154" t="s">
        <v>205</v>
      </c>
      <c r="I19" s="154" t="s">
        <v>206</v>
      </c>
      <c r="J19" s="154" t="s">
        <v>207</v>
      </c>
      <c r="K19" s="154" t="s">
        <v>208</v>
      </c>
      <c r="L19" s="154" t="s">
        <v>209</v>
      </c>
      <c r="M19" s="154" t="s">
        <v>210</v>
      </c>
      <c r="N19" s="154" t="s">
        <v>211</v>
      </c>
      <c r="O19" s="293" t="s">
        <v>302</v>
      </c>
    </row>
    <row r="20" spans="1:15" ht="12.75">
      <c r="A20" s="159" t="s">
        <v>3</v>
      </c>
      <c r="B20" s="460">
        <f>+'1. melléklet_BEVÉTEL_KIADÁS'!D24</f>
        <v>10489</v>
      </c>
      <c r="C20" s="461">
        <f>+$B$20/12</f>
        <v>874.0833333333334</v>
      </c>
      <c r="D20" s="461">
        <f aca="true" t="shared" si="6" ref="D20:N20">+$B$20/12</f>
        <v>874.0833333333334</v>
      </c>
      <c r="E20" s="461">
        <f t="shared" si="6"/>
        <v>874.0833333333334</v>
      </c>
      <c r="F20" s="461">
        <f t="shared" si="6"/>
        <v>874.0833333333334</v>
      </c>
      <c r="G20" s="461">
        <f t="shared" si="6"/>
        <v>874.0833333333334</v>
      </c>
      <c r="H20" s="461">
        <f t="shared" si="6"/>
        <v>874.0833333333334</v>
      </c>
      <c r="I20" s="461">
        <f t="shared" si="6"/>
        <v>874.0833333333334</v>
      </c>
      <c r="J20" s="461">
        <f t="shared" si="6"/>
        <v>874.0833333333334</v>
      </c>
      <c r="K20" s="461">
        <f t="shared" si="6"/>
        <v>874.0833333333334</v>
      </c>
      <c r="L20" s="461">
        <f t="shared" si="6"/>
        <v>874.0833333333334</v>
      </c>
      <c r="M20" s="461">
        <f t="shared" si="6"/>
        <v>874.0833333333334</v>
      </c>
      <c r="N20" s="461">
        <f t="shared" si="6"/>
        <v>874.0833333333334</v>
      </c>
      <c r="O20" s="295">
        <f aca="true" t="shared" si="7" ref="O20:O30">SUM(C20:N20)</f>
        <v>10489</v>
      </c>
    </row>
    <row r="21" spans="1:15" ht="12.75">
      <c r="A21" s="159" t="s">
        <v>191</v>
      </c>
      <c r="B21" s="460">
        <f>+'1. melléklet_BEVÉTEL_KIADÁS'!D25</f>
        <v>2853</v>
      </c>
      <c r="C21" s="461">
        <f>+$B$21/12</f>
        <v>237.75</v>
      </c>
      <c r="D21" s="461">
        <f aca="true" t="shared" si="8" ref="D21:N21">+$B$21/12</f>
        <v>237.75</v>
      </c>
      <c r="E21" s="461">
        <f t="shared" si="8"/>
        <v>237.75</v>
      </c>
      <c r="F21" s="461">
        <f t="shared" si="8"/>
        <v>237.75</v>
      </c>
      <c r="G21" s="461">
        <f t="shared" si="8"/>
        <v>237.75</v>
      </c>
      <c r="H21" s="461">
        <f t="shared" si="8"/>
        <v>237.75</v>
      </c>
      <c r="I21" s="461">
        <f t="shared" si="8"/>
        <v>237.75</v>
      </c>
      <c r="J21" s="461">
        <f t="shared" si="8"/>
        <v>237.75</v>
      </c>
      <c r="K21" s="461">
        <f t="shared" si="8"/>
        <v>237.75</v>
      </c>
      <c r="L21" s="461">
        <f t="shared" si="8"/>
        <v>237.75</v>
      </c>
      <c r="M21" s="461">
        <f t="shared" si="8"/>
        <v>237.75</v>
      </c>
      <c r="N21" s="461">
        <f t="shared" si="8"/>
        <v>237.75</v>
      </c>
      <c r="O21" s="295">
        <f t="shared" si="7"/>
        <v>2853</v>
      </c>
    </row>
    <row r="22" spans="1:15" ht="12.75">
      <c r="A22" s="159" t="s">
        <v>62</v>
      </c>
      <c r="B22" s="460">
        <f>+'1. melléklet_BEVÉTEL_KIADÁS'!D26</f>
        <v>15686</v>
      </c>
      <c r="C22" s="461">
        <f>+$B$22/12</f>
        <v>1307.1666666666667</v>
      </c>
      <c r="D22" s="461">
        <f aca="true" t="shared" si="9" ref="D22:N22">+$B$22/12</f>
        <v>1307.1666666666667</v>
      </c>
      <c r="E22" s="461">
        <f t="shared" si="9"/>
        <v>1307.1666666666667</v>
      </c>
      <c r="F22" s="461">
        <f t="shared" si="9"/>
        <v>1307.1666666666667</v>
      </c>
      <c r="G22" s="461">
        <f t="shared" si="9"/>
        <v>1307.1666666666667</v>
      </c>
      <c r="H22" s="461">
        <f t="shared" si="9"/>
        <v>1307.1666666666667</v>
      </c>
      <c r="I22" s="461">
        <f t="shared" si="9"/>
        <v>1307.1666666666667</v>
      </c>
      <c r="J22" s="461">
        <f t="shared" si="9"/>
        <v>1307.1666666666667</v>
      </c>
      <c r="K22" s="461">
        <f t="shared" si="9"/>
        <v>1307.1666666666667</v>
      </c>
      <c r="L22" s="461">
        <f t="shared" si="9"/>
        <v>1307.1666666666667</v>
      </c>
      <c r="M22" s="461">
        <f t="shared" si="9"/>
        <v>1307.1666666666667</v>
      </c>
      <c r="N22" s="461">
        <f t="shared" si="9"/>
        <v>1307.1666666666667</v>
      </c>
      <c r="O22" s="295">
        <f t="shared" si="7"/>
        <v>15685.999999999998</v>
      </c>
    </row>
    <row r="23" spans="1:15" ht="12.75">
      <c r="A23" s="166" t="s">
        <v>192</v>
      </c>
      <c r="B23" s="462">
        <f>+'4.sz.m.Kiadások'!C18</f>
        <v>0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295">
        <f t="shared" si="7"/>
        <v>0</v>
      </c>
    </row>
    <row r="24" spans="1:15" ht="12.75">
      <c r="A24" s="166" t="s">
        <v>193</v>
      </c>
      <c r="B24" s="462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295">
        <f t="shared" si="7"/>
        <v>0</v>
      </c>
    </row>
    <row r="25" spans="1:15" ht="12.75">
      <c r="A25" s="166" t="s">
        <v>194</v>
      </c>
      <c r="B25" s="462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295">
        <f t="shared" si="7"/>
        <v>0</v>
      </c>
    </row>
    <row r="26" spans="1:15" ht="12.75">
      <c r="A26" s="166" t="s">
        <v>212</v>
      </c>
      <c r="B26" s="462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295">
        <f t="shared" si="7"/>
        <v>0</v>
      </c>
    </row>
    <row r="27" spans="1:15" ht="12.75">
      <c r="A27" s="166" t="s">
        <v>195</v>
      </c>
      <c r="B27" s="462">
        <f>+'1. melléklet_BEVÉTEL_KIADÁS'!D33+'1. melléklet_BEVÉTEL_KIADÁS'!D34</f>
        <v>3246</v>
      </c>
      <c r="C27" s="463">
        <f>+$B$27/12</f>
        <v>270.5</v>
      </c>
      <c r="D27" s="463">
        <f aca="true" t="shared" si="10" ref="D27:N27">+$B$27/12</f>
        <v>270.5</v>
      </c>
      <c r="E27" s="463">
        <f t="shared" si="10"/>
        <v>270.5</v>
      </c>
      <c r="F27" s="463">
        <f t="shared" si="10"/>
        <v>270.5</v>
      </c>
      <c r="G27" s="463">
        <f t="shared" si="10"/>
        <v>270.5</v>
      </c>
      <c r="H27" s="463">
        <f t="shared" si="10"/>
        <v>270.5</v>
      </c>
      <c r="I27" s="463">
        <f t="shared" si="10"/>
        <v>270.5</v>
      </c>
      <c r="J27" s="463">
        <f t="shared" si="10"/>
        <v>270.5</v>
      </c>
      <c r="K27" s="463">
        <f t="shared" si="10"/>
        <v>270.5</v>
      </c>
      <c r="L27" s="463">
        <f t="shared" si="10"/>
        <v>270.5</v>
      </c>
      <c r="M27" s="463">
        <f t="shared" si="10"/>
        <v>270.5</v>
      </c>
      <c r="N27" s="463">
        <f t="shared" si="10"/>
        <v>270.5</v>
      </c>
      <c r="O27" s="295">
        <f t="shared" si="7"/>
        <v>3246</v>
      </c>
    </row>
    <row r="28" spans="1:15" ht="12.75">
      <c r="A28" s="166" t="s">
        <v>196</v>
      </c>
      <c r="B28" s="462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295">
        <f t="shared" si="7"/>
        <v>0</v>
      </c>
    </row>
    <row r="29" spans="1:15" ht="12.75">
      <c r="A29" s="166" t="s">
        <v>197</v>
      </c>
      <c r="B29" s="462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295">
        <f t="shared" si="7"/>
        <v>0</v>
      </c>
    </row>
    <row r="30" spans="1:15" ht="13.5" thickBot="1">
      <c r="A30" s="166"/>
      <c r="B30" s="464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295">
        <f t="shared" si="7"/>
        <v>0</v>
      </c>
    </row>
    <row r="31" spans="1:15" ht="15.75" customHeight="1" thickBot="1">
      <c r="A31" s="164" t="s">
        <v>198</v>
      </c>
      <c r="B31" s="309">
        <f>+B22+B21+B20+B23+B24+B27+B28+B29</f>
        <v>32274</v>
      </c>
      <c r="C31" s="156">
        <f aca="true" t="shared" si="11" ref="C31:M31">SUM(C20,C21,C22,C23:C30)</f>
        <v>2689.5</v>
      </c>
      <c r="D31" s="156">
        <f t="shared" si="11"/>
        <v>2689.5</v>
      </c>
      <c r="E31" s="156">
        <f t="shared" si="11"/>
        <v>2689.5</v>
      </c>
      <c r="F31" s="156">
        <f t="shared" si="11"/>
        <v>2689.5</v>
      </c>
      <c r="G31" s="156">
        <f t="shared" si="11"/>
        <v>2689.5</v>
      </c>
      <c r="H31" s="156">
        <f t="shared" si="11"/>
        <v>2689.5</v>
      </c>
      <c r="I31" s="156">
        <f t="shared" si="11"/>
        <v>2689.5</v>
      </c>
      <c r="J31" s="156">
        <f t="shared" si="11"/>
        <v>2689.5</v>
      </c>
      <c r="K31" s="156">
        <f t="shared" si="11"/>
        <v>2689.5</v>
      </c>
      <c r="L31" s="156">
        <f t="shared" si="11"/>
        <v>2689.5</v>
      </c>
      <c r="M31" s="156">
        <f t="shared" si="11"/>
        <v>2689.5</v>
      </c>
      <c r="N31" s="156">
        <f>SUM(N20,N21,N22,N23:N30)</f>
        <v>2689.5</v>
      </c>
      <c r="O31" s="297">
        <f>SUM(C31:N31)</f>
        <v>32274</v>
      </c>
    </row>
    <row r="32" spans="1:15" ht="13.5" thickBot="1">
      <c r="A32" s="306"/>
      <c r="B32" s="310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298">
        <f>SUM(C32:N32)</f>
        <v>0</v>
      </c>
    </row>
    <row r="33" spans="1:15" ht="13.5" thickBot="1">
      <c r="A33" s="306" t="s">
        <v>199</v>
      </c>
      <c r="B33" s="76">
        <f aca="true" t="shared" si="12" ref="B33:N33">+B18-B31</f>
        <v>0</v>
      </c>
      <c r="C33" s="111">
        <f t="shared" si="12"/>
        <v>0</v>
      </c>
      <c r="D33" s="111">
        <f t="shared" si="12"/>
        <v>0</v>
      </c>
      <c r="E33" s="111">
        <f t="shared" si="12"/>
        <v>0</v>
      </c>
      <c r="F33" s="111">
        <f t="shared" si="12"/>
        <v>0</v>
      </c>
      <c r="G33" s="111">
        <f t="shared" si="12"/>
        <v>0</v>
      </c>
      <c r="H33" s="111">
        <f t="shared" si="12"/>
        <v>0</v>
      </c>
      <c r="I33" s="111">
        <f t="shared" si="12"/>
        <v>0</v>
      </c>
      <c r="J33" s="111">
        <f t="shared" si="12"/>
        <v>0</v>
      </c>
      <c r="K33" s="111">
        <f t="shared" si="12"/>
        <v>0</v>
      </c>
      <c r="L33" s="111">
        <f t="shared" si="12"/>
        <v>0</v>
      </c>
      <c r="M33" s="111">
        <f t="shared" si="12"/>
        <v>0</v>
      </c>
      <c r="N33" s="111">
        <f t="shared" si="12"/>
        <v>0</v>
      </c>
      <c r="O33" s="299">
        <f>SUM(C33:N33)</f>
        <v>0</v>
      </c>
    </row>
    <row r="34" spans="2:15" ht="13.5" customHeight="1">
      <c r="B34" s="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2.75">
      <c r="A35" t="s">
        <v>261</v>
      </c>
      <c r="B35" s="2">
        <f>SUM(B2:B16)</f>
        <v>10996</v>
      </c>
      <c r="C35" s="2">
        <f aca="true" t="shared" si="13" ref="C35:O35">SUM(C2:C16)</f>
        <v>916.3333333333333</v>
      </c>
      <c r="D35" s="2">
        <f t="shared" si="13"/>
        <v>916.3333333333333</v>
      </c>
      <c r="E35" s="2">
        <f t="shared" si="13"/>
        <v>916.3333333333333</v>
      </c>
      <c r="F35" s="2">
        <f t="shared" si="13"/>
        <v>916.3333333333333</v>
      </c>
      <c r="G35" s="2">
        <f t="shared" si="13"/>
        <v>916.3333333333333</v>
      </c>
      <c r="H35" s="2">
        <f t="shared" si="13"/>
        <v>916.3333333333333</v>
      </c>
      <c r="I35" s="2">
        <f t="shared" si="13"/>
        <v>916.3333333333333</v>
      </c>
      <c r="J35" s="2">
        <f t="shared" si="13"/>
        <v>916.3333333333333</v>
      </c>
      <c r="K35" s="2">
        <f t="shared" si="13"/>
        <v>916.3333333333333</v>
      </c>
      <c r="L35" s="2">
        <f t="shared" si="13"/>
        <v>916.3333333333333</v>
      </c>
      <c r="M35" s="2">
        <f t="shared" si="13"/>
        <v>916.3333333333333</v>
      </c>
      <c r="N35" s="2">
        <f t="shared" si="13"/>
        <v>916.3333333333333</v>
      </c>
      <c r="O35" s="2">
        <f t="shared" si="13"/>
        <v>10996.000000000002</v>
      </c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5" r:id="rId1"/>
  <headerFooter alignWithMargins="0">
    <oddHeader>&amp;L7/E sz. melléklet&amp;C&amp;"Arial,Félkövér"&amp;11Öregiskola Közösségi Ház és Könyvtár
2014.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titkarsag titkarsag</cp:lastModifiedBy>
  <cp:lastPrinted>2014-02-05T21:52:49Z</cp:lastPrinted>
  <dcterms:created xsi:type="dcterms:W3CDTF">2008-07-24T13:43:35Z</dcterms:created>
  <dcterms:modified xsi:type="dcterms:W3CDTF">2014-02-07T07:17:06Z</dcterms:modified>
  <cp:category/>
  <cp:version/>
  <cp:contentType/>
  <cp:contentStatus/>
</cp:coreProperties>
</file>