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Mérleg" sheetId="1" r:id="rId1"/>
    <sheet name="Mérleg2" sheetId="2" r:id="rId2"/>
    <sheet name="Mérleg2.a" sheetId="3" r:id="rId3"/>
    <sheet name="Önk össz.bevétel" sheetId="4" r:id="rId4"/>
    <sheet name="normatíva" sheetId="5" r:id="rId5"/>
    <sheet name="Önk.össz kiadás" sheetId="6" r:id="rId6"/>
    <sheet name="Jogalkotás" sheetId="7" r:id="rId7"/>
    <sheet name="Szociális ellátások" sheetId="8" r:id="rId8"/>
    <sheet name="Városüzemeltetés" sheetId="9" r:id="rId9"/>
    <sheet name="VF saját forrásból" sheetId="10" r:id="rId10"/>
    <sheet name="VF Eu forrásból" sheetId="11" r:id="rId11"/>
    <sheet name="Védőnő, EÜ" sheetId="12" r:id="rId12"/>
    <sheet name="Egyéb tevékenység" sheetId="13" r:id="rId13"/>
    <sheet name="Int.összesen" sheetId="14" r:id="rId14"/>
    <sheet name="PH" sheetId="15" r:id="rId15"/>
    <sheet name="Óvoda" sheetId="16" r:id="rId16"/>
    <sheet name="BBKP" sheetId="17" r:id="rId17"/>
    <sheet name="Beruházás" sheetId="18" r:id="rId18"/>
    <sheet name="Felújítás" sheetId="19" r:id="rId19"/>
    <sheet name="Létszámok" sheetId="20" r:id="rId20"/>
    <sheet name="Martongazda átadott pe" sheetId="21" r:id="rId21"/>
    <sheet name="Több éves kihat" sheetId="22" r:id="rId22"/>
    <sheet name="Ei felhaszn." sheetId="23" r:id="rId23"/>
    <sheet name="Közv.tám" sheetId="24" r:id="rId24"/>
    <sheet name="Átadott pe" sheetId="25" r:id="rId25"/>
  </sheets>
  <externalReferences>
    <externalReference r:id="rId28"/>
    <externalReference r:id="rId29"/>
  </externalReferences>
  <definedNames>
    <definedName name="_xlnm.Print_Titles" localSheetId="16">'BBKP'!$1:$6</definedName>
    <definedName name="_xlnm.Print_Titles" localSheetId="12">'Egyéb tevékenység'!$A:$C</definedName>
    <definedName name="_xlnm.Print_Titles" localSheetId="6">'Jogalkotás'!$4:$6</definedName>
    <definedName name="_xlnm.Print_Titles" localSheetId="20">'Martongazda átadott pe'!$1:$3</definedName>
    <definedName name="_xlnm.Print_Titles" localSheetId="15">'Óvoda'!$1:$6</definedName>
    <definedName name="_xlnm.Print_Titles" localSheetId="5">'Önk.össz kiadás'!$A:$C</definedName>
    <definedName name="_xlnm.Print_Titles" localSheetId="14">'PH'!$1:$6</definedName>
    <definedName name="_xlnm.Print_Titles" localSheetId="7">'Szociális ellátások'!$A:$C</definedName>
    <definedName name="_xlnm.Print_Titles" localSheetId="8">'Városüzemeltetés'!$A:$C,'Városüzemeltetés'!$1:$1</definedName>
    <definedName name="_xlnm.Print_Titles" localSheetId="11">'Védőnő, EÜ'!$1:$6</definedName>
    <definedName name="_xlnm.Print_Titles" localSheetId="10">'VF Eu forrásból'!$1:$6</definedName>
    <definedName name="_xlnm.Print_Titles" localSheetId="9">'VF saját forrásból'!$1:$6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J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 áfa</t>
        </r>
      </text>
    </comment>
    <comment ref="J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 áfa: 4973
Főtér műsz.ell áfa: 179
Eml.tere+Kodály park áfa: 21 905
Gyalolgátkelő áfa: 106</t>
        </r>
      </text>
    </comment>
    <comment ref="M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Zöldterület kialakítása</t>
        </r>
      </text>
    </comment>
    <comment ref="M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Zöldterület kialakítása áfája</t>
        </r>
      </text>
    </comment>
    <comment ref="G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Tervek</t>
        </r>
      </text>
    </comment>
    <comment ref="G10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BBKP+ÓM építkezés</t>
        </r>
      </text>
    </comment>
    <comment ref="G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M: Tervek áfája: 1801
500M: Leaderhez áfa: 850</t>
        </r>
      </text>
    </comment>
    <comment ref="G114" authorId="0">
      <text>
        <r>
          <rPr>
            <sz val="8"/>
            <rFont val="Tahoma"/>
            <family val="2"/>
          </rPr>
          <t>500M:
Budai u. 1 homlokzat felújítása</t>
        </r>
      </text>
    </comment>
    <comment ref="G1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MG kft átadott pe</t>
        </r>
      </text>
    </comment>
    <comment ref="J105" authorId="0">
      <text>
        <r>
          <rPr>
            <sz val="8"/>
            <rFont val="Tahoma"/>
            <family val="2"/>
          </rPr>
          <t>500M: Emlékezés tere+Kodály park. Építése:43032
Gyalogátkelő ép: 394
Főtér műszaki ell: 662</t>
        </r>
      </text>
    </comment>
    <comment ref="J1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Járdaépítés</t>
        </r>
      </text>
    </comment>
    <comment ref="J1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Járdaépítés áfája</t>
        </r>
      </text>
    </comment>
    <comment ref="P10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Óvodabővítés berendezés</t>
        </r>
      </text>
    </comment>
    <comment ref="S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500M: KEOP</t>
        </r>
      </text>
    </comment>
    <comment ref="S1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500M :KEOP áfa</t>
        </r>
      </text>
    </comment>
    <comment ref="V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500 M tartalék</t>
        </r>
      </text>
    </comment>
  </commentList>
</comments>
</file>

<file path=xl/comments11.xml><?xml version="1.0" encoding="utf-8"?>
<comments xmlns="http://schemas.openxmlformats.org/spreadsheetml/2006/main">
  <authors>
    <author>user</author>
    <author>Anyuka</author>
  </authors>
  <commentList>
    <comment ref="G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Leader- BBK+ÓM
KDOP</t>
        </r>
      </text>
    </comment>
    <comment ref="P4" authorId="1">
      <text>
        <r>
          <rPr>
            <b/>
            <sz val="9"/>
            <rFont val="Tahoma"/>
            <family val="2"/>
          </rPr>
          <t>Anyuka:</t>
        </r>
        <r>
          <rPr>
            <sz val="9"/>
            <rFont val="Tahoma"/>
            <family val="2"/>
          </rPr>
          <t xml:space="preserve">
TÁMOP 6.1.2</t>
        </r>
      </text>
    </comment>
    <comment ref="P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Tárgyjutalom</t>
        </r>
      </text>
    </comment>
    <comment ref="P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Dokumentálás ktge</t>
        </r>
      </text>
    </comment>
    <comment ref="P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Rendezvény
Telefon, Posta
Bankktg</t>
        </r>
      </text>
    </comment>
    <comment ref="G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építkezés: 177 956
Leader építkezés: 23 841</t>
        </r>
      </text>
    </comment>
    <comment ref="G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terv</t>
        </r>
      </text>
    </comment>
    <comment ref="G1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KDOP irodai gép, berendezés</t>
        </r>
      </text>
    </comment>
    <comment ref="G110" authorId="0">
      <text>
        <r>
          <rPr>
            <sz val="8"/>
            <rFont val="Tahoma"/>
            <family val="2"/>
          </rPr>
          <t>KDOP áfa: 52426
Leader áfa: 7658</t>
        </r>
      </text>
    </comment>
    <comment ref="J10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Új Leader</t>
        </r>
      </text>
    </comment>
    <comment ref="M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terv</t>
        </r>
      </text>
    </comment>
    <comment ref="M110" authorId="0">
      <text>
        <r>
          <rPr>
            <b/>
            <sz val="8"/>
            <rFont val="Tahoma"/>
            <family val="2"/>
          </rPr>
          <t xml:space="preserve">user:
</t>
        </r>
        <r>
          <rPr>
            <sz val="8"/>
            <rFont val="Tahoma"/>
            <family val="2"/>
          </rPr>
          <t>KEOP terv áfája</t>
        </r>
      </text>
    </comment>
    <comment ref="M1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önk.visszafizetés</t>
        </r>
      </text>
    </comment>
  </commentList>
</comments>
</file>

<file path=xl/comments13.xml><?xml version="1.0" encoding="utf-8"?>
<comments xmlns="http://schemas.openxmlformats.org/spreadsheetml/2006/main">
  <authors>
    <author>user</author>
    <author>Anyuka</author>
  </authors>
  <commentList>
    <comment ref="J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Beethoven isk. MG Kft ktgei</t>
        </r>
      </text>
    </comment>
    <comment ref="M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Beethoven Iskola egyéb ktgei</t>
        </r>
      </text>
    </comment>
    <comment ref="Y98" authorId="1">
      <text>
        <r>
          <rPr>
            <sz val="9"/>
            <rFont val="Tahoma"/>
            <family val="2"/>
          </rPr>
          <t>Csatornabevétel tartaléka: 9728
Egyéb. 20 000</t>
        </r>
      </text>
    </comment>
    <comment ref="Y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Tkt pe átadás. 8498
Normatíva: 202 783
Tám.szolg norm: 8 550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M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Könyvtár:112
ÓM: 1469
Rendezvények. 600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D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Könyv, folyóirat</t>
        </r>
      </text>
    </comment>
    <comment ref="D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Üzemanyag: 170
Munkaruha: 165
Egyéb készlet: 250
Irodaszer. 1500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Szoftver nyomköv.díj
Internet</t>
        </r>
      </text>
    </comment>
    <comment ref="D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Telefon</t>
        </r>
      </text>
    </comment>
    <comment ref="D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ügyvéd, közjegyző: 400
Okt.továbbképzés: 2 234</t>
        </r>
      </text>
    </comment>
    <comment ref="D50" authorId="0">
      <text>
        <r>
          <rPr>
            <sz val="8"/>
            <rFont val="Tahoma"/>
            <family val="2"/>
          </rPr>
          <t>Bankktg: 550
Posta: 2500
Könyvvizsg: 530
Hirdetés: 100
Saldo. 180
Egyéb: 500
Gyepmester: 750
Utalvány ktg: 50</t>
        </r>
      </text>
    </comment>
    <comment ref="D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Vagyonbiztosítás, díjak</t>
        </r>
      </text>
    </comment>
    <comment ref="D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Eper progi</t>
        </r>
      </text>
    </comment>
    <comment ref="D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egyéb info</t>
        </r>
      </text>
    </comment>
    <comment ref="D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Eper áfa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G35" authorId="0">
      <text>
        <r>
          <rPr>
            <sz val="8"/>
            <color indexed="8"/>
            <rFont val="Arial"/>
            <family val="2"/>
          </rPr>
          <t>Gyógyszer:20
Könyv, folyóirat: 115
Szakmai anyag: 570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G36" authorId="0">
      <text>
        <r>
          <rPr>
            <sz val="8"/>
            <color indexed="8"/>
            <rFont val="Arial"/>
            <family val="2"/>
          </rPr>
          <t>Irodaszer: 200
Munkaruha: 525
Egyéb, 
tisztítószer: 500</t>
        </r>
      </text>
    </comment>
    <comment ref="G50" authorId="0">
      <text>
        <r>
          <rPr>
            <sz val="10"/>
            <color indexed="8"/>
            <rFont val="Arial"/>
            <family val="2"/>
          </rPr>
          <t>user:
Bankktg. 200
Egyéb üz: 35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G36" authorId="0">
      <text>
        <r>
          <rPr>
            <sz val="8"/>
            <color indexed="8"/>
            <rFont val="Arial"/>
            <family val="2"/>
          </rPr>
          <t>Gyógyszer: 5
Könyv:30
Egyéb info.hord: 60
Szakmai anyagok: 40
Repi: 520</t>
        </r>
      </text>
    </comment>
    <comment ref="J36" authorId="0">
      <text>
        <r>
          <rPr>
            <sz val="10"/>
            <color indexed="8"/>
            <rFont val="Arial"/>
            <family val="2"/>
          </rPr>
          <t>Kiállítás karbantart.szükséges anyagok</t>
        </r>
      </text>
    </comment>
    <comment ref="P36" authorId="0">
      <text>
        <r>
          <rPr>
            <sz val="8"/>
            <color indexed="8"/>
            <rFont val="Arial"/>
            <family val="2"/>
          </rPr>
          <t>Gyógyszer:5
Könyv: 900
Folyóirat: 200
egyéb info.hordozó: 100
Repi:25</t>
        </r>
      </text>
    </comment>
    <comment ref="G37" authorId="0">
      <text>
        <r>
          <rPr>
            <sz val="8"/>
            <color indexed="8"/>
            <rFont val="Arial"/>
            <family val="2"/>
          </rPr>
          <t>user:
Irodaszer: 100
egyéb anyag:120</t>
        </r>
      </text>
    </comment>
    <comment ref="J37" authorId="0">
      <text>
        <r>
          <rPr>
            <sz val="10"/>
            <color indexed="8"/>
            <rFont val="Arial"/>
            <family val="2"/>
          </rPr>
          <t>Irodaszer
egyéb anyagok</t>
        </r>
      </text>
    </comment>
    <comment ref="P37" authorId="0">
      <text>
        <r>
          <rPr>
            <sz val="10"/>
            <color indexed="8"/>
            <rFont val="Arial"/>
            <family val="2"/>
          </rPr>
          <t>user:
Irodaszer
egyéb anyag</t>
        </r>
      </text>
    </comment>
    <comment ref="G50" authorId="0">
      <text>
        <r>
          <rPr>
            <sz val="10"/>
            <color indexed="8"/>
            <rFont val="Arial"/>
            <family val="2"/>
          </rPr>
          <t>user:
Pfiff.Zs.tandíj</t>
        </r>
      </text>
    </comment>
    <comment ref="G51" authorId="0">
      <text>
        <r>
          <rPr>
            <sz val="10"/>
            <color indexed="8"/>
            <rFont val="Arial"/>
            <family val="2"/>
          </rPr>
          <t>user:
Rendezvényekre szolg., fellépők</t>
        </r>
      </text>
    </comment>
    <comment ref="P51" authorId="0">
      <text>
        <r>
          <rPr>
            <sz val="8"/>
            <color indexed="8"/>
            <rFont val="Arial"/>
            <family val="2"/>
          </rPr>
          <t>Posta
Riasztó
Rendezvények
Fénymásoló karbantartása
Vonalkód címkék</t>
        </r>
        <r>
          <rPr>
            <sz val="10"/>
            <color indexed="8"/>
            <rFont val="Arial"/>
            <family val="2"/>
          </rPr>
          <t xml:space="preserve">
</t>
        </r>
      </text>
    </comment>
    <comment ref="V51" authorId="0">
      <text>
        <r>
          <rPr>
            <sz val="10"/>
            <color indexed="8"/>
            <rFont val="Arial"/>
            <family val="2"/>
          </rPr>
          <t>user:
Főszerk: 105*12= 1 260
Tördelés: 30*12=360
Nyomda: 1 800</t>
        </r>
      </text>
    </comment>
  </commentList>
</comments>
</file>

<file path=xl/comments4.xml><?xml version="1.0" encoding="utf-8"?>
<comments xmlns="http://schemas.openxmlformats.org/spreadsheetml/2006/main">
  <authors>
    <author>Anyuka</author>
    <author>user</author>
  </authors>
  <commentList>
    <comment ref="C58" authorId="0">
      <text>
        <r>
          <rPr>
            <sz val="8"/>
            <rFont val="Tahoma"/>
            <family val="2"/>
          </rPr>
          <t>Csatorna bev: 15888
Víz bev: 253</t>
        </r>
      </text>
    </comment>
    <comment ref="C4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Iparűzési adó</t>
        </r>
      </text>
    </comment>
    <comment ref="C5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Talajterhelési díj</t>
        </r>
      </text>
    </comment>
    <comment ref="C5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Pótlékok, bírságok
</t>
        </r>
      </text>
    </comment>
    <comment ref="C1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tám: 600
Iskolatej tám: 250
Jöv.pótló tám: 7770
Munkaügyi kp tám: 6900
TKT-nak támogató szolg. bevéte: 8550</t>
        </r>
      </text>
    </comment>
    <comment ref="C1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leader: 1430
Támop 6.1.2:  111</t>
        </r>
      </text>
    </comment>
    <comment ref="C2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Leader: 31 499
KDOP 246 085
Keop: 12 205
Támop 6.1.2: 640
Új Leader: 18 417</t>
        </r>
      </text>
    </comment>
    <comment ref="C5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bevétel: 630
Hazai Hús:2090
</t>
        </r>
      </text>
    </comment>
    <comment ref="C6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Mezőőri bev: 170
Csatorna bev: 4290
víz bev: 68
hazai hús: 522</t>
        </r>
      </text>
    </comment>
    <comment ref="C6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KEOP áfája</t>
        </r>
      </text>
    </comment>
    <comment ref="C7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Pályázat: 12334
500 M: 3511
Új leader: 264
Műk: 56662
Egyéb. 20000</t>
        </r>
      </text>
    </comment>
    <comment ref="C74" authorId="1">
      <text>
        <r>
          <rPr>
            <sz val="8"/>
            <rFont val="Tahoma"/>
            <family val="2"/>
          </rPr>
          <t>Pályázat: 510
500 M: 175 695
Új leader: 4973</t>
        </r>
      </text>
    </comment>
    <comment ref="C6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Temető fennt:42
MÁV: 3 500</t>
        </r>
      </text>
    </comment>
    <comment ref="C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Védőnő+iskola eü</t>
        </r>
      </text>
    </comment>
    <comment ref="C20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TKT</t>
        </r>
      </text>
    </comment>
    <comment ref="C24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Viziközmű hitel tám</t>
        </r>
      </text>
    </comment>
    <comment ref="C2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Gyúró Önk támogatás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Bankktg. 4 000
Möosz, Töosz, tagdíj: 500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Rendszerkarbantart: 180/hó= 2160
Internet: 90</t>
        </r>
      </text>
    </comment>
    <comment ref="D1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Gyúró Önk kölcsön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Ápolási díj
Közgyógy</t>
        </r>
      </text>
    </comment>
    <comment ref="J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Óvodáztatási támogatás</t>
        </r>
      </text>
    </comment>
    <comment ref="M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Rendszeres szoc.segély
Foglalkoztatást hely.tám</t>
        </r>
      </text>
    </comment>
    <comment ref="P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Lakásfenntart.tám</t>
        </r>
      </text>
    </comment>
    <comment ref="V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Köztemetés
Önkormányzati segély
Közép-és főisk.tám
Óvodatej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B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Földhiv kiad+telekmegosztás: 1 250
Tűz és munkavédelem: 759</t>
        </r>
      </text>
    </comment>
    <comment ref="AB9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Városgazd.feladat
MÁV feladat</t>
        </r>
      </text>
    </comment>
  </commentList>
</comments>
</file>

<file path=xl/sharedStrings.xml><?xml version="1.0" encoding="utf-8"?>
<sst xmlns="http://schemas.openxmlformats.org/spreadsheetml/2006/main" count="3387" uniqueCount="823">
  <si>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</si>
  <si>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</si>
  <si>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</si>
  <si>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</si>
  <si>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</si>
  <si>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</si>
  <si>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</si>
  <si>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</si>
  <si>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</si>
  <si>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</si>
  <si>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</si>
  <si>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</si>
  <si>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</si>
  <si>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</si>
  <si>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</si>
  <si>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</si>
  <si>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</si>
  <si>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</si>
  <si>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</si>
  <si>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</si>
  <si>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</si>
  <si>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</si>
  <si>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</si>
  <si>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</si>
  <si>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</si>
  <si>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</si>
  <si>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</si>
  <si>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</si>
  <si>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</si>
  <si>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</si>
  <si>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</si>
  <si>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</si>
  <si>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</si>
  <si>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</si>
  <si>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</si>
  <si>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</si>
  <si>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</si>
  <si>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</si>
  <si>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</si>
  <si>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</si>
  <si>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</si>
  <si>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</si>
  <si>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</si>
  <si>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</si>
  <si>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</si>
  <si>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</si>
  <si>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</si>
  <si>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</si>
  <si>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</si>
  <si>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</si>
  <si>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</si>
  <si>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</si>
  <si>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</si>
  <si>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</si>
  <si>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</si>
  <si>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</si>
  <si>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</si>
  <si>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</si>
  <si>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</si>
  <si>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</si>
  <si>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</si>
  <si>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</si>
  <si>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</si>
  <si>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</si>
  <si>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</si>
  <si>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</si>
  <si>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</si>
  <si>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</si>
  <si>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</si>
  <si>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</si>
  <si>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</si>
  <si>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</si>
  <si>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</si>
  <si>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</si>
  <si>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</si>
  <si>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</si>
  <si>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</si>
  <si>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</si>
  <si>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</si>
  <si>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</si>
  <si>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</si>
  <si>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</si>
  <si>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</si>
  <si>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</si>
  <si>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</si>
  <si>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</si>
  <si>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</si>
  <si>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</si>
  <si>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</si>
  <si>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</si>
  <si>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</si>
  <si>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</si>
  <si>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</si>
  <si>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</si>
  <si>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</si>
  <si>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</si>
  <si>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</si>
  <si>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</si>
  <si>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</si>
  <si>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</si>
  <si>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</si>
  <si>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</si>
  <si>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</si>
  <si>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</si>
  <si>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</si>
  <si>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</si>
  <si>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 egyéb civil szervezetek</t>
  </si>
  <si>
    <t>ebből:önkormányzati többségi tulajdonú nem pénzügyi vállalkozások</t>
  </si>
  <si>
    <t>ebből: egyéb vállalkozások</t>
  </si>
  <si>
    <t>ebből: egyéb külföldiek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</si>
  <si>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</si>
  <si>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</si>
  <si>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</si>
  <si>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</si>
  <si>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</si>
  <si>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</si>
  <si>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</si>
  <si>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</si>
  <si>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</si>
  <si>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</si>
  <si>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</si>
  <si>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</si>
  <si>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</si>
  <si>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</si>
  <si>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</si>
  <si>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</si>
  <si>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</si>
  <si>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</si>
  <si>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</si>
  <si>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</si>
  <si>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</si>
  <si>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</si>
  <si>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</si>
  <si>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</si>
  <si>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</si>
  <si>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</si>
  <si>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</si>
  <si>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</si>
  <si>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</si>
  <si>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</si>
  <si>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</si>
  <si>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</si>
  <si>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</si>
  <si>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</si>
  <si>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</si>
  <si>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</si>
  <si>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</si>
  <si>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</si>
  <si>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</si>
  <si>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</si>
  <si>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</si>
  <si>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</si>
  <si>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</si>
  <si>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</si>
  <si>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</si>
  <si>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</si>
  <si>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</si>
  <si>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</si>
  <si>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</si>
  <si>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</si>
  <si>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</si>
  <si>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</si>
  <si>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</si>
  <si>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</si>
  <si>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</si>
  <si>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</si>
  <si>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</si>
  <si>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</si>
  <si>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</si>
  <si>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</si>
  <si>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</si>
  <si>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</si>
  <si>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</si>
  <si>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</si>
  <si>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</si>
  <si>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</si>
  <si>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</si>
  <si>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</si>
  <si>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</si>
  <si>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</si>
  <si>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</si>
  <si>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</si>
  <si>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101150- Betegséggel kapcs. pénzbeli ellátások</t>
  </si>
  <si>
    <t>104051- Gyermekvédelmi pénzbeli és természetbeni ellátások</t>
  </si>
  <si>
    <t>105010- Munkanélküli aktív korúak ellátásai</t>
  </si>
  <si>
    <t>106020-Lakásfenntartással, lakhatással összefüggő ellátások</t>
  </si>
  <si>
    <t>107051- Szociális étkeztetés</t>
  </si>
  <si>
    <t>107060-Egyéb szociális pénzbeni és természetbeni ellátások, támogatások</t>
  </si>
  <si>
    <t>Eredeti ei.</t>
  </si>
  <si>
    <t>Mód. Ei.</t>
  </si>
  <si>
    <t>Telj. Ei.</t>
  </si>
  <si>
    <t>Összesen</t>
  </si>
  <si>
    <t>011130 Orvosi rendelő, védőnői helységek</t>
  </si>
  <si>
    <t>013320 Köztemető fenntartása</t>
  </si>
  <si>
    <t>045150 Egyéb szárazföldi személyszállítás</t>
  </si>
  <si>
    <t>045120 Út, autópálya építése</t>
  </si>
  <si>
    <t>051030 Nem veszélyes hulladék vegyes begyűjtése, szállítása, átrakása</t>
  </si>
  <si>
    <t>064010 Közvilágítás</t>
  </si>
  <si>
    <t>066010 Zöldterület-kezelés</t>
  </si>
  <si>
    <t>066020 Város- és községgazdálkodási egyéb szolgáltatások</t>
  </si>
  <si>
    <t>081030 Sportlétesítmények, edzőtáborok működtetése és fejlesztése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</si>
  <si>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</si>
  <si>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</si>
  <si>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</si>
  <si>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061020-Lakóépület építése</t>
  </si>
  <si>
    <t>045120- Út, autópálya építése</t>
  </si>
  <si>
    <t>091110- Óvodai nevelés, ellátás szakmai feladatai</t>
  </si>
  <si>
    <t>900070 Fejezeti és általános tartalékok elszámolása</t>
  </si>
  <si>
    <t>052020 Szennyvíz gyűjtése, tisztítása, elhelyezése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</si>
  <si>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</si>
  <si>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</si>
  <si>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</si>
  <si>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</si>
  <si>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</si>
  <si>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</si>
  <si>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</si>
  <si>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041231- Rövid időtartamú közfoglalkoztatás</t>
  </si>
  <si>
    <t>096020-Iskolai intézményi étkeztetés</t>
  </si>
  <si>
    <t>091211-Köznev.int tanuló szakmai feladatai</t>
  </si>
  <si>
    <t>084032-Civil szervezetek programtámogatása</t>
  </si>
  <si>
    <t>081041- Sportszervezetek támogatása</t>
  </si>
  <si>
    <t>091250- Alapfokú művokt. Összefüggő működési feladatok</t>
  </si>
  <si>
    <t>092111-Köznev.int tanuló szakmai feladatai</t>
  </si>
  <si>
    <t>045120-Út, autópálya építés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</si>
  <si>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</si>
  <si>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</si>
  <si>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</si>
  <si>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</si>
  <si>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</si>
  <si>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</si>
  <si>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</si>
  <si>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</si>
  <si>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</si>
  <si>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</si>
  <si>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</si>
  <si>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</si>
  <si>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</si>
  <si>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</si>
  <si>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</si>
  <si>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</si>
  <si>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</si>
  <si>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</si>
  <si>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</si>
  <si>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</si>
  <si>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</si>
  <si>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</si>
  <si>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</si>
  <si>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</si>
  <si>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</si>
  <si>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</si>
  <si>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</si>
  <si>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</si>
  <si>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</si>
  <si>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</si>
  <si>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</si>
  <si>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</si>
  <si>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</si>
  <si>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</si>
  <si>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</si>
  <si>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</si>
  <si>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</si>
  <si>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</si>
  <si>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</si>
  <si>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</si>
  <si>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</si>
  <si>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</si>
  <si>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</si>
  <si>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</si>
  <si>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</si>
  <si>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</si>
  <si>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</si>
  <si>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</si>
  <si>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</si>
  <si>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</si>
  <si>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</si>
  <si>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</si>
  <si>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</si>
  <si>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</si>
  <si>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</si>
  <si>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</si>
  <si>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</si>
  <si>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</si>
  <si>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</si>
  <si>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</si>
  <si>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</si>
  <si>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</si>
  <si>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</si>
  <si>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</si>
  <si>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</si>
  <si>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</si>
  <si>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</si>
  <si>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</si>
  <si>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</si>
  <si>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</si>
  <si>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</si>
  <si>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</si>
  <si>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</si>
  <si>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Üdülőhelyi feladatok támogatása</t>
  </si>
  <si>
    <t>Házi segítségnyújtás</t>
  </si>
  <si>
    <t>Tanyagondnoki szolgálat</t>
  </si>
  <si>
    <t>Idősek nappali ellátása</t>
  </si>
  <si>
    <t>Jogalkotás</t>
  </si>
  <si>
    <t>Szociális ellátások</t>
  </si>
  <si>
    <t>Városüzemeltetés</t>
  </si>
  <si>
    <t>Városfejlesztés saját forrásból</t>
  </si>
  <si>
    <t>Városfejlesztés Eu forrásból</t>
  </si>
  <si>
    <t>Védőnő, Eü szolgáltatás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</si>
  <si>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</si>
  <si>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</si>
  <si>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</si>
  <si>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</si>
  <si>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</si>
  <si>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</si>
  <si>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</si>
  <si>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</si>
  <si>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</si>
  <si>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</si>
  <si>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</si>
  <si>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</si>
  <si>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</si>
  <si>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</si>
  <si>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</si>
  <si>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Normatíva jogcíme</t>
  </si>
  <si>
    <t>ÖNKORMÁNYZAT</t>
  </si>
  <si>
    <t>TÖBBCÉLÚ KIST. TÁRSULÁS</t>
  </si>
  <si>
    <t>Mindösszesen</t>
  </si>
  <si>
    <t>Eredeti előirányzat</t>
  </si>
  <si>
    <t>II. Módosítás (június havi)</t>
  </si>
  <si>
    <t>III. Módosítás (október havi)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</si>
  <si>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</si>
  <si>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</si>
  <si>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</si>
  <si>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</si>
  <si>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</si>
  <si>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</si>
  <si>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2013/2014 8 hó</t>
  </si>
  <si>
    <t>2014/2015 4 hó</t>
  </si>
  <si>
    <t>Óvodaped bértámogatása</t>
  </si>
  <si>
    <t>Óvodaped pótlólagos támogatás</t>
  </si>
  <si>
    <t>Óvodapedagógusok  nev. munkáját közvetlenül segítők bértámogatása</t>
  </si>
  <si>
    <t>Óvodaműködtetési támogatás</t>
  </si>
  <si>
    <t>Gyermekétkeztetés támogatás</t>
  </si>
  <si>
    <t>Köznevelési támogatások összesen</t>
  </si>
  <si>
    <t>Szociális és gyermekjóléti feladat</t>
  </si>
  <si>
    <t>Családi napközi</t>
  </si>
  <si>
    <t>Szociális feladatok összesen</t>
  </si>
  <si>
    <t>Könyvtári, közművelődési feladat támogatása</t>
  </si>
  <si>
    <t>Köznevelési feladatok egyéb tám</t>
  </si>
  <si>
    <t>Lakott külterülettel kapcsol. Tám</t>
  </si>
  <si>
    <t>Bérkompenzáció</t>
  </si>
  <si>
    <t>TÁMOGATÁSOK 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</si>
  <si>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</si>
  <si>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</si>
  <si>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</si>
  <si>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</si>
  <si>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</si>
  <si>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</si>
  <si>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</si>
  <si>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</si>
  <si>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</si>
  <si>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096010- Óvodai intézményi étkeztetés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</si>
  <si>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</si>
  <si>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</si>
  <si>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</si>
  <si>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</si>
  <si>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</si>
  <si>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</si>
  <si>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</si>
  <si>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</si>
  <si>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</si>
  <si>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</si>
  <si>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</si>
  <si>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</si>
  <si>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</si>
  <si>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</si>
  <si>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</si>
  <si>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</si>
  <si>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</si>
  <si>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</si>
  <si>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</si>
  <si>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F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</si>
  <si>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</si>
  <si>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</si>
  <si>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</si>
  <si>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</si>
  <si>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</si>
  <si>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</si>
  <si>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</si>
  <si>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</si>
  <si>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</si>
  <si>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</si>
  <si>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</si>
  <si>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</si>
  <si>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5 sz. táblázat</t>
  </si>
  <si>
    <t>Költségvetési egyenleg (1/20. sor-2/11. sor)</t>
  </si>
  <si>
    <t>2014. ÉVI KÖLTSÉGVETÉSÉNEK PÉNZÜGYI MÉRLEGE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</si>
  <si>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</si>
  <si>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</si>
  <si>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</si>
  <si>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</si>
  <si>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</si>
  <si>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</si>
  <si>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</si>
  <si>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</si>
  <si>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</si>
  <si>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</si>
  <si>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</si>
  <si>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</si>
  <si>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</si>
  <si>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</si>
  <si>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</si>
  <si>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</si>
  <si>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</si>
  <si>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</si>
  <si>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</si>
  <si>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</si>
  <si>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</si>
  <si>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</si>
  <si>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</si>
  <si>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</si>
  <si>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</si>
  <si>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Működési tartalék</t>
  </si>
  <si>
    <t>ÁFA kölcsön törlesztés</t>
  </si>
  <si>
    <t>I. Működtetés összesen</t>
  </si>
  <si>
    <t>Felhalmozásra átvett pénzeszközök</t>
  </si>
  <si>
    <t>II.Fejlesztés összesen</t>
  </si>
  <si>
    <t>Martonvásár Város Önkormányzat beruházási (felhalmozási) célú kiadásai
előirányzata feladatonként</t>
  </si>
  <si>
    <t>Sorsz.</t>
  </si>
  <si>
    <t>Beruházás  megnevezése</t>
  </si>
  <si>
    <t>Saját erő</t>
  </si>
  <si>
    <t>Pályázati támogatás</t>
  </si>
  <si>
    <t>G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</si>
  <si>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</si>
  <si>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</si>
  <si>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</si>
  <si>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</si>
  <si>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</si>
  <si>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 xml:space="preserve">Áthúzódó hazai tám. fejlesztési programok </t>
  </si>
  <si>
    <t>Hazai támogatású fejlesztési programok összesen</t>
  </si>
  <si>
    <t>Intézményi beruházások</t>
  </si>
  <si>
    <t>Intézményi beruházások összesen</t>
  </si>
  <si>
    <t>Informatikai fejlesztés</t>
  </si>
  <si>
    <t>Informatikai fejlesztés összesen</t>
  </si>
  <si>
    <t>Tervek</t>
  </si>
  <si>
    <t>Tervek összesen</t>
  </si>
  <si>
    <t>BERUHÁZÁSOK ÖSSZESEN:</t>
  </si>
  <si>
    <t>Áthúzódó 2013. évi EU-s beruházások</t>
  </si>
  <si>
    <t>Martonvásár Város Önkormányzat felújítási (felhalmozási) célú kiadásai
előirányzata feladatonként</t>
  </si>
  <si>
    <t>Ssz.</t>
  </si>
  <si>
    <t>Felújítás  megnevezése</t>
  </si>
  <si>
    <t xml:space="preserve">Eredeti előirányzat </t>
  </si>
  <si>
    <t xml:space="preserve">Módosított előirányzat </t>
  </si>
  <si>
    <t>Európai uniós támogatással megvalósuló felújítás</t>
  </si>
  <si>
    <t>Európai uniós támogatással megvalósuló felújítások összesen</t>
  </si>
  <si>
    <t>Egyéb felújítások</t>
  </si>
  <si>
    <t xml:space="preserve">Áthúzódó egyéb felújítások </t>
  </si>
  <si>
    <t>Egyéb felújítások összesen</t>
  </si>
  <si>
    <t>Intézményi felújítások</t>
  </si>
  <si>
    <t>Intézményi felújítások összesen</t>
  </si>
  <si>
    <t>FELÚJÍTÁSOK  ÖSSZESEN:</t>
  </si>
  <si>
    <t>Sorszám</t>
  </si>
  <si>
    <t>2013. évi tervezett  létszám (fő)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</si>
  <si>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</si>
  <si>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</si>
  <si>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</si>
  <si>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</si>
  <si>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</si>
  <si>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Közfoglalkoztatottak</t>
  </si>
  <si>
    <t>Martonvásár Város Önkormányzata és Intézményei  2014. évi létszámkerete</t>
  </si>
  <si>
    <t>2013. évi módosított   létszám (fő)</t>
  </si>
  <si>
    <t>2014. évi tervezett  létszám (fő)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</si>
  <si>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</si>
  <si>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</si>
  <si>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</si>
  <si>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</si>
  <si>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</si>
  <si>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</si>
  <si>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</si>
  <si>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</si>
  <si>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</si>
  <si>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</si>
  <si>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</si>
  <si>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</si>
  <si>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</si>
  <si>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</si>
  <si>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</si>
  <si>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</rPr>
      <t>(igazgatási szolg.díj)</t>
    </r>
  </si>
  <si>
    <t>Leader 8546287945- Kulturális gyalogsétány</t>
  </si>
  <si>
    <t>KEOP 7.1.0</t>
  </si>
  <si>
    <t>Leader 1016268- BBKP+ÓM</t>
  </si>
  <si>
    <t>KDOP 2.1.1</t>
  </si>
  <si>
    <t>Iskola épület</t>
  </si>
  <si>
    <t>Orvosi rendelő</t>
  </si>
  <si>
    <t>Rendezési terv</t>
  </si>
  <si>
    <t>Építés- Emlékezés tere</t>
  </si>
  <si>
    <t>Építés- Kodály parkoló</t>
  </si>
  <si>
    <t>Óvodabővítés- berendezés</t>
  </si>
  <si>
    <t>BBKP és Óvoda Múzeum beruházás</t>
  </si>
  <si>
    <t>Budai u. 1 épület felújítása</t>
  </si>
  <si>
    <t>Járda felújítás</t>
  </si>
  <si>
    <t>Gyalogátkelő kialakítása</t>
  </si>
  <si>
    <t>TÁMOP-3.2.4.A-11/1-2012-0047 (BBKP)</t>
  </si>
  <si>
    <t>BBKP kis értékű tárgyi eszközök</t>
  </si>
  <si>
    <t>Eper program</t>
  </si>
  <si>
    <t>Informatikai eszköz beszerzés</t>
  </si>
  <si>
    <t>Brunszvik T. Óvoda kis értékű tárgyi eszközök</t>
  </si>
  <si>
    <t>Védőnők kis értékű tárgyi eszközök</t>
  </si>
  <si>
    <t>Jogalkotás kis értékű tárgyi eszközök</t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</si>
  <si>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</si>
  <si>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</si>
  <si>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</si>
  <si>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</si>
  <si>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</si>
  <si>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>Pályázati maradványból megvalósuló</t>
  </si>
  <si>
    <t>Tárgyévi teljesítés 
összesen</t>
  </si>
  <si>
    <t xml:space="preserve">Polgármesteri Hivatal </t>
  </si>
  <si>
    <t>500 M</t>
  </si>
  <si>
    <t>Megnevezézs</t>
  </si>
  <si>
    <t>Adatok E forintban</t>
  </si>
  <si>
    <t>B21</t>
  </si>
  <si>
    <t>Felhalmozási célú önkormnyzati támogatások</t>
  </si>
  <si>
    <t>1.melléklet</t>
  </si>
  <si>
    <t xml:space="preserve">                                                     Martonvásár Város Önkormányzata                           </t>
  </si>
  <si>
    <t>2.melléklet</t>
  </si>
  <si>
    <t>Martonvásár Város Önkormányzatának bevételei 2014.</t>
  </si>
  <si>
    <t>Adatok Ft-ban</t>
  </si>
  <si>
    <t>Adatok E Ft-ban</t>
  </si>
  <si>
    <t>Martonvásár Város Önkormányzatának kiadásai 2014.</t>
  </si>
  <si>
    <t xml:space="preserve">Martonvásár Város Önkormányzatának kiadásai 2014. </t>
  </si>
  <si>
    <t>Önkormányzati jogalkotás kormányzati funkció</t>
  </si>
  <si>
    <t>Városfejlesztési feladatok saját forrásból</t>
  </si>
  <si>
    <t>Városfejlesztési feladatok EU forrásból</t>
  </si>
  <si>
    <t>Védőnői, iskola egészségügyi feladatok ellátása</t>
  </si>
  <si>
    <t>Intézmények mindösszesen</t>
  </si>
  <si>
    <t>Martonávásr Város Önkormányzatának kiadásai 2014.</t>
  </si>
  <si>
    <t>Bruszvik-Beethoven Rendezvényszervező Központ és Könyvtár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</si>
  <si>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</si>
  <si>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</si>
  <si>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</si>
  <si>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</si>
  <si>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</si>
  <si>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</si>
  <si>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</si>
  <si>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</si>
  <si>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</si>
  <si>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</si>
  <si>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</si>
  <si>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</si>
  <si>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</si>
  <si>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</si>
  <si>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</si>
  <si>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</si>
  <si>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</si>
  <si>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</si>
  <si>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</si>
  <si>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</si>
  <si>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</si>
  <si>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</si>
  <si>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</si>
  <si>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</si>
  <si>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</si>
  <si>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</si>
  <si>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Gyermekétkeztetés üzemeltetési támogatás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</si>
  <si>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</si>
  <si>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</si>
  <si>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</si>
  <si>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</si>
  <si>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Viziközmű hitel</t>
  </si>
  <si>
    <t>Tartalék</t>
  </si>
  <si>
    <t>ebből:önk.többségi tulajdonú nem pénzügyi vállalkozások</t>
  </si>
  <si>
    <t>Európai uniós támogatással megvalósuló beruházások összesen</t>
  </si>
  <si>
    <t xml:space="preserve">Európai uniós támogatással megvalósuló beruházások </t>
  </si>
  <si>
    <t>Áthúzódó 2013 évi EU-s felújítások</t>
  </si>
  <si>
    <t>TÁMOP3.4.2.A/11-2-2012-0019 (Óvoda)</t>
  </si>
  <si>
    <t>Tartalék 500 M</t>
  </si>
  <si>
    <t>TÁMOP 6-1.2-11/1/A és B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</si>
  <si>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</si>
  <si>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</si>
  <si>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</si>
  <si>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</si>
  <si>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</si>
  <si>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</si>
  <si>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</si>
  <si>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</si>
  <si>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</si>
  <si>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</si>
  <si>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</si>
  <si>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</si>
  <si>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</si>
  <si>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</si>
  <si>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</si>
  <si>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</si>
  <si>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</si>
  <si>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Martonvásár Város Önkormányzata</t>
  </si>
  <si>
    <t>Működési kiadások</t>
  </si>
  <si>
    <t>Közhatalmi bevételek</t>
  </si>
  <si>
    <t>Konszolidált tőketörlesztés kamata</t>
  </si>
  <si>
    <t>Martongazda Kft. 2014 tervezett kiadások</t>
  </si>
  <si>
    <t>2014 évi tervezett kiadások</t>
  </si>
  <si>
    <t>Érkezőállami tám.</t>
  </si>
  <si>
    <t>2014. évi kiadások államilag fedezett is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</si>
  <si>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</si>
  <si>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</si>
  <si>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</si>
  <si>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</si>
  <si>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</si>
  <si>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</si>
  <si>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</si>
  <si>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</si>
  <si>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</si>
  <si>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</si>
  <si>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</si>
  <si>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</si>
  <si>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Városüzemeltetés ( VÜ )</t>
  </si>
  <si>
    <t>Települési hulladék gazdálkodás</t>
  </si>
  <si>
    <t>Települési, intézményi hulladék elszállítás dologi</t>
  </si>
  <si>
    <t>Előző sor bér (1.2fő)</t>
  </si>
  <si>
    <t>Köztéri hulladék edények ürítése,  karbantartása, pótlása dologi</t>
  </si>
  <si>
    <t>Köztéri hulladék edények ürítése,  karbantartása pótlása (0.3fő)</t>
  </si>
  <si>
    <t>Hulladék szállítási hozzájárulás</t>
  </si>
  <si>
    <t>Hó és síkosság mentesítés gépi</t>
  </si>
  <si>
    <t>Hó és síkosság mentesítés kézi dologi</t>
  </si>
  <si>
    <t>Hó és síkosság mentesítés kézi (0.5fő)</t>
  </si>
  <si>
    <t>Kézi út és járdatisztítás</t>
  </si>
  <si>
    <t>Közutak melletti terület tisztítás</t>
  </si>
  <si>
    <t>Köztéri hulladék edények ürítése</t>
  </si>
  <si>
    <t>Út, járda tisztítás, buszmegálló takarítás (0.2fő)</t>
  </si>
  <si>
    <t>Általános Ktg.</t>
  </si>
  <si>
    <t>Út, járda pormentesítés locsolás</t>
  </si>
  <si>
    <t>Út, járda karbantartás</t>
  </si>
  <si>
    <t>Út, járdaburkolat felületi javítása (kátyúzás)</t>
  </si>
  <si>
    <t>Közúti tartozékok karbantartása</t>
  </si>
  <si>
    <t>Hidak karbantartása</t>
  </si>
  <si>
    <t>Kerékpár utak karbantartása</t>
  </si>
  <si>
    <t>Akadálymentesítés</t>
  </si>
  <si>
    <t>Köztemető fenntartása</t>
  </si>
  <si>
    <t>Hulladék elszállítás</t>
  </si>
  <si>
    <t>Villanyáram díj</t>
  </si>
  <si>
    <t>Vízdíj</t>
  </si>
  <si>
    <t>Bér (1fő)</t>
  </si>
  <si>
    <t xml:space="preserve">Kút, és egyéb karbantartás, fenntartás </t>
  </si>
  <si>
    <t>Helyi közösségi közlekedés</t>
  </si>
  <si>
    <t>Helyijárat üzemeltetés (3fő)</t>
  </si>
  <si>
    <t>Kistérségi kiegészítő járatok igénybevétele</t>
  </si>
  <si>
    <t>Lizingdíj</t>
  </si>
  <si>
    <t>Közvilágítás, karbantartás</t>
  </si>
  <si>
    <t>Közvilágítás, karbantartás EH-SZER</t>
  </si>
  <si>
    <t>Áram díj MVM</t>
  </si>
  <si>
    <t>Rendszer használati díj E-on</t>
  </si>
  <si>
    <t>Részletfizetés</t>
  </si>
  <si>
    <t>Zöldterület kezelés</t>
  </si>
  <si>
    <t xml:space="preserve">Parkok és zöldterületek kaszálása </t>
  </si>
  <si>
    <t>Előző sor bér (2.5fő)</t>
  </si>
  <si>
    <t>Zöldhulladék és hulladék elszállítása dologi</t>
  </si>
  <si>
    <t>Előző sor bér (0.5fő)</t>
  </si>
  <si>
    <t xml:space="preserve">Lombgyűjtés </t>
  </si>
  <si>
    <t>Előző sor bér (0.25fő)</t>
  </si>
  <si>
    <t>Faápolás</t>
  </si>
  <si>
    <t>Veszélyes fák ápolása</t>
  </si>
  <si>
    <t xml:space="preserve">Virágágyak ültetése, gondozása </t>
  </si>
  <si>
    <t>Előző sor bér (0.2fő)</t>
  </si>
  <si>
    <t>Komposztáló kezelése</t>
  </si>
  <si>
    <t>Városgazdálkodás</t>
  </si>
  <si>
    <t>Földmunkák</t>
  </si>
  <si>
    <t>Felszíni vízelvezető árok rendszer karbantartása, felújítása</t>
  </si>
  <si>
    <t>Közkifolyók</t>
  </si>
  <si>
    <t>Egyéb fenntartási kiadások</t>
  </si>
  <si>
    <t>Játszótér</t>
  </si>
  <si>
    <t>VÁROSFEJLESZTÉS (VF)</t>
  </si>
  <si>
    <t>Vagyonkezelés ( VK )</t>
  </si>
  <si>
    <t>Béke u. 18.</t>
  </si>
  <si>
    <t>Bajcsy Zsilinszky u. 1/1</t>
  </si>
  <si>
    <t>Sina Telep</t>
  </si>
  <si>
    <t>Dózsa Gy. út 6. Kalmár</t>
  </si>
  <si>
    <t>Dózsa Gy. út 6. Bilics</t>
  </si>
  <si>
    <t>Dózsa Gy. út 6. Sarok</t>
  </si>
  <si>
    <t>Dózsa Gy. út 6. HT Invest</t>
  </si>
  <si>
    <t>Dózsa Gy. út 6. Kelemen</t>
  </si>
  <si>
    <t>Dózsa Gy. út 6. árkád sarok</t>
  </si>
  <si>
    <t>Dózsa Gy. út 6. mosdó</t>
  </si>
  <si>
    <t>Dózsa Gy. út 6. egyház</t>
  </si>
  <si>
    <t>Dózsa Gy. út 6. BB Központ</t>
  </si>
  <si>
    <t>Budai út 13. Erste Bank</t>
  </si>
  <si>
    <t>Budai út Nagy-Kút</t>
  </si>
  <si>
    <t>Hunyadi út 1. Viszló-Transz</t>
  </si>
  <si>
    <t>Víztorony Telenor</t>
  </si>
  <si>
    <t>Víztorony Telekom</t>
  </si>
  <si>
    <t>Szent László út 2. Teo-Trafffik</t>
  </si>
  <si>
    <t>Budai út 27. lakás</t>
  </si>
  <si>
    <t>Általános költségek</t>
  </si>
  <si>
    <t>Intézményüzemeltetés ( IÜ )</t>
  </si>
  <si>
    <t>Sportlétesítmények / sportpálya</t>
  </si>
  <si>
    <t xml:space="preserve">Gáz </t>
  </si>
  <si>
    <t>Csatornadíj</t>
  </si>
  <si>
    <t>Takarítás dologi kiadás</t>
  </si>
  <si>
    <t xml:space="preserve">Takarítás bér </t>
  </si>
  <si>
    <t>Karbantartás dologi kiadás</t>
  </si>
  <si>
    <t>karbantartó bér (1fő)</t>
  </si>
  <si>
    <t>Polgármesteri Hivatal és épületei üzemeltetése</t>
  </si>
  <si>
    <t>Takarítás bér (0.5fő)</t>
  </si>
  <si>
    <t>kéményseprés</t>
  </si>
  <si>
    <t>Karbantartás bér (0.3fő)</t>
  </si>
  <si>
    <t>Gyermekorvosi rendelő/fogorvos</t>
  </si>
  <si>
    <t>Karbantartás bér (0.15fő)</t>
  </si>
  <si>
    <t>Védőnői helyiségek</t>
  </si>
  <si>
    <t>Takarítás bér (0.35fő)</t>
  </si>
  <si>
    <t>Karbantartás bér (0.1fő)</t>
  </si>
  <si>
    <t>Beethoven Általános Iskola 'A'</t>
  </si>
  <si>
    <t>Takarítás bér (5.2fő)</t>
  </si>
  <si>
    <t>Karbantartás bér (4fő)</t>
  </si>
  <si>
    <t>Művészeti Iskola</t>
  </si>
  <si>
    <t>Takarítás bér (0.33fő)</t>
  </si>
  <si>
    <t>Karbantartás dologi kiadások</t>
  </si>
  <si>
    <t>Karbantartás bér (0.5fő)</t>
  </si>
  <si>
    <t>Karbantartás bér (1fő)</t>
  </si>
  <si>
    <t>Brunszvik Beethoven központ</t>
  </si>
  <si>
    <t>Óvoda Múzeum és Könyvtár</t>
  </si>
  <si>
    <t>Karbantartás, dologi kiadás</t>
  </si>
  <si>
    <t>Mindösszesen:</t>
  </si>
  <si>
    <t>Feladatok megnevezése</t>
  </si>
  <si>
    <t>ebből: működési hiány finanszírozása</t>
  </si>
  <si>
    <t>ebből: áthúzódó feladatokra</t>
  </si>
  <si>
    <t>2013.évi eredeti előirányzat</t>
  </si>
  <si>
    <t>2014. évi eredeti előirányzat</t>
  </si>
  <si>
    <t>2012. évi teljesítés</t>
  </si>
  <si>
    <t>Likvid hitel igénybevétel</t>
  </si>
  <si>
    <t>Felhalmozási bevételek</t>
  </si>
  <si>
    <t>Viziközmű hitel törlesztése</t>
  </si>
  <si>
    <t>Likvid hitel törlesztése</t>
  </si>
  <si>
    <t>Kötvény törlesztése</t>
  </si>
  <si>
    <t>Felhalmozási tartalék</t>
  </si>
  <si>
    <t>ebből: más járulék jell.köt.</t>
  </si>
  <si>
    <t>ebből: munkáltatót terhelő szja</t>
  </si>
  <si>
    <t>7. melléklet</t>
  </si>
  <si>
    <t>8. melléklet</t>
  </si>
  <si>
    <t>Az önkormányzat által adott 2014. évi közvetett támogatások</t>
  </si>
  <si>
    <t>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</si>
  <si>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</si>
  <si>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</si>
  <si>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</si>
  <si>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</si>
  <si>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</si>
  <si>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</si>
  <si>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</si>
  <si>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</si>
  <si>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</si>
  <si>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</si>
  <si>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</si>
  <si>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</si>
  <si>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</si>
  <si>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</si>
  <si>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</si>
  <si>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</si>
  <si>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</si>
  <si>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</si>
  <si>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</si>
  <si>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</si>
  <si>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</si>
  <si>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</si>
  <si>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</si>
  <si>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</si>
  <si>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</si>
  <si>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</si>
  <si>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</si>
  <si>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</si>
  <si>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</si>
  <si>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</si>
  <si>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</si>
  <si>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</si>
  <si>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</si>
  <si>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</si>
  <si>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</si>
  <si>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</si>
  <si>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</si>
  <si>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</si>
  <si>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</si>
  <si>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</si>
  <si>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</si>
  <si>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</si>
  <si>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</si>
  <si>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</si>
  <si>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</si>
  <si>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</si>
  <si>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</si>
  <si>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</si>
  <si>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Előirányzat-felhasználási ütemterv 2014. évre (tervezett adatok alapján)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</si>
  <si>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</si>
  <si>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</si>
  <si>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</si>
  <si>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</si>
  <si>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</si>
  <si>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</si>
  <si>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</si>
  <si>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</si>
  <si>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</si>
  <si>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</si>
  <si>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</si>
  <si>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</si>
  <si>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</si>
  <si>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</si>
  <si>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 xml:space="preserve">Tárygévet követő  évek
</t>
  </si>
  <si>
    <t>10=(4+5+7+8+9)</t>
  </si>
  <si>
    <t>Működési célú hiteltörlesztés (tőke+kamat)</t>
  </si>
  <si>
    <t>Felhalmozási célú hiteltörlesztés (tőke+kamat)</t>
  </si>
  <si>
    <t>Viziközmű társulati hitel átvállalás tőke</t>
  </si>
  <si>
    <t>Viziközmű társulati hitel átvállalás kamat</t>
  </si>
  <si>
    <t xml:space="preserve">    Egyéb elismert kötelezettségek</t>
  </si>
  <si>
    <t xml:space="preserve">   Áfa Kölcsön törlesztés</t>
  </si>
  <si>
    <t>Összesen (1+5+10)</t>
  </si>
  <si>
    <t>Támogatott szervezet neve</t>
  </si>
  <si>
    <t>Tárgyévi eredeti előirányzat</t>
  </si>
  <si>
    <t>Sportszervezetek támogatása</t>
  </si>
  <si>
    <t>Civil szervezetek támogatása</t>
  </si>
  <si>
    <t>Martongazda Kft támogatása</t>
  </si>
  <si>
    <t>Szent László Völgye TKT támogatása</t>
  </si>
  <si>
    <t xml:space="preserve"> </t>
  </si>
  <si>
    <t xml:space="preserve">az államháztartásról szóló 2011. évi CXCV. Törvény az  102.  § (2) bekezdésében foglalt előírások alapján </t>
  </si>
  <si>
    <t xml:space="preserve">Önkormányzat működési támogatásai </t>
  </si>
  <si>
    <t>Tartalék egyéb</t>
  </si>
  <si>
    <t>Vízi közmű tartalék</t>
  </si>
  <si>
    <t xml:space="preserve">Ált. tartalék </t>
  </si>
  <si>
    <t>(intézmények nélkül)</t>
  </si>
  <si>
    <t xml:space="preserve"> A működési mérleg többlete: 6.119 E Ft…eredője: működési bevételként szerepel a KEOP pályázat áfa összege: 5.229 E Ft-al, intézményi beruházások fedezete: 1.373 E Ft-al, míg 552 E Ft  kamat a működési kiadások között terhelődik.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</si>
</sst>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#"/>
    <numFmt numFmtId="166" formatCode="#,##0\ ;\-#,##0"/>
  </numFmts>
  <fonts count="58"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E"/>
      <family val="0"/>
    </font>
    <font>
      <b/>
      <sz val="11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2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i/>
      <sz val="8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 ce"/>
      <family val="0"/>
    </font>
    <font>
      <b/>
      <i/>
      <sz val="10"/>
      <color indexed="8"/>
      <name val="Times new roman ce"/>
      <family val="0"/>
    </font>
    <font>
      <sz val="12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/>
      <right style="hair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hair"/>
    </border>
    <border>
      <left/>
      <right style="medium"/>
      <top style="hair"/>
      <bottom style="thin"/>
    </border>
    <border>
      <left/>
      <right style="thin"/>
      <top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8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7" borderId="7" applyNumberFormat="0" applyFont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5" fillId="4" borderId="0" applyNumberFormat="0" applyBorder="0" applyAlignment="0" applyProtection="0"/>
    <xf numFmtId="0" fontId="49" fillId="22" borderId="8" applyNumberFormat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right" vertical="center"/>
      <protection/>
    </xf>
    <xf numFmtId="0" fontId="8" fillId="0" borderId="10" xfId="54" applyFont="1" applyBorder="1">
      <alignment/>
      <protection/>
    </xf>
    <xf numFmtId="0" fontId="5" fillId="0" borderId="10" xfId="54" applyFont="1" applyFill="1" applyBorder="1" applyAlignment="1">
      <alignment horizontal="right" vertical="center"/>
      <protection/>
    </xf>
    <xf numFmtId="0" fontId="5" fillId="0" borderId="11" xfId="54" applyFont="1" applyFill="1" applyBorder="1" applyAlignment="1">
      <alignment horizontal="right" vertical="center"/>
      <protection/>
    </xf>
    <xf numFmtId="0" fontId="5" fillId="0" borderId="12" xfId="54" applyFont="1" applyFill="1" applyBorder="1" applyAlignment="1">
      <alignment horizontal="right" vertical="center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0" fontId="5" fillId="0" borderId="14" xfId="54" applyFont="1" applyFill="1" applyBorder="1" applyAlignment="1">
      <alignment horizontal="right" vertical="center"/>
      <protection/>
    </xf>
    <xf numFmtId="0" fontId="7" fillId="0" borderId="12" xfId="54" applyFont="1" applyFill="1" applyBorder="1" applyAlignment="1">
      <alignment horizontal="right" vertical="center"/>
      <protection/>
    </xf>
    <xf numFmtId="164" fontId="7" fillId="0" borderId="15" xfId="54" applyNumberFormat="1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horizontal="right" vertical="center"/>
      <protection/>
    </xf>
    <xf numFmtId="0" fontId="8" fillId="0" borderId="10" xfId="54" applyFont="1" applyFill="1" applyBorder="1" applyAlignment="1">
      <alignment horizontal="right" vertical="center"/>
      <protection/>
    </xf>
    <xf numFmtId="0" fontId="8" fillId="0" borderId="10" xfId="0" applyFont="1" applyFill="1" applyBorder="1" applyAlignment="1">
      <alignment vertical="center" wrapText="1"/>
    </xf>
    <xf numFmtId="0" fontId="5" fillId="0" borderId="16" xfId="54" applyFont="1" applyFill="1" applyBorder="1" applyAlignment="1">
      <alignment horizontal="right" vertical="center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14" xfId="54" applyFont="1" applyFill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8" fillId="0" borderId="10" xfId="54" applyNumberFormat="1" applyFont="1" applyBorder="1">
      <alignment/>
      <protection/>
    </xf>
    <xf numFmtId="3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right" vertical="center"/>
      <protection/>
    </xf>
    <xf numFmtId="164" fontId="9" fillId="0" borderId="17" xfId="54" applyNumberFormat="1" applyFont="1" applyFill="1" applyBorder="1" applyAlignment="1">
      <alignment horizontal="left" vertical="center" wrapText="1"/>
      <protection/>
    </xf>
    <xf numFmtId="0" fontId="9" fillId="0" borderId="19" xfId="54" applyFont="1" applyFill="1" applyBorder="1" applyAlignment="1">
      <alignment horizontal="right" vertical="center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54" applyFont="1" applyFill="1" applyBorder="1" applyAlignment="1">
      <alignment horizontal="right" vertical="center" wrapText="1"/>
      <protection/>
    </xf>
    <xf numFmtId="0" fontId="9" fillId="0" borderId="17" xfId="54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19" xfId="54" applyFont="1" applyFill="1" applyBorder="1" applyAlignment="1">
      <alignment horizontal="right" vertical="center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/>
    </xf>
    <xf numFmtId="0" fontId="5" fillId="0" borderId="21" xfId="54" applyFont="1" applyFill="1" applyBorder="1" applyAlignment="1">
      <alignment horizontal="right" vertical="center" wrapText="1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9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right" vertical="center"/>
      <protection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7" fillId="0" borderId="27" xfId="54" applyFont="1" applyFill="1" applyBorder="1" applyAlignment="1">
      <alignment horizontal="right" vertical="center"/>
      <protection/>
    </xf>
    <xf numFmtId="3" fontId="5" fillId="0" borderId="28" xfId="0" applyNumberFormat="1" applyFont="1" applyBorder="1" applyAlignment="1">
      <alignment/>
    </xf>
    <xf numFmtId="0" fontId="5" fillId="0" borderId="29" xfId="54" applyFont="1" applyFill="1" applyBorder="1" applyAlignment="1">
      <alignment horizontal="right" vertical="center"/>
      <protection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7" fillId="0" borderId="0" xfId="54" applyFont="1" applyFill="1" applyBorder="1" applyAlignment="1">
      <alignment horizontal="left" vertical="center" wrapText="1"/>
      <protection/>
    </xf>
    <xf numFmtId="3" fontId="7" fillId="0" borderId="0" xfId="0" applyNumberFormat="1" applyFont="1" applyBorder="1" applyAlignment="1">
      <alignment/>
    </xf>
    <xf numFmtId="0" fontId="5" fillId="0" borderId="21" xfId="54" applyFont="1" applyFill="1" applyBorder="1" applyAlignment="1">
      <alignment horizontal="right" vertical="center"/>
      <protection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4" fontId="7" fillId="0" borderId="0" xfId="54" applyNumberFormat="1" applyFont="1" applyFill="1" applyBorder="1" applyAlignment="1">
      <alignment horizontal="left" vertical="center" wrapText="1"/>
      <protection/>
    </xf>
    <xf numFmtId="0" fontId="6" fillId="0" borderId="32" xfId="54" applyFont="1" applyBorder="1" applyAlignment="1">
      <alignment horizontal="center" vertical="center" wrapText="1"/>
      <protection/>
    </xf>
    <xf numFmtId="0" fontId="6" fillId="0" borderId="33" xfId="54" applyFont="1" applyBorder="1" applyAlignment="1">
      <alignment horizontal="center" vertical="center" wrapText="1"/>
      <protection/>
    </xf>
    <xf numFmtId="3" fontId="5" fillId="0" borderId="24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2" xfId="0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vertical="center"/>
    </xf>
    <xf numFmtId="3" fontId="8" fillId="0" borderId="44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3" fontId="8" fillId="0" borderId="46" xfId="0" applyNumberFormat="1" applyFont="1" applyBorder="1" applyAlignment="1">
      <alignment horizontal="right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vertical="center" wrapText="1"/>
    </xf>
    <xf numFmtId="0" fontId="8" fillId="0" borderId="49" xfId="0" applyFont="1" applyBorder="1" applyAlignment="1">
      <alignment vertical="center"/>
    </xf>
    <xf numFmtId="3" fontId="8" fillId="0" borderId="50" xfId="0" applyNumberFormat="1" applyFont="1" applyBorder="1" applyAlignment="1">
      <alignment horizontal="right"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53" xfId="0" applyNumberFormat="1" applyFont="1" applyBorder="1" applyAlignment="1">
      <alignment horizontal="right" vertical="center" wrapText="1"/>
    </xf>
    <xf numFmtId="3" fontId="8" fillId="0" borderId="51" xfId="0" applyNumberFormat="1" applyFont="1" applyBorder="1" applyAlignment="1">
      <alignment horizontal="right" vertical="center"/>
    </xf>
    <xf numFmtId="3" fontId="8" fillId="0" borderId="52" xfId="0" applyNumberFormat="1" applyFont="1" applyBorder="1" applyAlignment="1">
      <alignment horizontal="right" vertical="center"/>
    </xf>
    <xf numFmtId="3" fontId="6" fillId="0" borderId="54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vertical="center" wrapText="1"/>
    </xf>
    <xf numFmtId="3" fontId="8" fillId="0" borderId="55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/>
    </xf>
    <xf numFmtId="3" fontId="8" fillId="0" borderId="57" xfId="0" applyNumberFormat="1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3" fontId="6" fillId="0" borderId="55" xfId="0" applyNumberFormat="1" applyFont="1" applyBorder="1" applyAlignment="1">
      <alignment horizontal="right" vertical="center" wrapText="1"/>
    </xf>
    <xf numFmtId="3" fontId="6" fillId="0" borderId="56" xfId="0" applyNumberFormat="1" applyFont="1" applyBorder="1" applyAlignment="1">
      <alignment horizontal="right" vertical="center" wrapText="1"/>
    </xf>
    <xf numFmtId="3" fontId="6" fillId="0" borderId="57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7" fontId="8" fillId="0" borderId="43" xfId="0" applyNumberFormat="1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3" fontId="10" fillId="0" borderId="44" xfId="0" applyNumberFormat="1" applyFont="1" applyBorder="1" applyAlignment="1">
      <alignment horizontal="right" vertical="center" wrapText="1"/>
    </xf>
    <xf numFmtId="3" fontId="10" fillId="0" borderId="45" xfId="0" applyNumberFormat="1" applyFont="1" applyBorder="1" applyAlignment="1">
      <alignment horizontal="right" vertical="center" wrapText="1"/>
    </xf>
    <xf numFmtId="3" fontId="10" fillId="0" borderId="46" xfId="0" applyNumberFormat="1" applyFont="1" applyBorder="1" applyAlignment="1">
      <alignment horizontal="right" vertical="center" wrapText="1"/>
    </xf>
    <xf numFmtId="3" fontId="10" fillId="0" borderId="47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0" fontId="8" fillId="0" borderId="43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3" fontId="6" fillId="0" borderId="56" xfId="0" applyNumberFormat="1" applyFont="1" applyBorder="1" applyAlignment="1">
      <alignment horizontal="right" vertical="center"/>
    </xf>
    <xf numFmtId="3" fontId="6" fillId="0" borderId="57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3" fontId="6" fillId="0" borderId="59" xfId="0" applyNumberFormat="1" applyFont="1" applyBorder="1" applyAlignment="1">
      <alignment horizontal="right" vertical="center" wrapText="1"/>
    </xf>
    <xf numFmtId="3" fontId="6" fillId="0" borderId="60" xfId="0" applyNumberFormat="1" applyFont="1" applyBorder="1" applyAlignment="1">
      <alignment horizontal="right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62" xfId="0" applyNumberFormat="1" applyFont="1" applyBorder="1" applyAlignment="1">
      <alignment horizontal="right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3" fontId="9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 quotePrefix="1">
      <alignment vertical="center"/>
    </xf>
    <xf numFmtId="0" fontId="8" fillId="0" borderId="1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Font="1" applyBorder="1" applyAlignment="1">
      <alignment/>
    </xf>
    <xf numFmtId="49" fontId="17" fillId="0" borderId="0" xfId="55" applyNumberFormat="1" applyFont="1" applyFill="1" applyBorder="1" applyAlignment="1" applyProtection="1">
      <alignment horizontal="centerContinuous" vertical="center"/>
      <protection/>
    </xf>
    <xf numFmtId="3" fontId="17" fillId="0" borderId="0" xfId="55" applyNumberFormat="1" applyFont="1" applyFill="1" applyBorder="1" applyAlignment="1" applyProtection="1">
      <alignment horizontal="centerContinuous" vertical="center"/>
      <protection/>
    </xf>
    <xf numFmtId="3" fontId="21" fillId="0" borderId="10" xfId="55" applyNumberFormat="1" applyFont="1" applyFill="1" applyBorder="1" applyAlignment="1" applyProtection="1">
      <alignment horizontal="right" vertical="center" wrapText="1"/>
      <protection/>
    </xf>
    <xf numFmtId="3" fontId="16" fillId="0" borderId="10" xfId="55" applyNumberFormat="1" applyFont="1" applyFill="1" applyBorder="1" applyAlignment="1" applyProtection="1">
      <alignment horizontal="left" vertical="center" wrapText="1" indent="1"/>
      <protection/>
    </xf>
    <xf numFmtId="3" fontId="16" fillId="0" borderId="10" xfId="55" applyNumberFormat="1" applyFont="1" applyFill="1" applyBorder="1" applyAlignment="1" applyProtection="1">
      <alignment horizontal="right" vertical="center" wrapText="1"/>
      <protection/>
    </xf>
    <xf numFmtId="3" fontId="21" fillId="0" borderId="10" xfId="55" applyNumberFormat="1" applyFont="1" applyFill="1" applyBorder="1" applyAlignment="1" applyProtection="1">
      <alignment vertical="center" wrapText="1"/>
      <protection/>
    </xf>
    <xf numFmtId="3" fontId="16" fillId="0" borderId="0" xfId="55" applyNumberFormat="1" applyFont="1" applyFill="1" applyBorder="1">
      <alignment/>
      <protection/>
    </xf>
    <xf numFmtId="3" fontId="5" fillId="0" borderId="36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10" xfId="54" applyNumberFormat="1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 indent="5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right" vertical="center"/>
    </xf>
    <xf numFmtId="0" fontId="8" fillId="0" borderId="10" xfId="54" applyFont="1" applyBorder="1" applyAlignment="1">
      <alignment horizontal="right" vertical="center" wrapText="1"/>
      <protection/>
    </xf>
    <xf numFmtId="0" fontId="10" fillId="0" borderId="10" xfId="54" applyFont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right" vertical="center" wrapText="1"/>
      <protection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65" fontId="20" fillId="0" borderId="22" xfId="0" applyNumberFormat="1" applyFont="1" applyFill="1" applyBorder="1" applyAlignment="1">
      <alignment horizontal="center" vertical="center" wrapText="1"/>
    </xf>
    <xf numFmtId="165" fontId="19" fillId="0" borderId="22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0" applyNumberFormat="1" applyFont="1" applyFill="1" applyBorder="1" applyAlignment="1" applyProtection="1">
      <alignment horizontal="right" vertical="center" wrapText="1"/>
      <protection/>
    </xf>
    <xf numFmtId="3" fontId="20" fillId="0" borderId="22" xfId="0" applyNumberFormat="1" applyFont="1" applyFill="1" applyBorder="1" applyAlignment="1" applyProtection="1">
      <alignment vertical="center" wrapText="1"/>
      <protection locked="0"/>
    </xf>
    <xf numFmtId="3" fontId="20" fillId="0" borderId="14" xfId="0" applyNumberFormat="1" applyFont="1" applyFill="1" applyBorder="1" applyAlignment="1" applyProtection="1">
      <alignment vertical="center" wrapText="1"/>
      <protection locked="0"/>
    </xf>
    <xf numFmtId="3" fontId="23" fillId="0" borderId="63" xfId="0" applyNumberFormat="1" applyFont="1" applyFill="1" applyBorder="1" applyAlignment="1" applyProtection="1">
      <alignment horizontal="right" vertical="center" wrapText="1"/>
      <protection/>
    </xf>
    <xf numFmtId="165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10" xfId="0" applyNumberFormat="1" applyFont="1" applyFill="1" applyBorder="1" applyAlignment="1" applyProtection="1">
      <alignment vertical="center" wrapText="1"/>
      <protection locked="0"/>
    </xf>
    <xf numFmtId="165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22" xfId="0" applyNumberFormat="1" applyFont="1" applyFill="1" applyBorder="1" applyAlignment="1" applyProtection="1">
      <alignment vertical="center" wrapText="1"/>
      <protection locked="0"/>
    </xf>
    <xf numFmtId="3" fontId="23" fillId="0" borderId="22" xfId="0" applyNumberFormat="1" applyFont="1" applyFill="1" applyBorder="1" applyAlignment="1" applyProtection="1">
      <alignment vertical="center" wrapText="1"/>
      <protection locked="0"/>
    </xf>
    <xf numFmtId="3" fontId="23" fillId="0" borderId="23" xfId="0" applyNumberFormat="1" applyFont="1" applyFill="1" applyBorder="1" applyAlignment="1" applyProtection="1">
      <alignment vertical="center" wrapText="1"/>
      <protection locked="0"/>
    </xf>
    <xf numFmtId="165" fontId="23" fillId="0" borderId="14" xfId="0" applyNumberFormat="1" applyFont="1" applyFill="1" applyBorder="1" applyAlignment="1" applyProtection="1">
      <alignment vertical="center" wrapText="1"/>
      <protection locked="0"/>
    </xf>
    <xf numFmtId="3" fontId="23" fillId="0" borderId="14" xfId="0" applyNumberFormat="1" applyFont="1" applyFill="1" applyBorder="1" applyAlignment="1" applyProtection="1">
      <alignment vertical="center" wrapText="1"/>
      <protection locked="0"/>
    </xf>
    <xf numFmtId="3" fontId="2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0" fillId="0" borderId="64" xfId="0" applyNumberFormat="1" applyFont="1" applyFill="1" applyBorder="1" applyAlignment="1" applyProtection="1">
      <alignment horizontal="center" vertical="center" wrapText="1"/>
      <protection/>
    </xf>
    <xf numFmtId="165" fontId="21" fillId="0" borderId="14" xfId="0" applyNumberFormat="1" applyFont="1" applyFill="1" applyBorder="1" applyAlignment="1" applyProtection="1">
      <alignment horizontal="center" vertical="center" wrapText="1"/>
      <protection/>
    </xf>
    <xf numFmtId="165" fontId="21" fillId="0" borderId="63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vertical="center" wrapText="1"/>
      <protection/>
    </xf>
    <xf numFmtId="165" fontId="0" fillId="0" borderId="27" xfId="0" applyNumberFormat="1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 applyProtection="1">
      <alignment vertical="center" wrapText="1"/>
      <protection locked="0"/>
    </xf>
    <xf numFmtId="165" fontId="21" fillId="0" borderId="10" xfId="0" applyNumberFormat="1" applyFont="1" applyFill="1" applyBorder="1" applyAlignment="1" applyProtection="1">
      <alignment horizontal="center" vertical="center" wrapText="1"/>
      <protection/>
    </xf>
    <xf numFmtId="165" fontId="21" fillId="0" borderId="28" xfId="0" applyNumberFormat="1" applyFont="1" applyFill="1" applyBorder="1" applyAlignment="1" applyProtection="1">
      <alignment horizontal="center" vertical="center" wrapText="1"/>
      <protection/>
    </xf>
    <xf numFmtId="165" fontId="24" fillId="0" borderId="10" xfId="0" applyNumberFormat="1" applyFont="1" applyFill="1" applyBorder="1" applyAlignment="1" applyProtection="1">
      <alignment vertical="center" wrapText="1"/>
      <protection locked="0"/>
    </xf>
    <xf numFmtId="1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ont="1" applyFill="1" applyBorder="1" applyAlignment="1" applyProtection="1">
      <alignment vertical="center" wrapText="1"/>
      <protection/>
    </xf>
    <xf numFmtId="165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center" vertical="center" wrapText="1"/>
      <protection/>
    </xf>
    <xf numFmtId="165" fontId="24" fillId="0" borderId="11" xfId="0" applyNumberFormat="1" applyFont="1" applyFill="1" applyBorder="1" applyAlignment="1" applyProtection="1">
      <alignment vertical="center" wrapText="1"/>
      <protection locked="0"/>
    </xf>
    <xf numFmtId="1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0" fillId="0" borderId="33" xfId="0" applyNumberFormat="1" applyFont="1" applyFill="1" applyBorder="1" applyAlignment="1" applyProtection="1">
      <alignment vertical="center" wrapText="1"/>
      <protection/>
    </xf>
    <xf numFmtId="165" fontId="0" fillId="0" borderId="21" xfId="0" applyNumberFormat="1" applyFont="1" applyFill="1" applyBorder="1" applyAlignment="1" applyProtection="1">
      <alignment horizontal="center" vertical="center" wrapText="1"/>
      <protection/>
    </xf>
    <xf numFmtId="165" fontId="20" fillId="0" borderId="22" xfId="0" applyNumberFormat="1" applyFont="1" applyFill="1" applyBorder="1" applyAlignment="1" applyProtection="1">
      <alignment vertical="center" wrapText="1"/>
      <protection locked="0"/>
    </xf>
    <xf numFmtId="14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vertical="center" wrapText="1"/>
      <protection/>
    </xf>
    <xf numFmtId="165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65" fontId="20" fillId="0" borderId="14" xfId="0" applyNumberFormat="1" applyFont="1" applyFill="1" applyBorder="1" applyAlignment="1" applyProtection="1">
      <alignment vertical="center" wrapText="1"/>
      <protection locked="0"/>
    </xf>
    <xf numFmtId="1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3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Fill="1" applyBorder="1" applyAlignment="1" applyProtection="1">
      <alignment vertical="center" wrapText="1"/>
      <protection locked="0"/>
    </xf>
    <xf numFmtId="1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horizontal="right"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165" fontId="2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4" xfId="0" applyNumberFormat="1" applyFont="1" applyFill="1" applyBorder="1" applyAlignment="1" applyProtection="1">
      <alignment vertical="center" wrapText="1"/>
      <protection locked="0"/>
    </xf>
    <xf numFmtId="3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63" xfId="0" applyNumberFormat="1" applyFont="1" applyFill="1" applyBorder="1" applyAlignment="1" applyProtection="1">
      <alignment horizontal="right" vertical="center" wrapText="1"/>
      <protection/>
    </xf>
    <xf numFmtId="165" fontId="19" fillId="0" borderId="11" xfId="0" applyNumberFormat="1" applyFont="1" applyFill="1" applyBorder="1" applyAlignment="1" applyProtection="1">
      <alignment vertical="center" wrapText="1"/>
      <protection locked="0"/>
    </xf>
    <xf numFmtId="3" fontId="19" fillId="0" borderId="11" xfId="0" applyNumberFormat="1" applyFont="1" applyFill="1" applyBorder="1" applyAlignment="1" applyProtection="1">
      <alignment vertical="center" wrapText="1"/>
      <protection locked="0"/>
    </xf>
    <xf numFmtId="3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/>
    </xf>
    <xf numFmtId="165" fontId="23" fillId="0" borderId="22" xfId="0" applyNumberFormat="1" applyFont="1" applyFill="1" applyBorder="1" applyAlignment="1">
      <alignment horizontal="left" vertical="center" wrapText="1"/>
    </xf>
    <xf numFmtId="3" fontId="23" fillId="0" borderId="22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11" xfId="0" applyFont="1" applyFill="1" applyBorder="1" applyAlignment="1">
      <alignment/>
    </xf>
    <xf numFmtId="0" fontId="23" fillId="0" borderId="29" xfId="0" applyNumberFormat="1" applyFont="1" applyFill="1" applyBorder="1" applyAlignment="1">
      <alignment horizontal="center"/>
    </xf>
    <xf numFmtId="0" fontId="23" fillId="0" borderId="65" xfId="0" applyFont="1" applyFill="1" applyBorder="1" applyAlignment="1">
      <alignment/>
    </xf>
    <xf numFmtId="0" fontId="23" fillId="0" borderId="3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5" fillId="0" borderId="66" xfId="0" applyNumberFormat="1" applyFont="1" applyBorder="1" applyAlignment="1">
      <alignment/>
    </xf>
    <xf numFmtId="0" fontId="5" fillId="0" borderId="67" xfId="54" applyFont="1" applyFill="1" applyBorder="1" applyAlignment="1">
      <alignment horizontal="right" vertical="center"/>
      <protection/>
    </xf>
    <xf numFmtId="3" fontId="5" fillId="0" borderId="67" xfId="0" applyNumberFormat="1" applyFont="1" applyBorder="1" applyAlignment="1">
      <alignment/>
    </xf>
    <xf numFmtId="0" fontId="7" fillId="0" borderId="34" xfId="54" applyFont="1" applyFill="1" applyBorder="1" applyAlignment="1">
      <alignment horizontal="right" vertical="center"/>
      <protection/>
    </xf>
    <xf numFmtId="0" fontId="7" fillId="0" borderId="34" xfId="0" applyFont="1" applyBorder="1" applyAlignment="1">
      <alignment horizontal="right"/>
    </xf>
    <xf numFmtId="3" fontId="5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49" fontId="21" fillId="0" borderId="0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70" xfId="54" applyFont="1" applyFill="1" applyBorder="1" applyAlignment="1">
      <alignment horizontal="right" vertical="center"/>
      <protection/>
    </xf>
    <xf numFmtId="0" fontId="5" fillId="0" borderId="15" xfId="0" applyFont="1" applyBorder="1" applyAlignment="1">
      <alignment/>
    </xf>
    <xf numFmtId="0" fontId="5" fillId="0" borderId="71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165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0" xfId="0" applyNumberFormat="1" applyFont="1" applyFill="1" applyBorder="1" applyAlignment="1" applyProtection="1">
      <alignment vertical="center" wrapText="1"/>
      <protection locked="0"/>
    </xf>
    <xf numFmtId="165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165" fontId="6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center" wrapText="1" indent="5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vertical="center" wrapText="1"/>
      <protection/>
    </xf>
    <xf numFmtId="3" fontId="8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14" fillId="0" borderId="0" xfId="55" applyNumberFormat="1" applyFont="1" applyFill="1" applyBorder="1">
      <alignment/>
      <protection/>
    </xf>
    <xf numFmtId="3" fontId="22" fillId="0" borderId="0" xfId="55" applyNumberFormat="1" applyFont="1" applyFill="1" applyBorder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49" fontId="16" fillId="0" borderId="0" xfId="55" applyNumberFormat="1" applyFont="1" applyFill="1" applyBorder="1">
      <alignment/>
      <protection/>
    </xf>
    <xf numFmtId="49" fontId="18" fillId="0" borderId="0" xfId="55" applyNumberFormat="1" applyFont="1" applyFill="1" applyBorder="1" applyAlignment="1" applyProtection="1">
      <alignment horizontal="left" vertical="center"/>
      <protection/>
    </xf>
    <xf numFmtId="3" fontId="18" fillId="0" borderId="0" xfId="55" applyNumberFormat="1" applyFont="1" applyFill="1" applyBorder="1" applyAlignment="1" applyProtection="1">
      <alignment horizontal="left" vertical="center"/>
      <protection/>
    </xf>
    <xf numFmtId="49" fontId="14" fillId="0" borderId="0" xfId="55" applyNumberFormat="1" applyFont="1" applyFill="1" applyBorder="1">
      <alignment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 applyProtection="1">
      <alignment horizontal="left" vertical="center" wrapText="1" indent="1"/>
      <protection/>
    </xf>
    <xf numFmtId="49" fontId="16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/>
    </xf>
    <xf numFmtId="0" fontId="8" fillId="0" borderId="10" xfId="54" applyFont="1" applyFill="1" applyBorder="1" applyAlignment="1">
      <alignment horizontal="right" vertical="center" wrapText="1"/>
      <protection/>
    </xf>
    <xf numFmtId="3" fontId="16" fillId="0" borderId="0" xfId="55" applyNumberFormat="1" applyFont="1" applyFill="1" applyBorder="1" applyAlignment="1">
      <alignment/>
      <protection/>
    </xf>
    <xf numFmtId="3" fontId="8" fillId="0" borderId="0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7" fillId="0" borderId="72" xfId="0" applyFont="1" applyBorder="1" applyAlignment="1">
      <alignment/>
    </xf>
    <xf numFmtId="0" fontId="3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right" vertical="center" wrapText="1"/>
      <protection/>
    </xf>
    <xf numFmtId="3" fontId="21" fillId="0" borderId="0" xfId="55" applyNumberFormat="1" applyFont="1" applyFill="1" applyBorder="1">
      <alignment/>
      <protection/>
    </xf>
    <xf numFmtId="3" fontId="17" fillId="0" borderId="0" xfId="55" applyNumberFormat="1" applyFont="1" applyFill="1" applyBorder="1">
      <alignment/>
      <protection/>
    </xf>
    <xf numFmtId="3" fontId="23" fillId="0" borderId="0" xfId="55" applyNumberFormat="1" applyFont="1" applyFill="1" applyBorder="1">
      <alignment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 indent="3"/>
    </xf>
    <xf numFmtId="3" fontId="6" fillId="0" borderId="10" xfId="54" applyNumberFormat="1" applyFont="1" applyBorder="1" applyAlignment="1">
      <alignment horizontal="right" vertical="center" wrapText="1"/>
      <protection/>
    </xf>
    <xf numFmtId="3" fontId="6" fillId="0" borderId="10" xfId="0" applyNumberFormat="1" applyFont="1" applyFill="1" applyBorder="1" applyAlignment="1">
      <alignment/>
    </xf>
    <xf numFmtId="3" fontId="8" fillId="0" borderId="10" xfId="54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/>
    </xf>
    <xf numFmtId="3" fontId="8" fillId="0" borderId="74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7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vertical="center" wrapText="1"/>
      <protection locked="0"/>
    </xf>
    <xf numFmtId="165" fontId="7" fillId="0" borderId="10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165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65" fontId="7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Alignment="1">
      <alignment vertical="center" wrapText="1"/>
    </xf>
    <xf numFmtId="165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 applyProtection="1">
      <alignment horizontal="right" vertical="center" wrapText="1"/>
      <protection/>
    </xf>
    <xf numFmtId="165" fontId="7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35" fillId="0" borderId="0" xfId="0" applyFont="1" applyAlignment="1">
      <alignment/>
    </xf>
    <xf numFmtId="0" fontId="5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left"/>
    </xf>
    <xf numFmtId="1" fontId="9" fillId="0" borderId="17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left"/>
    </xf>
    <xf numFmtId="1" fontId="9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/>
    </xf>
    <xf numFmtId="1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0" fontId="9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right" vertical="center"/>
    </xf>
    <xf numFmtId="0" fontId="5" fillId="0" borderId="75" xfId="0" applyFont="1" applyBorder="1" applyAlignment="1">
      <alignment horizontal="left" vertical="center" wrapText="1"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7" fillId="0" borderId="65" xfId="0" applyFont="1" applyBorder="1" applyAlignment="1">
      <alignment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3" fontId="38" fillId="0" borderId="72" xfId="0" applyNumberFormat="1" applyFont="1" applyBorder="1" applyAlignment="1">
      <alignment horizontal="center"/>
    </xf>
    <xf numFmtId="3" fontId="39" fillId="0" borderId="72" xfId="0" applyNumberFormat="1" applyFont="1" applyBorder="1" applyAlignment="1">
      <alignment horizontal="right"/>
    </xf>
    <xf numFmtId="0" fontId="5" fillId="0" borderId="69" xfId="0" applyFont="1" applyBorder="1" applyAlignment="1">
      <alignment horizontal="center" vertical="center"/>
    </xf>
    <xf numFmtId="0" fontId="5" fillId="24" borderId="69" xfId="0" applyFont="1" applyFill="1" applyBorder="1" applyAlignment="1">
      <alignment horizontal="center" vertical="center" wrapText="1"/>
    </xf>
    <xf numFmtId="9" fontId="5" fillId="0" borderId="69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5" fillId="0" borderId="77" xfId="0" applyFont="1" applyBorder="1" applyAlignment="1">
      <alignment horizontal="left" vertical="center"/>
    </xf>
    <xf numFmtId="3" fontId="5" fillId="24" borderId="77" xfId="0" applyNumberFormat="1" applyFont="1" applyFill="1" applyBorder="1" applyAlignment="1">
      <alignment horizontal="center" vertical="center" wrapText="1"/>
    </xf>
    <xf numFmtId="0" fontId="5" fillId="24" borderId="77" xfId="0" applyFont="1" applyFill="1" applyBorder="1" applyAlignment="1">
      <alignment horizontal="center" vertical="center" wrapText="1"/>
    </xf>
    <xf numFmtId="9" fontId="5" fillId="0" borderId="77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/>
    </xf>
    <xf numFmtId="0" fontId="7" fillId="0" borderId="78" xfId="0" applyFont="1" applyBorder="1" applyAlignment="1">
      <alignment/>
    </xf>
    <xf numFmtId="3" fontId="7" fillId="0" borderId="78" xfId="0" applyNumberFormat="1" applyFont="1" applyBorder="1" applyAlignment="1">
      <alignment/>
    </xf>
    <xf numFmtId="9" fontId="7" fillId="0" borderId="78" xfId="0" applyNumberFormat="1" applyFont="1" applyBorder="1" applyAlignment="1">
      <alignment/>
    </xf>
    <xf numFmtId="0" fontId="7" fillId="0" borderId="77" xfId="0" applyFont="1" applyBorder="1" applyAlignment="1">
      <alignment/>
    </xf>
    <xf numFmtId="3" fontId="7" fillId="0" borderId="77" xfId="0" applyNumberFormat="1" applyFont="1" applyBorder="1" applyAlignment="1">
      <alignment/>
    </xf>
    <xf numFmtId="9" fontId="7" fillId="0" borderId="77" xfId="0" applyNumberFormat="1" applyFont="1" applyBorder="1" applyAlignment="1">
      <alignment/>
    </xf>
    <xf numFmtId="3" fontId="7" fillId="0" borderId="78" xfId="0" applyNumberFormat="1" applyFont="1" applyBorder="1" applyAlignment="1">
      <alignment wrapText="1"/>
    </xf>
    <xf numFmtId="0" fontId="5" fillId="0" borderId="78" xfId="0" applyFont="1" applyBorder="1" applyAlignment="1">
      <alignment horizontal="left" vertical="center"/>
    </xf>
    <xf numFmtId="3" fontId="5" fillId="24" borderId="78" xfId="0" applyNumberFormat="1" applyFont="1" applyFill="1" applyBorder="1" applyAlignment="1">
      <alignment horizontal="center" vertical="center" wrapText="1"/>
    </xf>
    <xf numFmtId="3" fontId="7" fillId="24" borderId="78" xfId="0" applyNumberFormat="1" applyFont="1" applyFill="1" applyBorder="1" applyAlignment="1">
      <alignment/>
    </xf>
    <xf numFmtId="0" fontId="5" fillId="0" borderId="78" xfId="0" applyFont="1" applyBorder="1" applyAlignment="1">
      <alignment/>
    </xf>
    <xf numFmtId="3" fontId="5" fillId="0" borderId="78" xfId="0" applyNumberFormat="1" applyFont="1" applyBorder="1" applyAlignment="1">
      <alignment horizontal="center"/>
    </xf>
    <xf numFmtId="0" fontId="7" fillId="24" borderId="68" xfId="0" applyFont="1" applyFill="1" applyBorder="1" applyAlignment="1">
      <alignment/>
    </xf>
    <xf numFmtId="3" fontId="7" fillId="24" borderId="68" xfId="0" applyNumberFormat="1" applyFont="1" applyFill="1" applyBorder="1" applyAlignment="1">
      <alignment/>
    </xf>
    <xf numFmtId="9" fontId="7" fillId="0" borderId="68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0" fontId="7" fillId="24" borderId="0" xfId="0" applyFont="1" applyFill="1" applyAlignment="1">
      <alignment/>
    </xf>
    <xf numFmtId="0" fontId="5" fillId="0" borderId="69" xfId="0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9" fontId="7" fillId="0" borderId="69" xfId="0" applyNumberFormat="1" applyFont="1" applyBorder="1" applyAlignment="1">
      <alignment/>
    </xf>
    <xf numFmtId="0" fontId="7" fillId="0" borderId="0" xfId="0" applyFont="1" applyAlignment="1">
      <alignment vertical="center"/>
    </xf>
    <xf numFmtId="3" fontId="5" fillId="0" borderId="79" xfId="0" applyNumberFormat="1" applyFont="1" applyBorder="1" applyAlignment="1">
      <alignment/>
    </xf>
    <xf numFmtId="9" fontId="7" fillId="0" borderId="79" xfId="0" applyNumberFormat="1" applyFont="1" applyBorder="1" applyAlignment="1">
      <alignment/>
    </xf>
    <xf numFmtId="0" fontId="7" fillId="0" borderId="79" xfId="0" applyFont="1" applyBorder="1" applyAlignment="1">
      <alignment/>
    </xf>
    <xf numFmtId="0" fontId="0" fillId="0" borderId="72" xfId="0" applyFont="1" applyBorder="1" applyAlignment="1">
      <alignment/>
    </xf>
    <xf numFmtId="0" fontId="7" fillId="0" borderId="72" xfId="0" applyFont="1" applyBorder="1" applyAlignment="1">
      <alignment/>
    </xf>
    <xf numFmtId="9" fontId="7" fillId="0" borderId="72" xfId="0" applyNumberFormat="1" applyFont="1" applyBorder="1" applyAlignment="1">
      <alignment/>
    </xf>
    <xf numFmtId="0" fontId="5" fillId="0" borderId="77" xfId="0" applyFont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 wrapText="1"/>
    </xf>
    <xf numFmtId="9" fontId="5" fillId="0" borderId="78" xfId="0" applyNumberFormat="1" applyFont="1" applyBorder="1" applyAlignment="1">
      <alignment horizontal="center" vertical="center" wrapText="1"/>
    </xf>
    <xf numFmtId="166" fontId="5" fillId="24" borderId="78" xfId="0" applyNumberFormat="1" applyFont="1" applyFill="1" applyBorder="1" applyAlignment="1">
      <alignment horizontal="center" vertical="center" wrapText="1"/>
    </xf>
    <xf numFmtId="166" fontId="7" fillId="0" borderId="78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78" xfId="0" applyNumberFormat="1" applyFont="1" applyBorder="1" applyAlignment="1">
      <alignment horizontal="right"/>
    </xf>
    <xf numFmtId="166" fontId="5" fillId="0" borderId="78" xfId="0" applyNumberFormat="1" applyFont="1" applyBorder="1" applyAlignment="1">
      <alignment horizontal="center"/>
    </xf>
    <xf numFmtId="0" fontId="5" fillId="0" borderId="78" xfId="0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166" fontId="5" fillId="0" borderId="78" xfId="0" applyNumberFormat="1" applyFont="1" applyBorder="1" applyAlignment="1">
      <alignment vertical="center"/>
    </xf>
    <xf numFmtId="3" fontId="5" fillId="24" borderId="68" xfId="0" applyNumberFormat="1" applyFont="1" applyFill="1" applyBorder="1" applyAlignment="1">
      <alignment horizontal="center" vertical="center"/>
    </xf>
    <xf numFmtId="3" fontId="5" fillId="24" borderId="68" xfId="0" applyNumberFormat="1" applyFont="1" applyFill="1" applyBorder="1" applyAlignment="1">
      <alignment vertical="center"/>
    </xf>
    <xf numFmtId="166" fontId="5" fillId="24" borderId="68" xfId="0" applyNumberFormat="1" applyFont="1" applyFill="1" applyBorder="1" applyAlignment="1">
      <alignment vertical="center"/>
    </xf>
    <xf numFmtId="0" fontId="0" fillId="0" borderId="79" xfId="0" applyFont="1" applyBorder="1" applyAlignment="1">
      <alignment/>
    </xf>
    <xf numFmtId="3" fontId="7" fillId="0" borderId="7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5" fillId="0" borderId="80" xfId="0" applyNumberFormat="1" applyFont="1" applyBorder="1" applyAlignment="1">
      <alignment horizontal="center" vertical="center" wrapText="1"/>
    </xf>
    <xf numFmtId="3" fontId="5" fillId="0" borderId="81" xfId="0" applyNumberFormat="1" applyFont="1" applyBorder="1" applyAlignment="1">
      <alignment horizontal="center" vertical="center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5" fillId="0" borderId="84" xfId="54" applyFont="1" applyFill="1" applyBorder="1" applyAlignment="1">
      <alignment horizontal="left" vertical="center" wrapText="1"/>
      <protection/>
    </xf>
    <xf numFmtId="0" fontId="6" fillId="0" borderId="22" xfId="54" applyFont="1" applyFill="1" applyBorder="1" applyAlignment="1">
      <alignment horizontal="left" vertical="center" wrapText="1"/>
      <protection/>
    </xf>
    <xf numFmtId="0" fontId="6" fillId="0" borderId="85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3" fontId="5" fillId="0" borderId="8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69" xfId="0" applyNumberFormat="1" applyFont="1" applyBorder="1" applyAlignment="1">
      <alignment horizontal="center" vertical="center" wrapText="1"/>
    </xf>
    <xf numFmtId="3" fontId="5" fillId="0" borderId="86" xfId="0" applyNumberFormat="1" applyFont="1" applyBorder="1" applyAlignment="1">
      <alignment horizontal="center" vertical="center" wrapText="1"/>
    </xf>
    <xf numFmtId="3" fontId="5" fillId="0" borderId="69" xfId="0" applyNumberFormat="1" applyFont="1" applyBorder="1" applyAlignment="1">
      <alignment wrapText="1"/>
    </xf>
    <xf numFmtId="3" fontId="5" fillId="0" borderId="87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center" vertical="center" wrapText="1"/>
    </xf>
    <xf numFmtId="3" fontId="5" fillId="0" borderId="88" xfId="0" applyNumberFormat="1" applyFont="1" applyBorder="1" applyAlignment="1">
      <alignment horizontal="center" vertical="center" wrapText="1"/>
    </xf>
    <xf numFmtId="3" fontId="5" fillId="0" borderId="89" xfId="0" applyNumberFormat="1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3" fontId="5" fillId="0" borderId="89" xfId="0" applyNumberFormat="1" applyFont="1" applyBorder="1" applyAlignment="1">
      <alignment wrapText="1"/>
    </xf>
    <xf numFmtId="3" fontId="7" fillId="0" borderId="90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3" fontId="7" fillId="0" borderId="92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3" fontId="5" fillId="0" borderId="92" xfId="0" applyNumberFormat="1" applyFont="1" applyBorder="1" applyAlignment="1">
      <alignment wrapText="1"/>
    </xf>
    <xf numFmtId="3" fontId="7" fillId="0" borderId="93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3" fontId="5" fillId="0" borderId="78" xfId="0" applyNumberFormat="1" applyFont="1" applyBorder="1" applyAlignment="1">
      <alignment wrapText="1"/>
    </xf>
    <xf numFmtId="3" fontId="7" fillId="0" borderId="94" xfId="0" applyNumberFormat="1" applyFont="1" applyBorder="1" applyAlignment="1">
      <alignment wrapText="1"/>
    </xf>
    <xf numFmtId="3" fontId="7" fillId="0" borderId="29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95" xfId="0" applyNumberFormat="1" applyFont="1" applyBorder="1" applyAlignment="1">
      <alignment wrapText="1"/>
    </xf>
    <xf numFmtId="3" fontId="7" fillId="0" borderId="20" xfId="0" applyNumberFormat="1" applyFont="1" applyBorder="1" applyAlignment="1">
      <alignment wrapText="1"/>
    </xf>
    <xf numFmtId="3" fontId="5" fillId="0" borderId="95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horizontal="center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9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wrapText="1"/>
    </xf>
    <xf numFmtId="3" fontId="7" fillId="0" borderId="7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wrapText="1"/>
    </xf>
    <xf numFmtId="3" fontId="7" fillId="0" borderId="68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wrapText="1"/>
    </xf>
    <xf numFmtId="3" fontId="5" fillId="0" borderId="25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96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wrapText="1"/>
    </xf>
    <xf numFmtId="0" fontId="9" fillId="0" borderId="78" xfId="0" applyFont="1" applyBorder="1" applyAlignment="1">
      <alignment/>
    </xf>
    <xf numFmtId="3" fontId="9" fillId="0" borderId="78" xfId="0" applyNumberFormat="1" applyFont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0" fontId="7" fillId="0" borderId="92" xfId="0" applyFont="1" applyBorder="1" applyAlignment="1">
      <alignment/>
    </xf>
    <xf numFmtId="3" fontId="7" fillId="0" borderId="92" xfId="0" applyNumberFormat="1" applyFont="1" applyBorder="1" applyAlignment="1">
      <alignment/>
    </xf>
    <xf numFmtId="3" fontId="5" fillId="0" borderId="77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93" xfId="0" applyFont="1" applyBorder="1" applyAlignment="1">
      <alignment/>
    </xf>
    <xf numFmtId="0" fontId="5" fillId="0" borderId="93" xfId="0" applyFont="1" applyBorder="1" applyAlignment="1">
      <alignment horizontal="left" vertical="center"/>
    </xf>
    <xf numFmtId="0" fontId="5" fillId="0" borderId="93" xfId="0" applyFont="1" applyBorder="1" applyAlignment="1">
      <alignment vertical="center"/>
    </xf>
    <xf numFmtId="3" fontId="5" fillId="24" borderId="97" xfId="0" applyNumberFormat="1" applyFont="1" applyFill="1" applyBorder="1" applyAlignment="1">
      <alignment horizontal="center" vertical="center"/>
    </xf>
    <xf numFmtId="0" fontId="5" fillId="0" borderId="85" xfId="54" applyFont="1" applyFill="1" applyBorder="1" applyAlignment="1">
      <alignment horizontal="left" vertical="center" wrapText="1"/>
      <protection/>
    </xf>
    <xf numFmtId="0" fontId="5" fillId="0" borderId="98" xfId="54" applyFont="1" applyFill="1" applyBorder="1" applyAlignment="1">
      <alignment horizontal="left" vertical="center" wrapText="1"/>
      <protection/>
    </xf>
    <xf numFmtId="3" fontId="7" fillId="0" borderId="58" xfId="0" applyNumberFormat="1" applyFont="1" applyBorder="1" applyAlignment="1">
      <alignment/>
    </xf>
    <xf numFmtId="0" fontId="5" fillId="24" borderId="62" xfId="0" applyFont="1" applyFill="1" applyBorder="1" applyAlignment="1">
      <alignment horizontal="center" vertical="center" wrapText="1"/>
    </xf>
    <xf numFmtId="3" fontId="5" fillId="0" borderId="92" xfId="0" applyNumberFormat="1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24" borderId="86" xfId="0" applyFont="1" applyFill="1" applyBorder="1" applyAlignment="1">
      <alignment horizontal="center" vertical="center" wrapText="1"/>
    </xf>
    <xf numFmtId="3" fontId="5" fillId="0" borderId="9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/>
    </xf>
    <xf numFmtId="3" fontId="5" fillId="0" borderId="93" xfId="0" applyNumberFormat="1" applyFont="1" applyBorder="1" applyAlignment="1">
      <alignment horizontal="center" vertical="center"/>
    </xf>
    <xf numFmtId="3" fontId="5" fillId="24" borderId="75" xfId="0" applyNumberFormat="1" applyFont="1" applyFill="1" applyBorder="1" applyAlignment="1">
      <alignment vertical="center"/>
    </xf>
    <xf numFmtId="3" fontId="5" fillId="0" borderId="99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right"/>
    </xf>
    <xf numFmtId="166" fontId="5" fillId="24" borderId="100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18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6" fillId="0" borderId="0" xfId="54" applyFont="1" applyFill="1" applyBorder="1" applyAlignment="1">
      <alignment horizontal="left" vertical="center" wrapText="1"/>
      <protection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5" xfId="54" applyFont="1" applyFill="1" applyBorder="1" applyAlignment="1">
      <alignment horizontal="right" vertical="center"/>
      <protection/>
    </xf>
    <xf numFmtId="0" fontId="7" fillId="0" borderId="15" xfId="54" applyFont="1" applyFill="1" applyBorder="1" applyAlignment="1">
      <alignment horizontal="left" vertical="center" wrapText="1"/>
      <protection/>
    </xf>
    <xf numFmtId="3" fontId="8" fillId="0" borderId="14" xfId="54" applyNumberFormat="1" applyFont="1" applyBorder="1">
      <alignment/>
      <protection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101" xfId="0" applyNumberFormat="1" applyFont="1" applyBorder="1" applyAlignment="1">
      <alignment horizontal="center" vertical="center" wrapText="1"/>
    </xf>
    <xf numFmtId="0" fontId="5" fillId="0" borderId="22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right" vertical="center"/>
      <protection/>
    </xf>
    <xf numFmtId="0" fontId="7" fillId="0" borderId="20" xfId="54" applyFont="1" applyFill="1" applyBorder="1" applyAlignment="1">
      <alignment horizontal="left" vertical="center" wrapText="1"/>
      <protection/>
    </xf>
    <xf numFmtId="3" fontId="8" fillId="0" borderId="20" xfId="54" applyNumberFormat="1" applyFont="1" applyBorder="1">
      <alignment/>
      <protection/>
    </xf>
    <xf numFmtId="3" fontId="7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0" xfId="54" applyFont="1" applyFill="1" applyBorder="1" applyAlignment="1">
      <alignment horizontal="right" vertical="center"/>
      <protection/>
    </xf>
    <xf numFmtId="0" fontId="9" fillId="0" borderId="20" xfId="0" applyFont="1" applyBorder="1" applyAlignment="1">
      <alignment horizontal="left"/>
    </xf>
    <xf numFmtId="164" fontId="9" fillId="0" borderId="20" xfId="54" applyNumberFormat="1" applyFont="1" applyFill="1" applyBorder="1" applyAlignment="1">
      <alignment horizontal="left" vertical="center" wrapText="1"/>
      <protection/>
    </xf>
    <xf numFmtId="0" fontId="7" fillId="0" borderId="15" xfId="54" applyFon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vertical="center" wrapText="1"/>
    </xf>
    <xf numFmtId="3" fontId="19" fillId="0" borderId="0" xfId="0" applyNumberFormat="1" applyFont="1" applyFill="1" applyAlignment="1">
      <alignment horizontal="right" vertical="center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31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17" xfId="0" applyNumberFormat="1" applyFont="1" applyFill="1" applyBorder="1" applyAlignment="1" applyProtection="1">
      <alignment horizontal="left" vertical="center" wrapText="1" indent="8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6" fillId="0" borderId="32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21" xfId="0" applyNumberFormat="1" applyFont="1" applyFill="1" applyBorder="1" applyAlignment="1">
      <alignment horizontal="center" vertical="center" wrapText="1"/>
    </xf>
    <xf numFmtId="3" fontId="20" fillId="0" borderId="98" xfId="0" applyNumberFormat="1" applyFont="1" applyFill="1" applyBorder="1" applyAlignment="1">
      <alignment vertical="center" wrapText="1"/>
    </xf>
    <xf numFmtId="3" fontId="21" fillId="0" borderId="98" xfId="0" applyNumberFormat="1" applyFont="1" applyFill="1" applyBorder="1" applyAlignment="1">
      <alignment vertical="center" wrapText="1"/>
    </xf>
    <xf numFmtId="3" fontId="21" fillId="0" borderId="87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8" fillId="0" borderId="0" xfId="56" applyNumberFormat="1" applyFont="1" applyFill="1" applyProtection="1">
      <alignment/>
      <protection/>
    </xf>
    <xf numFmtId="3" fontId="8" fillId="0" borderId="0" xfId="56" applyNumberFormat="1" applyFont="1" applyFill="1" applyProtection="1">
      <alignment/>
      <protection locked="0"/>
    </xf>
    <xf numFmtId="3" fontId="6" fillId="0" borderId="0" xfId="56" applyNumberFormat="1" applyFont="1" applyFill="1" applyAlignment="1" applyProtection="1">
      <alignment horizontal="right"/>
      <protection/>
    </xf>
    <xf numFmtId="3" fontId="6" fillId="0" borderId="24" xfId="56" applyNumberFormat="1" applyFont="1" applyFill="1" applyBorder="1" applyAlignment="1" applyProtection="1">
      <alignment horizontal="center" vertical="center" wrapText="1"/>
      <protection/>
    </xf>
    <xf numFmtId="3" fontId="6" fillId="0" borderId="25" xfId="56" applyNumberFormat="1" applyFont="1" applyFill="1" applyBorder="1" applyAlignment="1" applyProtection="1">
      <alignment horizontal="center" vertical="center"/>
      <protection/>
    </xf>
    <xf numFmtId="3" fontId="6" fillId="0" borderId="25" xfId="56" applyNumberFormat="1" applyFont="1" applyFill="1" applyBorder="1" applyAlignment="1" applyProtection="1">
      <alignment horizontal="center" vertical="center" wrapText="1"/>
      <protection/>
    </xf>
    <xf numFmtId="3" fontId="6" fillId="0" borderId="26" xfId="56" applyNumberFormat="1" applyFont="1" applyFill="1" applyBorder="1" applyAlignment="1" applyProtection="1">
      <alignment horizontal="center" vertical="center"/>
      <protection/>
    </xf>
    <xf numFmtId="3" fontId="8" fillId="0" borderId="27" xfId="56" applyNumberFormat="1" applyFont="1" applyFill="1" applyBorder="1" applyAlignment="1" applyProtection="1">
      <alignment horizontal="left" vertical="center" indent="1"/>
      <protection/>
    </xf>
    <xf numFmtId="3" fontId="8" fillId="0" borderId="0" xfId="56" applyNumberFormat="1" applyFont="1" applyFill="1" applyAlignment="1" applyProtection="1">
      <alignment vertical="center"/>
      <protection/>
    </xf>
    <xf numFmtId="3" fontId="8" fillId="0" borderId="10" xfId="56" applyNumberFormat="1" applyFont="1" applyFill="1" applyBorder="1" applyAlignment="1" applyProtection="1">
      <alignment vertical="center"/>
      <protection locked="0"/>
    </xf>
    <xf numFmtId="3" fontId="6" fillId="0" borderId="28" xfId="56" applyNumberFormat="1" applyFont="1" applyFill="1" applyBorder="1" applyAlignment="1" applyProtection="1">
      <alignment vertical="center"/>
      <protection/>
    </xf>
    <xf numFmtId="3" fontId="8" fillId="0" borderId="0" xfId="56" applyNumberFormat="1" applyFont="1" applyFill="1" applyAlignment="1" applyProtection="1">
      <alignment vertical="center"/>
      <protection locked="0"/>
    </xf>
    <xf numFmtId="3" fontId="6" fillId="0" borderId="27" xfId="56" applyNumberFormat="1" applyFont="1" applyFill="1" applyBorder="1" applyAlignment="1" applyProtection="1">
      <alignment horizontal="left" vertical="center" indent="1"/>
      <protection/>
    </xf>
    <xf numFmtId="3" fontId="6" fillId="0" borderId="10" xfId="56" applyNumberFormat="1" applyFont="1" applyFill="1" applyBorder="1" applyAlignment="1" applyProtection="1">
      <alignment vertical="center"/>
      <protection locked="0"/>
    </xf>
    <xf numFmtId="3" fontId="6" fillId="0" borderId="28" xfId="56" applyNumberFormat="1" applyFont="1" applyFill="1" applyBorder="1" applyAlignment="1" applyProtection="1">
      <alignment vertical="center"/>
      <protection locked="0"/>
    </xf>
    <xf numFmtId="3" fontId="6" fillId="0" borderId="0" xfId="56" applyNumberFormat="1" applyFont="1" applyFill="1" applyAlignment="1" applyProtection="1">
      <alignment vertical="center"/>
      <protection locked="0"/>
    </xf>
    <xf numFmtId="3" fontId="6" fillId="25" borderId="27" xfId="56" applyNumberFormat="1" applyFont="1" applyFill="1" applyBorder="1" applyAlignment="1" applyProtection="1">
      <alignment horizontal="left" vertical="center" indent="1"/>
      <protection/>
    </xf>
    <xf numFmtId="0" fontId="6" fillId="25" borderId="10" xfId="54" applyFont="1" applyFill="1" applyBorder="1" applyAlignment="1">
      <alignment horizontal="left" vertical="center" wrapText="1"/>
      <protection/>
    </xf>
    <xf numFmtId="3" fontId="6" fillId="25" borderId="10" xfId="0" applyNumberFormat="1" applyFont="1" applyFill="1" applyBorder="1" applyAlignment="1">
      <alignment vertical="center"/>
    </xf>
    <xf numFmtId="3" fontId="6" fillId="25" borderId="28" xfId="0" applyNumberFormat="1" applyFont="1" applyFill="1" applyBorder="1" applyAlignment="1">
      <alignment vertical="center"/>
    </xf>
    <xf numFmtId="3" fontId="8" fillId="25" borderId="27" xfId="56" applyNumberFormat="1" applyFont="1" applyFill="1" applyBorder="1" applyAlignment="1" applyProtection="1">
      <alignment horizontal="left" vertical="center" indent="1"/>
      <protection/>
    </xf>
    <xf numFmtId="3" fontId="6" fillId="0" borderId="28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horizontal="left" vertical="center" wrapText="1"/>
    </xf>
    <xf numFmtId="3" fontId="8" fillId="15" borderId="29" xfId="56" applyNumberFormat="1" applyFont="1" applyFill="1" applyBorder="1" applyAlignment="1" applyProtection="1">
      <alignment horizontal="left" vertical="center" indent="1"/>
      <protection/>
    </xf>
    <xf numFmtId="3" fontId="6" fillId="15" borderId="30" xfId="56" applyNumberFormat="1" applyFont="1" applyFill="1" applyBorder="1" applyAlignment="1" applyProtection="1">
      <alignment horizontal="left" vertical="center"/>
      <protection/>
    </xf>
    <xf numFmtId="3" fontId="6" fillId="15" borderId="30" xfId="56" applyNumberFormat="1" applyFont="1" applyFill="1" applyBorder="1" applyAlignment="1" applyProtection="1">
      <alignment vertical="center"/>
      <protection/>
    </xf>
    <xf numFmtId="3" fontId="6" fillId="15" borderId="31" xfId="56" applyNumberFormat="1" applyFont="1" applyFill="1" applyBorder="1" applyAlignment="1" applyProtection="1">
      <alignment vertical="center"/>
      <protection/>
    </xf>
    <xf numFmtId="3" fontId="6" fillId="0" borderId="0" xfId="56" applyNumberFormat="1" applyFont="1" applyFill="1" applyBorder="1" applyAlignment="1" applyProtection="1">
      <alignment horizontal="left" vertical="center" indent="1"/>
      <protection/>
    </xf>
    <xf numFmtId="3" fontId="6" fillId="25" borderId="10" xfId="54" applyNumberFormat="1" applyFont="1" applyFill="1" applyBorder="1" applyAlignment="1">
      <alignment horizontal="right" vertical="center" wrapText="1"/>
      <protection/>
    </xf>
    <xf numFmtId="3" fontId="6" fillId="25" borderId="28" xfId="54" applyNumberFormat="1" applyFont="1" applyFill="1" applyBorder="1" applyAlignment="1">
      <alignment horizontal="right" vertical="center" wrapText="1"/>
      <protection/>
    </xf>
    <xf numFmtId="3" fontId="6" fillId="25" borderId="10" xfId="0" applyNumberFormat="1" applyFont="1" applyFill="1" applyBorder="1" applyAlignment="1">
      <alignment/>
    </xf>
    <xf numFmtId="3" fontId="6" fillId="25" borderId="28" xfId="0" applyNumberFormat="1" applyFont="1" applyFill="1" applyBorder="1" applyAlignment="1">
      <alignment/>
    </xf>
    <xf numFmtId="0" fontId="6" fillId="25" borderId="10" xfId="0" applyFont="1" applyFill="1" applyBorder="1" applyAlignment="1">
      <alignment vertical="center" wrapText="1"/>
    </xf>
    <xf numFmtId="3" fontId="8" fillId="25" borderId="10" xfId="56" applyNumberFormat="1" applyFont="1" applyFill="1" applyBorder="1" applyAlignment="1" applyProtection="1">
      <alignment vertical="center"/>
      <protection locked="0"/>
    </xf>
    <xf numFmtId="3" fontId="6" fillId="25" borderId="28" xfId="56" applyNumberFormat="1" applyFont="1" applyFill="1" applyBorder="1" applyAlignment="1" applyProtection="1">
      <alignment vertical="center"/>
      <protection/>
    </xf>
    <xf numFmtId="3" fontId="8" fillId="0" borderId="0" xfId="56" applyNumberFormat="1" applyFont="1" applyFill="1" applyBorder="1" applyAlignment="1" applyProtection="1">
      <alignment horizontal="left" vertical="center" indent="1"/>
      <protection/>
    </xf>
    <xf numFmtId="3" fontId="6" fillId="0" borderId="0" xfId="56" applyNumberFormat="1" applyFont="1" applyFill="1" applyBorder="1" applyAlignment="1" applyProtection="1">
      <alignment vertical="center"/>
      <protection/>
    </xf>
    <xf numFmtId="3" fontId="8" fillId="0" borderId="0" xfId="56" applyNumberFormat="1" applyFont="1" applyFill="1" applyBorder="1" applyAlignment="1" applyProtection="1">
      <alignment vertical="center"/>
      <protection locked="0"/>
    </xf>
    <xf numFmtId="3" fontId="8" fillId="0" borderId="0" xfId="56" applyNumberFormat="1" applyFont="1" applyFill="1" applyBorder="1" applyAlignment="1" applyProtection="1">
      <alignment vertical="center"/>
      <protection/>
    </xf>
    <xf numFmtId="3" fontId="8" fillId="0" borderId="21" xfId="56" applyNumberFormat="1" applyFont="1" applyFill="1" applyBorder="1" applyAlignment="1" applyProtection="1">
      <alignment horizontal="left" vertical="center" indent="1"/>
      <protection/>
    </xf>
    <xf numFmtId="3" fontId="6" fillId="0" borderId="22" xfId="56" applyNumberFormat="1" applyFont="1" applyFill="1" applyBorder="1" applyAlignment="1" applyProtection="1">
      <alignment horizontal="left" indent="1"/>
      <protection locked="0"/>
    </xf>
    <xf numFmtId="3" fontId="6" fillId="0" borderId="22" xfId="56" applyNumberFormat="1" applyFont="1" applyFill="1" applyBorder="1" applyAlignment="1" applyProtection="1">
      <alignment/>
      <protection/>
    </xf>
    <xf numFmtId="3" fontId="6" fillId="0" borderId="23" xfId="56" applyNumberFormat="1" applyFont="1" applyFill="1" applyBorder="1" applyAlignment="1" applyProtection="1">
      <alignment/>
      <protection/>
    </xf>
    <xf numFmtId="3" fontId="14" fillId="0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horizontal="right" vertical="center" wrapText="1"/>
    </xf>
    <xf numFmtId="3" fontId="19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 vertical="center"/>
    </xf>
    <xf numFmtId="3" fontId="20" fillId="0" borderId="98" xfId="0" applyNumberFormat="1" applyFont="1" applyFill="1" applyBorder="1" applyAlignment="1">
      <alignment horizontal="center" vertical="center" wrapText="1"/>
    </xf>
    <xf numFmtId="3" fontId="20" fillId="0" borderId="84" xfId="0" applyNumberFormat="1" applyFont="1" applyFill="1" applyBorder="1" applyAlignment="1">
      <alignment horizontal="center" vertical="center" wrapText="1"/>
    </xf>
    <xf numFmtId="49" fontId="7" fillId="0" borderId="103" xfId="0" applyNumberFormat="1" applyFont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21" fillId="0" borderId="92" xfId="0" applyNumberFormat="1" applyFont="1" applyFill="1" applyBorder="1" applyAlignment="1">
      <alignment horizontal="center" vertical="center" wrapText="1"/>
    </xf>
    <xf numFmtId="3" fontId="21" fillId="0" borderId="99" xfId="0" applyNumberFormat="1" applyFont="1" applyFill="1" applyBorder="1" applyAlignment="1">
      <alignment horizontal="center" vertical="center" wrapText="1"/>
    </xf>
    <xf numFmtId="3" fontId="21" fillId="0" borderId="71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70" xfId="0" applyNumberFormat="1" applyFont="1" applyFill="1" applyBorder="1" applyAlignment="1">
      <alignment horizontal="center" vertical="center" wrapText="1"/>
    </xf>
    <xf numFmtId="3" fontId="21" fillId="0" borderId="78" xfId="0" applyNumberFormat="1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left" vertical="center" wrapText="1" indent="1"/>
    </xf>
    <xf numFmtId="3" fontId="21" fillId="0" borderId="78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78" xfId="0" applyNumberFormat="1" applyFont="1" applyFill="1" applyBorder="1" applyAlignment="1" applyProtection="1">
      <alignment vertical="center" wrapText="1"/>
      <protection/>
    </xf>
    <xf numFmtId="3" fontId="21" fillId="0" borderId="17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2" xfId="0" applyNumberFormat="1" applyFont="1" applyFill="1" applyBorder="1" applyAlignment="1" applyProtection="1">
      <alignment vertical="center" wrapText="1"/>
      <protection/>
    </xf>
    <xf numFmtId="3" fontId="21" fillId="0" borderId="78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1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3" fontId="22" fillId="0" borderId="78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78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6" fillId="0" borderId="12" xfId="0" applyNumberFormat="1" applyFont="1" applyFill="1" applyBorder="1" applyAlignment="1" applyProtection="1">
      <alignment vertical="center" wrapText="1"/>
      <protection locked="0"/>
    </xf>
    <xf numFmtId="3" fontId="0" fillId="0" borderId="58" xfId="0" applyNumberFormat="1" applyFill="1" applyBorder="1" applyAlignment="1">
      <alignment vertical="center" wrapText="1"/>
    </xf>
    <xf numFmtId="3" fontId="22" fillId="24" borderId="78" xfId="0" applyNumberFormat="1" applyFont="1" applyFill="1" applyBorder="1" applyAlignment="1" applyProtection="1">
      <alignment horizontal="left" vertical="center" wrapText="1" indent="2"/>
      <protection locked="0"/>
    </xf>
    <xf numFmtId="3" fontId="21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78" xfId="0" applyNumberFormat="1" applyFont="1" applyFill="1" applyBorder="1" applyAlignment="1" applyProtection="1">
      <alignment horizontal="left" vertical="center" wrapText="1" indent="2"/>
      <protection/>
    </xf>
    <xf numFmtId="3" fontId="0" fillId="0" borderId="0" xfId="0" applyNumberFormat="1" applyFill="1" applyAlignment="1" applyProtection="1">
      <alignment vertical="center" wrapText="1"/>
      <protection locked="0"/>
    </xf>
    <xf numFmtId="3" fontId="32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78" xfId="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78" xfId="0" applyNumberFormat="1" applyFont="1" applyFill="1" applyBorder="1" applyAlignment="1" applyProtection="1">
      <alignment vertical="center" wrapText="1"/>
      <protection locked="0"/>
    </xf>
    <xf numFmtId="3" fontId="32" fillId="0" borderId="17" xfId="0" applyNumberFormat="1" applyFont="1" applyFill="1" applyBorder="1" applyAlignment="1" applyProtection="1">
      <alignment vertical="center" wrapText="1"/>
      <protection locked="0"/>
    </xf>
    <xf numFmtId="3" fontId="32" fillId="0" borderId="10" xfId="0" applyNumberFormat="1" applyFont="1" applyFill="1" applyBorder="1" applyAlignment="1" applyProtection="1">
      <alignment vertical="center" wrapText="1"/>
      <protection locked="0"/>
    </xf>
    <xf numFmtId="3" fontId="32" fillId="0" borderId="12" xfId="0" applyNumberFormat="1" applyFont="1" applyFill="1" applyBorder="1" applyAlignment="1" applyProtection="1">
      <alignment vertical="center" wrapText="1"/>
      <protection locked="0"/>
    </xf>
    <xf numFmtId="3" fontId="21" fillId="0" borderId="58" xfId="0" applyNumberFormat="1" applyFont="1" applyFill="1" applyBorder="1" applyAlignment="1">
      <alignment vertical="center" wrapText="1"/>
    </xf>
    <xf numFmtId="3" fontId="21" fillId="0" borderId="78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Fill="1" applyBorder="1" applyAlignment="1" applyProtection="1">
      <alignment vertical="center" wrapText="1"/>
      <protection locked="0"/>
    </xf>
    <xf numFmtId="3" fontId="21" fillId="0" borderId="10" xfId="0" applyNumberFormat="1" applyFont="1" applyFill="1" applyBorder="1" applyAlignment="1" applyProtection="1">
      <alignment vertical="center" wrapText="1"/>
      <protection locked="0"/>
    </xf>
    <xf numFmtId="3" fontId="21" fillId="0" borderId="12" xfId="0" applyNumberFormat="1" applyFont="1" applyFill="1" applyBorder="1" applyAlignment="1" applyProtection="1">
      <alignment vertical="center" wrapText="1"/>
      <protection locked="0"/>
    </xf>
    <xf numFmtId="3" fontId="16" fillId="0" borderId="58" xfId="0" applyNumberFormat="1" applyFont="1" applyFill="1" applyBorder="1" applyAlignment="1">
      <alignment vertical="center" wrapText="1"/>
    </xf>
    <xf numFmtId="3" fontId="0" fillId="0" borderId="78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78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 wrapText="1"/>
      <protection locked="0"/>
    </xf>
    <xf numFmtId="3" fontId="16" fillId="0" borderId="12" xfId="0" applyNumberFormat="1" applyFont="1" applyFill="1" applyBorder="1" applyAlignment="1" applyProtection="1">
      <alignment vertical="center" wrapText="1"/>
      <protection locked="0"/>
    </xf>
    <xf numFmtId="3" fontId="33" fillId="0" borderId="0" xfId="0" applyNumberFormat="1" applyFont="1" applyFill="1" applyAlignment="1">
      <alignment vertical="center" wrapText="1"/>
    </xf>
    <xf numFmtId="3" fontId="21" fillId="0" borderId="95" xfId="0" applyNumberFormat="1" applyFont="1" applyFill="1" applyBorder="1" applyAlignment="1">
      <alignment horizontal="center" vertical="center" wrapText="1"/>
    </xf>
    <xf numFmtId="3" fontId="0" fillId="0" borderId="104" xfId="0" applyNumberFormat="1" applyFill="1" applyBorder="1" applyAlignment="1">
      <alignment vertical="center" wrapText="1"/>
    </xf>
    <xf numFmtId="3" fontId="22" fillId="0" borderId="95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95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 wrapText="1"/>
      <protection locked="0"/>
    </xf>
    <xf numFmtId="3" fontId="16" fillId="0" borderId="11" xfId="0" applyNumberFormat="1" applyFont="1" applyFill="1" applyBorder="1" applyAlignment="1" applyProtection="1">
      <alignment vertical="center" wrapText="1"/>
      <protection locked="0"/>
    </xf>
    <xf numFmtId="3" fontId="16" fillId="0" borderId="19" xfId="0" applyNumberFormat="1" applyFont="1" applyFill="1" applyBorder="1" applyAlignment="1" applyProtection="1">
      <alignment vertical="center" wrapText="1"/>
      <protection locked="0"/>
    </xf>
    <xf numFmtId="3" fontId="21" fillId="0" borderId="95" xfId="0" applyNumberFormat="1" applyFont="1" applyFill="1" applyBorder="1" applyAlignment="1">
      <alignment vertical="center" wrapText="1"/>
    </xf>
    <xf numFmtId="3" fontId="23" fillId="26" borderId="69" xfId="0" applyNumberFormat="1" applyFont="1" applyFill="1" applyBorder="1" applyAlignment="1" applyProtection="1">
      <alignment horizontal="left" vertical="center" wrapText="1" indent="2"/>
      <protection/>
    </xf>
    <xf numFmtId="3" fontId="21" fillId="0" borderId="69" xfId="0" applyNumberFormat="1" applyFont="1" applyFill="1" applyBorder="1" applyAlignment="1" applyProtection="1">
      <alignment vertical="center" wrapText="1"/>
      <protection/>
    </xf>
    <xf numFmtId="3" fontId="21" fillId="0" borderId="105" xfId="0" applyNumberFormat="1" applyFont="1" applyFill="1" applyBorder="1" applyAlignment="1" applyProtection="1">
      <alignment vertical="center" wrapText="1"/>
      <protection/>
    </xf>
    <xf numFmtId="3" fontId="21" fillId="0" borderId="22" xfId="0" applyNumberFormat="1" applyFont="1" applyFill="1" applyBorder="1" applyAlignment="1" applyProtection="1">
      <alignment vertical="center" wrapText="1"/>
      <protection/>
    </xf>
    <xf numFmtId="3" fontId="21" fillId="0" borderId="85" xfId="0" applyNumberFormat="1" applyFont="1" applyFill="1" applyBorder="1" applyAlignment="1" applyProtection="1">
      <alignment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indent="1"/>
    </xf>
    <xf numFmtId="0" fontId="23" fillId="0" borderId="10" xfId="0" applyFont="1" applyBorder="1" applyAlignment="1" applyProtection="1">
      <alignment horizontal="left" vertical="center" indent="1"/>
      <protection locked="0"/>
    </xf>
    <xf numFmtId="3" fontId="0" fillId="0" borderId="106" xfId="0" applyNumberFormat="1" applyFont="1" applyBorder="1" applyAlignment="1" applyProtection="1">
      <alignment horizontal="center" vertical="center"/>
      <protection locked="0"/>
    </xf>
    <xf numFmtId="3" fontId="0" fillId="0" borderId="63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center" indent="1"/>
      <protection locked="0"/>
    </xf>
    <xf numFmtId="3" fontId="0" fillId="0" borderId="28" xfId="0" applyNumberFormat="1" applyBorder="1" applyAlignment="1">
      <alignment vertical="center"/>
    </xf>
    <xf numFmtId="3" fontId="0" fillId="0" borderId="7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>
      <alignment/>
    </xf>
    <xf numFmtId="3" fontId="0" fillId="0" borderId="10" xfId="0" applyNumberFormat="1" applyFont="1" applyBorder="1" applyAlignment="1" applyProtection="1">
      <alignment horizontal="right" vertical="center" indent="1"/>
      <protection locked="0"/>
    </xf>
    <xf numFmtId="3" fontId="0" fillId="0" borderId="12" xfId="0" applyNumberFormat="1" applyFont="1" applyBorder="1" applyAlignment="1" applyProtection="1">
      <alignment horizontal="right" vertical="center" indent="1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22" fillId="0" borderId="10" xfId="0" applyNumberFormat="1" applyFont="1" applyBorder="1" applyAlignment="1" applyProtection="1">
      <alignment vertical="center"/>
      <protection locked="0"/>
    </xf>
    <xf numFmtId="3" fontId="22" fillId="0" borderId="12" xfId="0" applyNumberFormat="1" applyFont="1" applyBorder="1" applyAlignment="1" applyProtection="1">
      <alignment horizontal="right" vertical="center" indent="1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3" fontId="22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left" vertical="center" indent="1"/>
      <protection locked="0"/>
    </xf>
    <xf numFmtId="3" fontId="0" fillId="0" borderId="30" xfId="0" applyNumberFormat="1" applyFont="1" applyBorder="1" applyAlignment="1" applyProtection="1">
      <alignment horizontal="right" vertical="center" indent="1"/>
      <protection locked="0"/>
    </xf>
    <xf numFmtId="3" fontId="0" fillId="0" borderId="65" xfId="0" applyNumberFormat="1" applyFont="1" applyBorder="1" applyAlignment="1" applyProtection="1">
      <alignment horizontal="right" vertical="center" indent="1"/>
      <protection locked="0"/>
    </xf>
    <xf numFmtId="3" fontId="0" fillId="0" borderId="31" xfId="0" applyNumberFormat="1" applyBorder="1" applyAlignment="1">
      <alignment/>
    </xf>
    <xf numFmtId="3" fontId="23" fillId="0" borderId="23" xfId="0" applyNumberFormat="1" applyFont="1" applyFill="1" applyBorder="1" applyAlignment="1">
      <alignment vertical="center"/>
    </xf>
    <xf numFmtId="3" fontId="23" fillId="0" borderId="23" xfId="0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center" vertical="center" wrapText="1"/>
    </xf>
    <xf numFmtId="3" fontId="6" fillId="0" borderId="10" xfId="54" applyNumberFormat="1" applyFont="1" applyBorder="1" applyAlignment="1">
      <alignment horizontal="center" vertical="center" wrapText="1"/>
      <protection/>
    </xf>
    <xf numFmtId="3" fontId="7" fillId="0" borderId="18" xfId="0" applyNumberFormat="1" applyFont="1" applyBorder="1" applyAlignment="1">
      <alignment/>
    </xf>
    <xf numFmtId="0" fontId="7" fillId="0" borderId="79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82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/>
    </xf>
    <xf numFmtId="0" fontId="6" fillId="0" borderId="10" xfId="54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/>
    </xf>
    <xf numFmtId="0" fontId="27" fillId="0" borderId="0" xfId="0" applyFont="1" applyFill="1" applyAlignment="1">
      <alignment horizontal="center"/>
    </xf>
    <xf numFmtId="3" fontId="18" fillId="0" borderId="0" xfId="55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7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3" fontId="38" fillId="0" borderId="0" xfId="0" applyNumberFormat="1" applyFont="1" applyAlignment="1">
      <alignment horizontal="center"/>
    </xf>
    <xf numFmtId="3" fontId="40" fillId="0" borderId="72" xfId="0" applyNumberFormat="1" applyFont="1" applyBorder="1" applyAlignment="1">
      <alignment horizontal="center"/>
    </xf>
    <xf numFmtId="0" fontId="7" fillId="0" borderId="95" xfId="0" applyFont="1" applyBorder="1" applyAlignment="1">
      <alignment/>
    </xf>
    <xf numFmtId="9" fontId="7" fillId="0" borderId="93" xfId="0" applyNumberFormat="1" applyFont="1" applyBorder="1" applyAlignment="1">
      <alignment/>
    </xf>
    <xf numFmtId="9" fontId="5" fillId="0" borderId="103" xfId="0" applyNumberFormat="1" applyFont="1" applyBorder="1" applyAlignment="1">
      <alignment horizontal="center" vertical="center" wrapText="1"/>
    </xf>
    <xf numFmtId="9" fontId="7" fillId="0" borderId="97" xfId="0" applyNumberFormat="1" applyFont="1" applyBorder="1" applyAlignment="1">
      <alignment/>
    </xf>
    <xf numFmtId="3" fontId="5" fillId="24" borderId="62" xfId="0" applyNumberFormat="1" applyFont="1" applyFill="1" applyBorder="1" applyAlignment="1">
      <alignment horizontal="center" vertical="center" wrapText="1"/>
    </xf>
    <xf numFmtId="3" fontId="7" fillId="0" borderId="101" xfId="0" applyNumberFormat="1" applyFont="1" applyBorder="1" applyAlignment="1">
      <alignment/>
    </xf>
    <xf numFmtId="3" fontId="7" fillId="0" borderId="58" xfId="0" applyNumberFormat="1" applyFont="1" applyBorder="1" applyAlignment="1">
      <alignment wrapText="1"/>
    </xf>
    <xf numFmtId="3" fontId="7" fillId="24" borderId="10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3" fontId="17" fillId="0" borderId="0" xfId="55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25" xfId="54" applyFont="1" applyFill="1" applyBorder="1" applyAlignment="1">
      <alignment horizontal="left" vertical="center" wrapText="1"/>
      <protection/>
    </xf>
    <xf numFmtId="0" fontId="7" fillId="0" borderId="91" xfId="54" applyFont="1" applyFill="1" applyBorder="1" applyAlignment="1">
      <alignment horizontal="left" vertical="center" wrapText="1"/>
      <protection/>
    </xf>
    <xf numFmtId="0" fontId="5" fillId="0" borderId="30" xfId="54" applyFont="1" applyFill="1" applyBorder="1" applyAlignment="1">
      <alignment horizontal="left" vertical="center" wrapText="1"/>
      <protection/>
    </xf>
    <xf numFmtId="0" fontId="5" fillId="0" borderId="65" xfId="54" applyFont="1" applyFill="1" applyBorder="1" applyAlignment="1">
      <alignment horizontal="left" vertical="center" wrapText="1"/>
      <protection/>
    </xf>
    <xf numFmtId="0" fontId="6" fillId="0" borderId="85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7" fillId="0" borderId="14" xfId="54" applyFont="1" applyFill="1" applyBorder="1" applyAlignment="1">
      <alignment horizontal="left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5" fillId="0" borderId="16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8" fillId="0" borderId="16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6" xfId="54" applyFont="1" applyFill="1" applyBorder="1" applyAlignment="1">
      <alignment horizontal="left" vertical="center" wrapText="1"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0" borderId="17" xfId="54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 indent="5"/>
    </xf>
    <xf numFmtId="0" fontId="10" fillId="0" borderId="17" xfId="0" applyFont="1" applyFill="1" applyBorder="1" applyAlignment="1">
      <alignment horizontal="left" vertical="center" wrapText="1" indent="5"/>
    </xf>
    <xf numFmtId="0" fontId="5" fillId="0" borderId="10" xfId="54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12" xfId="54" applyFont="1" applyFill="1" applyBorder="1" applyAlignment="1">
      <alignment vertical="center" wrapText="1"/>
      <protection/>
    </xf>
    <xf numFmtId="0" fontId="5" fillId="0" borderId="17" xfId="54" applyFont="1" applyFill="1" applyBorder="1" applyAlignment="1">
      <alignment vertical="center" wrapText="1"/>
      <protection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10" xfId="54" applyFont="1" applyFill="1" applyBorder="1" applyAlignment="1">
      <alignment vertical="center" wrapText="1"/>
      <protection/>
    </xf>
    <xf numFmtId="0" fontId="7" fillId="0" borderId="12" xfId="54" applyFont="1" applyFill="1" applyBorder="1" applyAlignment="1">
      <alignment vertical="center" wrapText="1"/>
      <protection/>
    </xf>
    <xf numFmtId="0" fontId="7" fillId="0" borderId="17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5" fillId="0" borderId="12" xfId="54" applyFont="1" applyFill="1" applyBorder="1" applyAlignment="1">
      <alignment horizontal="left" vertical="center"/>
      <protection/>
    </xf>
    <xf numFmtId="0" fontId="5" fillId="0" borderId="13" xfId="54" applyFont="1" applyFill="1" applyBorder="1" applyAlignment="1">
      <alignment horizontal="left" vertical="center"/>
      <protection/>
    </xf>
    <xf numFmtId="0" fontId="5" fillId="0" borderId="17" xfId="54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vertical="center" wrapText="1"/>
      <protection/>
    </xf>
    <xf numFmtId="0" fontId="5" fillId="0" borderId="18" xfId="54" applyFont="1" applyFill="1" applyBorder="1" applyAlignment="1">
      <alignment vertical="center" wrapText="1"/>
      <protection/>
    </xf>
    <xf numFmtId="0" fontId="5" fillId="0" borderId="106" xfId="54" applyFont="1" applyFill="1" applyBorder="1" applyAlignment="1">
      <alignment vertical="center" wrapText="1"/>
      <protection/>
    </xf>
    <xf numFmtId="0" fontId="5" fillId="0" borderId="109" xfId="54" applyFont="1" applyFill="1" applyBorder="1" applyAlignment="1">
      <alignment vertical="center" wrapText="1"/>
      <protection/>
    </xf>
    <xf numFmtId="0" fontId="5" fillId="0" borderId="70" xfId="54" applyFont="1" applyFill="1" applyBorder="1" applyAlignment="1">
      <alignment vertical="center" wrapText="1"/>
      <protection/>
    </xf>
    <xf numFmtId="0" fontId="5" fillId="0" borderId="71" xfId="54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70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09" xfId="54" applyFont="1" applyFill="1" applyBorder="1" applyAlignment="1">
      <alignment horizontal="center" vertical="center" wrapText="1"/>
      <protection/>
    </xf>
    <xf numFmtId="0" fontId="5" fillId="0" borderId="71" xfId="5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165" fontId="27" fillId="0" borderId="0" xfId="0" applyNumberFormat="1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5" fontId="17" fillId="0" borderId="0" xfId="0" applyNumberFormat="1" applyFont="1" applyFill="1" applyAlignment="1">
      <alignment horizontal="center" vertical="center" wrapText="1"/>
    </xf>
    <xf numFmtId="0" fontId="7" fillId="0" borderId="72" xfId="0" applyFont="1" applyBorder="1" applyAlignment="1">
      <alignment horizontal="right"/>
    </xf>
    <xf numFmtId="49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left" wrapText="1"/>
    </xf>
    <xf numFmtId="3" fontId="5" fillId="0" borderId="105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88" xfId="0" applyNumberFormat="1" applyFont="1" applyBorder="1" applyAlignment="1">
      <alignment horizontal="left" wrapText="1"/>
    </xf>
    <xf numFmtId="3" fontId="5" fillId="0" borderId="102" xfId="0" applyNumberFormat="1" applyFont="1" applyBorder="1" applyAlignment="1">
      <alignment horizontal="left" wrapText="1"/>
    </xf>
    <xf numFmtId="3" fontId="5" fillId="0" borderId="86" xfId="0" applyNumberFormat="1" applyFont="1" applyBorder="1" applyAlignment="1">
      <alignment horizontal="left" wrapText="1"/>
    </xf>
    <xf numFmtId="3" fontId="5" fillId="0" borderId="82" xfId="0" applyNumberFormat="1" applyFont="1" applyBorder="1" applyAlignment="1">
      <alignment horizontal="left" vertical="center" wrapText="1"/>
    </xf>
    <xf numFmtId="3" fontId="5" fillId="0" borderId="110" xfId="0" applyNumberFormat="1" applyFont="1" applyBorder="1" applyAlignment="1">
      <alignment horizontal="left" vertical="center" wrapText="1"/>
    </xf>
    <xf numFmtId="3" fontId="20" fillId="0" borderId="21" xfId="0" applyNumberFormat="1" applyFont="1" applyFill="1" applyBorder="1" applyAlignment="1">
      <alignment horizontal="left" vertical="center" wrapText="1" indent="2"/>
    </xf>
    <xf numFmtId="3" fontId="20" fillId="0" borderId="23" xfId="0" applyNumberFormat="1" applyFont="1" applyFill="1" applyBorder="1" applyAlignment="1">
      <alignment horizontal="left" vertical="center" wrapText="1" indent="2"/>
    </xf>
    <xf numFmtId="3" fontId="15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20" fillId="0" borderId="77" xfId="0" applyNumberFormat="1" applyFont="1" applyFill="1" applyBorder="1" applyAlignment="1">
      <alignment horizontal="center" vertical="center" wrapText="1"/>
    </xf>
    <xf numFmtId="3" fontId="20" fillId="0" borderId="68" xfId="0" applyNumberFormat="1" applyFont="1" applyFill="1" applyBorder="1" applyAlignment="1">
      <alignment horizontal="center" vertical="center" wrapText="1"/>
    </xf>
    <xf numFmtId="3" fontId="20" fillId="0" borderId="101" xfId="0" applyNumberFormat="1" applyFont="1" applyFill="1" applyBorder="1" applyAlignment="1">
      <alignment horizontal="center" vertical="center"/>
    </xf>
    <xf numFmtId="3" fontId="20" fillId="0" borderId="100" xfId="0" applyNumberFormat="1" applyFont="1" applyFill="1" applyBorder="1" applyAlignment="1">
      <alignment horizontal="center" vertical="center"/>
    </xf>
    <xf numFmtId="3" fontId="20" fillId="0" borderId="68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20" fillId="0" borderId="85" xfId="0" applyNumberFormat="1" applyFont="1" applyFill="1" applyBorder="1" applyAlignment="1">
      <alignment horizontal="center" vertical="center"/>
    </xf>
    <xf numFmtId="3" fontId="20" fillId="0" borderId="77" xfId="0" applyNumberFormat="1" applyFont="1" applyFill="1" applyBorder="1" applyAlignment="1">
      <alignment horizontal="center" vertical="center"/>
    </xf>
    <xf numFmtId="3" fontId="6" fillId="0" borderId="0" xfId="56" applyNumberFormat="1" applyFont="1" applyFill="1" applyAlignment="1" applyProtection="1">
      <alignment horizontal="center"/>
      <protection/>
    </xf>
    <xf numFmtId="3" fontId="6" fillId="0" borderId="10" xfId="56" applyNumberFormat="1" applyFont="1" applyFill="1" applyBorder="1" applyAlignment="1" applyProtection="1">
      <alignment horizontal="left" vertical="center" indent="1"/>
      <protection/>
    </xf>
    <xf numFmtId="3" fontId="6" fillId="0" borderId="28" xfId="56" applyNumberFormat="1" applyFont="1" applyFill="1" applyBorder="1" applyAlignment="1" applyProtection="1">
      <alignment horizontal="left" vertical="center" indent="1"/>
      <protection/>
    </xf>
    <xf numFmtId="3" fontId="6" fillId="0" borderId="0" xfId="56" applyNumberFormat="1" applyFont="1" applyFill="1" applyBorder="1" applyAlignment="1" applyProtection="1">
      <alignment horizontal="left" vertical="center" indent="1"/>
      <protection/>
    </xf>
    <xf numFmtId="3" fontId="29" fillId="0" borderId="0" xfId="0" applyNumberFormat="1" applyFont="1" applyFill="1" applyAlignment="1">
      <alignment horizontal="center" vertical="center" wrapText="1"/>
    </xf>
    <xf numFmtId="3" fontId="16" fillId="0" borderId="79" xfId="0" applyNumberFormat="1" applyFont="1" applyFill="1" applyBorder="1" applyAlignment="1">
      <alignment horizontal="justify" vertical="center" wrapText="1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20" fillId="0" borderId="36" xfId="0" applyFont="1" applyBorder="1" applyAlignment="1">
      <alignment horizontal="left" vertical="center" indent="2"/>
    </xf>
    <xf numFmtId="0" fontId="20" fillId="0" borderId="105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VRENMUNKA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57300" y="49434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400175" y="5229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133350</xdr:colOff>
      <xdr:row>34</xdr:row>
      <xdr:rowOff>47625</xdr:rowOff>
    </xdr:from>
    <xdr:to>
      <xdr:col>10</xdr:col>
      <xdr:colOff>95250</xdr:colOff>
      <xdr:row>37</xdr:row>
      <xdr:rowOff>104775</xdr:rowOff>
    </xdr:to>
    <xdr:sp>
      <xdr:nvSpPr>
        <xdr:cNvPr id="1" name="Comment 1"/>
        <xdr:cNvSpPr>
          <a:spLocks/>
        </xdr:cNvSpPr>
      </xdr:nvSpPr>
      <xdr:spPr>
        <a:xfrm>
          <a:off x="5248275" y="7286625"/>
          <a:ext cx="1419225" cy="6286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Gyógyszer:20
Könyv, folyóirat: 115
Szakmai anyag: 570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7</xdr:col>
      <xdr:colOff>19050</xdr:colOff>
      <xdr:row>38</xdr:row>
      <xdr:rowOff>180975</xdr:rowOff>
    </xdr:from>
    <xdr:to>
      <xdr:col>9</xdr:col>
      <xdr:colOff>209550</xdr:colOff>
      <xdr:row>42</xdr:row>
      <xdr:rowOff>161925</xdr:rowOff>
    </xdr:to>
    <xdr:sp>
      <xdr:nvSpPr>
        <xdr:cNvPr id="2" name="Comment 2"/>
        <xdr:cNvSpPr>
          <a:spLocks/>
        </xdr:cNvSpPr>
      </xdr:nvSpPr>
      <xdr:spPr>
        <a:xfrm>
          <a:off x="5133975" y="8181975"/>
          <a:ext cx="10953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Irodaszer: 200
Munkaruha: 525
Egyéb, 
tisztítószer: 500</a:t>
          </a:r>
        </a:p>
      </xdr:txBody>
    </xdr:sp>
    <xdr:clientData/>
  </xdr:twoCellAnchor>
  <xdr:twoCellAnchor editAs="absolute">
    <xdr:from>
      <xdr:col>7</xdr:col>
      <xdr:colOff>142875</xdr:colOff>
      <xdr:row>46</xdr:row>
      <xdr:rowOff>57150</xdr:rowOff>
    </xdr:from>
    <xdr:to>
      <xdr:col>9</xdr:col>
      <xdr:colOff>247650</xdr:colOff>
      <xdr:row>49</xdr:row>
      <xdr:rowOff>104775</xdr:rowOff>
    </xdr:to>
    <xdr:sp>
      <xdr:nvSpPr>
        <xdr:cNvPr id="3" name="Comment 3"/>
        <xdr:cNvSpPr>
          <a:spLocks/>
        </xdr:cNvSpPr>
      </xdr:nvSpPr>
      <xdr:spPr>
        <a:xfrm>
          <a:off x="5257800" y="9582150"/>
          <a:ext cx="1009650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Bankktg. 200
Egyéb üz: 35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35</xdr:row>
      <xdr:rowOff>123825</xdr:rowOff>
    </xdr:from>
    <xdr:to>
      <xdr:col>9</xdr:col>
      <xdr:colOff>200025</xdr:colOff>
      <xdr:row>39</xdr:row>
      <xdr:rowOff>171450</xdr:rowOff>
    </xdr:to>
    <xdr:sp>
      <xdr:nvSpPr>
        <xdr:cNvPr id="1" name="Comment 2"/>
        <xdr:cNvSpPr>
          <a:spLocks/>
        </xdr:cNvSpPr>
      </xdr:nvSpPr>
      <xdr:spPr>
        <a:xfrm>
          <a:off x="4410075" y="8077200"/>
          <a:ext cx="1181100" cy="809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 5
Könyv:30
Egyéb info.hord: 60
Szakmai anyagok: 40
Repi: 520</a:t>
          </a:r>
        </a:p>
      </xdr:txBody>
    </xdr:sp>
    <xdr:clientData/>
  </xdr:twoCellAnchor>
  <xdr:twoCellAnchor editAs="absolute">
    <xdr:from>
      <xdr:col>11</xdr:col>
      <xdr:colOff>200025</xdr:colOff>
      <xdr:row>36</xdr:row>
      <xdr:rowOff>0</xdr:rowOff>
    </xdr:from>
    <xdr:to>
      <xdr:col>13</xdr:col>
      <xdr:colOff>361950</xdr:colOff>
      <xdr:row>39</xdr:row>
      <xdr:rowOff>66675</xdr:rowOff>
    </xdr:to>
    <xdr:sp>
      <xdr:nvSpPr>
        <xdr:cNvPr id="2" name="Comment 3"/>
        <xdr:cNvSpPr>
          <a:spLocks/>
        </xdr:cNvSpPr>
      </xdr:nvSpPr>
      <xdr:spPr>
        <a:xfrm>
          <a:off x="6619875" y="8143875"/>
          <a:ext cx="1190625" cy="6381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Kiállítás karbantart.szükséges anyagok</a:t>
          </a:r>
        </a:p>
      </xdr:txBody>
    </xdr:sp>
    <xdr:clientData/>
  </xdr:twoCellAnchor>
  <xdr:twoCellAnchor editAs="absolute">
    <xdr:from>
      <xdr:col>16</xdr:col>
      <xdr:colOff>114300</xdr:colOff>
      <xdr:row>34</xdr:row>
      <xdr:rowOff>57150</xdr:rowOff>
    </xdr:from>
    <xdr:to>
      <xdr:col>18</xdr:col>
      <xdr:colOff>209550</xdr:colOff>
      <xdr:row>39</xdr:row>
      <xdr:rowOff>133350</xdr:rowOff>
    </xdr:to>
    <xdr:sp>
      <xdr:nvSpPr>
        <xdr:cNvPr id="3" name="Comment 4"/>
        <xdr:cNvSpPr>
          <a:spLocks/>
        </xdr:cNvSpPr>
      </xdr:nvSpPr>
      <xdr:spPr>
        <a:xfrm>
          <a:off x="8982075" y="7896225"/>
          <a:ext cx="1047750" cy="952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Gyógyszer:5
Könyv: 900
Folyóirat: 200
egyéb info.hordozó: 100
Repi:25</a:t>
          </a:r>
        </a:p>
      </xdr:txBody>
    </xdr:sp>
    <xdr:clientData/>
  </xdr:twoCellAnchor>
  <xdr:twoCellAnchor editAs="absolute">
    <xdr:from>
      <xdr:col>7</xdr:col>
      <xdr:colOff>114300</xdr:colOff>
      <xdr:row>41</xdr:row>
      <xdr:rowOff>28575</xdr:rowOff>
    </xdr:from>
    <xdr:to>
      <xdr:col>9</xdr:col>
      <xdr:colOff>133350</xdr:colOff>
      <xdr:row>43</xdr:row>
      <xdr:rowOff>180975</xdr:rowOff>
    </xdr:to>
    <xdr:sp>
      <xdr:nvSpPr>
        <xdr:cNvPr id="4" name="Comment 5"/>
        <xdr:cNvSpPr>
          <a:spLocks/>
        </xdr:cNvSpPr>
      </xdr:nvSpPr>
      <xdr:spPr>
        <a:xfrm>
          <a:off x="4524375" y="9124950"/>
          <a:ext cx="1000125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user:
Irodaszer: 100
egyéb anyag:120</a:t>
          </a:r>
        </a:p>
      </xdr:txBody>
    </xdr:sp>
    <xdr:clientData/>
  </xdr:twoCellAnchor>
  <xdr:twoCellAnchor editAs="absolute">
    <xdr:from>
      <xdr:col>10</xdr:col>
      <xdr:colOff>152400</xdr:colOff>
      <xdr:row>39</xdr:row>
      <xdr:rowOff>133350</xdr:rowOff>
    </xdr:from>
    <xdr:to>
      <xdr:col>12</xdr:col>
      <xdr:colOff>190500</xdr:colOff>
      <xdr:row>41</xdr:row>
      <xdr:rowOff>180975</xdr:rowOff>
    </xdr:to>
    <xdr:sp>
      <xdr:nvSpPr>
        <xdr:cNvPr id="5" name="Comment 6"/>
        <xdr:cNvSpPr>
          <a:spLocks/>
        </xdr:cNvSpPr>
      </xdr:nvSpPr>
      <xdr:spPr>
        <a:xfrm>
          <a:off x="6057900" y="8848725"/>
          <a:ext cx="1066800" cy="428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Irodaszer
egyéb anyagok</a:t>
          </a:r>
        </a:p>
      </xdr:txBody>
    </xdr:sp>
    <xdr:clientData/>
  </xdr:twoCellAnchor>
  <xdr:twoCellAnchor editAs="absolute">
    <xdr:from>
      <xdr:col>16</xdr:col>
      <xdr:colOff>133350</xdr:colOff>
      <xdr:row>40</xdr:row>
      <xdr:rowOff>0</xdr:rowOff>
    </xdr:from>
    <xdr:to>
      <xdr:col>18</xdr:col>
      <xdr:colOff>114300</xdr:colOff>
      <xdr:row>43</xdr:row>
      <xdr:rowOff>47625</xdr:rowOff>
    </xdr:to>
    <xdr:sp>
      <xdr:nvSpPr>
        <xdr:cNvPr id="6" name="Comment 7"/>
        <xdr:cNvSpPr>
          <a:spLocks/>
        </xdr:cNvSpPr>
      </xdr:nvSpPr>
      <xdr:spPr>
        <a:xfrm>
          <a:off x="9001125" y="8905875"/>
          <a:ext cx="933450" cy="6191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Irodaszer
egyéb anyag</a:t>
          </a:r>
        </a:p>
      </xdr:txBody>
    </xdr:sp>
    <xdr:clientData/>
  </xdr:twoCellAnchor>
  <xdr:twoCellAnchor editAs="absolute">
    <xdr:from>
      <xdr:col>7</xdr:col>
      <xdr:colOff>142875</xdr:colOff>
      <xdr:row>49</xdr:row>
      <xdr:rowOff>114300</xdr:rowOff>
    </xdr:from>
    <xdr:to>
      <xdr:col>9</xdr:col>
      <xdr:colOff>95250</xdr:colOff>
      <xdr:row>52</xdr:row>
      <xdr:rowOff>0</xdr:rowOff>
    </xdr:to>
    <xdr:sp>
      <xdr:nvSpPr>
        <xdr:cNvPr id="7" name="Comment 8"/>
        <xdr:cNvSpPr>
          <a:spLocks/>
        </xdr:cNvSpPr>
      </xdr:nvSpPr>
      <xdr:spPr>
        <a:xfrm>
          <a:off x="4552950" y="11001375"/>
          <a:ext cx="933450" cy="4572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Pfiff.Zs.tandíj</a:t>
          </a:r>
        </a:p>
      </xdr:txBody>
    </xdr:sp>
    <xdr:clientData/>
  </xdr:twoCellAnchor>
  <xdr:twoCellAnchor editAs="absolute">
    <xdr:from>
      <xdr:col>7</xdr:col>
      <xdr:colOff>114300</xdr:colOff>
      <xdr:row>52</xdr:row>
      <xdr:rowOff>104775</xdr:rowOff>
    </xdr:from>
    <xdr:to>
      <xdr:col>9</xdr:col>
      <xdr:colOff>0</xdr:colOff>
      <xdr:row>56</xdr:row>
      <xdr:rowOff>66675</xdr:rowOff>
    </xdr:to>
    <xdr:sp>
      <xdr:nvSpPr>
        <xdr:cNvPr id="8" name="Comment 9"/>
        <xdr:cNvSpPr>
          <a:spLocks/>
        </xdr:cNvSpPr>
      </xdr:nvSpPr>
      <xdr:spPr>
        <a:xfrm>
          <a:off x="4524375" y="11563350"/>
          <a:ext cx="866775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Rendezvényekre szolg., fellépők</a:t>
          </a:r>
        </a:p>
      </xdr:txBody>
    </xdr:sp>
    <xdr:clientData/>
  </xdr:twoCellAnchor>
  <xdr:twoCellAnchor editAs="absolute">
    <xdr:from>
      <xdr:col>16</xdr:col>
      <xdr:colOff>133350</xdr:colOff>
      <xdr:row>45</xdr:row>
      <xdr:rowOff>114300</xdr:rowOff>
    </xdr:from>
    <xdr:to>
      <xdr:col>18</xdr:col>
      <xdr:colOff>304800</xdr:colOff>
      <xdr:row>49</xdr:row>
      <xdr:rowOff>47625</xdr:rowOff>
    </xdr:to>
    <xdr:sp>
      <xdr:nvSpPr>
        <xdr:cNvPr id="9" name="Comment 10"/>
        <xdr:cNvSpPr>
          <a:spLocks/>
        </xdr:cNvSpPr>
      </xdr:nvSpPr>
      <xdr:spPr>
        <a:xfrm>
          <a:off x="9001125" y="9972675"/>
          <a:ext cx="1123950" cy="9620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Posta
Riasztó
Rendezvények
Fénymásoló karbantartása
Vonalkód címkék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20</xdr:col>
      <xdr:colOff>295275</xdr:colOff>
      <xdr:row>45</xdr:row>
      <xdr:rowOff>76200</xdr:rowOff>
    </xdr:from>
    <xdr:to>
      <xdr:col>23</xdr:col>
      <xdr:colOff>419100</xdr:colOff>
      <xdr:row>48</xdr:row>
      <xdr:rowOff>180975</xdr:rowOff>
    </xdr:to>
    <xdr:sp>
      <xdr:nvSpPr>
        <xdr:cNvPr id="10" name="Comment 11"/>
        <xdr:cNvSpPr>
          <a:spLocks/>
        </xdr:cNvSpPr>
      </xdr:nvSpPr>
      <xdr:spPr>
        <a:xfrm>
          <a:off x="11115675" y="9934575"/>
          <a:ext cx="1533525" cy="809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user:
Főszerk: 105*12= 1 260
Tördelés: 30*12=360
Nyomda: 1 800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biro\AppData\Local\Temp\2014\K&#214;LTS&#201;GVET&#201;S%202014%20j&#24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VI\Asztal\Normat&#237;va%20sz&#225;m&#237;t&#225;s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Mérleg2"/>
      <sheetName val="Önk össz.bevétel"/>
      <sheetName val="normatíva"/>
      <sheetName val="Önk.össz kiadás"/>
      <sheetName val="Jogalkotás"/>
      <sheetName val="Szociális ellátások"/>
      <sheetName val="Városüzemeltetés"/>
      <sheetName val="VF saját forrásból"/>
      <sheetName val="VF Eu forrásból"/>
      <sheetName val="Védőnő, EÜ"/>
      <sheetName val="Egyéb tevékenység"/>
      <sheetName val="Int.összesen"/>
      <sheetName val="PH"/>
      <sheetName val="Óvoda"/>
      <sheetName val="BBKP"/>
      <sheetName val="Beruházás"/>
      <sheetName val="Felújítás"/>
      <sheetName val="létszámok"/>
      <sheetName val="Segédlet-pályázat"/>
      <sheetName val="Munka1"/>
    </sheetNames>
    <sheetDataSet>
      <sheetData sheetId="0">
        <row r="20">
          <cell r="C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 ÖSSZESÍTŐ"/>
      <sheetName val="TKT ÓVI NORMATÍVA"/>
      <sheetName val="TKT SZOC NORMATÍVA"/>
      <sheetName val="MV. ÓVI - ISK NORMATÍVA"/>
    </sheetNames>
    <sheetDataSet>
      <sheetData sheetId="1">
        <row r="32">
          <cell r="K32">
            <v>71146133.33333333</v>
          </cell>
        </row>
        <row r="33">
          <cell r="K33">
            <v>35840533.33333333</v>
          </cell>
        </row>
        <row r="35">
          <cell r="K35">
            <v>921920</v>
          </cell>
        </row>
        <row r="36">
          <cell r="K36">
            <v>15600000</v>
          </cell>
        </row>
        <row r="37">
          <cell r="K37">
            <v>7800000</v>
          </cell>
        </row>
        <row r="39">
          <cell r="K39">
            <v>10901333.333333332</v>
          </cell>
        </row>
        <row r="40">
          <cell r="K40">
            <v>5506666.666666666</v>
          </cell>
        </row>
        <row r="42">
          <cell r="K42">
            <v>1403520</v>
          </cell>
        </row>
      </sheetData>
      <sheetData sheetId="2">
        <row r="3">
          <cell r="D3">
            <v>7400325</v>
          </cell>
        </row>
        <row r="4">
          <cell r="D4">
            <v>5620500</v>
          </cell>
        </row>
        <row r="5">
          <cell r="D5">
            <v>7400325</v>
          </cell>
        </row>
        <row r="6">
          <cell r="D6">
            <v>4464000</v>
          </cell>
        </row>
        <row r="7">
          <cell r="D7">
            <v>21866000</v>
          </cell>
        </row>
        <row r="8">
          <cell r="D8">
            <v>1635000</v>
          </cell>
        </row>
        <row r="9">
          <cell r="D9">
            <v>2500000</v>
          </cell>
        </row>
        <row r="10">
          <cell r="D10">
            <v>1045980</v>
          </cell>
        </row>
      </sheetData>
      <sheetData sheetId="3">
        <row r="19">
          <cell r="E19">
            <v>55365600</v>
          </cell>
        </row>
        <row r="20">
          <cell r="E20">
            <v>27549066.666666664</v>
          </cell>
        </row>
        <row r="22">
          <cell r="E22">
            <v>708640</v>
          </cell>
        </row>
        <row r="23">
          <cell r="E23">
            <v>16800000</v>
          </cell>
        </row>
        <row r="24">
          <cell r="E24">
            <v>8400000</v>
          </cell>
        </row>
        <row r="26">
          <cell r="E26">
            <v>8736000</v>
          </cell>
        </row>
        <row r="27">
          <cell r="E27">
            <v>4368000</v>
          </cell>
        </row>
        <row r="29">
          <cell r="E29">
            <v>24512640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zoomScalePageLayoutView="0" workbookViewId="0" topLeftCell="A28">
      <selection activeCell="C35" sqref="C35"/>
    </sheetView>
  </sheetViews>
  <sheetFormatPr defaultColWidth="9.140625" defaultRowHeight="15"/>
  <cols>
    <col min="1" max="1" width="5.421875" style="366" customWidth="1"/>
    <col min="2" max="2" width="54.8515625" style="360" customWidth="1"/>
    <col min="3" max="3" width="10.421875" style="360" customWidth="1"/>
    <col min="4" max="4" width="9.140625" style="360" customWidth="1"/>
    <col min="5" max="5" width="9.00390625" style="360" customWidth="1"/>
    <col min="6" max="6" width="9.00390625" style="213" bestFit="1" customWidth="1"/>
    <col min="7" max="7" width="8.421875" style="213" bestFit="1" customWidth="1"/>
    <col min="8" max="30" width="9.140625" style="213" customWidth="1"/>
    <col min="31" max="16384" width="9.140625" style="360" customWidth="1"/>
  </cols>
  <sheetData>
    <row r="1" spans="1:5" ht="15.75">
      <c r="A1" s="851" t="s">
        <v>522</v>
      </c>
      <c r="B1" s="851"/>
      <c r="C1" s="851"/>
      <c r="D1" s="851"/>
      <c r="E1" s="374" t="s">
        <v>521</v>
      </c>
    </row>
    <row r="2" spans="1:5" ht="15.75">
      <c r="A2" s="851" t="s">
        <v>395</v>
      </c>
      <c r="B2" s="851"/>
      <c r="C2" s="851"/>
      <c r="D2" s="851"/>
      <c r="E2" s="851"/>
    </row>
    <row r="3" spans="1:5" ht="15.75" customHeight="1">
      <c r="A3" s="207" t="s">
        <v>372</v>
      </c>
      <c r="B3" s="208"/>
      <c r="C3" s="208"/>
      <c r="D3" s="208"/>
      <c r="E3" s="208"/>
    </row>
    <row r="4" spans="1:5" ht="15.75" customHeight="1">
      <c r="A4" s="836" t="s">
        <v>373</v>
      </c>
      <c r="B4" s="836"/>
      <c r="C4" s="837" t="s">
        <v>518</v>
      </c>
      <c r="D4" s="837"/>
      <c r="E4" s="837"/>
    </row>
    <row r="5" spans="1:30" ht="35.25" customHeight="1">
      <c r="A5" s="367"/>
      <c r="B5" s="367" t="s">
        <v>201</v>
      </c>
      <c r="C5" s="394" t="s">
        <v>188</v>
      </c>
      <c r="D5" s="173" t="s">
        <v>189</v>
      </c>
      <c r="E5" s="173" t="s">
        <v>190</v>
      </c>
      <c r="Y5" s="360"/>
      <c r="Z5" s="360"/>
      <c r="AA5" s="360"/>
      <c r="AB5" s="360"/>
      <c r="AC5" s="360"/>
      <c r="AD5" s="360"/>
    </row>
    <row r="6" spans="1:24" s="388" customFormat="1" ht="15.75">
      <c r="A6" s="386" t="s">
        <v>544</v>
      </c>
      <c r="B6" s="371" t="s">
        <v>543</v>
      </c>
      <c r="C6" s="392">
        <f>+C9+C10+C15+C16</f>
        <v>771180</v>
      </c>
      <c r="D6" s="4"/>
      <c r="E6" s="4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</row>
    <row r="7" spans="1:24" s="361" customFormat="1" ht="12" customHeight="1">
      <c r="A7" s="222" t="s">
        <v>541</v>
      </c>
      <c r="B7" s="391" t="s">
        <v>406</v>
      </c>
      <c r="C7" s="219">
        <f>+'Önk össz.bevétel'!C11</f>
        <v>500457</v>
      </c>
      <c r="D7" s="190"/>
      <c r="E7" s="190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</row>
    <row r="8" spans="1:24" s="361" customFormat="1" ht="13.5" customHeight="1">
      <c r="A8" s="390" t="s">
        <v>542</v>
      </c>
      <c r="B8" s="391" t="s">
        <v>237</v>
      </c>
      <c r="C8" s="219">
        <f>+'Önk össz.bevétel'!C12+'Int.összesen'!D6</f>
        <v>55290</v>
      </c>
      <c r="D8" s="190"/>
      <c r="E8" s="190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</row>
    <row r="9" spans="1:24" s="389" customFormat="1" ht="12" customHeight="1">
      <c r="A9" s="178" t="s">
        <v>381</v>
      </c>
      <c r="B9" s="78" t="s">
        <v>404</v>
      </c>
      <c r="C9" s="190">
        <f>+C7+C8</f>
        <v>555747</v>
      </c>
      <c r="D9" s="196"/>
      <c r="E9" s="196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</row>
    <row r="10" spans="1:24" s="361" customFormat="1" ht="12" customHeight="1">
      <c r="A10" s="373" t="s">
        <v>545</v>
      </c>
      <c r="B10" s="78" t="s">
        <v>410</v>
      </c>
      <c r="C10" s="190">
        <f>SUM(C11:C14)</f>
        <v>174500</v>
      </c>
      <c r="D10" s="190"/>
      <c r="E10" s="190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1:24" s="361" customFormat="1" ht="12" customHeight="1">
      <c r="A11" s="222" t="s">
        <v>546</v>
      </c>
      <c r="B11" s="391" t="s">
        <v>408</v>
      </c>
      <c r="C11" s="190">
        <f>+'Önk össz.bevétel'!C40</f>
        <v>0</v>
      </c>
      <c r="D11" s="190"/>
      <c r="E11" s="190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1:24" s="361" customFormat="1" ht="12" customHeight="1">
      <c r="A12" s="390" t="s">
        <v>547</v>
      </c>
      <c r="B12" s="391" t="s">
        <v>252</v>
      </c>
      <c r="C12" s="190">
        <f>+'Önk össz.bevétel'!C43</f>
        <v>43500</v>
      </c>
      <c r="D12" s="190"/>
      <c r="E12" s="190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1:24" s="361" customFormat="1" ht="12" customHeight="1">
      <c r="A13" s="222" t="s">
        <v>548</v>
      </c>
      <c r="B13" s="391" t="s">
        <v>409</v>
      </c>
      <c r="C13" s="190">
        <f>+'Önk össz.bevétel'!C52</f>
        <v>128000</v>
      </c>
      <c r="D13" s="190"/>
      <c r="E13" s="190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4" s="361" customFormat="1" ht="12" customHeight="1">
      <c r="A14" s="390" t="s">
        <v>549</v>
      </c>
      <c r="B14" s="391" t="s">
        <v>265</v>
      </c>
      <c r="C14" s="190">
        <f>+'Önk össz.bevétel'!C53</f>
        <v>3000</v>
      </c>
      <c r="D14" s="190"/>
      <c r="E14" s="190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</row>
    <row r="15" spans="1:24" s="361" customFormat="1" ht="12" customHeight="1">
      <c r="A15" s="178">
        <v>3</v>
      </c>
      <c r="B15" s="78" t="s">
        <v>321</v>
      </c>
      <c r="C15" s="190">
        <f>+'Önk össz.bevétel'!C65+'Int.összesen'!D34</f>
        <v>37391</v>
      </c>
      <c r="D15" s="190"/>
      <c r="E15" s="190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:24" s="361" customFormat="1" ht="12" customHeight="1">
      <c r="A16" s="373">
        <v>4</v>
      </c>
      <c r="B16" s="78" t="s">
        <v>319</v>
      </c>
      <c r="C16" s="190">
        <f>+'Önk össz.bevétel'!C68</f>
        <v>3542</v>
      </c>
      <c r="D16" s="190"/>
      <c r="E16" s="190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s="389" customFormat="1" ht="12" customHeight="1">
      <c r="A17" s="179" t="s">
        <v>550</v>
      </c>
      <c r="B17" s="371" t="s">
        <v>320</v>
      </c>
      <c r="C17" s="196">
        <f>SUM(C18:C20)</f>
        <v>379277</v>
      </c>
      <c r="D17" s="196"/>
      <c r="E17" s="196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</row>
    <row r="18" spans="1:24" s="361" customFormat="1" ht="12" customHeight="1">
      <c r="A18" s="373">
        <v>1</v>
      </c>
      <c r="B18" s="78" t="s">
        <v>405</v>
      </c>
      <c r="C18" s="190">
        <f>+'Önk össz.bevétel'!C37+'Int.összesen'!D18</f>
        <v>379277</v>
      </c>
      <c r="D18" s="190"/>
      <c r="E18" s="190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s="361" customFormat="1" ht="12" customHeight="1">
      <c r="A19" s="178">
        <v>2</v>
      </c>
      <c r="B19" s="78" t="s">
        <v>320</v>
      </c>
      <c r="C19" s="190">
        <f>+'Önk össz.bevétel'!C66</f>
        <v>0</v>
      </c>
      <c r="D19" s="190"/>
      <c r="E19" s="190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</row>
    <row r="20" spans="1:24" s="361" customFormat="1" ht="12" customHeight="1">
      <c r="A20" s="373">
        <v>3</v>
      </c>
      <c r="B20" s="78" t="s">
        <v>352</v>
      </c>
      <c r="C20" s="190">
        <f>+'Önk össz.bevétel'!C70</f>
        <v>0</v>
      </c>
      <c r="D20" s="190"/>
      <c r="E20" s="190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s="361" customFormat="1" ht="12" customHeight="1">
      <c r="A21" s="178"/>
      <c r="B21" s="79" t="s">
        <v>511</v>
      </c>
      <c r="C21" s="196">
        <f>+C17+C6</f>
        <v>1150457</v>
      </c>
      <c r="D21" s="196"/>
      <c r="E21" s="196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</row>
    <row r="22" spans="1:24" s="361" customFormat="1" ht="12" customHeight="1">
      <c r="A22" s="386" t="s">
        <v>551</v>
      </c>
      <c r="B22" s="79" t="s">
        <v>355</v>
      </c>
      <c r="C22" s="196">
        <f>+C24+C23</f>
        <v>279495</v>
      </c>
      <c r="D22" s="190"/>
      <c r="E22" s="190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</row>
    <row r="23" spans="1:24" s="361" customFormat="1" ht="12" customHeight="1">
      <c r="A23" s="178">
        <v>1</v>
      </c>
      <c r="B23" s="78" t="s">
        <v>508</v>
      </c>
      <c r="C23" s="190"/>
      <c r="D23" s="190"/>
      <c r="E23" s="190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</row>
    <row r="24" spans="1:24" s="361" customFormat="1" ht="12" customHeight="1">
      <c r="A24" s="373">
        <v>2</v>
      </c>
      <c r="B24" s="78" t="s">
        <v>411</v>
      </c>
      <c r="C24" s="190">
        <f>SUM(C25:C26)</f>
        <v>279495</v>
      </c>
      <c r="D24" s="190"/>
      <c r="E24" s="190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</row>
    <row r="25" spans="1:24" s="361" customFormat="1" ht="12" customHeight="1">
      <c r="A25" s="178" t="s">
        <v>541</v>
      </c>
      <c r="B25" s="391" t="s">
        <v>509</v>
      </c>
      <c r="C25" s="219">
        <f>+'Önk össz.bevétel'!C73+'Int.összesen'!D42</f>
        <v>98309</v>
      </c>
      <c r="D25" s="190"/>
      <c r="E25" s="190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</row>
    <row r="26" spans="1:24" s="361" customFormat="1" ht="12" customHeight="1">
      <c r="A26" s="373" t="s">
        <v>542</v>
      </c>
      <c r="B26" s="391" t="s">
        <v>510</v>
      </c>
      <c r="C26" s="219">
        <f>+'Önk össz.bevétel'!C74+'Int.összesen'!D43</f>
        <v>181186</v>
      </c>
      <c r="D26" s="190"/>
      <c r="E26" s="190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</row>
    <row r="27" spans="1:24" s="361" customFormat="1" ht="12.75" customHeight="1">
      <c r="A27" s="852" t="s">
        <v>512</v>
      </c>
      <c r="B27" s="853"/>
      <c r="C27" s="393">
        <f>+C22+C17+C6</f>
        <v>1429952</v>
      </c>
      <c r="D27" s="356"/>
      <c r="E27" s="356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</row>
    <row r="28" spans="1:24" s="361" customFormat="1" ht="12" customHeight="1">
      <c r="A28" s="359"/>
      <c r="B28" s="195"/>
      <c r="C28" s="375"/>
      <c r="D28" s="195"/>
      <c r="E28" s="195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s="361" customFormat="1" ht="16.5" customHeight="1">
      <c r="A29" s="838" t="s">
        <v>382</v>
      </c>
      <c r="B29" s="839"/>
      <c r="C29" s="839"/>
      <c r="D29" s="839"/>
      <c r="E29" s="839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</row>
    <row r="30" spans="1:30" s="361" customFormat="1" ht="15" customHeight="1">
      <c r="A30" s="836" t="s">
        <v>383</v>
      </c>
      <c r="B30" s="836"/>
      <c r="C30" s="362"/>
      <c r="D30" s="362"/>
      <c r="E30" s="362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1:5" ht="16.5" customHeight="1">
      <c r="A31" s="368"/>
      <c r="B31" s="368" t="s">
        <v>201</v>
      </c>
      <c r="C31" s="394" t="s">
        <v>188</v>
      </c>
      <c r="D31" s="173" t="s">
        <v>189</v>
      </c>
      <c r="E31" s="173" t="s">
        <v>190</v>
      </c>
    </row>
    <row r="32" spans="1:5" ht="16.5" customHeight="1">
      <c r="A32" s="386" t="s">
        <v>544</v>
      </c>
      <c r="B32" s="371" t="s">
        <v>555</v>
      </c>
      <c r="C32" s="392">
        <f>+C33+C34+C35+C36+C37+C38</f>
        <v>857210</v>
      </c>
      <c r="D32" s="173"/>
      <c r="E32" s="173"/>
    </row>
    <row r="33" spans="1:30" ht="13.5" customHeight="1">
      <c r="A33" s="5">
        <v>1</v>
      </c>
      <c r="B33" s="348" t="s">
        <v>177</v>
      </c>
      <c r="C33" s="372">
        <f>+'Önk.össz kiadás'!D7+'Int.összesen'!D54</f>
        <v>241405</v>
      </c>
      <c r="D33" s="358"/>
      <c r="E33" s="358"/>
      <c r="Y33" s="360"/>
      <c r="Z33" s="360"/>
      <c r="AA33" s="360"/>
      <c r="AB33" s="360"/>
      <c r="AC33" s="360"/>
      <c r="AD33" s="360"/>
    </row>
    <row r="34" spans="1:30" ht="12" customHeight="1">
      <c r="A34" s="5">
        <v>2</v>
      </c>
      <c r="B34" s="348" t="s">
        <v>176</v>
      </c>
      <c r="C34" s="372">
        <f>+'Önk.össz kiadás'!D9+'Int.összesen'!D55</f>
        <v>67363</v>
      </c>
      <c r="D34" s="356"/>
      <c r="E34" s="356"/>
      <c r="Y34" s="360"/>
      <c r="Z34" s="360"/>
      <c r="AA34" s="360"/>
      <c r="AB34" s="360"/>
      <c r="AC34" s="360"/>
      <c r="AD34" s="360"/>
    </row>
    <row r="35" spans="1:30" ht="12" customHeight="1">
      <c r="A35" s="5">
        <v>3</v>
      </c>
      <c r="B35" s="348" t="s">
        <v>156</v>
      </c>
      <c r="C35" s="372">
        <f>+'Önk.össz kiadás'!D16+'Int.összesen'!D62</f>
        <v>132681</v>
      </c>
      <c r="D35" s="356"/>
      <c r="E35" s="356"/>
      <c r="Y35" s="360"/>
      <c r="Z35" s="360"/>
      <c r="AA35" s="360"/>
      <c r="AB35" s="360"/>
      <c r="AC35" s="360"/>
      <c r="AD35" s="360"/>
    </row>
    <row r="36" spans="1:30" ht="12" customHeight="1">
      <c r="A36" s="5">
        <v>4</v>
      </c>
      <c r="B36" s="349" t="s">
        <v>155</v>
      </c>
      <c r="C36" s="372">
        <f>+'Önk.össz kiadás'!D18</f>
        <v>14400</v>
      </c>
      <c r="D36" s="356"/>
      <c r="E36" s="356"/>
      <c r="Y36" s="360"/>
      <c r="Z36" s="360"/>
      <c r="AA36" s="360"/>
      <c r="AB36" s="360"/>
      <c r="AC36" s="360"/>
      <c r="AD36" s="360"/>
    </row>
    <row r="37" spans="1:30" ht="12" customHeight="1">
      <c r="A37" s="5">
        <v>5</v>
      </c>
      <c r="B37" s="348" t="s">
        <v>168</v>
      </c>
      <c r="C37" s="372">
        <f>+'Önk.össz kiadás'!D21+'Önk.össz kiadás'!D20+'Önk.össz kiadás'!D22+'Önk.össz kiadás'!D23+'Int.összesen'!D65</f>
        <v>369622</v>
      </c>
      <c r="D37" s="356"/>
      <c r="E37" s="356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</row>
    <row r="38" spans="1:30" ht="12" customHeight="1">
      <c r="A38" s="5">
        <v>6</v>
      </c>
      <c r="B38" s="348" t="s">
        <v>568</v>
      </c>
      <c r="C38" s="372">
        <f>+'Önk.össz kiadás'!D24</f>
        <v>31739</v>
      </c>
      <c r="D38" s="356"/>
      <c r="E38" s="356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</row>
    <row r="39" spans="1:30" ht="12" customHeight="1">
      <c r="A39" s="7" t="s">
        <v>556</v>
      </c>
      <c r="B39" s="371" t="s">
        <v>557</v>
      </c>
      <c r="C39" s="393">
        <f>+C40+C41+C42</f>
        <v>498989</v>
      </c>
      <c r="D39" s="356"/>
      <c r="E39" s="356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</row>
    <row r="40" spans="1:30" ht="12" customHeight="1">
      <c r="A40" s="5">
        <v>1</v>
      </c>
      <c r="B40" s="348" t="s">
        <v>166</v>
      </c>
      <c r="C40" s="372">
        <f>+'Önk.össz kiadás'!D27+'Int.összesen'!D67</f>
        <v>474188</v>
      </c>
      <c r="D40" s="356"/>
      <c r="E40" s="356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</row>
    <row r="41" spans="1:30" ht="12" customHeight="1">
      <c r="A41" s="5">
        <v>2</v>
      </c>
      <c r="B41" s="348" t="s">
        <v>165</v>
      </c>
      <c r="C41" s="372">
        <f>+'Önk.össz kiadás'!D29</f>
        <v>14286</v>
      </c>
      <c r="D41" s="356"/>
      <c r="E41" s="356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</row>
    <row r="42" spans="1:30" ht="12" customHeight="1">
      <c r="A42" s="5">
        <v>3</v>
      </c>
      <c r="B42" s="348" t="s">
        <v>163</v>
      </c>
      <c r="C42" s="372">
        <f>+'Önk.össz kiadás'!D31+'Int.összesen'!D71</f>
        <v>10515</v>
      </c>
      <c r="D42" s="356"/>
      <c r="E42" s="356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</row>
    <row r="43" spans="1:5" s="388" customFormat="1" ht="12" customHeight="1">
      <c r="A43" s="7"/>
      <c r="B43" s="353" t="s">
        <v>553</v>
      </c>
      <c r="C43" s="393">
        <f>+C39+C32</f>
        <v>1356199</v>
      </c>
      <c r="D43" s="393"/>
      <c r="E43" s="357"/>
    </row>
    <row r="44" spans="1:30" ht="12" customHeight="1">
      <c r="A44" s="7" t="s">
        <v>558</v>
      </c>
      <c r="B44" s="395" t="s">
        <v>318</v>
      </c>
      <c r="C44" s="393">
        <f>+'Egyéb tevékenység'!D126</f>
        <v>73753</v>
      </c>
      <c r="D44" s="356"/>
      <c r="E44" s="356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</row>
    <row r="45" spans="1:5" s="388" customFormat="1" ht="12" customHeight="1">
      <c r="A45" s="854" t="s">
        <v>554</v>
      </c>
      <c r="B45" s="855"/>
      <c r="C45" s="393">
        <f>C44+C43</f>
        <v>1429952</v>
      </c>
      <c r="D45" s="357"/>
      <c r="E45" s="357"/>
    </row>
    <row r="46" spans="1:30" ht="15" customHeight="1">
      <c r="A46" s="363"/>
      <c r="B46" s="213"/>
      <c r="C46" s="213"/>
      <c r="D46" s="213"/>
      <c r="E46" s="213"/>
      <c r="Y46" s="360"/>
      <c r="Z46" s="360"/>
      <c r="AA46" s="360"/>
      <c r="AB46" s="360"/>
      <c r="AC46" s="360"/>
      <c r="AD46" s="360"/>
    </row>
    <row r="47" spans="1:30" s="361" customFormat="1" ht="15.75" customHeight="1">
      <c r="A47" s="851" t="s">
        <v>388</v>
      </c>
      <c r="B47" s="851"/>
      <c r="C47" s="851"/>
      <c r="D47" s="851"/>
      <c r="E47" s="851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</row>
    <row r="48" spans="1:5" s="213" customFormat="1" ht="15.75">
      <c r="A48" s="364" t="s">
        <v>389</v>
      </c>
      <c r="B48" s="365"/>
      <c r="C48" s="360"/>
      <c r="D48" s="360"/>
      <c r="E48" s="360"/>
    </row>
    <row r="49" spans="1:5" ht="21">
      <c r="A49" s="369">
        <v>1</v>
      </c>
      <c r="B49" s="212" t="s">
        <v>559</v>
      </c>
      <c r="C49" s="209">
        <f>+C21-C43</f>
        <v>-205742</v>
      </c>
      <c r="D49" s="209"/>
      <c r="E49" s="209"/>
    </row>
    <row r="50" spans="1:5" ht="15.75">
      <c r="A50" s="363"/>
      <c r="B50" s="213"/>
      <c r="C50" s="213"/>
      <c r="D50" s="213"/>
      <c r="E50" s="213"/>
    </row>
    <row r="51" spans="1:5" ht="15.75">
      <c r="A51" s="851" t="s">
        <v>390</v>
      </c>
      <c r="B51" s="851"/>
      <c r="C51" s="851"/>
      <c r="D51" s="851"/>
      <c r="E51" s="851"/>
    </row>
    <row r="52" spans="1:2" ht="15.75">
      <c r="A52" s="364" t="s">
        <v>391</v>
      </c>
      <c r="B52" s="365"/>
    </row>
    <row r="53" spans="1:5" ht="15.75">
      <c r="A53" s="369" t="s">
        <v>381</v>
      </c>
      <c r="B53" s="212" t="s">
        <v>392</v>
      </c>
      <c r="C53" s="209">
        <f>+C54-C55</f>
        <v>205742</v>
      </c>
      <c r="D53" s="209"/>
      <c r="E53" s="209"/>
    </row>
    <row r="54" spans="1:5" ht="15.75">
      <c r="A54" s="370" t="s">
        <v>385</v>
      </c>
      <c r="B54" s="210" t="s">
        <v>560</v>
      </c>
      <c r="C54" s="211">
        <f>+C22</f>
        <v>279495</v>
      </c>
      <c r="D54" s="211"/>
      <c r="E54" s="211"/>
    </row>
    <row r="55" spans="1:30" ht="15.75">
      <c r="A55" s="370" t="s">
        <v>386</v>
      </c>
      <c r="B55" s="210" t="s">
        <v>561</v>
      </c>
      <c r="C55" s="211">
        <f>+C44</f>
        <v>73753</v>
      </c>
      <c r="D55" s="211"/>
      <c r="E55" s="211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</row>
    <row r="56" spans="1:30" ht="15.75">
      <c r="A56" s="363"/>
      <c r="B56" s="213"/>
      <c r="C56" s="213"/>
      <c r="D56" s="213"/>
      <c r="E56" s="213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</row>
    <row r="57" spans="1:30" ht="15.75">
      <c r="A57" s="364" t="s">
        <v>393</v>
      </c>
      <c r="B57" s="365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</row>
    <row r="58" spans="1:30" ht="15.75">
      <c r="A58" s="331"/>
      <c r="B58" s="212" t="s">
        <v>394</v>
      </c>
      <c r="C58" s="209">
        <f>+C27-C45</f>
        <v>0</v>
      </c>
      <c r="D58" s="209"/>
      <c r="E58" s="209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</row>
    <row r="59" spans="1:30" ht="15.75">
      <c r="A59" s="363"/>
      <c r="B59" s="213"/>
      <c r="C59" s="213"/>
      <c r="D59" s="213"/>
      <c r="E59" s="213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</row>
    <row r="60" spans="1:30" ht="15.75">
      <c r="A60" s="363"/>
      <c r="B60" s="213"/>
      <c r="C60" s="213"/>
      <c r="D60" s="213"/>
      <c r="E60" s="213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</row>
    <row r="61" spans="1:30" ht="15.75">
      <c r="A61" s="363"/>
      <c r="B61" s="213"/>
      <c r="C61" s="213"/>
      <c r="D61" s="213"/>
      <c r="E61" s="213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</row>
    <row r="62" spans="1:30" ht="15.75">
      <c r="A62" s="363"/>
      <c r="B62" s="213"/>
      <c r="C62" s="213"/>
      <c r="D62" s="213"/>
      <c r="E62" s="213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</row>
    <row r="63" spans="1:30" ht="15.75">
      <c r="A63" s="363"/>
      <c r="B63" s="213"/>
      <c r="C63" s="213"/>
      <c r="D63" s="213"/>
      <c r="E63" s="213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</row>
    <row r="64" spans="1:30" ht="15.75">
      <c r="A64" s="363"/>
      <c r="B64" s="213"/>
      <c r="C64" s="213"/>
      <c r="D64" s="213"/>
      <c r="E64" s="213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</row>
    <row r="65" spans="1:30" ht="15.75">
      <c r="A65" s="363"/>
      <c r="B65" s="213"/>
      <c r="C65" s="213"/>
      <c r="D65" s="213"/>
      <c r="E65" s="213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</row>
    <row r="66" spans="1:30" ht="15.75">
      <c r="A66" s="363"/>
      <c r="B66" s="213"/>
      <c r="C66" s="213"/>
      <c r="D66" s="213"/>
      <c r="E66" s="213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</row>
    <row r="67" spans="1:30" ht="15.75">
      <c r="A67" s="363"/>
      <c r="B67" s="213"/>
      <c r="C67" s="213"/>
      <c r="D67" s="213"/>
      <c r="E67" s="213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</row>
    <row r="68" spans="1:30" ht="15.75">
      <c r="A68" s="363"/>
      <c r="B68" s="213"/>
      <c r="C68" s="213"/>
      <c r="D68" s="213"/>
      <c r="E68" s="213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</row>
    <row r="69" spans="1:30" ht="15.75">
      <c r="A69" s="363"/>
      <c r="B69" s="213"/>
      <c r="C69" s="213"/>
      <c r="D69" s="213"/>
      <c r="E69" s="213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</row>
    <row r="70" spans="1:30" ht="15.75">
      <c r="A70" s="363"/>
      <c r="B70" s="213"/>
      <c r="C70" s="213"/>
      <c r="D70" s="213"/>
      <c r="E70" s="213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</row>
    <row r="71" spans="1:30" ht="15.75">
      <c r="A71" s="363"/>
      <c r="B71" s="213"/>
      <c r="C71" s="213"/>
      <c r="D71" s="213"/>
      <c r="E71" s="213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</row>
    <row r="72" spans="1:30" ht="15.75">
      <c r="A72" s="363"/>
      <c r="B72" s="213"/>
      <c r="C72" s="213"/>
      <c r="D72" s="213"/>
      <c r="E72" s="213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</row>
    <row r="73" spans="1:30" ht="15.75">
      <c r="A73" s="363"/>
      <c r="B73" s="213"/>
      <c r="C73" s="213"/>
      <c r="D73" s="213"/>
      <c r="E73" s="213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</row>
    <row r="74" spans="1:30" ht="15.75">
      <c r="A74" s="363"/>
      <c r="B74" s="213"/>
      <c r="C74" s="213"/>
      <c r="D74" s="213"/>
      <c r="E74" s="213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</row>
    <row r="75" spans="1:30" ht="15.75">
      <c r="A75" s="363"/>
      <c r="B75" s="213"/>
      <c r="C75" s="213"/>
      <c r="D75" s="213"/>
      <c r="E75" s="213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</row>
    <row r="76" spans="1:30" ht="15.75">
      <c r="A76" s="363"/>
      <c r="B76" s="213"/>
      <c r="C76" s="213"/>
      <c r="D76" s="213"/>
      <c r="E76" s="213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</row>
    <row r="77" spans="1:30" ht="15.75">
      <c r="A77" s="363"/>
      <c r="B77" s="213"/>
      <c r="C77" s="213"/>
      <c r="D77" s="213"/>
      <c r="E77" s="213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</row>
    <row r="78" spans="1:30" ht="15.75">
      <c r="A78" s="363"/>
      <c r="B78" s="213"/>
      <c r="C78" s="213"/>
      <c r="D78" s="213"/>
      <c r="E78" s="213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</row>
    <row r="79" spans="1:30" ht="15.75">
      <c r="A79" s="363"/>
      <c r="B79" s="213"/>
      <c r="C79" s="213"/>
      <c r="D79" s="213"/>
      <c r="E79" s="213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</row>
    <row r="80" spans="1:30" ht="15.75">
      <c r="A80" s="363"/>
      <c r="B80" s="213"/>
      <c r="C80" s="213"/>
      <c r="D80" s="213"/>
      <c r="E80" s="213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</row>
    <row r="81" spans="1:30" ht="15.75">
      <c r="A81" s="363"/>
      <c r="B81" s="213"/>
      <c r="C81" s="213"/>
      <c r="D81" s="213"/>
      <c r="E81" s="213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</row>
    <row r="82" spans="1:30" ht="15.75">
      <c r="A82" s="363"/>
      <c r="B82" s="213"/>
      <c r="C82" s="213"/>
      <c r="D82" s="213"/>
      <c r="E82" s="213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</row>
    <row r="83" spans="1:30" ht="15.75">
      <c r="A83" s="363"/>
      <c r="B83" s="213"/>
      <c r="C83" s="213"/>
      <c r="D83" s="213"/>
      <c r="E83" s="213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</row>
    <row r="84" spans="1:30" ht="15.75">
      <c r="A84" s="363"/>
      <c r="B84" s="213"/>
      <c r="C84" s="213"/>
      <c r="D84" s="213"/>
      <c r="E84" s="213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</row>
    <row r="85" spans="1:30" ht="15.75">
      <c r="A85" s="363"/>
      <c r="B85" s="213"/>
      <c r="C85" s="213"/>
      <c r="D85" s="213"/>
      <c r="E85" s="213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</row>
    <row r="86" spans="1:30" ht="15.75">
      <c r="A86" s="363"/>
      <c r="B86" s="213"/>
      <c r="C86" s="213"/>
      <c r="D86" s="213"/>
      <c r="E86" s="213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</row>
    <row r="87" spans="1:30" ht="15.75">
      <c r="A87" s="363"/>
      <c r="B87" s="213"/>
      <c r="C87" s="213"/>
      <c r="D87" s="213"/>
      <c r="E87" s="213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</row>
    <row r="88" spans="1:30" ht="15.75">
      <c r="A88" s="363"/>
      <c r="B88" s="213"/>
      <c r="C88" s="213"/>
      <c r="D88" s="213"/>
      <c r="E88" s="213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</row>
    <row r="89" spans="1:30" ht="15.75">
      <c r="A89" s="363"/>
      <c r="B89" s="213"/>
      <c r="C89" s="213"/>
      <c r="D89" s="213"/>
      <c r="E89" s="213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</row>
    <row r="90" spans="1:30" ht="15.75">
      <c r="A90" s="363"/>
      <c r="B90" s="213"/>
      <c r="C90" s="213"/>
      <c r="D90" s="213"/>
      <c r="E90" s="213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</row>
    <row r="91" spans="1:30" ht="15.75">
      <c r="A91" s="363"/>
      <c r="B91" s="213"/>
      <c r="C91" s="213"/>
      <c r="D91" s="213"/>
      <c r="E91" s="213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</row>
    <row r="92" spans="1:30" ht="15.75">
      <c r="A92" s="363"/>
      <c r="B92" s="213"/>
      <c r="C92" s="213"/>
      <c r="D92" s="213"/>
      <c r="E92" s="213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</row>
    <row r="93" spans="1:30" ht="15.75">
      <c r="A93" s="363"/>
      <c r="B93" s="213"/>
      <c r="C93" s="213"/>
      <c r="D93" s="213"/>
      <c r="E93" s="213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</row>
    <row r="94" spans="1:30" ht="15.75">
      <c r="A94" s="363"/>
      <c r="B94" s="213"/>
      <c r="C94" s="213"/>
      <c r="D94" s="213"/>
      <c r="E94" s="213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</row>
    <row r="95" spans="1:30" ht="15.75">
      <c r="A95" s="363"/>
      <c r="B95" s="213"/>
      <c r="C95" s="213"/>
      <c r="D95" s="213"/>
      <c r="E95" s="213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</row>
    <row r="96" spans="1:30" ht="15.75">
      <c r="A96" s="363"/>
      <c r="B96" s="213"/>
      <c r="C96" s="213"/>
      <c r="D96" s="213"/>
      <c r="E96" s="213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</row>
    <row r="97" spans="1:30" ht="15.75">
      <c r="A97" s="363"/>
      <c r="B97" s="213"/>
      <c r="C97" s="213"/>
      <c r="D97" s="213"/>
      <c r="E97" s="213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</row>
    <row r="98" spans="1:30" ht="15.75">
      <c r="A98" s="363"/>
      <c r="B98" s="213"/>
      <c r="C98" s="213"/>
      <c r="D98" s="213"/>
      <c r="E98" s="213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</row>
    <row r="99" spans="1:30" ht="15.75">
      <c r="A99" s="363"/>
      <c r="B99" s="213"/>
      <c r="C99" s="213"/>
      <c r="D99" s="213"/>
      <c r="E99" s="213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</row>
    <row r="100" spans="1:30" ht="15.75">
      <c r="A100" s="363"/>
      <c r="B100" s="213"/>
      <c r="C100" s="213"/>
      <c r="D100" s="213"/>
      <c r="E100" s="213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</row>
    <row r="101" spans="1:30" ht="15.75">
      <c r="A101" s="363"/>
      <c r="B101" s="213"/>
      <c r="C101" s="213"/>
      <c r="D101" s="213"/>
      <c r="E101" s="213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</row>
    <row r="102" spans="1:30" ht="15.75">
      <c r="A102" s="363"/>
      <c r="B102" s="213"/>
      <c r="C102" s="213"/>
      <c r="D102" s="213"/>
      <c r="E102" s="213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</row>
    <row r="103" spans="1:30" ht="15.75">
      <c r="A103" s="363"/>
      <c r="B103" s="213"/>
      <c r="C103" s="213"/>
      <c r="D103" s="213"/>
      <c r="E103" s="213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</row>
    <row r="104" spans="1:30" ht="15.75">
      <c r="A104" s="363"/>
      <c r="B104" s="213"/>
      <c r="C104" s="213"/>
      <c r="D104" s="213"/>
      <c r="E104" s="213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</row>
    <row r="105" spans="1:30" ht="15.75">
      <c r="A105" s="363"/>
      <c r="B105" s="213"/>
      <c r="C105" s="213"/>
      <c r="D105" s="213"/>
      <c r="E105" s="213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</row>
    <row r="106" spans="1:30" ht="15.75">
      <c r="A106" s="363"/>
      <c r="B106" s="213"/>
      <c r="C106" s="213"/>
      <c r="D106" s="213"/>
      <c r="E106" s="213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</row>
    <row r="107" spans="1:30" ht="15.75">
      <c r="A107" s="363"/>
      <c r="B107" s="213"/>
      <c r="C107" s="213"/>
      <c r="D107" s="213"/>
      <c r="E107" s="213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</row>
    <row r="108" spans="1:30" ht="15.75">
      <c r="A108" s="363"/>
      <c r="B108" s="213"/>
      <c r="C108" s="213"/>
      <c r="D108" s="213"/>
      <c r="E108" s="213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</row>
    <row r="109" spans="1:30" ht="15.75">
      <c r="A109" s="363"/>
      <c r="B109" s="213"/>
      <c r="C109" s="213"/>
      <c r="D109" s="213"/>
      <c r="E109" s="213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</row>
    <row r="110" spans="1:30" ht="15.75">
      <c r="A110" s="363"/>
      <c r="B110" s="213"/>
      <c r="C110" s="213"/>
      <c r="D110" s="213"/>
      <c r="E110" s="213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</row>
    <row r="111" spans="1:30" ht="15.75">
      <c r="A111" s="363"/>
      <c r="B111" s="213"/>
      <c r="C111" s="213"/>
      <c r="D111" s="213"/>
      <c r="E111" s="213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</row>
    <row r="112" spans="1:30" ht="15.75">
      <c r="A112" s="363"/>
      <c r="B112" s="213"/>
      <c r="C112" s="213"/>
      <c r="D112" s="213"/>
      <c r="E112" s="213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</row>
    <row r="113" spans="1:30" ht="15.75">
      <c r="A113" s="363"/>
      <c r="B113" s="213"/>
      <c r="C113" s="213"/>
      <c r="D113" s="213"/>
      <c r="E113" s="213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</row>
    <row r="114" spans="1:30" ht="15.75">
      <c r="A114" s="363"/>
      <c r="B114" s="213"/>
      <c r="C114" s="213"/>
      <c r="D114" s="213"/>
      <c r="E114" s="213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</row>
    <row r="115" spans="1:30" ht="15.75">
      <c r="A115" s="363"/>
      <c r="B115" s="213"/>
      <c r="C115" s="213"/>
      <c r="D115" s="213"/>
      <c r="E115" s="213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</row>
    <row r="116" spans="1:30" ht="15.75">
      <c r="A116" s="363"/>
      <c r="B116" s="213"/>
      <c r="C116" s="213"/>
      <c r="D116" s="213"/>
      <c r="E116" s="213"/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60"/>
      <c r="R116" s="360"/>
      <c r="S116" s="360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</row>
    <row r="117" spans="1:30" ht="15.75">
      <c r="A117" s="363"/>
      <c r="B117" s="213"/>
      <c r="C117" s="213"/>
      <c r="D117" s="213"/>
      <c r="E117" s="213"/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</row>
    <row r="118" spans="1:30" ht="15.75">
      <c r="A118" s="363"/>
      <c r="B118" s="213"/>
      <c r="C118" s="213"/>
      <c r="D118" s="213"/>
      <c r="E118" s="213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</row>
    <row r="119" s="213" customFormat="1" ht="11.25">
      <c r="A119" s="363"/>
    </row>
    <row r="120" s="213" customFormat="1" ht="11.25">
      <c r="A120" s="363"/>
    </row>
    <row r="121" s="213" customFormat="1" ht="11.25">
      <c r="A121" s="363"/>
    </row>
    <row r="122" s="213" customFormat="1" ht="11.25">
      <c r="A122" s="363"/>
    </row>
    <row r="123" s="213" customFormat="1" ht="11.25">
      <c r="A123" s="363"/>
    </row>
    <row r="124" s="213" customFormat="1" ht="11.25">
      <c r="A124" s="363"/>
    </row>
    <row r="125" s="213" customFormat="1" ht="11.25">
      <c r="A125" s="363"/>
    </row>
    <row r="126" s="213" customFormat="1" ht="11.25">
      <c r="A126" s="363"/>
    </row>
    <row r="127" s="213" customFormat="1" ht="11.25">
      <c r="A127" s="363"/>
    </row>
    <row r="128" s="213" customFormat="1" ht="11.25">
      <c r="A128" s="363"/>
    </row>
    <row r="129" spans="1:5" ht="11.25">
      <c r="A129" s="363"/>
      <c r="B129" s="213"/>
      <c r="C129" s="213"/>
      <c r="D129" s="213"/>
      <c r="E129" s="213"/>
    </row>
  </sheetData>
  <sheetProtection/>
  <mergeCells count="10">
    <mergeCell ref="A51:E51"/>
    <mergeCell ref="A2:E2"/>
    <mergeCell ref="A4:B4"/>
    <mergeCell ref="C4:E4"/>
    <mergeCell ref="A29:E29"/>
    <mergeCell ref="A30:B30"/>
    <mergeCell ref="A1:D1"/>
    <mergeCell ref="A27:B27"/>
    <mergeCell ref="A45:B45"/>
    <mergeCell ref="A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&amp;CMartonvásár Város Képviselőtestület  ..../2014 (........) önkormányzati rendelete Martonvásár Város 2014. évi költségvetéséről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52">
      <selection activeCell="M120" sqref="M120"/>
    </sheetView>
  </sheetViews>
  <sheetFormatPr defaultColWidth="9.140625" defaultRowHeight="15"/>
  <cols>
    <col min="1" max="1" width="5.28125" style="29" customWidth="1"/>
    <col min="2" max="2" width="7.140625" style="30" customWidth="1"/>
    <col min="3" max="3" width="27.8515625" style="30" customWidth="1"/>
    <col min="4" max="4" width="8.28125" style="21" customWidth="1"/>
    <col min="5" max="6" width="7.7109375" style="21" customWidth="1"/>
    <col min="7" max="7" width="8.28125" style="21" customWidth="1"/>
    <col min="8" max="8" width="8.421875" style="21" customWidth="1"/>
    <col min="9" max="9" width="7.421875" style="21" customWidth="1"/>
    <col min="10" max="10" width="8.421875" style="21" customWidth="1"/>
    <col min="11" max="11" width="8.00390625" style="21" customWidth="1"/>
    <col min="12" max="12" width="6.7109375" style="21" customWidth="1"/>
    <col min="13" max="13" width="8.7109375" style="21" customWidth="1"/>
    <col min="14" max="14" width="7.7109375" style="21" customWidth="1"/>
    <col min="15" max="15" width="7.57421875" style="21" customWidth="1"/>
    <col min="16" max="16" width="8.140625" style="21" customWidth="1"/>
    <col min="17" max="17" width="8.7109375" style="21" customWidth="1"/>
    <col min="18" max="18" width="7.00390625" style="21" customWidth="1"/>
    <col min="19" max="19" width="8.140625" style="21" customWidth="1"/>
    <col min="20" max="20" width="7.8515625" style="21" customWidth="1"/>
    <col min="21" max="21" width="7.28125" style="21" customWidth="1"/>
    <col min="22" max="22" width="8.28125" style="21" customWidth="1"/>
    <col min="23" max="23" width="8.421875" style="21" customWidth="1"/>
    <col min="24" max="24" width="6.7109375" style="21" customWidth="1"/>
    <col min="28" max="16384" width="9.140625" style="21" customWidth="1"/>
  </cols>
  <sheetData>
    <row r="1" spans="1:24" s="1" customFormat="1" ht="15.75">
      <c r="A1" s="866" t="s">
        <v>528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</row>
    <row r="2" spans="1:24" s="1" customFormat="1" ht="15.75">
      <c r="A2" s="866" t="s">
        <v>530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</row>
    <row r="3" spans="1:24" s="1" customFormat="1" ht="15">
      <c r="A3" s="29"/>
      <c r="B3" s="30"/>
      <c r="C3" s="30"/>
      <c r="V3" s="865" t="s">
        <v>526</v>
      </c>
      <c r="W3" s="865"/>
      <c r="X3" s="865"/>
    </row>
    <row r="4" spans="1:24" s="36" customFormat="1" ht="51" customHeight="1">
      <c r="A4" s="875" t="s">
        <v>1</v>
      </c>
      <c r="B4" s="875" t="s">
        <v>201</v>
      </c>
      <c r="C4" s="875"/>
      <c r="D4" s="896" t="s">
        <v>191</v>
      </c>
      <c r="E4" s="896"/>
      <c r="F4" s="896"/>
      <c r="G4" s="896" t="s">
        <v>204</v>
      </c>
      <c r="H4" s="896"/>
      <c r="I4" s="896"/>
      <c r="J4" s="896" t="s">
        <v>205</v>
      </c>
      <c r="K4" s="896"/>
      <c r="L4" s="896"/>
      <c r="M4" s="896" t="s">
        <v>199</v>
      </c>
      <c r="N4" s="896"/>
      <c r="O4" s="896"/>
      <c r="P4" s="896" t="s">
        <v>206</v>
      </c>
      <c r="Q4" s="896"/>
      <c r="R4" s="896"/>
      <c r="S4" s="896" t="s">
        <v>208</v>
      </c>
      <c r="T4" s="896"/>
      <c r="U4" s="896"/>
      <c r="V4" s="896" t="s">
        <v>207</v>
      </c>
      <c r="W4" s="896"/>
      <c r="X4" s="896"/>
    </row>
    <row r="5" spans="1:24" s="36" customFormat="1" ht="12.75">
      <c r="A5" s="875"/>
      <c r="B5" s="875"/>
      <c r="C5" s="875"/>
      <c r="D5" s="896"/>
      <c r="E5" s="896"/>
      <c r="F5" s="896"/>
      <c r="G5" s="896" t="s">
        <v>212</v>
      </c>
      <c r="H5" s="896"/>
      <c r="I5" s="896"/>
      <c r="J5" s="896" t="s">
        <v>212</v>
      </c>
      <c r="K5" s="896"/>
      <c r="L5" s="896"/>
      <c r="M5" s="896" t="s">
        <v>212</v>
      </c>
      <c r="N5" s="896"/>
      <c r="O5" s="896"/>
      <c r="P5" s="896" t="s">
        <v>212</v>
      </c>
      <c r="Q5" s="896"/>
      <c r="R5" s="896"/>
      <c r="S5" s="896" t="s">
        <v>212</v>
      </c>
      <c r="T5" s="896"/>
      <c r="U5" s="896"/>
      <c r="V5" s="896" t="s">
        <v>212</v>
      </c>
      <c r="W5" s="896"/>
      <c r="X5" s="896"/>
    </row>
    <row r="6" spans="1:24" s="20" customFormat="1" ht="18.75" customHeight="1">
      <c r="A6" s="875"/>
      <c r="B6" s="875"/>
      <c r="C6" s="875"/>
      <c r="D6" s="4" t="s">
        <v>188</v>
      </c>
      <c r="E6" s="4" t="s">
        <v>189</v>
      </c>
      <c r="F6" s="4" t="s">
        <v>190</v>
      </c>
      <c r="G6" s="4" t="s">
        <v>188</v>
      </c>
      <c r="H6" s="4" t="s">
        <v>189</v>
      </c>
      <c r="I6" s="4" t="s">
        <v>190</v>
      </c>
      <c r="J6" s="4" t="s">
        <v>188</v>
      </c>
      <c r="K6" s="4" t="s">
        <v>189</v>
      </c>
      <c r="L6" s="4" t="s">
        <v>190</v>
      </c>
      <c r="M6" s="4" t="s">
        <v>188</v>
      </c>
      <c r="N6" s="4" t="s">
        <v>189</v>
      </c>
      <c r="O6" s="4" t="s">
        <v>190</v>
      </c>
      <c r="P6" s="4" t="s">
        <v>188</v>
      </c>
      <c r="Q6" s="4" t="s">
        <v>189</v>
      </c>
      <c r="R6" s="4" t="s">
        <v>190</v>
      </c>
      <c r="S6" s="4" t="s">
        <v>188</v>
      </c>
      <c r="T6" s="4" t="s">
        <v>189</v>
      </c>
      <c r="U6" s="4" t="s">
        <v>190</v>
      </c>
      <c r="V6" s="4" t="s">
        <v>188</v>
      </c>
      <c r="W6" s="4" t="s">
        <v>189</v>
      </c>
      <c r="X6" s="4" t="s">
        <v>190</v>
      </c>
    </row>
    <row r="7" spans="1:24" ht="15" hidden="1">
      <c r="A7" s="5" t="s">
        <v>3</v>
      </c>
      <c r="B7" s="857" t="s">
        <v>2</v>
      </c>
      <c r="C7" s="85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 hidden="1">
      <c r="A8" s="5" t="s">
        <v>5</v>
      </c>
      <c r="B8" s="857" t="s">
        <v>4</v>
      </c>
      <c r="C8" s="85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5" hidden="1">
      <c r="A9" s="5" t="s">
        <v>7</v>
      </c>
      <c r="B9" s="857" t="s">
        <v>6</v>
      </c>
      <c r="C9" s="85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5" hidden="1">
      <c r="A10" s="5" t="s">
        <v>9</v>
      </c>
      <c r="B10" s="857" t="s">
        <v>8</v>
      </c>
      <c r="C10" s="85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5" hidden="1">
      <c r="A11" s="5" t="s">
        <v>11</v>
      </c>
      <c r="B11" s="857" t="s">
        <v>10</v>
      </c>
      <c r="C11" s="85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5" hidden="1">
      <c r="A12" s="5" t="s">
        <v>13</v>
      </c>
      <c r="B12" s="857" t="s">
        <v>12</v>
      </c>
      <c r="C12" s="85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5" hidden="1">
      <c r="A13" s="5" t="s">
        <v>15</v>
      </c>
      <c r="B13" s="857" t="s">
        <v>14</v>
      </c>
      <c r="C13" s="85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5" hidden="1">
      <c r="A14" s="5" t="s">
        <v>17</v>
      </c>
      <c r="B14" s="857" t="s">
        <v>16</v>
      </c>
      <c r="C14" s="85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5" hidden="1">
      <c r="A15" s="5" t="s">
        <v>19</v>
      </c>
      <c r="B15" s="857" t="s">
        <v>18</v>
      </c>
      <c r="C15" s="85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5" hidden="1">
      <c r="A16" s="5" t="s">
        <v>21</v>
      </c>
      <c r="B16" s="857" t="s">
        <v>20</v>
      </c>
      <c r="C16" s="85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5" hidden="1">
      <c r="A17" s="5" t="s">
        <v>23</v>
      </c>
      <c r="B17" s="857" t="s">
        <v>22</v>
      </c>
      <c r="C17" s="85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 hidden="1">
      <c r="A18" s="5" t="s">
        <v>25</v>
      </c>
      <c r="B18" s="857" t="s">
        <v>24</v>
      </c>
      <c r="C18" s="85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5" hidden="1">
      <c r="A19" s="5" t="s">
        <v>26</v>
      </c>
      <c r="B19" s="857" t="s">
        <v>180</v>
      </c>
      <c r="C19" s="85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5" hidden="1">
      <c r="A20" s="5" t="s">
        <v>26</v>
      </c>
      <c r="B20" s="857" t="s">
        <v>27</v>
      </c>
      <c r="C20" s="85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55" customFormat="1" ht="12.75">
      <c r="A21" s="7" t="s">
        <v>28</v>
      </c>
      <c r="B21" s="869" t="s">
        <v>179</v>
      </c>
      <c r="C21" s="869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5" hidden="1">
      <c r="A22" s="5" t="s">
        <v>30</v>
      </c>
      <c r="B22" s="857" t="s">
        <v>29</v>
      </c>
      <c r="C22" s="85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5" hidden="1">
      <c r="A23" s="5" t="s">
        <v>32</v>
      </c>
      <c r="B23" s="857" t="s">
        <v>31</v>
      </c>
      <c r="C23" s="857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5" hidden="1">
      <c r="A24" s="5" t="s">
        <v>34</v>
      </c>
      <c r="B24" s="857" t="s">
        <v>33</v>
      </c>
      <c r="C24" s="85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55" customFormat="1" ht="12.75">
      <c r="A25" s="7" t="s">
        <v>35</v>
      </c>
      <c r="B25" s="869" t="s">
        <v>178</v>
      </c>
      <c r="C25" s="869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s="55" customFormat="1" ht="12.75">
      <c r="A26" s="8" t="s">
        <v>36</v>
      </c>
      <c r="B26" s="868" t="s">
        <v>177</v>
      </c>
      <c r="C26" s="868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ht="11.25" customHeight="1">
      <c r="A27" s="9"/>
      <c r="B27" s="10"/>
      <c r="C27" s="10"/>
      <c r="D27" s="33"/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3"/>
      <c r="V27" s="33"/>
      <c r="W27" s="33"/>
      <c r="X27" s="34"/>
    </row>
    <row r="28" spans="1:24" s="55" customFormat="1" ht="12.75">
      <c r="A28" s="7" t="s">
        <v>37</v>
      </c>
      <c r="B28" s="869" t="s">
        <v>176</v>
      </c>
      <c r="C28" s="8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24" s="48" customFormat="1" ht="25.5" hidden="1">
      <c r="A29" s="37" t="s">
        <v>37</v>
      </c>
      <c r="B29" s="45"/>
      <c r="C29" s="38" t="s">
        <v>38</v>
      </c>
      <c r="D29" s="72"/>
      <c r="E29" s="67"/>
      <c r="F29" s="67"/>
      <c r="G29" s="72"/>
      <c r="H29" s="67"/>
      <c r="I29" s="67"/>
      <c r="J29" s="72"/>
      <c r="K29" s="67"/>
      <c r="L29" s="67"/>
      <c r="M29" s="72"/>
      <c r="N29" s="67"/>
      <c r="O29" s="67"/>
      <c r="P29" s="72"/>
      <c r="Q29" s="67"/>
      <c r="R29" s="67"/>
      <c r="S29" s="72"/>
      <c r="T29" s="72"/>
      <c r="U29" s="72"/>
      <c r="V29" s="72"/>
      <c r="W29" s="67"/>
      <c r="X29" s="67"/>
    </row>
    <row r="30" spans="1:24" s="48" customFormat="1" ht="25.5" hidden="1">
      <c r="A30" s="37" t="s">
        <v>37</v>
      </c>
      <c r="B30" s="45"/>
      <c r="C30" s="38" t="s">
        <v>39</v>
      </c>
      <c r="D30" s="72"/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72"/>
      <c r="Q30" s="67"/>
      <c r="R30" s="67"/>
      <c r="S30" s="72"/>
      <c r="T30" s="72"/>
      <c r="U30" s="72"/>
      <c r="V30" s="72"/>
      <c r="W30" s="67"/>
      <c r="X30" s="67"/>
    </row>
    <row r="31" spans="1:24" s="48" customFormat="1" ht="12.75" hidden="1">
      <c r="A31" s="37" t="s">
        <v>37</v>
      </c>
      <c r="B31" s="45"/>
      <c r="C31" s="38" t="s">
        <v>40</v>
      </c>
      <c r="D31" s="72"/>
      <c r="E31" s="67"/>
      <c r="F31" s="67"/>
      <c r="G31" s="72"/>
      <c r="H31" s="67"/>
      <c r="I31" s="67"/>
      <c r="J31" s="72"/>
      <c r="K31" s="67"/>
      <c r="L31" s="67"/>
      <c r="M31" s="72"/>
      <c r="N31" s="67"/>
      <c r="O31" s="67"/>
      <c r="P31" s="72"/>
      <c r="Q31" s="67"/>
      <c r="R31" s="67"/>
      <c r="S31" s="72"/>
      <c r="T31" s="72"/>
      <c r="U31" s="72"/>
      <c r="V31" s="72"/>
      <c r="W31" s="67"/>
      <c r="X31" s="67"/>
    </row>
    <row r="32" spans="1:24" s="48" customFormat="1" ht="63.75" hidden="1">
      <c r="A32" s="37" t="s">
        <v>37</v>
      </c>
      <c r="B32" s="45"/>
      <c r="C32" s="38" t="s">
        <v>41</v>
      </c>
      <c r="D32" s="72"/>
      <c r="E32" s="67"/>
      <c r="F32" s="67"/>
      <c r="G32" s="72"/>
      <c r="H32" s="67"/>
      <c r="I32" s="67"/>
      <c r="J32" s="72"/>
      <c r="K32" s="67"/>
      <c r="L32" s="67"/>
      <c r="M32" s="72"/>
      <c r="N32" s="67"/>
      <c r="O32" s="67"/>
      <c r="P32" s="72"/>
      <c r="Q32" s="67"/>
      <c r="R32" s="67"/>
      <c r="S32" s="72"/>
      <c r="T32" s="72"/>
      <c r="U32" s="72"/>
      <c r="V32" s="72"/>
      <c r="W32" s="67"/>
      <c r="X32" s="67"/>
    </row>
    <row r="33" spans="1:24" s="48" customFormat="1" ht="25.5" hidden="1">
      <c r="A33" s="39" t="s">
        <v>37</v>
      </c>
      <c r="B33" s="45"/>
      <c r="C33" s="38" t="s">
        <v>42</v>
      </c>
      <c r="D33" s="74"/>
      <c r="E33" s="75"/>
      <c r="F33" s="75"/>
      <c r="G33" s="74"/>
      <c r="H33" s="75"/>
      <c r="I33" s="75"/>
      <c r="J33" s="74"/>
      <c r="K33" s="75"/>
      <c r="L33" s="75"/>
      <c r="M33" s="74"/>
      <c r="N33" s="75"/>
      <c r="O33" s="75"/>
      <c r="P33" s="74"/>
      <c r="Q33" s="75"/>
      <c r="R33" s="75"/>
      <c r="S33" s="74"/>
      <c r="T33" s="74"/>
      <c r="U33" s="74"/>
      <c r="V33" s="74"/>
      <c r="W33" s="75"/>
      <c r="X33" s="75"/>
    </row>
    <row r="34" spans="1:24" ht="9.75" customHeight="1">
      <c r="A34" s="12"/>
      <c r="B34" s="28"/>
      <c r="C34" s="13"/>
      <c r="D34" s="33"/>
      <c r="E34" s="33"/>
      <c r="F34" s="34"/>
      <c r="G34" s="33"/>
      <c r="H34" s="33"/>
      <c r="I34" s="34"/>
      <c r="J34" s="33"/>
      <c r="K34" s="33"/>
      <c r="L34" s="34"/>
      <c r="M34" s="33"/>
      <c r="N34" s="33"/>
      <c r="O34" s="34"/>
      <c r="P34" s="33"/>
      <c r="Q34" s="33"/>
      <c r="R34" s="34"/>
      <c r="S34" s="33"/>
      <c r="T34" s="33"/>
      <c r="U34" s="33"/>
      <c r="V34" s="33"/>
      <c r="W34" s="33"/>
      <c r="X34" s="34"/>
    </row>
    <row r="35" spans="1:24" ht="12.75">
      <c r="A35" s="14" t="s">
        <v>44</v>
      </c>
      <c r="B35" s="867" t="s">
        <v>43</v>
      </c>
      <c r="C35" s="86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5" t="s">
        <v>46</v>
      </c>
      <c r="B36" s="857" t="s">
        <v>45</v>
      </c>
      <c r="C36" s="85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2.75">
      <c r="A37" s="5" t="s">
        <v>48</v>
      </c>
      <c r="B37" s="857" t="s">
        <v>47</v>
      </c>
      <c r="C37" s="85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55" customFormat="1" ht="12.75">
      <c r="A38" s="7" t="s">
        <v>49</v>
      </c>
      <c r="B38" s="869" t="s">
        <v>175</v>
      </c>
      <c r="C38" s="869"/>
      <c r="D38" s="73">
        <f aca="true" t="shared" si="0" ref="D38:D55">+G38+J38+M38+P38+S38+V38</f>
        <v>0</v>
      </c>
      <c r="E38" s="73"/>
      <c r="F38" s="73"/>
      <c r="G38" s="73">
        <f>SUM(G35:G37)</f>
        <v>0</v>
      </c>
      <c r="H38" s="73">
        <f aca="true" t="shared" si="1" ref="H38:X38">SUM(H35:H37)</f>
        <v>0</v>
      </c>
      <c r="I38" s="73">
        <f t="shared" si="1"/>
        <v>0</v>
      </c>
      <c r="J38" s="73">
        <f t="shared" si="1"/>
        <v>0</v>
      </c>
      <c r="K38" s="73">
        <f t="shared" si="1"/>
        <v>0</v>
      </c>
      <c r="L38" s="73">
        <f t="shared" si="1"/>
        <v>0</v>
      </c>
      <c r="M38" s="73">
        <f t="shared" si="1"/>
        <v>0</v>
      </c>
      <c r="N38" s="73">
        <f t="shared" si="1"/>
        <v>0</v>
      </c>
      <c r="O38" s="73">
        <f t="shared" si="1"/>
        <v>0</v>
      </c>
      <c r="P38" s="73">
        <f t="shared" si="1"/>
        <v>0</v>
      </c>
      <c r="Q38" s="73">
        <f t="shared" si="1"/>
        <v>0</v>
      </c>
      <c r="R38" s="73">
        <f t="shared" si="1"/>
        <v>0</v>
      </c>
      <c r="S38" s="73"/>
      <c r="T38" s="73"/>
      <c r="U38" s="73"/>
      <c r="V38" s="73">
        <f t="shared" si="1"/>
        <v>0</v>
      </c>
      <c r="W38" s="73">
        <f t="shared" si="1"/>
        <v>0</v>
      </c>
      <c r="X38" s="73">
        <f t="shared" si="1"/>
        <v>0</v>
      </c>
    </row>
    <row r="39" spans="1:24" ht="12.75">
      <c r="A39" s="5" t="s">
        <v>51</v>
      </c>
      <c r="B39" s="857" t="s">
        <v>50</v>
      </c>
      <c r="C39" s="857"/>
      <c r="D39" s="73">
        <f t="shared" si="0"/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2.75">
      <c r="A40" s="5" t="s">
        <v>53</v>
      </c>
      <c r="B40" s="857" t="s">
        <v>52</v>
      </c>
      <c r="C40" s="857"/>
      <c r="D40" s="73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55" customFormat="1" ht="12.75">
      <c r="A41" s="7" t="s">
        <v>54</v>
      </c>
      <c r="B41" s="869" t="s">
        <v>174</v>
      </c>
      <c r="C41" s="869"/>
      <c r="D41" s="73">
        <f t="shared" si="0"/>
        <v>0</v>
      </c>
      <c r="E41" s="73"/>
      <c r="F41" s="73"/>
      <c r="G41" s="73">
        <f>+G39+G40</f>
        <v>0</v>
      </c>
      <c r="H41" s="73">
        <f aca="true" t="shared" si="2" ref="H41:X41">+H39+H40</f>
        <v>0</v>
      </c>
      <c r="I41" s="73">
        <f t="shared" si="2"/>
        <v>0</v>
      </c>
      <c r="J41" s="73">
        <f t="shared" si="2"/>
        <v>0</v>
      </c>
      <c r="K41" s="73">
        <f t="shared" si="2"/>
        <v>0</v>
      </c>
      <c r="L41" s="73">
        <f t="shared" si="2"/>
        <v>0</v>
      </c>
      <c r="M41" s="73">
        <f t="shared" si="2"/>
        <v>0</v>
      </c>
      <c r="N41" s="73">
        <f t="shared" si="2"/>
        <v>0</v>
      </c>
      <c r="O41" s="73">
        <f t="shared" si="2"/>
        <v>0</v>
      </c>
      <c r="P41" s="73">
        <f t="shared" si="2"/>
        <v>0</v>
      </c>
      <c r="Q41" s="73">
        <f t="shared" si="2"/>
        <v>0</v>
      </c>
      <c r="R41" s="73">
        <f t="shared" si="2"/>
        <v>0</v>
      </c>
      <c r="S41" s="73"/>
      <c r="T41" s="73"/>
      <c r="U41" s="73"/>
      <c r="V41" s="73">
        <f t="shared" si="2"/>
        <v>0</v>
      </c>
      <c r="W41" s="73">
        <f t="shared" si="2"/>
        <v>0</v>
      </c>
      <c r="X41" s="73">
        <f t="shared" si="2"/>
        <v>0</v>
      </c>
    </row>
    <row r="42" spans="1:24" ht="12.75">
      <c r="A42" s="5" t="s">
        <v>56</v>
      </c>
      <c r="B42" s="857" t="s">
        <v>55</v>
      </c>
      <c r="C42" s="857"/>
      <c r="D42" s="73">
        <f t="shared" si="0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2.75">
      <c r="A43" s="5" t="s">
        <v>58</v>
      </c>
      <c r="B43" s="857" t="s">
        <v>57</v>
      </c>
      <c r="C43" s="857"/>
      <c r="D43" s="73">
        <f t="shared" si="0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2.75">
      <c r="A44" s="5" t="s">
        <v>59</v>
      </c>
      <c r="B44" s="857" t="s">
        <v>172</v>
      </c>
      <c r="C44" s="857"/>
      <c r="D44" s="73">
        <f t="shared" si="0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12.75">
      <c r="A45" s="5" t="s">
        <v>61</v>
      </c>
      <c r="B45" s="857" t="s">
        <v>60</v>
      </c>
      <c r="C45" s="857"/>
      <c r="D45" s="73">
        <f t="shared" si="0"/>
        <v>1181</v>
      </c>
      <c r="E45" s="32"/>
      <c r="F45" s="32"/>
      <c r="G45" s="32"/>
      <c r="H45" s="32"/>
      <c r="I45" s="32"/>
      <c r="J45" s="32"/>
      <c r="K45" s="32"/>
      <c r="L45" s="32"/>
      <c r="M45" s="32">
        <v>1181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12.75">
      <c r="A46" s="5" t="s">
        <v>62</v>
      </c>
      <c r="B46" s="870" t="s">
        <v>171</v>
      </c>
      <c r="C46" s="870"/>
      <c r="D46" s="73">
        <f t="shared" si="0"/>
        <v>0</v>
      </c>
      <c r="E46" s="32"/>
      <c r="F46" s="32"/>
      <c r="G46" s="32">
        <f>+G48+G47</f>
        <v>0</v>
      </c>
      <c r="H46" s="32">
        <f aca="true" t="shared" si="3" ref="H46:X46">+H48+H47</f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/>
      <c r="T46" s="32"/>
      <c r="U46" s="32"/>
      <c r="V46" s="32">
        <f t="shared" si="3"/>
        <v>0</v>
      </c>
      <c r="W46" s="32">
        <f t="shared" si="3"/>
        <v>0</v>
      </c>
      <c r="X46" s="32">
        <f t="shared" si="3"/>
        <v>0</v>
      </c>
    </row>
    <row r="47" spans="1:24" s="48" customFormat="1" ht="25.5">
      <c r="A47" s="37" t="s">
        <v>62</v>
      </c>
      <c r="B47" s="45"/>
      <c r="C47" s="38" t="s">
        <v>63</v>
      </c>
      <c r="D47" s="73">
        <f t="shared" si="0"/>
        <v>0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s="48" customFormat="1" ht="25.5">
      <c r="A48" s="37" t="s">
        <v>62</v>
      </c>
      <c r="B48" s="45"/>
      <c r="C48" s="38" t="s">
        <v>173</v>
      </c>
      <c r="D48" s="73">
        <f t="shared" si="0"/>
        <v>0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ht="12.75">
      <c r="A49" s="5" t="s">
        <v>65</v>
      </c>
      <c r="B49" s="867" t="s">
        <v>64</v>
      </c>
      <c r="C49" s="867"/>
      <c r="D49" s="73">
        <f t="shared" si="0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2.75">
      <c r="A50" s="5" t="s">
        <v>67</v>
      </c>
      <c r="B50" s="857" t="s">
        <v>66</v>
      </c>
      <c r="C50" s="857"/>
      <c r="D50" s="73">
        <f t="shared" si="0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55" customFormat="1" ht="12.75">
      <c r="A51" s="7" t="s">
        <v>68</v>
      </c>
      <c r="B51" s="869" t="s">
        <v>161</v>
      </c>
      <c r="C51" s="869"/>
      <c r="D51" s="73">
        <f t="shared" si="0"/>
        <v>1181</v>
      </c>
      <c r="E51" s="73"/>
      <c r="F51" s="73"/>
      <c r="G51" s="73">
        <f>+G50+G49+G46+G45+G44+G43+G42</f>
        <v>0</v>
      </c>
      <c r="H51" s="73">
        <f aca="true" t="shared" si="4" ref="H51:X51">+H50+H49+H46+H45+H44+H43+H42</f>
        <v>0</v>
      </c>
      <c r="I51" s="73">
        <f t="shared" si="4"/>
        <v>0</v>
      </c>
      <c r="J51" s="73">
        <f t="shared" si="4"/>
        <v>0</v>
      </c>
      <c r="K51" s="73">
        <f t="shared" si="4"/>
        <v>0</v>
      </c>
      <c r="L51" s="73">
        <f t="shared" si="4"/>
        <v>0</v>
      </c>
      <c r="M51" s="73">
        <f t="shared" si="4"/>
        <v>1181</v>
      </c>
      <c r="N51" s="73">
        <f t="shared" si="4"/>
        <v>0</v>
      </c>
      <c r="O51" s="73">
        <f t="shared" si="4"/>
        <v>0</v>
      </c>
      <c r="P51" s="73">
        <f t="shared" si="4"/>
        <v>0</v>
      </c>
      <c r="Q51" s="73">
        <f t="shared" si="4"/>
        <v>0</v>
      </c>
      <c r="R51" s="73">
        <f t="shared" si="4"/>
        <v>0</v>
      </c>
      <c r="S51" s="73"/>
      <c r="T51" s="73"/>
      <c r="U51" s="73"/>
      <c r="V51" s="73">
        <f t="shared" si="4"/>
        <v>0</v>
      </c>
      <c r="W51" s="73">
        <f t="shared" si="4"/>
        <v>0</v>
      </c>
      <c r="X51" s="73">
        <f t="shared" si="4"/>
        <v>0</v>
      </c>
    </row>
    <row r="52" spans="1:24" ht="12.75">
      <c r="A52" s="5" t="s">
        <v>70</v>
      </c>
      <c r="B52" s="857" t="s">
        <v>69</v>
      </c>
      <c r="C52" s="857"/>
      <c r="D52" s="73">
        <f t="shared" si="0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2.75">
      <c r="A53" s="5" t="s">
        <v>72</v>
      </c>
      <c r="B53" s="857" t="s">
        <v>71</v>
      </c>
      <c r="C53" s="857"/>
      <c r="D53" s="73">
        <f t="shared" si="0"/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55" customFormat="1" ht="12.75">
      <c r="A54" s="7" t="s">
        <v>73</v>
      </c>
      <c r="B54" s="869" t="s">
        <v>160</v>
      </c>
      <c r="C54" s="869"/>
      <c r="D54" s="73">
        <f t="shared" si="0"/>
        <v>0</v>
      </c>
      <c r="E54" s="73"/>
      <c r="F54" s="73"/>
      <c r="G54" s="73">
        <f>+G53+G52</f>
        <v>0</v>
      </c>
      <c r="H54" s="73">
        <f aca="true" t="shared" si="5" ref="H54:X54">+H53+H52</f>
        <v>0</v>
      </c>
      <c r="I54" s="73">
        <f t="shared" si="5"/>
        <v>0</v>
      </c>
      <c r="J54" s="73">
        <f t="shared" si="5"/>
        <v>0</v>
      </c>
      <c r="K54" s="73">
        <f t="shared" si="5"/>
        <v>0</v>
      </c>
      <c r="L54" s="73">
        <f t="shared" si="5"/>
        <v>0</v>
      </c>
      <c r="M54" s="73">
        <f t="shared" si="5"/>
        <v>0</v>
      </c>
      <c r="N54" s="73">
        <f t="shared" si="5"/>
        <v>0</v>
      </c>
      <c r="O54" s="73">
        <f t="shared" si="5"/>
        <v>0</v>
      </c>
      <c r="P54" s="73">
        <f t="shared" si="5"/>
        <v>0</v>
      </c>
      <c r="Q54" s="73">
        <f t="shared" si="5"/>
        <v>0</v>
      </c>
      <c r="R54" s="73">
        <f t="shared" si="5"/>
        <v>0</v>
      </c>
      <c r="S54" s="73"/>
      <c r="T54" s="73"/>
      <c r="U54" s="73"/>
      <c r="V54" s="73">
        <f t="shared" si="5"/>
        <v>0</v>
      </c>
      <c r="W54" s="73">
        <f t="shared" si="5"/>
        <v>0</v>
      </c>
      <c r="X54" s="73">
        <f t="shared" si="5"/>
        <v>0</v>
      </c>
    </row>
    <row r="55" spans="1:24" ht="12.75">
      <c r="A55" s="5" t="s">
        <v>75</v>
      </c>
      <c r="B55" s="857" t="s">
        <v>74</v>
      </c>
      <c r="C55" s="857"/>
      <c r="D55" s="73">
        <f t="shared" si="0"/>
        <v>583</v>
      </c>
      <c r="E55" s="32"/>
      <c r="F55" s="32"/>
      <c r="G55" s="32"/>
      <c r="H55" s="32"/>
      <c r="I55" s="32"/>
      <c r="J55" s="32">
        <v>264</v>
      </c>
      <c r="K55" s="32"/>
      <c r="L55" s="32"/>
      <c r="M55" s="32">
        <v>319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2.75">
      <c r="A56" s="5" t="s">
        <v>77</v>
      </c>
      <c r="B56" s="857" t="s">
        <v>76</v>
      </c>
      <c r="C56" s="857"/>
      <c r="D56" s="73">
        <f aca="true" t="shared" si="6" ref="D56:D61">+G56+J56+M56+P56+S56+V56</f>
        <v>0</v>
      </c>
      <c r="E56" s="32"/>
      <c r="F56" s="32"/>
      <c r="G56" s="32"/>
      <c r="H56" s="32"/>
      <c r="I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2.75">
      <c r="A57" s="5" t="s">
        <v>78</v>
      </c>
      <c r="B57" s="857" t="s">
        <v>159</v>
      </c>
      <c r="C57" s="857"/>
      <c r="D57" s="73">
        <f t="shared" si="6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2.75">
      <c r="A58" s="5" t="s">
        <v>79</v>
      </c>
      <c r="B58" s="857" t="s">
        <v>158</v>
      </c>
      <c r="C58" s="857"/>
      <c r="D58" s="73">
        <f t="shared" si="6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2.75">
      <c r="A59" s="5" t="s">
        <v>81</v>
      </c>
      <c r="B59" s="857" t="s">
        <v>80</v>
      </c>
      <c r="C59" s="857"/>
      <c r="D59" s="73">
        <f t="shared" si="6"/>
        <v>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55" customFormat="1" ht="12.75">
      <c r="A60" s="7" t="s">
        <v>82</v>
      </c>
      <c r="B60" s="869" t="s">
        <v>157</v>
      </c>
      <c r="C60" s="869"/>
      <c r="D60" s="73">
        <f t="shared" si="6"/>
        <v>583</v>
      </c>
      <c r="E60" s="73"/>
      <c r="F60" s="73"/>
      <c r="G60" s="73">
        <f>+G59+G58+G57+G56+G55</f>
        <v>0</v>
      </c>
      <c r="H60" s="73">
        <f aca="true" t="shared" si="7" ref="H60:X60">+H59+H58+H57+H56+H55</f>
        <v>0</v>
      </c>
      <c r="I60" s="73">
        <f t="shared" si="7"/>
        <v>0</v>
      </c>
      <c r="J60" s="73">
        <f>+J59+J58+J57+J55</f>
        <v>264</v>
      </c>
      <c r="K60" s="73">
        <f t="shared" si="7"/>
        <v>0</v>
      </c>
      <c r="L60" s="73">
        <f t="shared" si="7"/>
        <v>0</v>
      </c>
      <c r="M60" s="73">
        <f t="shared" si="7"/>
        <v>319</v>
      </c>
      <c r="N60" s="73">
        <f t="shared" si="7"/>
        <v>0</v>
      </c>
      <c r="O60" s="73">
        <f t="shared" si="7"/>
        <v>0</v>
      </c>
      <c r="P60" s="73">
        <f t="shared" si="7"/>
        <v>0</v>
      </c>
      <c r="Q60" s="73">
        <f t="shared" si="7"/>
        <v>0</v>
      </c>
      <c r="R60" s="73">
        <f t="shared" si="7"/>
        <v>0</v>
      </c>
      <c r="S60" s="73"/>
      <c r="T60" s="73"/>
      <c r="U60" s="73"/>
      <c r="V60" s="73">
        <f t="shared" si="7"/>
        <v>0</v>
      </c>
      <c r="W60" s="73">
        <f t="shared" si="7"/>
        <v>0</v>
      </c>
      <c r="X60" s="73">
        <f t="shared" si="7"/>
        <v>0</v>
      </c>
    </row>
    <row r="61" spans="1:24" s="55" customFormat="1" ht="12.75">
      <c r="A61" s="7" t="s">
        <v>83</v>
      </c>
      <c r="B61" s="869" t="s">
        <v>156</v>
      </c>
      <c r="C61" s="869"/>
      <c r="D61" s="73">
        <f t="shared" si="6"/>
        <v>1764</v>
      </c>
      <c r="E61" s="73"/>
      <c r="F61" s="73"/>
      <c r="G61" s="73">
        <f>+G60+G54+G51+G41+G38</f>
        <v>0</v>
      </c>
      <c r="H61" s="73">
        <f aca="true" t="shared" si="8" ref="H61:X61">+H60+H54+H51+H41+H38</f>
        <v>0</v>
      </c>
      <c r="I61" s="73">
        <f t="shared" si="8"/>
        <v>0</v>
      </c>
      <c r="J61" s="73">
        <f t="shared" si="8"/>
        <v>264</v>
      </c>
      <c r="K61" s="73">
        <f t="shared" si="8"/>
        <v>0</v>
      </c>
      <c r="L61" s="73">
        <f t="shared" si="8"/>
        <v>0</v>
      </c>
      <c r="M61" s="73">
        <f t="shared" si="8"/>
        <v>1500</v>
      </c>
      <c r="N61" s="73">
        <f t="shared" si="8"/>
        <v>0</v>
      </c>
      <c r="O61" s="73">
        <f t="shared" si="8"/>
        <v>0</v>
      </c>
      <c r="P61" s="73">
        <f t="shared" si="8"/>
        <v>0</v>
      </c>
      <c r="Q61" s="73">
        <f t="shared" si="8"/>
        <v>0</v>
      </c>
      <c r="R61" s="73">
        <f t="shared" si="8"/>
        <v>0</v>
      </c>
      <c r="S61" s="73"/>
      <c r="T61" s="73"/>
      <c r="U61" s="73"/>
      <c r="V61" s="73">
        <f t="shared" si="8"/>
        <v>0</v>
      </c>
      <c r="W61" s="73">
        <f t="shared" si="8"/>
        <v>0</v>
      </c>
      <c r="X61" s="73">
        <f t="shared" si="8"/>
        <v>0</v>
      </c>
    </row>
    <row r="62" spans="1:24" s="55" customFormat="1" ht="9.75" customHeight="1">
      <c r="A62" s="59"/>
      <c r="B62" s="60"/>
      <c r="C62" s="60"/>
      <c r="D62" s="632"/>
      <c r="E62" s="632"/>
      <c r="F62" s="633"/>
      <c r="G62" s="632"/>
      <c r="H62" s="632"/>
      <c r="I62" s="633"/>
      <c r="J62" s="632"/>
      <c r="K62" s="632"/>
      <c r="L62" s="633"/>
      <c r="M62" s="632"/>
      <c r="N62" s="632"/>
      <c r="O62" s="633"/>
      <c r="P62" s="632"/>
      <c r="Q62" s="632"/>
      <c r="R62" s="633"/>
      <c r="S62" s="632"/>
      <c r="T62" s="632"/>
      <c r="U62" s="632"/>
      <c r="V62" s="632"/>
      <c r="W62" s="632"/>
      <c r="X62" s="633"/>
    </row>
    <row r="63" spans="1:27" ht="9" customHeight="1">
      <c r="A63" s="634"/>
      <c r="B63" s="635"/>
      <c r="C63" s="6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1"/>
      <c r="Z63" s="1"/>
      <c r="AA63" s="1"/>
    </row>
    <row r="64" spans="1:24" ht="15" hidden="1">
      <c r="A64" s="14" t="s">
        <v>85</v>
      </c>
      <c r="B64" s="867" t="s">
        <v>84</v>
      </c>
      <c r="C64" s="86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5" hidden="1">
      <c r="A65" s="15" t="s">
        <v>86</v>
      </c>
      <c r="B65" s="870" t="s">
        <v>141</v>
      </c>
      <c r="C65" s="87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48" customFormat="1" ht="12.75" hidden="1">
      <c r="A66" s="37" t="s">
        <v>86</v>
      </c>
      <c r="B66" s="45"/>
      <c r="C66" s="40" t="s">
        <v>143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72"/>
      <c r="U66" s="72"/>
      <c r="V66" s="72"/>
      <c r="W66" s="67"/>
      <c r="X66" s="67"/>
    </row>
    <row r="67" spans="1:24" ht="15" hidden="1">
      <c r="A67" s="5" t="s">
        <v>88</v>
      </c>
      <c r="B67" s="867" t="s">
        <v>87</v>
      </c>
      <c r="C67" s="86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5" hidden="1">
      <c r="A68" s="15" t="s">
        <v>89</v>
      </c>
      <c r="B68" s="870" t="s">
        <v>144</v>
      </c>
      <c r="C68" s="87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48" customFormat="1" ht="12.75" hidden="1">
      <c r="A69" s="37" t="s">
        <v>89</v>
      </c>
      <c r="B69" s="45"/>
      <c r="C69" s="38" t="s">
        <v>90</v>
      </c>
      <c r="D69" s="72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67"/>
      <c r="R69" s="67"/>
      <c r="S69" s="72"/>
      <c r="T69" s="72"/>
      <c r="U69" s="72"/>
      <c r="V69" s="72"/>
      <c r="W69" s="67"/>
      <c r="X69" s="67"/>
    </row>
    <row r="70" spans="1:24" s="48" customFormat="1" ht="25.5" hidden="1">
      <c r="A70" s="37" t="s">
        <v>89</v>
      </c>
      <c r="B70" s="45"/>
      <c r="C70" s="40" t="s">
        <v>145</v>
      </c>
      <c r="D70" s="72"/>
      <c r="E70" s="67"/>
      <c r="F70" s="67"/>
      <c r="G70" s="72"/>
      <c r="H70" s="67"/>
      <c r="I70" s="67"/>
      <c r="J70" s="72"/>
      <c r="K70" s="67"/>
      <c r="L70" s="67"/>
      <c r="M70" s="72"/>
      <c r="N70" s="67"/>
      <c r="O70" s="67"/>
      <c r="P70" s="72"/>
      <c r="Q70" s="67"/>
      <c r="R70" s="67"/>
      <c r="S70" s="72"/>
      <c r="T70" s="72"/>
      <c r="U70" s="72"/>
      <c r="V70" s="72"/>
      <c r="W70" s="67"/>
      <c r="X70" s="67"/>
    </row>
    <row r="71" spans="1:24" ht="15" hidden="1">
      <c r="A71" s="15" t="s">
        <v>91</v>
      </c>
      <c r="B71" s="871" t="s">
        <v>146</v>
      </c>
      <c r="C71" s="8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48" customFormat="1" ht="25.5" hidden="1">
      <c r="A72" s="41" t="s">
        <v>91</v>
      </c>
      <c r="B72" s="45"/>
      <c r="C72" s="40" t="s">
        <v>147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ht="15" hidden="1">
      <c r="A73" s="15" t="s">
        <v>92</v>
      </c>
      <c r="B73" s="543" t="s">
        <v>148</v>
      </c>
      <c r="C73" s="54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48" customFormat="1" ht="25.5" hidden="1">
      <c r="A74" s="41" t="s">
        <v>92</v>
      </c>
      <c r="B74" s="45"/>
      <c r="C74" s="40" t="s">
        <v>149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1:24" ht="15" hidden="1">
      <c r="A75" s="5" t="s">
        <v>93</v>
      </c>
      <c r="B75" s="543" t="s">
        <v>150</v>
      </c>
      <c r="C75" s="54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48" customFormat="1" ht="25.5" hidden="1">
      <c r="A76" s="41" t="s">
        <v>93</v>
      </c>
      <c r="B76" s="45"/>
      <c r="C76" s="40" t="s">
        <v>94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1:24" ht="15" hidden="1">
      <c r="A77" s="15" t="s">
        <v>95</v>
      </c>
      <c r="B77" s="877" t="s">
        <v>151</v>
      </c>
      <c r="C77" s="54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48" customFormat="1" ht="12.75" hidden="1">
      <c r="A78" s="37" t="s">
        <v>95</v>
      </c>
      <c r="B78" s="45"/>
      <c r="C78" s="40" t="s">
        <v>152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1:24" s="48" customFormat="1" ht="51" hidden="1">
      <c r="A79" s="37" t="s">
        <v>95</v>
      </c>
      <c r="B79" s="45"/>
      <c r="C79" s="40" t="s">
        <v>142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s="48" customFormat="1" ht="12.75" hidden="1">
      <c r="A80" s="42" t="s">
        <v>95</v>
      </c>
      <c r="B80" s="45"/>
      <c r="C80" s="40" t="s">
        <v>153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s="48" customFormat="1" ht="25.5" hidden="1">
      <c r="A81" s="37" t="s">
        <v>95</v>
      </c>
      <c r="B81" s="45"/>
      <c r="C81" s="40" t="s">
        <v>154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s="55" customFormat="1" ht="12.75">
      <c r="A82" s="8" t="s">
        <v>96</v>
      </c>
      <c r="B82" s="879" t="s">
        <v>155</v>
      </c>
      <c r="C82" s="88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0.5" customHeight="1">
      <c r="A83" s="9"/>
      <c r="B83" s="878"/>
      <c r="C83" s="878"/>
      <c r="D83" s="33"/>
      <c r="E83" s="33"/>
      <c r="F83" s="34"/>
      <c r="G83" s="33"/>
      <c r="H83" s="33"/>
      <c r="I83" s="34"/>
      <c r="J83" s="33"/>
      <c r="K83" s="33"/>
      <c r="L83" s="34"/>
      <c r="M83" s="33"/>
      <c r="N83" s="33"/>
      <c r="O83" s="34"/>
      <c r="P83" s="33"/>
      <c r="Q83" s="33"/>
      <c r="R83" s="34"/>
      <c r="S83" s="33"/>
      <c r="T83" s="33"/>
      <c r="U83" s="33"/>
      <c r="V83" s="33"/>
      <c r="W83" s="33"/>
      <c r="X83" s="34"/>
    </row>
    <row r="84" spans="1:24" ht="15" hidden="1">
      <c r="A84" s="14" t="s">
        <v>98</v>
      </c>
      <c r="B84" s="871" t="s">
        <v>97</v>
      </c>
      <c r="C84" s="871"/>
      <c r="D84" s="35">
        <f aca="true" t="shared" si="9" ref="D84:D102">+G84+J84+M84+P84+S84+V84</f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ht="15" hidden="1">
      <c r="A85" s="5" t="s">
        <v>100</v>
      </c>
      <c r="B85" s="877" t="s">
        <v>99</v>
      </c>
      <c r="C85" s="543"/>
      <c r="D85" s="35">
        <f t="shared" si="9"/>
        <v>0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48" customFormat="1" ht="25.5" hidden="1">
      <c r="A86" s="37" t="s">
        <v>100</v>
      </c>
      <c r="B86" s="45"/>
      <c r="C86" s="40" t="s">
        <v>101</v>
      </c>
      <c r="D86" s="35">
        <f t="shared" si="9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s="48" customFormat="1" ht="25.5" hidden="1">
      <c r="A87" s="37" t="s">
        <v>100</v>
      </c>
      <c r="B87" s="45"/>
      <c r="C87" s="40" t="s">
        <v>102</v>
      </c>
      <c r="D87" s="35">
        <f t="shared" si="9"/>
        <v>0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ht="15" hidden="1">
      <c r="A88" s="5" t="s">
        <v>103</v>
      </c>
      <c r="B88" s="876" t="s">
        <v>170</v>
      </c>
      <c r="C88" s="543"/>
      <c r="D88" s="35">
        <f t="shared" si="9"/>
        <v>0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24" s="48" customFormat="1" ht="25.5" hidden="1">
      <c r="A89" s="37" t="s">
        <v>103</v>
      </c>
      <c r="B89" s="45"/>
      <c r="C89" s="40" t="s">
        <v>101</v>
      </c>
      <c r="D89" s="35">
        <f t="shared" si="9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1:24" s="48" customFormat="1" ht="25.5" hidden="1">
      <c r="A90" s="37" t="s">
        <v>103</v>
      </c>
      <c r="B90" s="45"/>
      <c r="C90" s="40" t="s">
        <v>102</v>
      </c>
      <c r="D90" s="35">
        <f t="shared" si="9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pans="1:24" ht="15" hidden="1">
      <c r="A91" s="5" t="s">
        <v>105</v>
      </c>
      <c r="B91" s="876" t="s">
        <v>104</v>
      </c>
      <c r="C91" s="543"/>
      <c r="D91" s="35">
        <f t="shared" si="9"/>
        <v>0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24" s="48" customFormat="1" ht="25.5" hidden="1">
      <c r="A92" s="52" t="s">
        <v>105</v>
      </c>
      <c r="B92" s="45"/>
      <c r="C92" s="40" t="s">
        <v>106</v>
      </c>
      <c r="D92" s="35">
        <f t="shared" si="9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1:24" s="48" customFormat="1" ht="38.25" hidden="1">
      <c r="A93" s="52" t="s">
        <v>105</v>
      </c>
      <c r="B93" s="45"/>
      <c r="C93" s="40" t="s">
        <v>107</v>
      </c>
      <c r="D93" s="35">
        <f t="shared" si="9"/>
        <v>0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 spans="1:24" s="48" customFormat="1" ht="25.5" hidden="1">
      <c r="A94" s="52" t="s">
        <v>105</v>
      </c>
      <c r="B94" s="45"/>
      <c r="C94" s="40" t="s">
        <v>108</v>
      </c>
      <c r="D94" s="35">
        <f t="shared" si="9"/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 spans="1:24" s="48" customFormat="1" ht="25.5" hidden="1">
      <c r="A95" s="52" t="s">
        <v>105</v>
      </c>
      <c r="B95" s="45"/>
      <c r="C95" s="40" t="s">
        <v>109</v>
      </c>
      <c r="D95" s="35">
        <f t="shared" si="9"/>
        <v>0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 spans="1:24" ht="15" hidden="1">
      <c r="A96" s="5" t="s">
        <v>110</v>
      </c>
      <c r="B96" s="876" t="s">
        <v>169</v>
      </c>
      <c r="C96" s="543"/>
      <c r="D96" s="35">
        <f t="shared" si="9"/>
        <v>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s="48" customFormat="1" ht="25.5" hidden="1">
      <c r="A97" s="52" t="s">
        <v>110</v>
      </c>
      <c r="B97" s="45"/>
      <c r="C97" s="40" t="s">
        <v>106</v>
      </c>
      <c r="D97" s="35">
        <f t="shared" si="9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 spans="1:24" s="48" customFormat="1" ht="38.25" hidden="1">
      <c r="A98" s="52" t="s">
        <v>110</v>
      </c>
      <c r="B98" s="45"/>
      <c r="C98" s="40" t="s">
        <v>107</v>
      </c>
      <c r="D98" s="35">
        <f t="shared" si="9"/>
        <v>0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1:24" s="48" customFormat="1" ht="25.5" hidden="1">
      <c r="A99" s="52" t="s">
        <v>110</v>
      </c>
      <c r="B99" s="45"/>
      <c r="C99" s="40" t="s">
        <v>108</v>
      </c>
      <c r="D99" s="35">
        <f t="shared" si="9"/>
        <v>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1:24" s="48" customFormat="1" ht="25.5" hidden="1">
      <c r="A100" s="52" t="s">
        <v>110</v>
      </c>
      <c r="B100" s="45"/>
      <c r="C100" s="40" t="s">
        <v>109</v>
      </c>
      <c r="D100" s="35">
        <f t="shared" si="9"/>
        <v>0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1:24" ht="12.75">
      <c r="A101" s="5" t="s">
        <v>112</v>
      </c>
      <c r="B101" s="867" t="s">
        <v>111</v>
      </c>
      <c r="C101" s="857"/>
      <c r="D101" s="35">
        <f t="shared" si="9"/>
        <v>2011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>
        <v>2011</v>
      </c>
      <c r="W101" s="32"/>
      <c r="X101" s="32"/>
    </row>
    <row r="102" spans="1:24" s="55" customFormat="1" ht="12.75">
      <c r="A102" s="8" t="s">
        <v>113</v>
      </c>
      <c r="B102" s="868" t="s">
        <v>168</v>
      </c>
      <c r="C102" s="868"/>
      <c r="D102" s="69">
        <f t="shared" si="9"/>
        <v>2011</v>
      </c>
      <c r="E102" s="70">
        <f>+E101+E96+E91+E88+E85+E84</f>
        <v>0</v>
      </c>
      <c r="F102" s="70">
        <f>+F101+F96+F91+F88+F85+F84</f>
        <v>0</v>
      </c>
      <c r="G102" s="70">
        <f>+G101+G96+G91+G88+G85+G84</f>
        <v>0</v>
      </c>
      <c r="H102" s="70">
        <f aca="true" t="shared" si="10" ref="H102:X102">+H101+H96+H91+H88+H85+H84</f>
        <v>0</v>
      </c>
      <c r="I102" s="70">
        <f t="shared" si="10"/>
        <v>0</v>
      </c>
      <c r="J102" s="70">
        <f t="shared" si="10"/>
        <v>0</v>
      </c>
      <c r="K102" s="70">
        <f t="shared" si="10"/>
        <v>0</v>
      </c>
      <c r="L102" s="70">
        <f t="shared" si="10"/>
        <v>0</v>
      </c>
      <c r="M102" s="70">
        <f t="shared" si="10"/>
        <v>0</v>
      </c>
      <c r="N102" s="70">
        <f t="shared" si="10"/>
        <v>0</v>
      </c>
      <c r="O102" s="70">
        <f t="shared" si="10"/>
        <v>0</v>
      </c>
      <c r="P102" s="70">
        <f t="shared" si="10"/>
        <v>0</v>
      </c>
      <c r="Q102" s="70">
        <f t="shared" si="10"/>
        <v>0</v>
      </c>
      <c r="R102" s="70">
        <f t="shared" si="10"/>
        <v>0</v>
      </c>
      <c r="S102" s="70">
        <f t="shared" si="10"/>
        <v>0</v>
      </c>
      <c r="T102" s="70">
        <f t="shared" si="10"/>
        <v>0</v>
      </c>
      <c r="U102" s="70">
        <f t="shared" si="10"/>
        <v>0</v>
      </c>
      <c r="V102" s="70">
        <f t="shared" si="10"/>
        <v>2011</v>
      </c>
      <c r="W102" s="70">
        <f t="shared" si="10"/>
        <v>0</v>
      </c>
      <c r="X102" s="70">
        <f t="shared" si="10"/>
        <v>0</v>
      </c>
    </row>
    <row r="103" spans="1:24" ht="9.75" customHeight="1">
      <c r="A103" s="9"/>
      <c r="B103" s="10"/>
      <c r="C103" s="10"/>
      <c r="D103" s="33"/>
      <c r="E103" s="33"/>
      <c r="F103" s="34"/>
      <c r="G103" s="33"/>
      <c r="H103" s="33"/>
      <c r="I103" s="34"/>
      <c r="J103" s="33"/>
      <c r="K103" s="33"/>
      <c r="L103" s="34"/>
      <c r="M103" s="33"/>
      <c r="N103" s="33"/>
      <c r="O103" s="34"/>
      <c r="P103" s="33"/>
      <c r="Q103" s="33"/>
      <c r="R103" s="34"/>
      <c r="S103" s="33"/>
      <c r="T103" s="33"/>
      <c r="U103" s="33"/>
      <c r="V103" s="33"/>
      <c r="W103" s="33"/>
      <c r="X103" s="34"/>
    </row>
    <row r="104" spans="1:24" ht="12.75">
      <c r="A104" s="14" t="s">
        <v>115</v>
      </c>
      <c r="B104" s="867" t="s">
        <v>114</v>
      </c>
      <c r="C104" s="867"/>
      <c r="D104" s="35">
        <f aca="true" t="shared" si="11" ref="D104:D112">+G104+J104+M104+P104+S104+V104</f>
        <v>7227</v>
      </c>
      <c r="E104" s="35"/>
      <c r="F104" s="35"/>
      <c r="G104" s="35">
        <v>6672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>
        <v>555</v>
      </c>
      <c r="T104" s="35"/>
      <c r="U104" s="35"/>
      <c r="V104" s="35"/>
      <c r="W104" s="35"/>
      <c r="X104" s="35"/>
    </row>
    <row r="105" spans="1:24" ht="13.5" customHeight="1">
      <c r="A105" s="5" t="s">
        <v>116</v>
      </c>
      <c r="B105" s="857" t="s">
        <v>167</v>
      </c>
      <c r="C105" s="857"/>
      <c r="D105" s="35">
        <f t="shared" si="11"/>
        <v>121190</v>
      </c>
      <c r="E105" s="32"/>
      <c r="F105" s="32"/>
      <c r="G105" s="32">
        <v>77102</v>
      </c>
      <c r="H105" s="32"/>
      <c r="I105" s="32"/>
      <c r="J105" s="32">
        <f>43426+662</f>
        <v>44088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s="48" customFormat="1" ht="25.5">
      <c r="A106" s="41" t="s">
        <v>116</v>
      </c>
      <c r="B106" s="45"/>
      <c r="C106" s="53" t="s">
        <v>117</v>
      </c>
      <c r="D106" s="35">
        <f t="shared" si="11"/>
        <v>0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4" ht="12.75">
      <c r="A107" s="5" t="s">
        <v>119</v>
      </c>
      <c r="B107" s="857" t="s">
        <v>118</v>
      </c>
      <c r="C107" s="857"/>
      <c r="D107" s="35">
        <f t="shared" si="11"/>
        <v>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24" ht="12.75">
      <c r="A108" s="5" t="s">
        <v>121</v>
      </c>
      <c r="B108" s="857" t="s">
        <v>120</v>
      </c>
      <c r="C108" s="857"/>
      <c r="D108" s="35">
        <f t="shared" si="11"/>
        <v>1550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1550</v>
      </c>
      <c r="Q108" s="32"/>
      <c r="R108" s="32"/>
      <c r="S108" s="32"/>
      <c r="T108" s="32"/>
      <c r="U108" s="32"/>
      <c r="V108" s="32"/>
      <c r="W108" s="32"/>
      <c r="X108" s="32"/>
    </row>
    <row r="109" spans="1:24" ht="12.75">
      <c r="A109" s="5" t="s">
        <v>123</v>
      </c>
      <c r="B109" s="857" t="s">
        <v>122</v>
      </c>
      <c r="C109" s="857"/>
      <c r="D109" s="35">
        <f t="shared" si="11"/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ht="12.75">
      <c r="A110" s="5" t="s">
        <v>125</v>
      </c>
      <c r="B110" s="857" t="s">
        <v>124</v>
      </c>
      <c r="C110" s="857"/>
      <c r="D110" s="35">
        <f t="shared" si="11"/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ht="12.75">
      <c r="A111" s="5" t="s">
        <v>127</v>
      </c>
      <c r="B111" s="857" t="s">
        <v>126</v>
      </c>
      <c r="C111" s="857"/>
      <c r="D111" s="35">
        <f t="shared" si="11"/>
        <v>29963</v>
      </c>
      <c r="E111" s="32"/>
      <c r="F111" s="32"/>
      <c r="G111" s="32">
        <v>2651</v>
      </c>
      <c r="H111" s="32"/>
      <c r="I111" s="32"/>
      <c r="J111" s="32">
        <f>22190+4973</f>
        <v>27163</v>
      </c>
      <c r="K111" s="32"/>
      <c r="L111" s="32"/>
      <c r="M111" s="32"/>
      <c r="N111" s="32"/>
      <c r="O111" s="32"/>
      <c r="P111" s="32"/>
      <c r="Q111" s="32"/>
      <c r="R111" s="32"/>
      <c r="S111" s="32">
        <v>149</v>
      </c>
      <c r="T111" s="32"/>
      <c r="U111" s="32"/>
      <c r="V111" s="32"/>
      <c r="W111" s="32"/>
      <c r="X111" s="32"/>
    </row>
    <row r="112" spans="1:24" s="55" customFormat="1" ht="12.75">
      <c r="A112" s="8" t="s">
        <v>128</v>
      </c>
      <c r="B112" s="868" t="s">
        <v>166</v>
      </c>
      <c r="C112" s="868"/>
      <c r="D112" s="69">
        <f t="shared" si="11"/>
        <v>159930</v>
      </c>
      <c r="E112" s="70"/>
      <c r="F112" s="70"/>
      <c r="G112" s="70">
        <f>+G111+G110+G109+G108+G107+G105+G104</f>
        <v>86425</v>
      </c>
      <c r="H112" s="70">
        <f aca="true" t="shared" si="12" ref="H112:X112">+H111+H110+H109+H108+H107+H105+H104</f>
        <v>0</v>
      </c>
      <c r="I112" s="70">
        <f t="shared" si="12"/>
        <v>0</v>
      </c>
      <c r="J112" s="70">
        <f t="shared" si="12"/>
        <v>71251</v>
      </c>
      <c r="K112" s="70">
        <f t="shared" si="12"/>
        <v>0</v>
      </c>
      <c r="L112" s="70">
        <f t="shared" si="12"/>
        <v>0</v>
      </c>
      <c r="M112" s="70">
        <f t="shared" si="12"/>
        <v>0</v>
      </c>
      <c r="N112" s="70">
        <f t="shared" si="12"/>
        <v>0</v>
      </c>
      <c r="O112" s="70">
        <f t="shared" si="12"/>
        <v>0</v>
      </c>
      <c r="P112" s="70">
        <f t="shared" si="12"/>
        <v>1550</v>
      </c>
      <c r="Q112" s="70">
        <f t="shared" si="12"/>
        <v>0</v>
      </c>
      <c r="R112" s="70">
        <f t="shared" si="12"/>
        <v>0</v>
      </c>
      <c r="S112" s="70">
        <f t="shared" si="12"/>
        <v>704</v>
      </c>
      <c r="T112" s="70">
        <f t="shared" si="12"/>
        <v>0</v>
      </c>
      <c r="U112" s="70">
        <f t="shared" si="12"/>
        <v>0</v>
      </c>
      <c r="V112" s="70">
        <f t="shared" si="12"/>
        <v>0</v>
      </c>
      <c r="W112" s="70">
        <f t="shared" si="12"/>
        <v>0</v>
      </c>
      <c r="X112" s="70">
        <f t="shared" si="12"/>
        <v>0</v>
      </c>
    </row>
    <row r="113" spans="1:24" ht="9.75" customHeight="1">
      <c r="A113" s="9"/>
      <c r="B113" s="10"/>
      <c r="C113" s="10"/>
      <c r="D113" s="33"/>
      <c r="E113" s="33"/>
      <c r="F113" s="34"/>
      <c r="G113" s="33"/>
      <c r="H113" s="33"/>
      <c r="I113" s="34"/>
      <c r="J113" s="33"/>
      <c r="K113" s="33"/>
      <c r="L113" s="34"/>
      <c r="M113" s="33"/>
      <c r="N113" s="33"/>
      <c r="O113" s="34"/>
      <c r="P113" s="33"/>
      <c r="Q113" s="33"/>
      <c r="R113" s="34"/>
      <c r="S113" s="33"/>
      <c r="T113" s="33"/>
      <c r="U113" s="33"/>
      <c r="V113" s="33"/>
      <c r="W113" s="33"/>
      <c r="X113" s="34"/>
    </row>
    <row r="114" spans="1:24" ht="12.75">
      <c r="A114" s="5" t="s">
        <v>130</v>
      </c>
      <c r="B114" s="857" t="s">
        <v>129</v>
      </c>
      <c r="C114" s="857"/>
      <c r="D114" s="32">
        <f>+G114+J114+M114+P114+S114+V114</f>
        <v>13883</v>
      </c>
      <c r="E114" s="32"/>
      <c r="F114" s="32"/>
      <c r="G114" s="32">
        <v>12392</v>
      </c>
      <c r="H114" s="32"/>
      <c r="I114" s="32"/>
      <c r="J114" s="32">
        <v>1491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</row>
    <row r="115" spans="1:24" ht="12.75">
      <c r="A115" s="5" t="s">
        <v>132</v>
      </c>
      <c r="B115" s="857" t="s">
        <v>131</v>
      </c>
      <c r="C115" s="857"/>
      <c r="D115" s="32">
        <f>+G115+J115+M115+P115+S115+V115</f>
        <v>403</v>
      </c>
      <c r="E115" s="32"/>
      <c r="F115" s="32"/>
      <c r="G115" s="32"/>
      <c r="H115" s="32"/>
      <c r="I115" s="32"/>
      <c r="J115" s="32">
        <v>403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</row>
    <row r="116" spans="1:24" ht="12.75">
      <c r="A116" s="5" t="s">
        <v>134</v>
      </c>
      <c r="B116" s="857" t="s">
        <v>133</v>
      </c>
      <c r="C116" s="857"/>
      <c r="D116" s="32">
        <f>+G116+J116+M116+P116+S116+V116</f>
        <v>0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ht="12.75">
      <c r="A117" s="5" t="s">
        <v>136</v>
      </c>
      <c r="B117" s="857" t="s">
        <v>135</v>
      </c>
      <c r="C117" s="857"/>
      <c r="D117" s="32">
        <f>+G117+J117+M117+P117+S117+V117</f>
        <v>0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s="55" customFormat="1" ht="12.75">
      <c r="A118" s="8" t="s">
        <v>137</v>
      </c>
      <c r="B118" s="868" t="s">
        <v>165</v>
      </c>
      <c r="C118" s="868"/>
      <c r="D118" s="73">
        <f>+G118+J118+M118+P118+S118+V118</f>
        <v>14286</v>
      </c>
      <c r="E118" s="70"/>
      <c r="F118" s="70"/>
      <c r="G118" s="70">
        <f>SUM(G114:G117)</f>
        <v>12392</v>
      </c>
      <c r="H118" s="70">
        <f aca="true" t="shared" si="13" ref="H118:X118">SUM(H114:H117)</f>
        <v>0</v>
      </c>
      <c r="I118" s="70">
        <f t="shared" si="13"/>
        <v>0</v>
      </c>
      <c r="J118" s="70">
        <f t="shared" si="13"/>
        <v>1894</v>
      </c>
      <c r="K118" s="70">
        <f t="shared" si="13"/>
        <v>0</v>
      </c>
      <c r="L118" s="70">
        <f t="shared" si="13"/>
        <v>0</v>
      </c>
      <c r="M118" s="70">
        <f t="shared" si="13"/>
        <v>0</v>
      </c>
      <c r="N118" s="70">
        <f t="shared" si="13"/>
        <v>0</v>
      </c>
      <c r="O118" s="70">
        <f t="shared" si="13"/>
        <v>0</v>
      </c>
      <c r="P118" s="70">
        <f t="shared" si="13"/>
        <v>0</v>
      </c>
      <c r="Q118" s="70">
        <f t="shared" si="13"/>
        <v>0</v>
      </c>
      <c r="R118" s="70">
        <f t="shared" si="13"/>
        <v>0</v>
      </c>
      <c r="S118" s="70">
        <f t="shared" si="13"/>
        <v>0</v>
      </c>
      <c r="T118" s="70">
        <f t="shared" si="13"/>
        <v>0</v>
      </c>
      <c r="U118" s="70">
        <f t="shared" si="13"/>
        <v>0</v>
      </c>
      <c r="V118" s="70">
        <f t="shared" si="13"/>
        <v>0</v>
      </c>
      <c r="W118" s="70">
        <f t="shared" si="13"/>
        <v>0</v>
      </c>
      <c r="X118" s="70">
        <f t="shared" si="13"/>
        <v>0</v>
      </c>
    </row>
    <row r="119" spans="1:24" ht="10.5" customHeight="1">
      <c r="A119" s="9"/>
      <c r="B119" s="10"/>
      <c r="C119" s="10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:24" ht="15" customHeight="1">
      <c r="A120" s="332" t="s">
        <v>482</v>
      </c>
      <c r="B120" s="867" t="s">
        <v>483</v>
      </c>
      <c r="C120" s="867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</row>
    <row r="121" spans="1:24" ht="12.75">
      <c r="A121" s="14" t="s">
        <v>138</v>
      </c>
      <c r="B121" s="867" t="s">
        <v>164</v>
      </c>
      <c r="C121" s="867"/>
      <c r="D121" s="35">
        <f>+G121+J121+M121+P121+S121+V121</f>
        <v>6451</v>
      </c>
      <c r="E121" s="35"/>
      <c r="F121" s="35"/>
      <c r="G121" s="35">
        <v>6451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s="55" customFormat="1" ht="12.75">
      <c r="A122" s="17" t="s">
        <v>139</v>
      </c>
      <c r="B122" s="872" t="s">
        <v>163</v>
      </c>
      <c r="C122" s="872"/>
      <c r="D122" s="68">
        <f>+D121</f>
        <v>6451</v>
      </c>
      <c r="E122" s="68"/>
      <c r="F122" s="68"/>
      <c r="G122" s="68">
        <f>+G121</f>
        <v>6451</v>
      </c>
      <c r="H122" s="68">
        <f aca="true" t="shared" si="14" ref="H122:X122">+H121</f>
        <v>0</v>
      </c>
      <c r="I122" s="68">
        <f t="shared" si="14"/>
        <v>0</v>
      </c>
      <c r="J122" s="68">
        <f t="shared" si="14"/>
        <v>0</v>
      </c>
      <c r="K122" s="68">
        <f t="shared" si="14"/>
        <v>0</v>
      </c>
      <c r="L122" s="68">
        <f t="shared" si="14"/>
        <v>0</v>
      </c>
      <c r="M122" s="68">
        <f t="shared" si="14"/>
        <v>0</v>
      </c>
      <c r="N122" s="68">
        <f t="shared" si="14"/>
        <v>0</v>
      </c>
      <c r="O122" s="68">
        <f t="shared" si="14"/>
        <v>0</v>
      </c>
      <c r="P122" s="68">
        <f t="shared" si="14"/>
        <v>0</v>
      </c>
      <c r="Q122" s="68">
        <f t="shared" si="14"/>
        <v>0</v>
      </c>
      <c r="R122" s="68">
        <f t="shared" si="14"/>
        <v>0</v>
      </c>
      <c r="S122" s="68">
        <f t="shared" si="14"/>
        <v>0</v>
      </c>
      <c r="T122" s="68">
        <f t="shared" si="14"/>
        <v>0</v>
      </c>
      <c r="U122" s="68">
        <f t="shared" si="14"/>
        <v>0</v>
      </c>
      <c r="V122" s="68">
        <f t="shared" si="14"/>
        <v>0</v>
      </c>
      <c r="W122" s="68">
        <f t="shared" si="14"/>
        <v>0</v>
      </c>
      <c r="X122" s="68">
        <f t="shared" si="14"/>
        <v>0</v>
      </c>
    </row>
    <row r="123" spans="1:24" ht="11.25" customHeight="1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4"/>
      <c r="S123" s="33"/>
      <c r="T123" s="33"/>
      <c r="U123" s="33"/>
      <c r="V123" s="33"/>
      <c r="W123" s="33"/>
      <c r="X123" s="34"/>
    </row>
    <row r="124" spans="1:24" s="55" customFormat="1" ht="25.5">
      <c r="A124" s="19" t="s">
        <v>140</v>
      </c>
      <c r="B124" s="895" t="s">
        <v>162</v>
      </c>
      <c r="C124" s="895"/>
      <c r="D124" s="69">
        <f>+D122+D118+D112+D102+D82+D61+D28+D26</f>
        <v>184442</v>
      </c>
      <c r="E124" s="69">
        <f>+E122+E118+E112+E102+E82+E61+E28+E26</f>
        <v>0</v>
      </c>
      <c r="F124" s="69">
        <f>+F122+F118+F112+F102+F82+F61+F28+F26</f>
        <v>0</v>
      </c>
      <c r="G124" s="69">
        <f aca="true" t="shared" si="15" ref="G124:X124">+G122+G118+G112+G102+G82+G61+G28+G26</f>
        <v>105268</v>
      </c>
      <c r="H124" s="69">
        <f t="shared" si="15"/>
        <v>0</v>
      </c>
      <c r="I124" s="69">
        <f t="shared" si="15"/>
        <v>0</v>
      </c>
      <c r="J124" s="69">
        <f t="shared" si="15"/>
        <v>73409</v>
      </c>
      <c r="K124" s="69">
        <f t="shared" si="15"/>
        <v>0</v>
      </c>
      <c r="L124" s="69">
        <f t="shared" si="15"/>
        <v>0</v>
      </c>
      <c r="M124" s="69">
        <f t="shared" si="15"/>
        <v>1500</v>
      </c>
      <c r="N124" s="69">
        <f t="shared" si="15"/>
        <v>0</v>
      </c>
      <c r="O124" s="69">
        <f t="shared" si="15"/>
        <v>0</v>
      </c>
      <c r="P124" s="69">
        <f t="shared" si="15"/>
        <v>1550</v>
      </c>
      <c r="Q124" s="69">
        <f t="shared" si="15"/>
        <v>0</v>
      </c>
      <c r="R124" s="69">
        <f t="shared" si="15"/>
        <v>0</v>
      </c>
      <c r="S124" s="69">
        <f t="shared" si="15"/>
        <v>704</v>
      </c>
      <c r="T124" s="69">
        <f t="shared" si="15"/>
        <v>0</v>
      </c>
      <c r="U124" s="69">
        <f t="shared" si="15"/>
        <v>0</v>
      </c>
      <c r="V124" s="69">
        <f t="shared" si="15"/>
        <v>2011</v>
      </c>
      <c r="W124" s="69">
        <f t="shared" si="15"/>
        <v>0</v>
      </c>
      <c r="X124" s="69">
        <f t="shared" si="15"/>
        <v>0</v>
      </c>
    </row>
  </sheetData>
  <sheetProtection/>
  <mergeCells count="99">
    <mergeCell ref="B120:C120"/>
    <mergeCell ref="B102:C102"/>
    <mergeCell ref="B104:C104"/>
    <mergeCell ref="B110:C110"/>
    <mergeCell ref="B111:C111"/>
    <mergeCell ref="B112:C112"/>
    <mergeCell ref="B114:C114"/>
    <mergeCell ref="B96:C96"/>
    <mergeCell ref="B105:C105"/>
    <mergeCell ref="B107:C107"/>
    <mergeCell ref="B124:C124"/>
    <mergeCell ref="S4:U4"/>
    <mergeCell ref="B115:C115"/>
    <mergeCell ref="B116:C116"/>
    <mergeCell ref="B117:C117"/>
    <mergeCell ref="B118:C118"/>
    <mergeCell ref="B121:C121"/>
    <mergeCell ref="B122:C122"/>
    <mergeCell ref="B108:C108"/>
    <mergeCell ref="B109:C109"/>
    <mergeCell ref="B59:C59"/>
    <mergeCell ref="B60:C60"/>
    <mergeCell ref="B61:C61"/>
    <mergeCell ref="B64:C64"/>
    <mergeCell ref="B85:C85"/>
    <mergeCell ref="B88:C88"/>
    <mergeCell ref="B101:C101"/>
    <mergeCell ref="B91:C91"/>
    <mergeCell ref="B84:C84"/>
    <mergeCell ref="B57:C57"/>
    <mergeCell ref="B44:C44"/>
    <mergeCell ref="B45:C45"/>
    <mergeCell ref="B46:C46"/>
    <mergeCell ref="B49:C49"/>
    <mergeCell ref="B50:C50"/>
    <mergeCell ref="B51:C51"/>
    <mergeCell ref="B65:C65"/>
    <mergeCell ref="B67:C67"/>
    <mergeCell ref="B56:C56"/>
    <mergeCell ref="B43:C43"/>
    <mergeCell ref="B82:C82"/>
    <mergeCell ref="B83:C83"/>
    <mergeCell ref="B68:C68"/>
    <mergeCell ref="B71:C71"/>
    <mergeCell ref="B73:C73"/>
    <mergeCell ref="B75:C75"/>
    <mergeCell ref="B77:C77"/>
    <mergeCell ref="B58:C58"/>
    <mergeCell ref="B52:C52"/>
    <mergeCell ref="B53:C53"/>
    <mergeCell ref="B54:C54"/>
    <mergeCell ref="B55:C55"/>
    <mergeCell ref="B42:C42"/>
    <mergeCell ref="B24:C24"/>
    <mergeCell ref="B25:C25"/>
    <mergeCell ref="B26:C26"/>
    <mergeCell ref="B28:C28"/>
    <mergeCell ref="B35:C35"/>
    <mergeCell ref="B36:C36"/>
    <mergeCell ref="B37:C37"/>
    <mergeCell ref="B38:C38"/>
    <mergeCell ref="B39:C39"/>
    <mergeCell ref="B40:C40"/>
    <mergeCell ref="B41:C41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G5:I5"/>
    <mergeCell ref="V4:X4"/>
    <mergeCell ref="D4:F4"/>
    <mergeCell ref="B4:C6"/>
    <mergeCell ref="G4:I4"/>
    <mergeCell ref="J4:L4"/>
    <mergeCell ref="M4:O4"/>
    <mergeCell ref="P4:R4"/>
    <mergeCell ref="J5:L5"/>
    <mergeCell ref="B7:C7"/>
    <mergeCell ref="B8:C8"/>
    <mergeCell ref="B9:C9"/>
    <mergeCell ref="B10:C10"/>
    <mergeCell ref="A1:X1"/>
    <mergeCell ref="A2:X2"/>
    <mergeCell ref="V3:X3"/>
    <mergeCell ref="M5:O5"/>
    <mergeCell ref="P5:R5"/>
    <mergeCell ref="S5:U5"/>
    <mergeCell ref="V5:X5"/>
    <mergeCell ref="D5:F5"/>
    <mergeCell ref="A4:A6"/>
  </mergeCells>
  <printOptions horizontalCentered="1"/>
  <pageMargins left="0.11811023622047245" right="0.11811023622047245" top="0.7480314960629921" bottom="0.5511811023622047" header="0.31496062992125984" footer="0.31496062992125984"/>
  <pageSetup cellComments="asDisplayed" horizontalDpi="600" verticalDpi="600" orientation="landscape" paperSize="9" scale="70" r:id="rId3"/>
  <headerFooter alignWithMargins="0">
    <oddHeader>&amp;CMartonvásár Város Képviselőtestület  ..../2014 (........) önkormányzati rendelete Martonvásár Város 2014. évi költségvetéséről&amp;R5.d melléklet</oddHeader>
  </headerFooter>
  <rowBreaks count="1" manualBreakCount="1">
    <brk id="6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44">
      <selection activeCell="F51" sqref="F51"/>
    </sheetView>
  </sheetViews>
  <sheetFormatPr defaultColWidth="9.140625" defaultRowHeight="15"/>
  <cols>
    <col min="1" max="1" width="8.140625" style="29" customWidth="1"/>
    <col min="2" max="2" width="7.140625" style="30" customWidth="1"/>
    <col min="3" max="3" width="31.00390625" style="30" customWidth="1"/>
    <col min="4" max="4" width="8.140625" style="21" customWidth="1"/>
    <col min="5" max="5" width="8.421875" style="21" customWidth="1"/>
    <col min="6" max="6" width="8.140625" style="21" customWidth="1"/>
    <col min="7" max="7" width="7.57421875" style="21" customWidth="1"/>
    <col min="8" max="8" width="7.140625" style="21" customWidth="1"/>
    <col min="9" max="9" width="8.140625" style="21" customWidth="1"/>
    <col min="10" max="10" width="7.8515625" style="21" customWidth="1"/>
    <col min="11" max="11" width="7.7109375" style="21" customWidth="1"/>
    <col min="12" max="12" width="7.8515625" style="21" customWidth="1"/>
    <col min="13" max="13" width="7.140625" style="21" customWidth="1"/>
    <col min="14" max="14" width="8.00390625" style="21" customWidth="1"/>
    <col min="15" max="15" width="7.57421875" style="21" customWidth="1"/>
    <col min="16" max="16" width="8.00390625" style="21" customWidth="1"/>
    <col min="17" max="17" width="7.8515625" style="21" customWidth="1"/>
    <col min="18" max="18" width="7.28125" style="21" customWidth="1"/>
    <col min="22" max="16384" width="9.140625" style="21" customWidth="1"/>
  </cols>
  <sheetData>
    <row r="1" spans="1:24" s="1" customFormat="1" ht="15.75">
      <c r="A1" s="866" t="s">
        <v>528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378"/>
      <c r="T1" s="378"/>
      <c r="U1" s="378"/>
      <c r="V1" s="378"/>
      <c r="W1" s="378"/>
      <c r="X1" s="378"/>
    </row>
    <row r="2" spans="1:24" s="1" customFormat="1" ht="15.75">
      <c r="A2" s="866" t="s">
        <v>531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378"/>
      <c r="T2" s="378"/>
      <c r="U2" s="378"/>
      <c r="V2" s="378"/>
      <c r="W2" s="378"/>
      <c r="X2" s="378"/>
    </row>
    <row r="3" spans="1:18" s="1" customFormat="1" ht="9.75" customHeight="1">
      <c r="A3" s="29"/>
      <c r="B3" s="30"/>
      <c r="C3" s="30"/>
      <c r="P3" s="379" t="s">
        <v>526</v>
      </c>
      <c r="Q3" s="379"/>
      <c r="R3" s="379"/>
    </row>
    <row r="4" spans="1:18" s="36" customFormat="1" ht="28.5" customHeight="1">
      <c r="A4" s="875" t="s">
        <v>1</v>
      </c>
      <c r="B4" s="875" t="s">
        <v>201</v>
      </c>
      <c r="C4" s="875"/>
      <c r="D4" s="896" t="s">
        <v>191</v>
      </c>
      <c r="E4" s="896"/>
      <c r="F4" s="896"/>
      <c r="G4" s="896" t="s">
        <v>204</v>
      </c>
      <c r="H4" s="896"/>
      <c r="I4" s="896"/>
      <c r="J4" s="896" t="s">
        <v>223</v>
      </c>
      <c r="K4" s="896"/>
      <c r="L4" s="896"/>
      <c r="M4" s="896" t="s">
        <v>208</v>
      </c>
      <c r="N4" s="896"/>
      <c r="O4" s="896"/>
      <c r="P4" s="896" t="s">
        <v>358</v>
      </c>
      <c r="Q4" s="896"/>
      <c r="R4" s="896"/>
    </row>
    <row r="5" spans="1:18" s="36" customFormat="1" ht="12.75">
      <c r="A5" s="875"/>
      <c r="B5" s="875"/>
      <c r="C5" s="875"/>
      <c r="D5" s="896"/>
      <c r="E5" s="896"/>
      <c r="F5" s="896"/>
      <c r="G5" s="896" t="s">
        <v>364</v>
      </c>
      <c r="H5" s="896"/>
      <c r="I5" s="896"/>
      <c r="J5" s="896" t="s">
        <v>364</v>
      </c>
      <c r="K5" s="896"/>
      <c r="L5" s="896"/>
      <c r="M5" s="896" t="s">
        <v>364</v>
      </c>
      <c r="N5" s="896"/>
      <c r="O5" s="896"/>
      <c r="P5" s="896" t="s">
        <v>364</v>
      </c>
      <c r="Q5" s="896"/>
      <c r="R5" s="896"/>
    </row>
    <row r="6" spans="1:18" s="20" customFormat="1" ht="25.5">
      <c r="A6" s="875"/>
      <c r="B6" s="875"/>
      <c r="C6" s="875"/>
      <c r="D6" s="4" t="s">
        <v>188</v>
      </c>
      <c r="E6" s="4" t="s">
        <v>189</v>
      </c>
      <c r="F6" s="4" t="s">
        <v>190</v>
      </c>
      <c r="G6" s="4" t="s">
        <v>188</v>
      </c>
      <c r="H6" s="4" t="s">
        <v>189</v>
      </c>
      <c r="I6" s="4" t="s">
        <v>190</v>
      </c>
      <c r="J6" s="4" t="s">
        <v>188</v>
      </c>
      <c r="K6" s="4" t="s">
        <v>189</v>
      </c>
      <c r="L6" s="4" t="s">
        <v>190</v>
      </c>
      <c r="M6" s="4" t="s">
        <v>188</v>
      </c>
      <c r="N6" s="4" t="s">
        <v>189</v>
      </c>
      <c r="O6" s="4" t="s">
        <v>190</v>
      </c>
      <c r="P6" s="4" t="s">
        <v>188</v>
      </c>
      <c r="Q6" s="4" t="s">
        <v>189</v>
      </c>
      <c r="R6" s="4" t="s">
        <v>190</v>
      </c>
    </row>
    <row r="7" spans="1:18" ht="12.75" customHeight="1" hidden="1">
      <c r="A7" s="5" t="s">
        <v>3</v>
      </c>
      <c r="B7" s="857" t="s">
        <v>2</v>
      </c>
      <c r="C7" s="857"/>
      <c r="D7" s="31">
        <f aca="true" t="shared" si="0" ref="D7:D33">+G7+J7+M7+P7</f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2.75" customHeight="1" hidden="1">
      <c r="A8" s="5" t="s">
        <v>5</v>
      </c>
      <c r="B8" s="857" t="s">
        <v>4</v>
      </c>
      <c r="C8" s="857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 customHeight="1" hidden="1">
      <c r="A9" s="5" t="s">
        <v>7</v>
      </c>
      <c r="B9" s="857" t="s">
        <v>6</v>
      </c>
      <c r="C9" s="857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 customHeight="1" hidden="1">
      <c r="A10" s="5" t="s">
        <v>9</v>
      </c>
      <c r="B10" s="857" t="s">
        <v>8</v>
      </c>
      <c r="C10" s="857"/>
      <c r="D10" s="31">
        <f t="shared" si="0"/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 hidden="1">
      <c r="A11" s="5" t="s">
        <v>11</v>
      </c>
      <c r="B11" s="857" t="s">
        <v>10</v>
      </c>
      <c r="C11" s="857"/>
      <c r="D11" s="31">
        <f t="shared" si="0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 hidden="1">
      <c r="A12" s="5" t="s">
        <v>13</v>
      </c>
      <c r="B12" s="857" t="s">
        <v>12</v>
      </c>
      <c r="C12" s="857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 customHeight="1" hidden="1">
      <c r="A13" s="5" t="s">
        <v>15</v>
      </c>
      <c r="B13" s="857" t="s">
        <v>14</v>
      </c>
      <c r="C13" s="857"/>
      <c r="D13" s="31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 customHeight="1" hidden="1">
      <c r="A14" s="5" t="s">
        <v>17</v>
      </c>
      <c r="B14" s="857" t="s">
        <v>16</v>
      </c>
      <c r="C14" s="857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 customHeight="1" hidden="1">
      <c r="A15" s="5" t="s">
        <v>19</v>
      </c>
      <c r="B15" s="857" t="s">
        <v>18</v>
      </c>
      <c r="C15" s="857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2.75" customHeight="1" hidden="1">
      <c r="A16" s="5" t="s">
        <v>21</v>
      </c>
      <c r="B16" s="857" t="s">
        <v>20</v>
      </c>
      <c r="C16" s="857"/>
      <c r="D16" s="31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2.75" customHeight="1" hidden="1">
      <c r="A17" s="5" t="s">
        <v>23</v>
      </c>
      <c r="B17" s="857" t="s">
        <v>22</v>
      </c>
      <c r="C17" s="857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 customHeight="1" hidden="1">
      <c r="A18" s="5" t="s">
        <v>25</v>
      </c>
      <c r="B18" s="857" t="s">
        <v>24</v>
      </c>
      <c r="C18" s="857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 customHeight="1" hidden="1">
      <c r="A19" s="5" t="s">
        <v>26</v>
      </c>
      <c r="B19" s="857" t="s">
        <v>180</v>
      </c>
      <c r="C19" s="857"/>
      <c r="D19" s="31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.75" customHeight="1" hidden="1">
      <c r="A20" s="5" t="s">
        <v>26</v>
      </c>
      <c r="B20" s="857" t="s">
        <v>27</v>
      </c>
      <c r="C20" s="857"/>
      <c r="D20" s="31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55" customFormat="1" ht="12.75" customHeight="1">
      <c r="A21" s="7" t="s">
        <v>28</v>
      </c>
      <c r="B21" s="869" t="s">
        <v>179</v>
      </c>
      <c r="C21" s="869"/>
      <c r="D21" s="216">
        <f t="shared" si="0"/>
        <v>0</v>
      </c>
      <c r="E21" s="73"/>
      <c r="F21" s="73"/>
      <c r="G21" s="73">
        <f>SUM(G7:G20)</f>
        <v>0</v>
      </c>
      <c r="H21" s="73">
        <f aca="true" t="shared" si="1" ref="H21:R21">SUM(H7:H20)</f>
        <v>0</v>
      </c>
      <c r="I21" s="73">
        <f t="shared" si="1"/>
        <v>0</v>
      </c>
      <c r="J21" s="73">
        <f t="shared" si="1"/>
        <v>0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0</v>
      </c>
      <c r="P21" s="73">
        <f t="shared" si="1"/>
        <v>0</v>
      </c>
      <c r="Q21" s="73">
        <f t="shared" si="1"/>
        <v>0</v>
      </c>
      <c r="R21" s="73">
        <f t="shared" si="1"/>
        <v>0</v>
      </c>
    </row>
    <row r="22" spans="1:18" ht="12.75" customHeight="1">
      <c r="A22" s="5" t="s">
        <v>30</v>
      </c>
      <c r="B22" s="857" t="s">
        <v>29</v>
      </c>
      <c r="C22" s="857"/>
      <c r="D22" s="31">
        <f t="shared" si="0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 customHeight="1">
      <c r="A23" s="5" t="s">
        <v>32</v>
      </c>
      <c r="B23" s="857" t="s">
        <v>31</v>
      </c>
      <c r="C23" s="857"/>
      <c r="D23" s="31">
        <f t="shared" si="0"/>
        <v>845</v>
      </c>
      <c r="E23" s="32"/>
      <c r="F23" s="32"/>
      <c r="G23" s="32">
        <v>725</v>
      </c>
      <c r="H23" s="32"/>
      <c r="I23" s="32"/>
      <c r="J23" s="32"/>
      <c r="K23" s="32"/>
      <c r="L23" s="32"/>
      <c r="M23" s="32"/>
      <c r="N23" s="32"/>
      <c r="O23" s="32"/>
      <c r="P23" s="32">
        <v>120</v>
      </c>
      <c r="Q23" s="32"/>
      <c r="R23" s="32"/>
    </row>
    <row r="24" spans="1:18" ht="12.75" customHeight="1">
      <c r="A24" s="5" t="s">
        <v>34</v>
      </c>
      <c r="B24" s="857" t="s">
        <v>33</v>
      </c>
      <c r="C24" s="857"/>
      <c r="D24" s="31">
        <f t="shared" si="0"/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55" customFormat="1" ht="12.75" customHeight="1">
      <c r="A25" s="7" t="s">
        <v>35</v>
      </c>
      <c r="B25" s="869" t="s">
        <v>178</v>
      </c>
      <c r="C25" s="869"/>
      <c r="D25" s="216">
        <f t="shared" si="0"/>
        <v>845</v>
      </c>
      <c r="E25" s="73"/>
      <c r="F25" s="73"/>
      <c r="G25" s="73">
        <f>SUM(G22:G24)</f>
        <v>725</v>
      </c>
      <c r="H25" s="73">
        <f aca="true" t="shared" si="2" ref="H25:O25">SUM(H22:H24)</f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>SUM(P22:P24)</f>
        <v>120</v>
      </c>
      <c r="Q25" s="73">
        <f>SUM(Q22:Q24)</f>
        <v>0</v>
      </c>
      <c r="R25" s="73">
        <f>SUM(R22:R24)</f>
        <v>0</v>
      </c>
    </row>
    <row r="26" spans="1:18" s="55" customFormat="1" ht="12.75" customHeight="1">
      <c r="A26" s="8" t="s">
        <v>36</v>
      </c>
      <c r="B26" s="868" t="s">
        <v>177</v>
      </c>
      <c r="C26" s="868"/>
      <c r="D26" s="216">
        <f t="shared" si="0"/>
        <v>845</v>
      </c>
      <c r="E26" s="70">
        <f>+E25+E21</f>
        <v>0</v>
      </c>
      <c r="F26" s="70">
        <f>+F25+F21</f>
        <v>0</v>
      </c>
      <c r="G26" s="70">
        <f>+G25+G21</f>
        <v>725</v>
      </c>
      <c r="H26" s="70">
        <f aca="true" t="shared" si="3" ref="H26:O26">+H25+H21</f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>+P25+P21</f>
        <v>120</v>
      </c>
      <c r="Q26" s="70">
        <f>+Q25+Q21</f>
        <v>0</v>
      </c>
      <c r="R26" s="70">
        <f>+R25+R21</f>
        <v>0</v>
      </c>
    </row>
    <row r="27" spans="1:18" ht="12" customHeight="1">
      <c r="A27" s="9"/>
      <c r="B27" s="10"/>
      <c r="C27" s="10"/>
      <c r="D27" s="31">
        <f t="shared" si="0"/>
        <v>0</v>
      </c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3"/>
    </row>
    <row r="28" spans="1:18" s="55" customFormat="1" ht="12.75" customHeight="1">
      <c r="A28" s="11" t="s">
        <v>37</v>
      </c>
      <c r="B28" s="868" t="s">
        <v>176</v>
      </c>
      <c r="C28" s="868"/>
      <c r="D28" s="216">
        <f t="shared" si="0"/>
        <v>205</v>
      </c>
      <c r="E28" s="69"/>
      <c r="F28" s="69"/>
      <c r="G28" s="69">
        <f>+G29+G30+G31+G32+G33</f>
        <v>176</v>
      </c>
      <c r="H28" s="69">
        <f aca="true" t="shared" si="4" ref="H28:R28">+H29+H30+H31+H32+H33</f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 t="shared" si="4"/>
        <v>0</v>
      </c>
      <c r="P28" s="69">
        <f t="shared" si="4"/>
        <v>29</v>
      </c>
      <c r="Q28" s="69">
        <f t="shared" si="4"/>
        <v>0</v>
      </c>
      <c r="R28" s="69">
        <f t="shared" si="4"/>
        <v>0</v>
      </c>
    </row>
    <row r="29" spans="1:18" s="48" customFormat="1" ht="25.5">
      <c r="A29" s="37" t="s">
        <v>37</v>
      </c>
      <c r="B29" s="45"/>
      <c r="C29" s="38" t="s">
        <v>38</v>
      </c>
      <c r="D29" s="31">
        <f t="shared" si="0"/>
        <v>205</v>
      </c>
      <c r="E29" s="67"/>
      <c r="F29" s="67"/>
      <c r="G29" s="72">
        <v>176</v>
      </c>
      <c r="H29" s="67"/>
      <c r="I29" s="67"/>
      <c r="J29" s="72"/>
      <c r="K29" s="67"/>
      <c r="L29" s="67"/>
      <c r="M29" s="72"/>
      <c r="N29" s="67"/>
      <c r="O29" s="67"/>
      <c r="P29" s="109">
        <v>29</v>
      </c>
      <c r="Q29" s="109"/>
      <c r="R29" s="109"/>
    </row>
    <row r="30" spans="1:18" s="48" customFormat="1" ht="25.5">
      <c r="A30" s="37" t="s">
        <v>37</v>
      </c>
      <c r="B30" s="45"/>
      <c r="C30" s="38" t="s">
        <v>39</v>
      </c>
      <c r="D30" s="31">
        <f t="shared" si="0"/>
        <v>0</v>
      </c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109"/>
      <c r="Q30" s="109"/>
      <c r="R30" s="109"/>
    </row>
    <row r="31" spans="1:18" s="48" customFormat="1" ht="25.5">
      <c r="A31" s="37" t="s">
        <v>37</v>
      </c>
      <c r="B31" s="45"/>
      <c r="C31" s="38" t="s">
        <v>40</v>
      </c>
      <c r="D31" s="31">
        <f t="shared" si="0"/>
        <v>0</v>
      </c>
      <c r="E31" s="67"/>
      <c r="F31" s="67"/>
      <c r="G31" s="72"/>
      <c r="H31" s="67"/>
      <c r="I31" s="67"/>
      <c r="J31" s="72"/>
      <c r="K31" s="67"/>
      <c r="L31" s="67"/>
      <c r="M31" s="72"/>
      <c r="N31" s="67"/>
      <c r="O31" s="67"/>
      <c r="P31" s="109"/>
      <c r="Q31" s="109"/>
      <c r="R31" s="109"/>
    </row>
    <row r="32" spans="1:18" s="48" customFormat="1" ht="12.75">
      <c r="A32" s="37" t="s">
        <v>37</v>
      </c>
      <c r="B32" s="45"/>
      <c r="C32" s="38" t="s">
        <v>731</v>
      </c>
      <c r="D32" s="31">
        <f t="shared" si="0"/>
        <v>0</v>
      </c>
      <c r="E32" s="67"/>
      <c r="F32" s="67"/>
      <c r="G32" s="72"/>
      <c r="H32" s="67"/>
      <c r="I32" s="67"/>
      <c r="J32" s="72"/>
      <c r="K32" s="67"/>
      <c r="L32" s="67"/>
      <c r="M32" s="72"/>
      <c r="N32" s="67"/>
      <c r="O32" s="67"/>
      <c r="P32" s="109"/>
      <c r="Q32" s="109"/>
      <c r="R32" s="109"/>
    </row>
    <row r="33" spans="1:18" s="48" customFormat="1" ht="12.75">
      <c r="A33" s="39" t="s">
        <v>37</v>
      </c>
      <c r="B33" s="45"/>
      <c r="C33" s="38" t="s">
        <v>732</v>
      </c>
      <c r="D33" s="31">
        <f t="shared" si="0"/>
        <v>0</v>
      </c>
      <c r="E33" s="75"/>
      <c r="F33" s="75"/>
      <c r="G33" s="74"/>
      <c r="H33" s="75"/>
      <c r="I33" s="75"/>
      <c r="J33" s="74"/>
      <c r="K33" s="75"/>
      <c r="L33" s="75"/>
      <c r="M33" s="74"/>
      <c r="N33" s="75"/>
      <c r="O33" s="75"/>
      <c r="P33" s="186"/>
      <c r="Q33" s="186"/>
      <c r="R33" s="186"/>
    </row>
    <row r="34" spans="1:18" ht="11.25" customHeight="1">
      <c r="A34" s="12"/>
      <c r="B34" s="28"/>
      <c r="C34" s="13"/>
      <c r="D34" s="31"/>
      <c r="E34" s="33"/>
      <c r="F34" s="34"/>
      <c r="G34" s="33"/>
      <c r="H34" s="33"/>
      <c r="I34" s="34"/>
      <c r="J34" s="33"/>
      <c r="K34" s="33"/>
      <c r="L34" s="34"/>
      <c r="M34" s="33"/>
      <c r="N34" s="33"/>
      <c r="O34" s="34"/>
      <c r="P34" s="33"/>
      <c r="Q34" s="33"/>
      <c r="R34" s="33"/>
    </row>
    <row r="35" spans="1:18" ht="12.75" customHeight="1">
      <c r="A35" s="14" t="s">
        <v>44</v>
      </c>
      <c r="B35" s="867" t="s">
        <v>43</v>
      </c>
      <c r="C35" s="867"/>
      <c r="D35" s="31">
        <f aca="true" t="shared" si="5" ref="D35:D61">+G35+J35+M35+P35</f>
        <v>131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v>131</v>
      </c>
      <c r="Q35" s="35"/>
      <c r="R35" s="35"/>
    </row>
    <row r="36" spans="1:18" ht="12.75" customHeight="1">
      <c r="A36" s="5" t="s">
        <v>46</v>
      </c>
      <c r="B36" s="857" t="s">
        <v>45</v>
      </c>
      <c r="C36" s="857"/>
      <c r="D36" s="31">
        <f t="shared" si="5"/>
        <v>191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191</v>
      </c>
      <c r="Q36" s="32"/>
      <c r="R36" s="32"/>
    </row>
    <row r="37" spans="1:18" ht="12.75" customHeight="1">
      <c r="A37" s="5" t="s">
        <v>48</v>
      </c>
      <c r="B37" s="857" t="s">
        <v>47</v>
      </c>
      <c r="C37" s="857"/>
      <c r="D37" s="31">
        <f t="shared" si="5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55" customFormat="1" ht="12.75" customHeight="1">
      <c r="A38" s="7" t="s">
        <v>49</v>
      </c>
      <c r="B38" s="869" t="s">
        <v>175</v>
      </c>
      <c r="C38" s="869"/>
      <c r="D38" s="216">
        <f t="shared" si="5"/>
        <v>322</v>
      </c>
      <c r="E38" s="73">
        <f>SUM(E35:E37)</f>
        <v>0</v>
      </c>
      <c r="F38" s="73">
        <f>SUM(F35:F37)</f>
        <v>0</v>
      </c>
      <c r="G38" s="73">
        <f>SUM(G35:G37)</f>
        <v>0</v>
      </c>
      <c r="H38" s="73">
        <f aca="true" t="shared" si="6" ref="H38:O38">SUM(H35:H37)</f>
        <v>0</v>
      </c>
      <c r="I38" s="73">
        <f t="shared" si="6"/>
        <v>0</v>
      </c>
      <c r="J38" s="73">
        <f t="shared" si="6"/>
        <v>0</v>
      </c>
      <c r="K38" s="73">
        <f t="shared" si="6"/>
        <v>0</v>
      </c>
      <c r="L38" s="73">
        <f t="shared" si="6"/>
        <v>0</v>
      </c>
      <c r="M38" s="73">
        <f t="shared" si="6"/>
        <v>0</v>
      </c>
      <c r="N38" s="73">
        <f t="shared" si="6"/>
        <v>0</v>
      </c>
      <c r="O38" s="73">
        <f t="shared" si="6"/>
        <v>0</v>
      </c>
      <c r="P38" s="73">
        <f>SUM(P35:P37)</f>
        <v>322</v>
      </c>
      <c r="Q38" s="73">
        <f>SUM(Q35:Q37)</f>
        <v>0</v>
      </c>
      <c r="R38" s="73">
        <f>SUM(R35:R37)</f>
        <v>0</v>
      </c>
    </row>
    <row r="39" spans="1:18" ht="12.75" customHeight="1">
      <c r="A39" s="5" t="s">
        <v>51</v>
      </c>
      <c r="B39" s="857" t="s">
        <v>50</v>
      </c>
      <c r="C39" s="857"/>
      <c r="D39" s="31">
        <f t="shared" si="5"/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 customHeight="1">
      <c r="A40" s="5" t="s">
        <v>53</v>
      </c>
      <c r="B40" s="857" t="s">
        <v>52</v>
      </c>
      <c r="C40" s="857"/>
      <c r="D40" s="31">
        <f t="shared" si="5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55" customFormat="1" ht="12.75" customHeight="1">
      <c r="A41" s="7" t="s">
        <v>54</v>
      </c>
      <c r="B41" s="869" t="s">
        <v>174</v>
      </c>
      <c r="C41" s="869"/>
      <c r="D41" s="216">
        <f t="shared" si="5"/>
        <v>0</v>
      </c>
      <c r="E41" s="73">
        <f>+E39+E40</f>
        <v>0</v>
      </c>
      <c r="F41" s="73">
        <f>+F39+F40</f>
        <v>0</v>
      </c>
      <c r="G41" s="73">
        <f>+G39+G40</f>
        <v>0</v>
      </c>
      <c r="H41" s="73">
        <f aca="true" t="shared" si="7" ref="H41:O41">+H39+H40</f>
        <v>0</v>
      </c>
      <c r="I41" s="73">
        <f t="shared" si="7"/>
        <v>0</v>
      </c>
      <c r="J41" s="73">
        <f t="shared" si="7"/>
        <v>0</v>
      </c>
      <c r="K41" s="73">
        <f t="shared" si="7"/>
        <v>0</v>
      </c>
      <c r="L41" s="73">
        <f t="shared" si="7"/>
        <v>0</v>
      </c>
      <c r="M41" s="73">
        <f t="shared" si="7"/>
        <v>0</v>
      </c>
      <c r="N41" s="73">
        <f t="shared" si="7"/>
        <v>0</v>
      </c>
      <c r="O41" s="73">
        <f t="shared" si="7"/>
        <v>0</v>
      </c>
      <c r="P41" s="73">
        <f>+P39+P40</f>
        <v>0</v>
      </c>
      <c r="Q41" s="73">
        <f>+Q39+Q40</f>
        <v>0</v>
      </c>
      <c r="R41" s="73">
        <f>+R39+R40</f>
        <v>0</v>
      </c>
    </row>
    <row r="42" spans="1:18" ht="12.75" customHeight="1">
      <c r="A42" s="5" t="s">
        <v>56</v>
      </c>
      <c r="B42" s="857" t="s">
        <v>55</v>
      </c>
      <c r="C42" s="857"/>
      <c r="D42" s="31">
        <f t="shared" si="5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ht="12.75" customHeight="1">
      <c r="A43" s="5" t="s">
        <v>58</v>
      </c>
      <c r="B43" s="857" t="s">
        <v>57</v>
      </c>
      <c r="C43" s="857"/>
      <c r="D43" s="31">
        <f t="shared" si="5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 customHeight="1">
      <c r="A44" s="5" t="s">
        <v>59</v>
      </c>
      <c r="B44" s="857" t="s">
        <v>172</v>
      </c>
      <c r="C44" s="857"/>
      <c r="D44" s="31">
        <f t="shared" si="5"/>
        <v>39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39</v>
      </c>
      <c r="Q44" s="32"/>
      <c r="R44" s="32"/>
    </row>
    <row r="45" spans="1:18" ht="12.75" customHeight="1">
      <c r="A45" s="5" t="s">
        <v>61</v>
      </c>
      <c r="B45" s="857" t="s">
        <v>60</v>
      </c>
      <c r="C45" s="857"/>
      <c r="D45" s="31">
        <f t="shared" si="5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 customHeight="1">
      <c r="A46" s="5" t="s">
        <v>62</v>
      </c>
      <c r="B46" s="870" t="s">
        <v>171</v>
      </c>
      <c r="C46" s="870"/>
      <c r="D46" s="31">
        <f t="shared" si="5"/>
        <v>0</v>
      </c>
      <c r="E46" s="32">
        <f>+E47+E48</f>
        <v>0</v>
      </c>
      <c r="F46" s="32">
        <f>+F47+F48</f>
        <v>0</v>
      </c>
      <c r="G46" s="32">
        <f>+G47+G48</f>
        <v>0</v>
      </c>
      <c r="H46" s="32">
        <f aca="true" t="shared" si="8" ref="H46:O46">+H47+H48</f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>+P47+P48</f>
        <v>0</v>
      </c>
      <c r="Q46" s="32">
        <f>+Q47+Q48</f>
        <v>0</v>
      </c>
      <c r="R46" s="32">
        <f>+R47+R48</f>
        <v>0</v>
      </c>
    </row>
    <row r="47" spans="1:18" s="48" customFormat="1" ht="12.75">
      <c r="A47" s="37" t="s">
        <v>62</v>
      </c>
      <c r="B47" s="45"/>
      <c r="C47" s="38" t="s">
        <v>63</v>
      </c>
      <c r="D47" s="31">
        <f t="shared" si="5"/>
        <v>0</v>
      </c>
      <c r="E47" s="67"/>
      <c r="F47" s="67"/>
      <c r="G47" s="72"/>
      <c r="H47" s="67"/>
      <c r="I47" s="67"/>
      <c r="J47" s="72"/>
      <c r="K47" s="67"/>
      <c r="L47" s="67"/>
      <c r="M47" s="72"/>
      <c r="N47" s="67"/>
      <c r="O47" s="67"/>
      <c r="P47" s="67"/>
      <c r="Q47" s="67"/>
      <c r="R47" s="67"/>
    </row>
    <row r="48" spans="1:18" s="48" customFormat="1" ht="12.75">
      <c r="A48" s="37" t="s">
        <v>62</v>
      </c>
      <c r="B48" s="45"/>
      <c r="C48" s="38" t="s">
        <v>173</v>
      </c>
      <c r="D48" s="31">
        <f t="shared" si="5"/>
        <v>0</v>
      </c>
      <c r="E48" s="67"/>
      <c r="F48" s="67"/>
      <c r="G48" s="72"/>
      <c r="H48" s="67"/>
      <c r="I48" s="67"/>
      <c r="J48" s="72"/>
      <c r="K48" s="67"/>
      <c r="L48" s="67"/>
      <c r="M48" s="72"/>
      <c r="N48" s="67"/>
      <c r="O48" s="67"/>
      <c r="P48" s="67"/>
      <c r="Q48" s="67"/>
      <c r="R48" s="67"/>
    </row>
    <row r="49" spans="1:18" ht="12.75" customHeight="1">
      <c r="A49" s="5" t="s">
        <v>65</v>
      </c>
      <c r="B49" s="867" t="s">
        <v>64</v>
      </c>
      <c r="C49" s="867"/>
      <c r="D49" s="31">
        <f t="shared" si="5"/>
        <v>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 customHeight="1">
      <c r="A50" s="5" t="s">
        <v>67</v>
      </c>
      <c r="B50" s="857" t="s">
        <v>66</v>
      </c>
      <c r="C50" s="857"/>
      <c r="D50" s="31">
        <f t="shared" si="5"/>
        <v>9836</v>
      </c>
      <c r="E50" s="32"/>
      <c r="F50" s="32"/>
      <c r="G50" s="32">
        <v>8391</v>
      </c>
      <c r="H50" s="32"/>
      <c r="I50" s="32"/>
      <c r="J50" s="32">
        <v>830</v>
      </c>
      <c r="K50" s="32"/>
      <c r="L50" s="32"/>
      <c r="M50" s="32"/>
      <c r="N50" s="32"/>
      <c r="O50" s="32"/>
      <c r="P50" s="32">
        <v>615</v>
      </c>
      <c r="Q50" s="32"/>
      <c r="R50" s="32"/>
    </row>
    <row r="51" spans="1:18" s="55" customFormat="1" ht="12.75" customHeight="1">
      <c r="A51" s="7" t="s">
        <v>68</v>
      </c>
      <c r="B51" s="869" t="s">
        <v>161</v>
      </c>
      <c r="C51" s="869"/>
      <c r="D51" s="216">
        <f t="shared" si="5"/>
        <v>9875</v>
      </c>
      <c r="E51" s="73">
        <f>+E50+E49+E46+E45+E44+E43+E42</f>
        <v>0</v>
      </c>
      <c r="F51" s="73">
        <f>+F50+F49+F46+F45+F44+F43+F42</f>
        <v>0</v>
      </c>
      <c r="G51" s="73">
        <f>+G50+G49+G46+G45+G44+G43+G42</f>
        <v>8391</v>
      </c>
      <c r="H51" s="73">
        <f aca="true" t="shared" si="9" ref="H51:O51">+H50+H49+H46+H45+H44+H43+H42</f>
        <v>0</v>
      </c>
      <c r="I51" s="73">
        <f t="shared" si="9"/>
        <v>0</v>
      </c>
      <c r="J51" s="73">
        <f t="shared" si="9"/>
        <v>830</v>
      </c>
      <c r="K51" s="73">
        <f t="shared" si="9"/>
        <v>0</v>
      </c>
      <c r="L51" s="73">
        <f t="shared" si="9"/>
        <v>0</v>
      </c>
      <c r="M51" s="73">
        <f t="shared" si="9"/>
        <v>0</v>
      </c>
      <c r="N51" s="73">
        <f t="shared" si="9"/>
        <v>0</v>
      </c>
      <c r="O51" s="73">
        <f t="shared" si="9"/>
        <v>0</v>
      </c>
      <c r="P51" s="73">
        <f>+P50+P49+P46+P45+P44+P43+P42</f>
        <v>654</v>
      </c>
      <c r="Q51" s="73">
        <f>+Q50+Q49+Q46+Q45+Q44+Q43+Q42</f>
        <v>0</v>
      </c>
      <c r="R51" s="73">
        <f>+R50+R49+R46+R45+R44+R43+R42</f>
        <v>0</v>
      </c>
    </row>
    <row r="52" spans="1:18" ht="12.75" customHeight="1">
      <c r="A52" s="5" t="s">
        <v>70</v>
      </c>
      <c r="B52" s="857" t="s">
        <v>69</v>
      </c>
      <c r="C52" s="857"/>
      <c r="D52" s="31">
        <f t="shared" si="5"/>
        <v>0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75" customHeight="1">
      <c r="A53" s="5" t="s">
        <v>72</v>
      </c>
      <c r="B53" s="857" t="s">
        <v>71</v>
      </c>
      <c r="C53" s="857"/>
      <c r="D53" s="31">
        <f t="shared" si="5"/>
        <v>35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35</v>
      </c>
      <c r="Q53" s="32"/>
      <c r="R53" s="32"/>
    </row>
    <row r="54" spans="1:18" s="55" customFormat="1" ht="12.75" customHeight="1">
      <c r="A54" s="7" t="s">
        <v>73</v>
      </c>
      <c r="B54" s="869" t="s">
        <v>160</v>
      </c>
      <c r="C54" s="869"/>
      <c r="D54" s="216">
        <f t="shared" si="5"/>
        <v>35</v>
      </c>
      <c r="E54" s="73"/>
      <c r="F54" s="73"/>
      <c r="G54" s="73">
        <f>SUM(G52:G53)</f>
        <v>0</v>
      </c>
      <c r="H54" s="73">
        <f aca="true" t="shared" si="10" ref="H54:O54">SUM(H52:H53)</f>
        <v>0</v>
      </c>
      <c r="I54" s="73">
        <f t="shared" si="10"/>
        <v>0</v>
      </c>
      <c r="J54" s="73">
        <f t="shared" si="10"/>
        <v>0</v>
      </c>
      <c r="K54" s="73">
        <f t="shared" si="10"/>
        <v>0</v>
      </c>
      <c r="L54" s="73">
        <f t="shared" si="10"/>
        <v>0</v>
      </c>
      <c r="M54" s="73">
        <f t="shared" si="10"/>
        <v>0</v>
      </c>
      <c r="N54" s="73">
        <f t="shared" si="10"/>
        <v>0</v>
      </c>
      <c r="O54" s="73">
        <f t="shared" si="10"/>
        <v>0</v>
      </c>
      <c r="P54" s="73">
        <f>SUM(P52:P53)</f>
        <v>35</v>
      </c>
      <c r="Q54" s="73">
        <f>SUM(Q52:Q53)</f>
        <v>0</v>
      </c>
      <c r="R54" s="73">
        <f>SUM(R52:R53)</f>
        <v>0</v>
      </c>
    </row>
    <row r="55" spans="1:18" ht="12.75" customHeight="1">
      <c r="A55" s="5" t="s">
        <v>75</v>
      </c>
      <c r="B55" s="857" t="s">
        <v>74</v>
      </c>
      <c r="C55" s="857"/>
      <c r="D55" s="31">
        <f t="shared" si="5"/>
        <v>2121</v>
      </c>
      <c r="E55" s="32"/>
      <c r="F55" s="32"/>
      <c r="G55" s="32">
        <v>1913</v>
      </c>
      <c r="H55" s="32"/>
      <c r="I55" s="32"/>
      <c r="J55" s="32"/>
      <c r="K55" s="32"/>
      <c r="L55" s="32"/>
      <c r="M55" s="32"/>
      <c r="N55" s="32"/>
      <c r="O55" s="32"/>
      <c r="P55" s="32">
        <v>208</v>
      </c>
      <c r="Q55" s="32"/>
      <c r="R55" s="32"/>
    </row>
    <row r="56" spans="1:18" ht="12.75" customHeight="1">
      <c r="A56" s="5" t="s">
        <v>77</v>
      </c>
      <c r="B56" s="857" t="s">
        <v>76</v>
      </c>
      <c r="C56" s="857"/>
      <c r="D56" s="31">
        <f t="shared" si="5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>
      <c r="A57" s="5" t="s">
        <v>78</v>
      </c>
      <c r="B57" s="857" t="s">
        <v>159</v>
      </c>
      <c r="C57" s="857"/>
      <c r="D57" s="31">
        <f t="shared" si="5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 customHeight="1">
      <c r="A58" s="5" t="s">
        <v>79</v>
      </c>
      <c r="B58" s="857" t="s">
        <v>158</v>
      </c>
      <c r="C58" s="857"/>
      <c r="D58" s="31">
        <f t="shared" si="5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>
      <c r="A59" s="5" t="s">
        <v>81</v>
      </c>
      <c r="B59" s="857" t="s">
        <v>80</v>
      </c>
      <c r="C59" s="857"/>
      <c r="D59" s="31">
        <f t="shared" si="5"/>
        <v>472</v>
      </c>
      <c r="E59" s="32"/>
      <c r="F59" s="32"/>
      <c r="G59" s="32">
        <v>122</v>
      </c>
      <c r="H59" s="32"/>
      <c r="I59" s="32"/>
      <c r="J59" s="32">
        <v>350</v>
      </c>
      <c r="K59" s="32"/>
      <c r="L59" s="32"/>
      <c r="M59" s="32"/>
      <c r="N59" s="32"/>
      <c r="O59" s="32"/>
      <c r="P59" s="32"/>
      <c r="Q59" s="32"/>
      <c r="R59" s="32"/>
    </row>
    <row r="60" spans="1:18" s="55" customFormat="1" ht="12.75" customHeight="1">
      <c r="A60" s="7" t="s">
        <v>82</v>
      </c>
      <c r="B60" s="869" t="s">
        <v>157</v>
      </c>
      <c r="C60" s="869"/>
      <c r="D60" s="216">
        <f t="shared" si="5"/>
        <v>2593</v>
      </c>
      <c r="E60" s="73"/>
      <c r="F60" s="73"/>
      <c r="G60" s="73">
        <f>SUM(G55:G59)</f>
        <v>2035</v>
      </c>
      <c r="H60" s="73">
        <f aca="true" t="shared" si="11" ref="H60:O60">SUM(H55:H59)</f>
        <v>0</v>
      </c>
      <c r="I60" s="73">
        <f t="shared" si="11"/>
        <v>0</v>
      </c>
      <c r="J60" s="73">
        <f t="shared" si="11"/>
        <v>350</v>
      </c>
      <c r="K60" s="73">
        <f t="shared" si="11"/>
        <v>0</v>
      </c>
      <c r="L60" s="73">
        <f t="shared" si="11"/>
        <v>0</v>
      </c>
      <c r="M60" s="73">
        <f t="shared" si="11"/>
        <v>0</v>
      </c>
      <c r="N60" s="73">
        <f t="shared" si="11"/>
        <v>0</v>
      </c>
      <c r="O60" s="73">
        <f t="shared" si="11"/>
        <v>0</v>
      </c>
      <c r="P60" s="73">
        <f>SUM(P55:P59)</f>
        <v>208</v>
      </c>
      <c r="Q60" s="73">
        <f>SUM(Q55:Q59)</f>
        <v>0</v>
      </c>
      <c r="R60" s="73">
        <f>SUM(R55:R59)</f>
        <v>0</v>
      </c>
    </row>
    <row r="61" spans="1:18" s="55" customFormat="1" ht="12.75" customHeight="1">
      <c r="A61" s="8" t="s">
        <v>83</v>
      </c>
      <c r="B61" s="868" t="s">
        <v>156</v>
      </c>
      <c r="C61" s="868"/>
      <c r="D61" s="216">
        <f t="shared" si="5"/>
        <v>12825</v>
      </c>
      <c r="E61" s="70">
        <f>+E60+E54+E51+E41+E38</f>
        <v>0</v>
      </c>
      <c r="F61" s="70">
        <f>+F60+F54+F51+F41+F38</f>
        <v>0</v>
      </c>
      <c r="G61" s="70">
        <f>+G60+G54+G51+G41+G38</f>
        <v>10426</v>
      </c>
      <c r="H61" s="70">
        <f aca="true" t="shared" si="12" ref="H61:O61">+H60+H54+H51+H41+H38</f>
        <v>0</v>
      </c>
      <c r="I61" s="70">
        <f t="shared" si="12"/>
        <v>0</v>
      </c>
      <c r="J61" s="70">
        <f t="shared" si="12"/>
        <v>1180</v>
      </c>
      <c r="K61" s="70">
        <f t="shared" si="12"/>
        <v>0</v>
      </c>
      <c r="L61" s="70">
        <f t="shared" si="12"/>
        <v>0</v>
      </c>
      <c r="M61" s="70">
        <f t="shared" si="12"/>
        <v>0</v>
      </c>
      <c r="N61" s="70">
        <f t="shared" si="12"/>
        <v>0</v>
      </c>
      <c r="O61" s="70">
        <f t="shared" si="12"/>
        <v>0</v>
      </c>
      <c r="P61" s="70">
        <f>+P60+P54+P51+P41+P38</f>
        <v>1219</v>
      </c>
      <c r="Q61" s="70">
        <f>+Q60+Q54+Q51+Q41+Q38</f>
        <v>0</v>
      </c>
      <c r="R61" s="70">
        <f>+R60+R54+R51+R41+R38</f>
        <v>0</v>
      </c>
    </row>
    <row r="62" spans="1:18" ht="11.25" customHeight="1">
      <c r="A62" s="640"/>
      <c r="B62" s="641"/>
      <c r="C62" s="641"/>
      <c r="D62" s="642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</row>
    <row r="63" spans="1:18" ht="12.75" customHeight="1" hidden="1">
      <c r="A63" s="14" t="s">
        <v>85</v>
      </c>
      <c r="B63" s="867" t="s">
        <v>84</v>
      </c>
      <c r="C63" s="867"/>
      <c r="D63" s="636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 customHeight="1" hidden="1">
      <c r="A64" s="15" t="s">
        <v>86</v>
      </c>
      <c r="B64" s="870" t="s">
        <v>141</v>
      </c>
      <c r="C64" s="870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48" customFormat="1" ht="12.75" hidden="1">
      <c r="A65" s="37" t="s">
        <v>86</v>
      </c>
      <c r="B65" s="45"/>
      <c r="C65" s="40" t="s">
        <v>143</v>
      </c>
      <c r="D65" s="31"/>
      <c r="E65" s="67"/>
      <c r="F65" s="67"/>
      <c r="G65" s="72"/>
      <c r="H65" s="67"/>
      <c r="I65" s="67"/>
      <c r="J65" s="72"/>
      <c r="K65" s="67"/>
      <c r="L65" s="67"/>
      <c r="M65" s="72"/>
      <c r="N65" s="67"/>
      <c r="O65" s="67"/>
      <c r="P65" s="72"/>
      <c r="Q65" s="72"/>
      <c r="R65" s="72"/>
    </row>
    <row r="66" spans="1:18" ht="12.75" customHeight="1" hidden="1">
      <c r="A66" s="5" t="s">
        <v>88</v>
      </c>
      <c r="B66" s="867" t="s">
        <v>87</v>
      </c>
      <c r="C66" s="867"/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 customHeight="1" hidden="1">
      <c r="A67" s="15" t="s">
        <v>89</v>
      </c>
      <c r="B67" s="870" t="s">
        <v>144</v>
      </c>
      <c r="C67" s="870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48" customFormat="1" ht="12.75" hidden="1">
      <c r="A68" s="37" t="s">
        <v>89</v>
      </c>
      <c r="B68" s="45"/>
      <c r="C68" s="38" t="s">
        <v>90</v>
      </c>
      <c r="D68" s="31"/>
      <c r="E68" s="67"/>
      <c r="F68" s="67"/>
      <c r="G68" s="72"/>
      <c r="H68" s="67"/>
      <c r="I68" s="67"/>
      <c r="J68" s="72"/>
      <c r="K68" s="67"/>
      <c r="L68" s="67"/>
      <c r="M68" s="72"/>
      <c r="N68" s="67"/>
      <c r="O68" s="67"/>
      <c r="P68" s="72"/>
      <c r="Q68" s="72"/>
      <c r="R68" s="72"/>
    </row>
    <row r="69" spans="1:18" s="48" customFormat="1" ht="25.5" hidden="1">
      <c r="A69" s="37" t="s">
        <v>89</v>
      </c>
      <c r="B69" s="45"/>
      <c r="C69" s="40" t="s">
        <v>145</v>
      </c>
      <c r="D69" s="31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72"/>
      <c r="R69" s="72"/>
    </row>
    <row r="70" spans="1:18" ht="12.75" customHeight="1" hidden="1">
      <c r="A70" s="15" t="s">
        <v>91</v>
      </c>
      <c r="B70" s="871" t="s">
        <v>146</v>
      </c>
      <c r="C70" s="871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48" customFormat="1" ht="25.5" hidden="1">
      <c r="A71" s="41" t="s">
        <v>91</v>
      </c>
      <c r="B71" s="45"/>
      <c r="C71" s="40" t="s">
        <v>147</v>
      </c>
      <c r="D71" s="31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12.75" customHeight="1" hidden="1">
      <c r="A72" s="15" t="s">
        <v>92</v>
      </c>
      <c r="B72" s="543" t="s">
        <v>148</v>
      </c>
      <c r="C72" s="543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48" customFormat="1" ht="12.75" hidden="1">
      <c r="A73" s="41" t="s">
        <v>92</v>
      </c>
      <c r="B73" s="45"/>
      <c r="C73" s="40" t="s">
        <v>149</v>
      </c>
      <c r="D73" s="31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1:18" ht="12.75" customHeight="1" hidden="1">
      <c r="A74" s="5" t="s">
        <v>93</v>
      </c>
      <c r="B74" s="543" t="s">
        <v>150</v>
      </c>
      <c r="C74" s="543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48" customFormat="1" ht="25.5" hidden="1">
      <c r="A75" s="41" t="s">
        <v>93</v>
      </c>
      <c r="B75" s="45"/>
      <c r="C75" s="40" t="s">
        <v>94</v>
      </c>
      <c r="D75" s="31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1:18" ht="12.75" customHeight="1" hidden="1">
      <c r="A76" s="15" t="s">
        <v>95</v>
      </c>
      <c r="B76" s="877" t="s">
        <v>151</v>
      </c>
      <c r="C76" s="54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48" customFormat="1" ht="12.75" hidden="1">
      <c r="A77" s="37" t="s">
        <v>95</v>
      </c>
      <c r="B77" s="45"/>
      <c r="C77" s="40" t="s">
        <v>152</v>
      </c>
      <c r="D77" s="31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1:18" s="48" customFormat="1" ht="51" hidden="1">
      <c r="A78" s="37" t="s">
        <v>95</v>
      </c>
      <c r="B78" s="45"/>
      <c r="C78" s="40" t="s">
        <v>142</v>
      </c>
      <c r="D78" s="31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18" s="48" customFormat="1" ht="12.75" hidden="1">
      <c r="A79" s="42" t="s">
        <v>95</v>
      </c>
      <c r="B79" s="45"/>
      <c r="C79" s="40" t="s">
        <v>153</v>
      </c>
      <c r="D79" s="3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s="48" customFormat="1" ht="25.5" hidden="1">
      <c r="A80" s="37" t="s">
        <v>95</v>
      </c>
      <c r="B80" s="45"/>
      <c r="C80" s="40" t="s">
        <v>154</v>
      </c>
      <c r="D80" s="31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s="55" customFormat="1" ht="12.75" customHeight="1">
      <c r="A81" s="8" t="s">
        <v>96</v>
      </c>
      <c r="B81" s="879" t="s">
        <v>155</v>
      </c>
      <c r="C81" s="880"/>
      <c r="D81" s="3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2" customHeight="1">
      <c r="A82" s="9"/>
      <c r="B82" s="878"/>
      <c r="C82" s="878"/>
      <c r="D82" s="31"/>
      <c r="E82" s="33"/>
      <c r="F82" s="34"/>
      <c r="G82" s="33"/>
      <c r="H82" s="33"/>
      <c r="I82" s="34"/>
      <c r="J82" s="33"/>
      <c r="K82" s="33"/>
      <c r="L82" s="34"/>
      <c r="M82" s="33"/>
      <c r="N82" s="33"/>
      <c r="O82" s="34"/>
      <c r="P82" s="33"/>
      <c r="Q82" s="33"/>
      <c r="R82" s="33"/>
    </row>
    <row r="83" spans="1:18" ht="12.75" customHeight="1" hidden="1">
      <c r="A83" s="14" t="s">
        <v>98</v>
      </c>
      <c r="B83" s="871" t="s">
        <v>97</v>
      </c>
      <c r="C83" s="871"/>
      <c r="D83" s="31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 customHeight="1" hidden="1">
      <c r="A84" s="5" t="s">
        <v>100</v>
      </c>
      <c r="B84" s="877" t="s">
        <v>99</v>
      </c>
      <c r="C84" s="543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8" customFormat="1" ht="25.5" hidden="1">
      <c r="A85" s="37" t="s">
        <v>100</v>
      </c>
      <c r="B85" s="45"/>
      <c r="C85" s="40" t="s">
        <v>101</v>
      </c>
      <c r="D85" s="31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8" s="48" customFormat="1" ht="25.5" hidden="1">
      <c r="A86" s="37" t="s">
        <v>100</v>
      </c>
      <c r="B86" s="45"/>
      <c r="C86" s="40" t="s">
        <v>102</v>
      </c>
      <c r="D86" s="31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1:18" ht="23.25" customHeight="1" hidden="1">
      <c r="A87" s="5" t="s">
        <v>103</v>
      </c>
      <c r="B87" s="876" t="s">
        <v>170</v>
      </c>
      <c r="C87" s="543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48" customFormat="1" ht="25.5" hidden="1">
      <c r="A88" s="37" t="s">
        <v>103</v>
      </c>
      <c r="B88" s="45"/>
      <c r="C88" s="40" t="s">
        <v>101</v>
      </c>
      <c r="D88" s="31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1:18" s="48" customFormat="1" ht="25.5" hidden="1">
      <c r="A89" s="37" t="s">
        <v>103</v>
      </c>
      <c r="B89" s="45"/>
      <c r="C89" s="40" t="s">
        <v>102</v>
      </c>
      <c r="D89" s="31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25.5" customHeight="1" hidden="1">
      <c r="A90" s="5" t="s">
        <v>105</v>
      </c>
      <c r="B90" s="876" t="s">
        <v>104</v>
      </c>
      <c r="C90" s="543"/>
      <c r="D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48" customFormat="1" ht="12.75" hidden="1">
      <c r="A91" s="52" t="s">
        <v>105</v>
      </c>
      <c r="B91" s="45"/>
      <c r="C91" s="40" t="s">
        <v>106</v>
      </c>
      <c r="D91" s="31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1:18" s="48" customFormat="1" ht="38.25" hidden="1">
      <c r="A92" s="52" t="s">
        <v>105</v>
      </c>
      <c r="B92" s="45"/>
      <c r="C92" s="40" t="s">
        <v>107</v>
      </c>
      <c r="D92" s="31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1:18" s="48" customFormat="1" ht="12.75" hidden="1">
      <c r="A93" s="52" t="s">
        <v>105</v>
      </c>
      <c r="B93" s="45"/>
      <c r="C93" s="40" t="s">
        <v>108</v>
      </c>
      <c r="D93" s="31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1:18" s="48" customFormat="1" ht="12.75" hidden="1">
      <c r="A94" s="52" t="s">
        <v>105</v>
      </c>
      <c r="B94" s="45"/>
      <c r="C94" s="40" t="s">
        <v>109</v>
      </c>
      <c r="D94" s="31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1:18" ht="27" customHeight="1" hidden="1">
      <c r="A95" s="5" t="s">
        <v>110</v>
      </c>
      <c r="B95" s="876" t="s">
        <v>169</v>
      </c>
      <c r="C95" s="543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48" customFormat="1" ht="12.75" hidden="1">
      <c r="A96" s="52" t="s">
        <v>110</v>
      </c>
      <c r="B96" s="45"/>
      <c r="C96" s="40" t="s">
        <v>106</v>
      </c>
      <c r="D96" s="31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1:18" s="48" customFormat="1" ht="38.25" hidden="1">
      <c r="A97" s="52" t="s">
        <v>110</v>
      </c>
      <c r="B97" s="45"/>
      <c r="C97" s="40" t="s">
        <v>107</v>
      </c>
      <c r="D97" s="31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1:18" s="48" customFormat="1" ht="12.75" hidden="1">
      <c r="A98" s="52" t="s">
        <v>110</v>
      </c>
      <c r="B98" s="45"/>
      <c r="C98" s="40" t="s">
        <v>108</v>
      </c>
      <c r="D98" s="31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1:18" s="48" customFormat="1" ht="12.75" hidden="1">
      <c r="A99" s="52" t="s">
        <v>110</v>
      </c>
      <c r="B99" s="45"/>
      <c r="C99" s="40" t="s">
        <v>109</v>
      </c>
      <c r="D99" s="31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1:18" ht="12.75" customHeight="1" hidden="1">
      <c r="A100" s="5" t="s">
        <v>112</v>
      </c>
      <c r="B100" s="867" t="s">
        <v>111</v>
      </c>
      <c r="C100" s="857"/>
      <c r="D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55" customFormat="1" ht="12.75" customHeight="1">
      <c r="A101" s="8" t="s">
        <v>113</v>
      </c>
      <c r="B101" s="868" t="s">
        <v>168</v>
      </c>
      <c r="C101" s="868"/>
      <c r="D101" s="3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1:18" ht="12" customHeight="1">
      <c r="A102" s="9"/>
      <c r="B102" s="10"/>
      <c r="C102" s="10"/>
      <c r="D102" s="31"/>
      <c r="E102" s="33"/>
      <c r="F102" s="34"/>
      <c r="G102" s="33"/>
      <c r="H102" s="33"/>
      <c r="I102" s="34"/>
      <c r="J102" s="33"/>
      <c r="K102" s="33"/>
      <c r="L102" s="34"/>
      <c r="M102" s="33"/>
      <c r="N102" s="33"/>
      <c r="O102" s="34"/>
      <c r="P102" s="33"/>
      <c r="Q102" s="33"/>
      <c r="R102" s="33"/>
    </row>
    <row r="103" spans="1:18" ht="12.75" customHeight="1">
      <c r="A103" s="14" t="s">
        <v>115</v>
      </c>
      <c r="B103" s="867" t="s">
        <v>114</v>
      </c>
      <c r="C103" s="867"/>
      <c r="D103" s="31">
        <f aca="true" t="shared" si="13" ref="D103:D110">+G103+J103+M103+P103</f>
        <v>12160</v>
      </c>
      <c r="E103" s="35"/>
      <c r="F103" s="35"/>
      <c r="G103" s="35">
        <v>185</v>
      </c>
      <c r="H103" s="35"/>
      <c r="I103" s="35"/>
      <c r="J103" s="35"/>
      <c r="K103" s="35"/>
      <c r="L103" s="35"/>
      <c r="M103" s="35">
        <v>11975</v>
      </c>
      <c r="N103" s="35"/>
      <c r="O103" s="35"/>
      <c r="P103" s="35"/>
      <c r="Q103" s="35"/>
      <c r="R103" s="35"/>
    </row>
    <row r="104" spans="1:18" ht="12.75" customHeight="1">
      <c r="A104" s="5" t="s">
        <v>116</v>
      </c>
      <c r="B104" s="857" t="s">
        <v>167</v>
      </c>
      <c r="C104" s="857"/>
      <c r="D104" s="31">
        <f t="shared" si="13"/>
        <v>220214</v>
      </c>
      <c r="E104" s="32"/>
      <c r="F104" s="32"/>
      <c r="G104" s="32">
        <f>177956+23841</f>
        <v>201797</v>
      </c>
      <c r="H104" s="32"/>
      <c r="I104" s="32"/>
      <c r="J104" s="32">
        <v>18417</v>
      </c>
      <c r="K104" s="32"/>
      <c r="L104" s="32"/>
      <c r="M104" s="32"/>
      <c r="N104" s="32"/>
      <c r="O104" s="32"/>
      <c r="P104" s="35"/>
      <c r="Q104" s="35"/>
      <c r="R104" s="35"/>
    </row>
    <row r="105" spans="1:18" s="48" customFormat="1" ht="25.5">
      <c r="A105" s="41" t="s">
        <v>116</v>
      </c>
      <c r="B105" s="45"/>
      <c r="C105" s="53" t="s">
        <v>117</v>
      </c>
      <c r="D105" s="31">
        <f t="shared" si="13"/>
        <v>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109"/>
      <c r="Q105" s="109"/>
      <c r="R105" s="109"/>
    </row>
    <row r="106" spans="1:18" ht="12.75" customHeight="1">
      <c r="A106" s="5" t="s">
        <v>119</v>
      </c>
      <c r="B106" s="857" t="s">
        <v>118</v>
      </c>
      <c r="C106" s="857"/>
      <c r="D106" s="31">
        <f t="shared" si="13"/>
        <v>0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5"/>
      <c r="Q106" s="35"/>
      <c r="R106" s="35"/>
    </row>
    <row r="107" spans="1:18" ht="12.75" customHeight="1">
      <c r="A107" s="5" t="s">
        <v>121</v>
      </c>
      <c r="B107" s="857" t="s">
        <v>120</v>
      </c>
      <c r="C107" s="857"/>
      <c r="D107" s="31">
        <f t="shared" si="13"/>
        <v>16532</v>
      </c>
      <c r="E107" s="32"/>
      <c r="F107" s="32"/>
      <c r="G107" s="32">
        <v>16028</v>
      </c>
      <c r="H107" s="32"/>
      <c r="I107" s="32"/>
      <c r="J107" s="32"/>
      <c r="K107" s="32"/>
      <c r="L107" s="32"/>
      <c r="M107" s="32"/>
      <c r="N107" s="32"/>
      <c r="O107" s="32"/>
      <c r="P107" s="35">
        <v>504</v>
      </c>
      <c r="Q107" s="35"/>
      <c r="R107" s="35"/>
    </row>
    <row r="108" spans="1:18" ht="12.75" customHeight="1">
      <c r="A108" s="5" t="s">
        <v>123</v>
      </c>
      <c r="B108" s="857" t="s">
        <v>122</v>
      </c>
      <c r="C108" s="857"/>
      <c r="D108" s="31">
        <f t="shared" si="13"/>
        <v>0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5"/>
      <c r="Q108" s="35"/>
      <c r="R108" s="35"/>
    </row>
    <row r="109" spans="1:18" ht="12.75" customHeight="1">
      <c r="A109" s="5" t="s">
        <v>125</v>
      </c>
      <c r="B109" s="857" t="s">
        <v>124</v>
      </c>
      <c r="C109" s="857"/>
      <c r="D109" s="31">
        <f t="shared" si="13"/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5"/>
      <c r="Q109" s="35"/>
      <c r="R109" s="35"/>
    </row>
    <row r="110" spans="1:18" ht="12.75" customHeight="1">
      <c r="A110" s="5" t="s">
        <v>127</v>
      </c>
      <c r="B110" s="857" t="s">
        <v>126</v>
      </c>
      <c r="C110" s="857"/>
      <c r="D110" s="31">
        <f t="shared" si="13"/>
        <v>63454</v>
      </c>
      <c r="E110" s="32"/>
      <c r="F110" s="32"/>
      <c r="G110" s="32">
        <f>52426+8508-850</f>
        <v>60084</v>
      </c>
      <c r="H110" s="32"/>
      <c r="I110" s="32"/>
      <c r="J110" s="32"/>
      <c r="K110" s="32"/>
      <c r="L110" s="32"/>
      <c r="M110" s="32">
        <v>3234</v>
      </c>
      <c r="N110" s="32"/>
      <c r="O110" s="32"/>
      <c r="P110" s="35">
        <v>136</v>
      </c>
      <c r="Q110" s="35"/>
      <c r="R110" s="35"/>
    </row>
    <row r="111" spans="1:18" s="55" customFormat="1" ht="12.75" customHeight="1">
      <c r="A111" s="8" t="s">
        <v>128</v>
      </c>
      <c r="B111" s="868" t="s">
        <v>166</v>
      </c>
      <c r="C111" s="868"/>
      <c r="D111" s="70">
        <f>+D110+D109+D108+D107+D106+D104+D103</f>
        <v>312360</v>
      </c>
      <c r="E111" s="70">
        <f>+E110+E109+E108+E107+E106+E104+E103</f>
        <v>0</v>
      </c>
      <c r="F111" s="70">
        <f>+F110+F109+F108+F107+F106+F104+F103</f>
        <v>0</v>
      </c>
      <c r="G111" s="70">
        <f>+G110+G109+G108+G107+G106+G104+G103</f>
        <v>278094</v>
      </c>
      <c r="H111" s="70">
        <f aca="true" t="shared" si="14" ref="H111:R111">+H110+H109+H108+H107+H106+H104+H103</f>
        <v>0</v>
      </c>
      <c r="I111" s="70">
        <f t="shared" si="14"/>
        <v>0</v>
      </c>
      <c r="J111" s="70">
        <f t="shared" si="14"/>
        <v>18417</v>
      </c>
      <c r="K111" s="70">
        <f t="shared" si="14"/>
        <v>0</v>
      </c>
      <c r="L111" s="70">
        <f t="shared" si="14"/>
        <v>0</v>
      </c>
      <c r="M111" s="70">
        <f t="shared" si="14"/>
        <v>15209</v>
      </c>
      <c r="N111" s="70">
        <f t="shared" si="14"/>
        <v>0</v>
      </c>
      <c r="O111" s="70">
        <f t="shared" si="14"/>
        <v>0</v>
      </c>
      <c r="P111" s="70">
        <f t="shared" si="14"/>
        <v>640</v>
      </c>
      <c r="Q111" s="70">
        <f t="shared" si="14"/>
        <v>0</v>
      </c>
      <c r="R111" s="70">
        <f t="shared" si="14"/>
        <v>0</v>
      </c>
    </row>
    <row r="112" spans="1:18" ht="12.75">
      <c r="A112" s="9"/>
      <c r="B112" s="10"/>
      <c r="C112" s="10"/>
      <c r="D112" s="33"/>
      <c r="E112" s="33"/>
      <c r="F112" s="34"/>
      <c r="G112" s="33"/>
      <c r="H112" s="33"/>
      <c r="I112" s="34"/>
      <c r="J112" s="33"/>
      <c r="K112" s="33"/>
      <c r="L112" s="34"/>
      <c r="M112" s="33"/>
      <c r="N112" s="33"/>
      <c r="O112" s="34"/>
      <c r="P112" s="33"/>
      <c r="Q112" s="33"/>
      <c r="R112" s="33"/>
    </row>
    <row r="113" spans="1:18" ht="12.75" customHeight="1" hidden="1">
      <c r="A113" s="5" t="s">
        <v>130</v>
      </c>
      <c r="B113" s="857" t="s">
        <v>129</v>
      </c>
      <c r="C113" s="85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ht="12.75" customHeight="1" hidden="1">
      <c r="A114" s="5" t="s">
        <v>132</v>
      </c>
      <c r="B114" s="857" t="s">
        <v>131</v>
      </c>
      <c r="C114" s="85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ht="12.75" customHeight="1" hidden="1">
      <c r="A115" s="5" t="s">
        <v>134</v>
      </c>
      <c r="B115" s="857" t="s">
        <v>133</v>
      </c>
      <c r="C115" s="85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ht="12.75" customHeight="1" hidden="1">
      <c r="A116" s="5" t="s">
        <v>136</v>
      </c>
      <c r="B116" s="857" t="s">
        <v>135</v>
      </c>
      <c r="C116" s="85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55" customFormat="1" ht="12.75" customHeight="1">
      <c r="A117" s="8" t="s">
        <v>137</v>
      </c>
      <c r="B117" s="868" t="s">
        <v>165</v>
      </c>
      <c r="C117" s="868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1:20" ht="15">
      <c r="A118" s="9"/>
      <c r="B118" s="10"/>
      <c r="C118" s="10"/>
      <c r="D118" s="33"/>
      <c r="E118" s="33"/>
      <c r="F118" s="34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T118" s="409"/>
    </row>
    <row r="119" spans="1:18" ht="12.75">
      <c r="A119" s="332" t="s">
        <v>482</v>
      </c>
      <c r="B119" s="867" t="s">
        <v>483</v>
      </c>
      <c r="C119" s="867"/>
      <c r="D119" s="32">
        <f>+G119+J119+M119+P119</f>
        <v>0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ht="12.75">
      <c r="A120" s="332" t="s">
        <v>536</v>
      </c>
      <c r="B120" s="858" t="s">
        <v>537</v>
      </c>
      <c r="C120" s="898"/>
      <c r="D120" s="32">
        <f>+G120+J120+M120+P120</f>
        <v>2295</v>
      </c>
      <c r="E120" s="32"/>
      <c r="F120" s="32"/>
      <c r="G120" s="32"/>
      <c r="H120" s="32"/>
      <c r="I120" s="32"/>
      <c r="J120" s="32"/>
      <c r="K120" s="32"/>
      <c r="L120" s="32"/>
      <c r="M120" s="32">
        <v>2295</v>
      </c>
      <c r="N120" s="32"/>
      <c r="O120" s="32"/>
      <c r="P120" s="32"/>
      <c r="Q120" s="32"/>
      <c r="R120" s="32"/>
    </row>
    <row r="121" spans="1:18" ht="12.75" customHeight="1">
      <c r="A121" s="14" t="s">
        <v>138</v>
      </c>
      <c r="B121" s="867" t="s">
        <v>538</v>
      </c>
      <c r="C121" s="867"/>
      <c r="D121" s="32">
        <f>+G121+J121+M121+P121</f>
        <v>0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55" customFormat="1" ht="12.75" customHeight="1">
      <c r="A122" s="17" t="s">
        <v>139</v>
      </c>
      <c r="B122" s="872" t="s">
        <v>163</v>
      </c>
      <c r="C122" s="872"/>
      <c r="D122" s="68">
        <f>SUM(D119:D121)</f>
        <v>2295</v>
      </c>
      <c r="E122" s="68">
        <f aca="true" t="shared" si="15" ref="E122:R122">SUM(E119:E121)</f>
        <v>0</v>
      </c>
      <c r="F122" s="68">
        <f t="shared" si="15"/>
        <v>0</v>
      </c>
      <c r="G122" s="68">
        <f t="shared" si="15"/>
        <v>0</v>
      </c>
      <c r="H122" s="68">
        <f t="shared" si="15"/>
        <v>0</v>
      </c>
      <c r="I122" s="68">
        <f t="shared" si="15"/>
        <v>0</v>
      </c>
      <c r="J122" s="68">
        <f t="shared" si="15"/>
        <v>0</v>
      </c>
      <c r="K122" s="68">
        <f t="shared" si="15"/>
        <v>0</v>
      </c>
      <c r="L122" s="68">
        <f t="shared" si="15"/>
        <v>0</v>
      </c>
      <c r="M122" s="68">
        <f t="shared" si="15"/>
        <v>2295</v>
      </c>
      <c r="N122" s="68">
        <f t="shared" si="15"/>
        <v>0</v>
      </c>
      <c r="O122" s="68">
        <f t="shared" si="15"/>
        <v>0</v>
      </c>
      <c r="P122" s="68">
        <f t="shared" si="15"/>
        <v>0</v>
      </c>
      <c r="Q122" s="68">
        <f t="shared" si="15"/>
        <v>0</v>
      </c>
      <c r="R122" s="68">
        <f t="shared" si="15"/>
        <v>0</v>
      </c>
    </row>
    <row r="123" spans="1:18" ht="15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3"/>
    </row>
    <row r="124" spans="1:18" s="55" customFormat="1" ht="12.75" customHeight="1">
      <c r="A124" s="19" t="s">
        <v>140</v>
      </c>
      <c r="B124" s="895" t="s">
        <v>162</v>
      </c>
      <c r="C124" s="895"/>
      <c r="D124" s="69">
        <f>+D122+D111+D101+D81+D61+D28+D26</f>
        <v>328530</v>
      </c>
      <c r="E124" s="69">
        <f>+E122+E111+E101+E81+E61+E28+E26</f>
        <v>0</v>
      </c>
      <c r="F124" s="69">
        <f>+F122+F111+F101+F81+F61+F28+F26</f>
        <v>0</v>
      </c>
      <c r="G124" s="69">
        <f>+G122+G111+G101+G81+G61+G28+G26</f>
        <v>289421</v>
      </c>
      <c r="H124" s="69">
        <f aca="true" t="shared" si="16" ref="H124:R124">+H122+H111+H101+H81+H61+H28+H26</f>
        <v>0</v>
      </c>
      <c r="I124" s="69">
        <f t="shared" si="16"/>
        <v>0</v>
      </c>
      <c r="J124" s="69">
        <f t="shared" si="16"/>
        <v>19597</v>
      </c>
      <c r="K124" s="69">
        <f t="shared" si="16"/>
        <v>0</v>
      </c>
      <c r="L124" s="69">
        <f t="shared" si="16"/>
        <v>0</v>
      </c>
      <c r="M124" s="69">
        <f t="shared" si="16"/>
        <v>17504</v>
      </c>
      <c r="N124" s="69">
        <f t="shared" si="16"/>
        <v>0</v>
      </c>
      <c r="O124" s="69">
        <f t="shared" si="16"/>
        <v>0</v>
      </c>
      <c r="P124" s="69">
        <f t="shared" si="16"/>
        <v>2008</v>
      </c>
      <c r="Q124" s="69">
        <f t="shared" si="16"/>
        <v>0</v>
      </c>
      <c r="R124" s="69">
        <f t="shared" si="16"/>
        <v>0</v>
      </c>
    </row>
  </sheetData>
  <sheetProtection/>
  <mergeCells count="95">
    <mergeCell ref="A4:A6"/>
    <mergeCell ref="B4:C6"/>
    <mergeCell ref="G4:I4"/>
    <mergeCell ref="J4:L4"/>
    <mergeCell ref="D5:F5"/>
    <mergeCell ref="B15:C15"/>
    <mergeCell ref="M4:O4"/>
    <mergeCell ref="P4:R4"/>
    <mergeCell ref="G5:I5"/>
    <mergeCell ref="J5:L5"/>
    <mergeCell ref="M5:O5"/>
    <mergeCell ref="P5:R5"/>
    <mergeCell ref="D4:F4"/>
    <mergeCell ref="B25:C2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42:C42"/>
    <mergeCell ref="B16:C16"/>
    <mergeCell ref="B17:C17"/>
    <mergeCell ref="B37:C37"/>
    <mergeCell ref="B19:C19"/>
    <mergeCell ref="B20:C20"/>
    <mergeCell ref="B21:C21"/>
    <mergeCell ref="B22:C22"/>
    <mergeCell ref="B23:C23"/>
    <mergeCell ref="B24:C24"/>
    <mergeCell ref="B38:C38"/>
    <mergeCell ref="B39:C39"/>
    <mergeCell ref="B40:C40"/>
    <mergeCell ref="B41:C41"/>
    <mergeCell ref="B26:C26"/>
    <mergeCell ref="B28:C28"/>
    <mergeCell ref="B35:C35"/>
    <mergeCell ref="B36:C36"/>
    <mergeCell ref="B58:C58"/>
    <mergeCell ref="B59:C59"/>
    <mergeCell ref="B60:C60"/>
    <mergeCell ref="B43:C43"/>
    <mergeCell ref="B44:C44"/>
    <mergeCell ref="B45:C45"/>
    <mergeCell ref="B46:C46"/>
    <mergeCell ref="B49:C49"/>
    <mergeCell ref="B50:C50"/>
    <mergeCell ref="B51:C51"/>
    <mergeCell ref="B66:C66"/>
    <mergeCell ref="B67:C67"/>
    <mergeCell ref="B70:C70"/>
    <mergeCell ref="B64:C64"/>
    <mergeCell ref="B61:C61"/>
    <mergeCell ref="B63:C63"/>
    <mergeCell ref="A1:R1"/>
    <mergeCell ref="A2:R2"/>
    <mergeCell ref="B52:C52"/>
    <mergeCell ref="B53:C53"/>
    <mergeCell ref="B54:C54"/>
    <mergeCell ref="B55:C55"/>
    <mergeCell ref="B56:C56"/>
    <mergeCell ref="B57:C57"/>
    <mergeCell ref="B119:C119"/>
    <mergeCell ref="B72:C72"/>
    <mergeCell ref="B74:C74"/>
    <mergeCell ref="B76:C76"/>
    <mergeCell ref="B81:C81"/>
    <mergeCell ref="B82:C82"/>
    <mergeCell ref="B83:C83"/>
    <mergeCell ref="B110:C110"/>
    <mergeCell ref="B111:C111"/>
    <mergeCell ref="B90:C90"/>
    <mergeCell ref="B104:C104"/>
    <mergeCell ref="B84:C84"/>
    <mergeCell ref="B87:C87"/>
    <mergeCell ref="B124:C124"/>
    <mergeCell ref="B114:C114"/>
    <mergeCell ref="B115:C115"/>
    <mergeCell ref="B116:C116"/>
    <mergeCell ref="B117:C117"/>
    <mergeCell ref="B121:C121"/>
    <mergeCell ref="B122:C122"/>
    <mergeCell ref="B106:C106"/>
    <mergeCell ref="B120:C120"/>
    <mergeCell ref="B113:C113"/>
    <mergeCell ref="B95:C95"/>
    <mergeCell ref="B100:C100"/>
    <mergeCell ref="B101:C101"/>
    <mergeCell ref="B103:C103"/>
    <mergeCell ref="B107:C107"/>
    <mergeCell ref="B108:C108"/>
    <mergeCell ref="B109:C109"/>
  </mergeCells>
  <printOptions horizontalCentered="1"/>
  <pageMargins left="0.31496062992125984" right="0.31496062992125984" top="0.7480314960629921" bottom="0.5511811023622047" header="0.31496062992125984" footer="0.31496062992125984"/>
  <pageSetup cellComments="asDisplayed" horizontalDpi="600" verticalDpi="600" orientation="landscape" paperSize="9" scale="80" r:id="rId3"/>
  <headerFooter alignWithMargins="0">
    <oddHeader>&amp;CMartonvásár Város Képviselőtestület  ..../2014 (........) önkormányzati rendelete Martonvásár Város 2014. évi költségvetéséről&amp;R5.e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40">
      <selection activeCell="O10" sqref="O10"/>
    </sheetView>
  </sheetViews>
  <sheetFormatPr defaultColWidth="9.140625" defaultRowHeight="15"/>
  <cols>
    <col min="1" max="1" width="7.28125" style="29" customWidth="1"/>
    <col min="2" max="2" width="7.140625" style="30" customWidth="1"/>
    <col min="3" max="3" width="32.00390625" style="30" customWidth="1"/>
    <col min="4" max="7" width="7.7109375" style="21" customWidth="1"/>
    <col min="8" max="8" width="6.7109375" style="21" customWidth="1"/>
    <col min="9" max="9" width="7.421875" style="21" customWidth="1"/>
    <col min="10" max="10" width="7.28125" style="21" customWidth="1"/>
    <col min="11" max="11" width="7.7109375" style="21" customWidth="1"/>
    <col min="12" max="12" width="7.00390625" style="21" customWidth="1"/>
    <col min="13" max="13" width="7.7109375" style="21" customWidth="1"/>
    <col min="14" max="14" width="7.421875" style="21" customWidth="1"/>
    <col min="15" max="16" width="7.7109375" style="21" customWidth="1"/>
    <col min="17" max="17" width="6.7109375" style="21" customWidth="1"/>
    <col min="18" max="19" width="7.7109375" style="21" customWidth="1"/>
    <col min="20" max="20" width="6.8515625" style="21" customWidth="1"/>
    <col min="21" max="21" width="7.140625" style="21" customWidth="1"/>
    <col min="22" max="16384" width="9.140625" style="21" customWidth="1"/>
  </cols>
  <sheetData>
    <row r="1" spans="1:21" s="1" customFormat="1" ht="15.75">
      <c r="A1" s="866" t="s">
        <v>528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</row>
    <row r="2" spans="1:21" s="1" customFormat="1" ht="15.75">
      <c r="A2" s="866" t="s">
        <v>532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</row>
    <row r="3" spans="1:21" s="1" customFormat="1" ht="15">
      <c r="A3" s="29"/>
      <c r="B3" s="30"/>
      <c r="C3" s="30"/>
      <c r="S3" s="865" t="s">
        <v>526</v>
      </c>
      <c r="T3" s="865"/>
      <c r="U3" s="865"/>
    </row>
    <row r="4" spans="1:21" s="36" customFormat="1" ht="33.75" customHeight="1">
      <c r="A4" s="875" t="s">
        <v>1</v>
      </c>
      <c r="B4" s="875" t="s">
        <v>201</v>
      </c>
      <c r="C4" s="875"/>
      <c r="D4" s="896" t="s">
        <v>191</v>
      </c>
      <c r="E4" s="896"/>
      <c r="F4" s="896"/>
      <c r="G4" s="896" t="s">
        <v>209</v>
      </c>
      <c r="H4" s="896"/>
      <c r="I4" s="896"/>
      <c r="J4" s="896" t="s">
        <v>210</v>
      </c>
      <c r="K4" s="896"/>
      <c r="L4" s="896"/>
      <c r="M4" s="896" t="s">
        <v>211</v>
      </c>
      <c r="N4" s="896"/>
      <c r="O4" s="896"/>
      <c r="P4" s="896" t="s">
        <v>214</v>
      </c>
      <c r="Q4" s="896"/>
      <c r="R4" s="896"/>
      <c r="S4" s="896" t="s">
        <v>215</v>
      </c>
      <c r="T4" s="896"/>
      <c r="U4" s="896"/>
    </row>
    <row r="5" spans="1:21" s="36" customFormat="1" ht="12.75">
      <c r="A5" s="875"/>
      <c r="B5" s="875"/>
      <c r="C5" s="875"/>
      <c r="D5" s="352"/>
      <c r="E5" s="352"/>
      <c r="F5" s="352"/>
      <c r="G5" s="896" t="s">
        <v>212</v>
      </c>
      <c r="H5" s="896"/>
      <c r="I5" s="896"/>
      <c r="J5" s="896" t="s">
        <v>212</v>
      </c>
      <c r="K5" s="896"/>
      <c r="L5" s="896"/>
      <c r="M5" s="896" t="s">
        <v>213</v>
      </c>
      <c r="N5" s="896"/>
      <c r="O5" s="896"/>
      <c r="P5" s="896" t="s">
        <v>213</v>
      </c>
      <c r="Q5" s="896"/>
      <c r="R5" s="896"/>
      <c r="S5" s="896" t="s">
        <v>213</v>
      </c>
      <c r="T5" s="896"/>
      <c r="U5" s="896"/>
    </row>
    <row r="6" spans="1:21" s="20" customFormat="1" ht="25.5">
      <c r="A6" s="875"/>
      <c r="B6" s="875"/>
      <c r="C6" s="875"/>
      <c r="D6" s="4" t="s">
        <v>188</v>
      </c>
      <c r="E6" s="4" t="s">
        <v>189</v>
      </c>
      <c r="F6" s="4" t="s">
        <v>190</v>
      </c>
      <c r="G6" s="4" t="s">
        <v>188</v>
      </c>
      <c r="H6" s="4" t="s">
        <v>189</v>
      </c>
      <c r="I6" s="4" t="s">
        <v>190</v>
      </c>
      <c r="J6" s="4" t="s">
        <v>188</v>
      </c>
      <c r="K6" s="4" t="s">
        <v>189</v>
      </c>
      <c r="L6" s="4" t="s">
        <v>190</v>
      </c>
      <c r="M6" s="4" t="s">
        <v>188</v>
      </c>
      <c r="N6" s="4" t="s">
        <v>189</v>
      </c>
      <c r="O6" s="4" t="s">
        <v>190</v>
      </c>
      <c r="P6" s="4" t="s">
        <v>188</v>
      </c>
      <c r="Q6" s="4" t="s">
        <v>189</v>
      </c>
      <c r="R6" s="4" t="s">
        <v>190</v>
      </c>
      <c r="S6" s="4" t="s">
        <v>188</v>
      </c>
      <c r="T6" s="4" t="s">
        <v>189</v>
      </c>
      <c r="U6" s="4" t="s">
        <v>190</v>
      </c>
    </row>
    <row r="7" spans="1:21" ht="12" customHeight="1">
      <c r="A7" s="5" t="s">
        <v>3</v>
      </c>
      <c r="B7" s="857" t="s">
        <v>2</v>
      </c>
      <c r="C7" s="857"/>
      <c r="D7" s="31">
        <f aca="true" t="shared" si="0" ref="D7:D20">+G7+J7+M7+P7+S7</f>
        <v>7243</v>
      </c>
      <c r="E7" s="31"/>
      <c r="F7" s="31"/>
      <c r="G7" s="31">
        <v>5239</v>
      </c>
      <c r="H7" s="31"/>
      <c r="I7" s="31"/>
      <c r="J7" s="31">
        <v>2004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2" customHeight="1">
      <c r="A8" s="5" t="s">
        <v>5</v>
      </c>
      <c r="B8" s="857" t="s">
        <v>4</v>
      </c>
      <c r="C8" s="857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ht="12" customHeight="1">
      <c r="A9" s="5" t="s">
        <v>7</v>
      </c>
      <c r="B9" s="857" t="s">
        <v>6</v>
      </c>
      <c r="C9" s="857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2" customHeight="1">
      <c r="A10" s="5" t="s">
        <v>9</v>
      </c>
      <c r="B10" s="857" t="s">
        <v>8</v>
      </c>
      <c r="C10" s="857"/>
      <c r="D10" s="31">
        <f t="shared" si="0"/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2" customHeight="1">
      <c r="A11" s="5" t="s">
        <v>11</v>
      </c>
      <c r="B11" s="857" t="s">
        <v>10</v>
      </c>
      <c r="C11" s="857"/>
      <c r="D11" s="31">
        <f t="shared" si="0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" customHeight="1">
      <c r="A12" s="5" t="s">
        <v>13</v>
      </c>
      <c r="B12" s="857" t="s">
        <v>12</v>
      </c>
      <c r="C12" s="857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" customHeight="1">
      <c r="A13" s="5" t="s">
        <v>15</v>
      </c>
      <c r="B13" s="857" t="s">
        <v>14</v>
      </c>
      <c r="C13" s="857"/>
      <c r="D13" s="31">
        <f t="shared" si="0"/>
        <v>180</v>
      </c>
      <c r="E13" s="32"/>
      <c r="F13" s="32"/>
      <c r="G13" s="32">
        <v>120</v>
      </c>
      <c r="H13" s="32"/>
      <c r="I13" s="32"/>
      <c r="J13" s="32">
        <v>60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5" t="s">
        <v>17</v>
      </c>
      <c r="B14" s="857" t="s">
        <v>16</v>
      </c>
      <c r="C14" s="857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5" t="s">
        <v>19</v>
      </c>
      <c r="B15" s="857" t="s">
        <v>18</v>
      </c>
      <c r="C15" s="857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" customHeight="1">
      <c r="A16" s="5" t="s">
        <v>21</v>
      </c>
      <c r="B16" s="857" t="s">
        <v>20</v>
      </c>
      <c r="C16" s="857"/>
      <c r="D16" s="31">
        <f t="shared" si="0"/>
        <v>23</v>
      </c>
      <c r="E16" s="32"/>
      <c r="F16" s="32"/>
      <c r="G16" s="32">
        <v>15</v>
      </c>
      <c r="H16" s="32"/>
      <c r="I16" s="32"/>
      <c r="J16" s="32">
        <v>8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2" customHeight="1">
      <c r="A17" s="5" t="s">
        <v>23</v>
      </c>
      <c r="B17" s="857" t="s">
        <v>22</v>
      </c>
      <c r="C17" s="857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2" customHeight="1">
      <c r="A18" s="5" t="s">
        <v>25</v>
      </c>
      <c r="B18" s="857" t="s">
        <v>24</v>
      </c>
      <c r="C18" s="857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" customHeight="1">
      <c r="A19" s="5" t="s">
        <v>26</v>
      </c>
      <c r="B19" s="857" t="s">
        <v>180</v>
      </c>
      <c r="C19" s="857"/>
      <c r="D19" s="31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" customHeight="1">
      <c r="A20" s="5" t="s">
        <v>26</v>
      </c>
      <c r="B20" s="857" t="s">
        <v>27</v>
      </c>
      <c r="C20" s="857"/>
      <c r="D20" s="31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s="55" customFormat="1" ht="12" customHeight="1">
      <c r="A21" s="7" t="s">
        <v>28</v>
      </c>
      <c r="B21" s="869" t="s">
        <v>179</v>
      </c>
      <c r="C21" s="869"/>
      <c r="D21" s="73">
        <f>SUM(D7:D20)</f>
        <v>7446</v>
      </c>
      <c r="E21" s="73"/>
      <c r="F21" s="73"/>
      <c r="G21" s="73">
        <f>SUM(G7:G20)</f>
        <v>5374</v>
      </c>
      <c r="H21" s="73">
        <f aca="true" t="shared" si="1" ref="H21:U21">SUM(H7:H20)</f>
        <v>0</v>
      </c>
      <c r="I21" s="73">
        <f t="shared" si="1"/>
        <v>0</v>
      </c>
      <c r="J21" s="73">
        <f t="shared" si="1"/>
        <v>2072</v>
      </c>
      <c r="K21" s="73">
        <f t="shared" si="1"/>
        <v>0</v>
      </c>
      <c r="L21" s="73">
        <f t="shared" si="1"/>
        <v>0</v>
      </c>
      <c r="M21" s="73">
        <f t="shared" si="1"/>
        <v>0</v>
      </c>
      <c r="N21" s="73">
        <f t="shared" si="1"/>
        <v>0</v>
      </c>
      <c r="O21" s="73">
        <f t="shared" si="1"/>
        <v>0</v>
      </c>
      <c r="P21" s="73">
        <f t="shared" si="1"/>
        <v>0</v>
      </c>
      <c r="Q21" s="73">
        <f t="shared" si="1"/>
        <v>0</v>
      </c>
      <c r="R21" s="73">
        <f t="shared" si="1"/>
        <v>0</v>
      </c>
      <c r="S21" s="73">
        <f t="shared" si="1"/>
        <v>0</v>
      </c>
      <c r="T21" s="73">
        <f t="shared" si="1"/>
        <v>0</v>
      </c>
      <c r="U21" s="73">
        <f t="shared" si="1"/>
        <v>0</v>
      </c>
    </row>
    <row r="22" spans="1:21" ht="12" customHeight="1">
      <c r="A22" s="5" t="s">
        <v>30</v>
      </c>
      <c r="B22" s="857" t="s">
        <v>29</v>
      </c>
      <c r="C22" s="857"/>
      <c r="D22" s="31">
        <f>+G22+J22+M22+P22+S22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2" customHeight="1">
      <c r="A23" s="5" t="s">
        <v>32</v>
      </c>
      <c r="B23" s="857" t="s">
        <v>31</v>
      </c>
      <c r="C23" s="857"/>
      <c r="D23" s="31">
        <f>+G23+J23+M23+P23+S23</f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2" customHeight="1">
      <c r="A24" s="5" t="s">
        <v>34</v>
      </c>
      <c r="B24" s="857" t="s">
        <v>33</v>
      </c>
      <c r="C24" s="857"/>
      <c r="D24" s="31">
        <f>+G24+J24+M24+P24+S24</f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55" customFormat="1" ht="12" customHeight="1">
      <c r="A25" s="7" t="s">
        <v>35</v>
      </c>
      <c r="B25" s="869" t="s">
        <v>178</v>
      </c>
      <c r="C25" s="869"/>
      <c r="D25" s="73">
        <f>SUM(D22:D24)</f>
        <v>0</v>
      </c>
      <c r="E25" s="73"/>
      <c r="F25" s="73"/>
      <c r="G25" s="73">
        <f>SUM(G22:G24)</f>
        <v>0</v>
      </c>
      <c r="H25" s="73">
        <f aca="true" t="shared" si="2" ref="H25:U25">SUM(H22:H24)</f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</row>
    <row r="26" spans="1:21" s="55" customFormat="1" ht="12" customHeight="1">
      <c r="A26" s="8" t="s">
        <v>36</v>
      </c>
      <c r="B26" s="868" t="s">
        <v>177</v>
      </c>
      <c r="C26" s="868"/>
      <c r="D26" s="70">
        <f>+D25+D21</f>
        <v>7446</v>
      </c>
      <c r="E26" s="70"/>
      <c r="F26" s="70"/>
      <c r="G26" s="70">
        <f>+G25+G21</f>
        <v>5374</v>
      </c>
      <c r="H26" s="70">
        <f aca="true" t="shared" si="3" ref="H26:U26">+H25+H21</f>
        <v>0</v>
      </c>
      <c r="I26" s="70">
        <f t="shared" si="3"/>
        <v>0</v>
      </c>
      <c r="J26" s="70">
        <f t="shared" si="3"/>
        <v>2072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0</v>
      </c>
      <c r="P26" s="70">
        <f t="shared" si="3"/>
        <v>0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70">
        <f t="shared" si="3"/>
        <v>0</v>
      </c>
    </row>
    <row r="27" spans="1:21" ht="12" customHeight="1">
      <c r="A27" s="9"/>
      <c r="B27" s="10"/>
      <c r="C27" s="10"/>
      <c r="D27" s="31">
        <f aca="true" t="shared" si="4" ref="D27:D33">+G27+J27+M27+P27+S27</f>
        <v>0</v>
      </c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4"/>
    </row>
    <row r="28" spans="1:21" s="55" customFormat="1" ht="12" customHeight="1">
      <c r="A28" s="11" t="s">
        <v>37</v>
      </c>
      <c r="B28" s="868" t="s">
        <v>176</v>
      </c>
      <c r="C28" s="868"/>
      <c r="D28" s="31">
        <f t="shared" si="4"/>
        <v>2031</v>
      </c>
      <c r="E28" s="69"/>
      <c r="F28" s="69"/>
      <c r="G28" s="69">
        <f>SUM(G29:G33)</f>
        <v>1465</v>
      </c>
      <c r="H28" s="69">
        <f aca="true" t="shared" si="5" ref="H28:U28">SUM(H29:H33)</f>
        <v>0</v>
      </c>
      <c r="I28" s="69">
        <f t="shared" si="5"/>
        <v>0</v>
      </c>
      <c r="J28" s="69">
        <f t="shared" si="5"/>
        <v>566</v>
      </c>
      <c r="K28" s="69">
        <f t="shared" si="5"/>
        <v>0</v>
      </c>
      <c r="L28" s="69">
        <f t="shared" si="5"/>
        <v>0</v>
      </c>
      <c r="M28" s="69">
        <f t="shared" si="5"/>
        <v>0</v>
      </c>
      <c r="N28" s="69">
        <f t="shared" si="5"/>
        <v>0</v>
      </c>
      <c r="O28" s="69">
        <f t="shared" si="5"/>
        <v>0</v>
      </c>
      <c r="P28" s="69">
        <f t="shared" si="5"/>
        <v>0</v>
      </c>
      <c r="Q28" s="69">
        <f t="shared" si="5"/>
        <v>0</v>
      </c>
      <c r="R28" s="69">
        <f t="shared" si="5"/>
        <v>0</v>
      </c>
      <c r="S28" s="69">
        <f t="shared" si="5"/>
        <v>0</v>
      </c>
      <c r="T28" s="69">
        <f t="shared" si="5"/>
        <v>0</v>
      </c>
      <c r="U28" s="69">
        <f t="shared" si="5"/>
        <v>0</v>
      </c>
    </row>
    <row r="29" spans="1:21" s="48" customFormat="1" ht="12" customHeight="1">
      <c r="A29" s="37" t="s">
        <v>37</v>
      </c>
      <c r="B29" s="45"/>
      <c r="C29" s="38" t="s">
        <v>38</v>
      </c>
      <c r="D29" s="31">
        <f t="shared" si="4"/>
        <v>1955</v>
      </c>
      <c r="E29" s="67"/>
      <c r="F29" s="67"/>
      <c r="G29" s="72">
        <v>1414</v>
      </c>
      <c r="H29" s="67"/>
      <c r="I29" s="67"/>
      <c r="J29" s="72">
        <v>541</v>
      </c>
      <c r="K29" s="67"/>
      <c r="L29" s="67"/>
      <c r="M29" s="72"/>
      <c r="N29" s="67"/>
      <c r="O29" s="67"/>
      <c r="P29" s="72"/>
      <c r="Q29" s="67"/>
      <c r="R29" s="67"/>
      <c r="S29" s="72"/>
      <c r="T29" s="67"/>
      <c r="U29" s="67"/>
    </row>
    <row r="30" spans="1:21" s="48" customFormat="1" ht="12" customHeight="1">
      <c r="A30" s="37" t="s">
        <v>37</v>
      </c>
      <c r="B30" s="45"/>
      <c r="C30" s="38" t="s">
        <v>39</v>
      </c>
      <c r="D30" s="31">
        <f t="shared" si="4"/>
        <v>0</v>
      </c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72"/>
      <c r="Q30" s="67"/>
      <c r="R30" s="67"/>
      <c r="S30" s="72"/>
      <c r="T30" s="67"/>
      <c r="U30" s="67"/>
    </row>
    <row r="31" spans="1:21" s="48" customFormat="1" ht="12" customHeight="1">
      <c r="A31" s="37" t="s">
        <v>37</v>
      </c>
      <c r="B31" s="45"/>
      <c r="C31" s="38" t="s">
        <v>40</v>
      </c>
      <c r="D31" s="31">
        <f t="shared" si="4"/>
        <v>37</v>
      </c>
      <c r="E31" s="67"/>
      <c r="F31" s="67"/>
      <c r="G31" s="72">
        <v>25</v>
      </c>
      <c r="H31" s="67"/>
      <c r="I31" s="67"/>
      <c r="J31" s="72">
        <v>12</v>
      </c>
      <c r="K31" s="67"/>
      <c r="L31" s="67"/>
      <c r="M31" s="72"/>
      <c r="N31" s="67"/>
      <c r="O31" s="67"/>
      <c r="P31" s="72"/>
      <c r="Q31" s="67"/>
      <c r="R31" s="67"/>
      <c r="S31" s="72"/>
      <c r="T31" s="67"/>
      <c r="U31" s="67"/>
    </row>
    <row r="32" spans="1:21" s="48" customFormat="1" ht="12" customHeight="1">
      <c r="A32" s="37" t="s">
        <v>37</v>
      </c>
      <c r="B32" s="45"/>
      <c r="C32" s="38" t="s">
        <v>731</v>
      </c>
      <c r="D32" s="31">
        <f t="shared" si="4"/>
        <v>0</v>
      </c>
      <c r="E32" s="67"/>
      <c r="F32" s="67"/>
      <c r="G32" s="72"/>
      <c r="H32" s="67"/>
      <c r="I32" s="67"/>
      <c r="J32" s="72"/>
      <c r="K32" s="67"/>
      <c r="L32" s="67"/>
      <c r="M32" s="72"/>
      <c r="N32" s="67"/>
      <c r="O32" s="67"/>
      <c r="P32" s="72"/>
      <c r="Q32" s="67"/>
      <c r="R32" s="67"/>
      <c r="S32" s="72"/>
      <c r="T32" s="67"/>
      <c r="U32" s="67"/>
    </row>
    <row r="33" spans="1:21" s="48" customFormat="1" ht="12" customHeight="1">
      <c r="A33" s="39" t="s">
        <v>37</v>
      </c>
      <c r="B33" s="45"/>
      <c r="C33" s="38" t="s">
        <v>732</v>
      </c>
      <c r="D33" s="31">
        <f t="shared" si="4"/>
        <v>39</v>
      </c>
      <c r="E33" s="75"/>
      <c r="F33" s="75"/>
      <c r="G33" s="74">
        <v>26</v>
      </c>
      <c r="H33" s="75"/>
      <c r="I33" s="75"/>
      <c r="J33" s="74">
        <v>13</v>
      </c>
      <c r="K33" s="75"/>
      <c r="L33" s="75"/>
      <c r="M33" s="74"/>
      <c r="N33" s="75"/>
      <c r="O33" s="75"/>
      <c r="P33" s="74"/>
      <c r="Q33" s="75"/>
      <c r="R33" s="75"/>
      <c r="S33" s="74"/>
      <c r="T33" s="75"/>
      <c r="U33" s="75"/>
    </row>
    <row r="34" spans="1:21" s="48" customFormat="1" ht="11.25" customHeight="1">
      <c r="A34" s="645"/>
      <c r="B34" s="646"/>
      <c r="C34" s="647"/>
      <c r="D34" s="642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4"/>
      <c r="Q34" s="644"/>
      <c r="R34" s="644"/>
      <c r="S34" s="644"/>
      <c r="T34" s="644"/>
      <c r="U34" s="644"/>
    </row>
    <row r="35" spans="1:21" ht="7.5" customHeight="1">
      <c r="A35" s="648"/>
      <c r="B35" s="28"/>
      <c r="C35" s="13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</row>
    <row r="36" spans="1:21" ht="12" customHeight="1">
      <c r="A36" s="14" t="s">
        <v>44</v>
      </c>
      <c r="B36" s="867" t="s">
        <v>43</v>
      </c>
      <c r="C36" s="867"/>
      <c r="D36" s="35">
        <f aca="true" t="shared" si="6" ref="D36:D61">+G36+J36+M36+P36+S36</f>
        <v>30</v>
      </c>
      <c r="F36" s="35"/>
      <c r="G36" s="35">
        <v>30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2" customHeight="1">
      <c r="A37" s="5" t="s">
        <v>46</v>
      </c>
      <c r="B37" s="857" t="s">
        <v>45</v>
      </c>
      <c r="C37" s="857"/>
      <c r="D37" s="35">
        <f t="shared" si="6"/>
        <v>100</v>
      </c>
      <c r="E37" s="32"/>
      <c r="F37" s="32"/>
      <c r="G37" s="32">
        <v>100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" customHeight="1">
      <c r="A38" s="5" t="s">
        <v>48</v>
      </c>
      <c r="B38" s="857" t="s">
        <v>47</v>
      </c>
      <c r="C38" s="857"/>
      <c r="D38" s="35">
        <f t="shared" si="6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55" customFormat="1" ht="12" customHeight="1">
      <c r="A39" s="7" t="s">
        <v>49</v>
      </c>
      <c r="B39" s="869" t="s">
        <v>175</v>
      </c>
      <c r="C39" s="869"/>
      <c r="D39" s="69">
        <f t="shared" si="6"/>
        <v>130</v>
      </c>
      <c r="E39" s="73">
        <f>SUM(E36:E38)</f>
        <v>0</v>
      </c>
      <c r="F39" s="73">
        <f>SUM(F36:F38)</f>
        <v>0</v>
      </c>
      <c r="G39" s="73">
        <f>SUM(G36:G38)</f>
        <v>130</v>
      </c>
      <c r="H39" s="73">
        <f aca="true" t="shared" si="7" ref="H39:U39">SUM(H36:H38)</f>
        <v>0</v>
      </c>
      <c r="I39" s="73">
        <f t="shared" si="7"/>
        <v>0</v>
      </c>
      <c r="J39" s="73">
        <f t="shared" si="7"/>
        <v>0</v>
      </c>
      <c r="K39" s="73">
        <f t="shared" si="7"/>
        <v>0</v>
      </c>
      <c r="L39" s="73">
        <f t="shared" si="7"/>
        <v>0</v>
      </c>
      <c r="M39" s="73">
        <f t="shared" si="7"/>
        <v>0</v>
      </c>
      <c r="N39" s="73">
        <f t="shared" si="7"/>
        <v>0</v>
      </c>
      <c r="O39" s="73">
        <f t="shared" si="7"/>
        <v>0</v>
      </c>
      <c r="P39" s="73">
        <f t="shared" si="7"/>
        <v>0</v>
      </c>
      <c r="Q39" s="73">
        <f t="shared" si="7"/>
        <v>0</v>
      </c>
      <c r="R39" s="73">
        <f t="shared" si="7"/>
        <v>0</v>
      </c>
      <c r="S39" s="73">
        <f t="shared" si="7"/>
        <v>0</v>
      </c>
      <c r="T39" s="73">
        <f t="shared" si="7"/>
        <v>0</v>
      </c>
      <c r="U39" s="73">
        <f t="shared" si="7"/>
        <v>0</v>
      </c>
    </row>
    <row r="40" spans="1:21" ht="12" customHeight="1">
      <c r="A40" s="5" t="s">
        <v>51</v>
      </c>
      <c r="B40" s="857" t="s">
        <v>50</v>
      </c>
      <c r="C40" s="857"/>
      <c r="D40" s="35">
        <f t="shared" si="6"/>
        <v>260</v>
      </c>
      <c r="E40" s="32"/>
      <c r="F40" s="32"/>
      <c r="G40" s="32">
        <v>260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" customHeight="1">
      <c r="A41" s="5" t="s">
        <v>53</v>
      </c>
      <c r="B41" s="857" t="s">
        <v>52</v>
      </c>
      <c r="C41" s="857"/>
      <c r="D41" s="35">
        <f t="shared" si="6"/>
        <v>50</v>
      </c>
      <c r="E41" s="32"/>
      <c r="F41" s="32"/>
      <c r="G41" s="32">
        <v>50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55" customFormat="1" ht="12" customHeight="1">
      <c r="A42" s="7" t="s">
        <v>54</v>
      </c>
      <c r="B42" s="869" t="s">
        <v>174</v>
      </c>
      <c r="C42" s="869"/>
      <c r="D42" s="69">
        <f t="shared" si="6"/>
        <v>310</v>
      </c>
      <c r="E42" s="73">
        <f>+E40+E41</f>
        <v>0</v>
      </c>
      <c r="F42" s="73">
        <f>+F40+F41</f>
        <v>0</v>
      </c>
      <c r="G42" s="73">
        <f>+G40+G41</f>
        <v>310</v>
      </c>
      <c r="H42" s="73">
        <f aca="true" t="shared" si="8" ref="H42:U42">+H40+H41</f>
        <v>0</v>
      </c>
      <c r="I42" s="73">
        <f t="shared" si="8"/>
        <v>0</v>
      </c>
      <c r="J42" s="73">
        <f t="shared" si="8"/>
        <v>0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0</v>
      </c>
      <c r="O42" s="73">
        <f t="shared" si="8"/>
        <v>0</v>
      </c>
      <c r="P42" s="73">
        <f t="shared" si="8"/>
        <v>0</v>
      </c>
      <c r="Q42" s="73">
        <f t="shared" si="8"/>
        <v>0</v>
      </c>
      <c r="R42" s="73">
        <f t="shared" si="8"/>
        <v>0</v>
      </c>
      <c r="S42" s="73">
        <f t="shared" si="8"/>
        <v>0</v>
      </c>
      <c r="T42" s="73">
        <f t="shared" si="8"/>
        <v>0</v>
      </c>
      <c r="U42" s="73">
        <f t="shared" si="8"/>
        <v>0</v>
      </c>
    </row>
    <row r="43" spans="1:21" ht="12" customHeight="1">
      <c r="A43" s="5" t="s">
        <v>56</v>
      </c>
      <c r="B43" s="857" t="s">
        <v>55</v>
      </c>
      <c r="C43" s="857"/>
      <c r="D43" s="35">
        <f t="shared" si="6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" customHeight="1">
      <c r="A44" s="5" t="s">
        <v>58</v>
      </c>
      <c r="B44" s="857" t="s">
        <v>57</v>
      </c>
      <c r="C44" s="857"/>
      <c r="D44" s="35">
        <f t="shared" si="6"/>
        <v>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" customHeight="1">
      <c r="A45" s="5" t="s">
        <v>59</v>
      </c>
      <c r="B45" s="857" t="s">
        <v>172</v>
      </c>
      <c r="C45" s="857"/>
      <c r="D45" s="35">
        <f t="shared" si="6"/>
        <v>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2" customHeight="1">
      <c r="A46" s="5" t="s">
        <v>61</v>
      </c>
      <c r="B46" s="857" t="s">
        <v>60</v>
      </c>
      <c r="C46" s="857"/>
      <c r="D46" s="35">
        <f t="shared" si="6"/>
        <v>20</v>
      </c>
      <c r="E46" s="32"/>
      <c r="F46" s="32"/>
      <c r="G46" s="32">
        <v>20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2" customHeight="1">
      <c r="A47" s="5" t="s">
        <v>62</v>
      </c>
      <c r="B47" s="870" t="s">
        <v>171</v>
      </c>
      <c r="C47" s="870"/>
      <c r="D47" s="35">
        <f t="shared" si="6"/>
        <v>0</v>
      </c>
      <c r="E47" s="32">
        <f>+E48+E49</f>
        <v>0</v>
      </c>
      <c r="F47" s="32">
        <f>+F48+F49</f>
        <v>0</v>
      </c>
      <c r="G47" s="32">
        <f>+G48+G49</f>
        <v>0</v>
      </c>
      <c r="H47" s="32">
        <f aca="true" t="shared" si="9" ref="H47:U47">+H48+H49</f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 t="shared" si="9"/>
        <v>0</v>
      </c>
      <c r="P47" s="32">
        <f t="shared" si="9"/>
        <v>0</v>
      </c>
      <c r="Q47" s="32">
        <f t="shared" si="9"/>
        <v>0</v>
      </c>
      <c r="R47" s="32">
        <f t="shared" si="9"/>
        <v>0</v>
      </c>
      <c r="S47" s="32">
        <f t="shared" si="9"/>
        <v>0</v>
      </c>
      <c r="T47" s="32">
        <f t="shared" si="9"/>
        <v>0</v>
      </c>
      <c r="U47" s="32">
        <f t="shared" si="9"/>
        <v>0</v>
      </c>
    </row>
    <row r="48" spans="1:21" s="48" customFormat="1" ht="12" customHeight="1">
      <c r="A48" s="37" t="s">
        <v>62</v>
      </c>
      <c r="B48" s="45"/>
      <c r="C48" s="38" t="s">
        <v>63</v>
      </c>
      <c r="D48" s="35">
        <f t="shared" si="6"/>
        <v>0</v>
      </c>
      <c r="E48" s="67"/>
      <c r="F48" s="67"/>
      <c r="G48" s="72"/>
      <c r="H48" s="67"/>
      <c r="I48" s="67"/>
      <c r="J48" s="72"/>
      <c r="K48" s="67"/>
      <c r="L48" s="67"/>
      <c r="M48" s="72"/>
      <c r="N48" s="67"/>
      <c r="O48" s="67"/>
      <c r="P48" s="72"/>
      <c r="Q48" s="67"/>
      <c r="R48" s="67"/>
      <c r="S48" s="72"/>
      <c r="T48" s="67"/>
      <c r="U48" s="67"/>
    </row>
    <row r="49" spans="1:21" s="48" customFormat="1" ht="12" customHeight="1">
      <c r="A49" s="37" t="s">
        <v>62</v>
      </c>
      <c r="B49" s="45"/>
      <c r="C49" s="38" t="s">
        <v>173</v>
      </c>
      <c r="D49" s="35">
        <f t="shared" si="6"/>
        <v>0</v>
      </c>
      <c r="E49" s="67"/>
      <c r="F49" s="67"/>
      <c r="G49" s="72"/>
      <c r="H49" s="67"/>
      <c r="I49" s="67"/>
      <c r="J49" s="72"/>
      <c r="K49" s="67"/>
      <c r="L49" s="67"/>
      <c r="M49" s="72"/>
      <c r="N49" s="67"/>
      <c r="O49" s="67"/>
      <c r="P49" s="72"/>
      <c r="Q49" s="67"/>
      <c r="R49" s="67"/>
      <c r="S49" s="72"/>
      <c r="T49" s="67"/>
      <c r="U49" s="67"/>
    </row>
    <row r="50" spans="1:21" ht="12" customHeight="1">
      <c r="A50" s="5" t="s">
        <v>65</v>
      </c>
      <c r="B50" s="867" t="s">
        <v>64</v>
      </c>
      <c r="C50" s="867"/>
      <c r="D50" s="35">
        <f t="shared" si="6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" customHeight="1">
      <c r="A51" s="5" t="s">
        <v>67</v>
      </c>
      <c r="B51" s="857" t="s">
        <v>66</v>
      </c>
      <c r="C51" s="857"/>
      <c r="D51" s="35">
        <f t="shared" si="6"/>
        <v>3276</v>
      </c>
      <c r="E51" s="32"/>
      <c r="F51" s="32"/>
      <c r="G51" s="32">
        <v>86</v>
      </c>
      <c r="H51" s="32"/>
      <c r="I51" s="32"/>
      <c r="J51" s="32"/>
      <c r="K51" s="32"/>
      <c r="L51" s="32"/>
      <c r="M51" s="32">
        <v>2300</v>
      </c>
      <c r="N51" s="32"/>
      <c r="O51" s="32"/>
      <c r="P51" s="32">
        <v>500</v>
      </c>
      <c r="Q51" s="32"/>
      <c r="R51" s="32"/>
      <c r="S51" s="32">
        <v>390</v>
      </c>
      <c r="T51" s="32"/>
      <c r="U51" s="32"/>
    </row>
    <row r="52" spans="1:21" s="55" customFormat="1" ht="12" customHeight="1">
      <c r="A52" s="7" t="s">
        <v>68</v>
      </c>
      <c r="B52" s="869" t="s">
        <v>161</v>
      </c>
      <c r="C52" s="869"/>
      <c r="D52" s="69">
        <f t="shared" si="6"/>
        <v>3296</v>
      </c>
      <c r="E52" s="73">
        <f>+E51+E50+E47+E46+E45+E44+E43</f>
        <v>0</v>
      </c>
      <c r="F52" s="73">
        <f>+F51+F50+F47+F46+F45+F44+F43</f>
        <v>0</v>
      </c>
      <c r="G52" s="73">
        <f>+G51+G50+G47+G46+G45+G44+G43</f>
        <v>106</v>
      </c>
      <c r="H52" s="73">
        <f aca="true" t="shared" si="10" ref="H52:U52">+H51+H50+H47+H46+H45+H44+H43</f>
        <v>0</v>
      </c>
      <c r="I52" s="73">
        <f t="shared" si="10"/>
        <v>0</v>
      </c>
      <c r="J52" s="73">
        <f t="shared" si="10"/>
        <v>0</v>
      </c>
      <c r="K52" s="73">
        <f t="shared" si="10"/>
        <v>0</v>
      </c>
      <c r="L52" s="73">
        <f t="shared" si="10"/>
        <v>0</v>
      </c>
      <c r="M52" s="73">
        <f t="shared" si="10"/>
        <v>2300</v>
      </c>
      <c r="N52" s="73">
        <f t="shared" si="10"/>
        <v>0</v>
      </c>
      <c r="O52" s="73">
        <f t="shared" si="10"/>
        <v>0</v>
      </c>
      <c r="P52" s="73">
        <f t="shared" si="10"/>
        <v>500</v>
      </c>
      <c r="Q52" s="73">
        <f t="shared" si="10"/>
        <v>0</v>
      </c>
      <c r="R52" s="73">
        <f t="shared" si="10"/>
        <v>0</v>
      </c>
      <c r="S52" s="73">
        <f t="shared" si="10"/>
        <v>390</v>
      </c>
      <c r="T52" s="73">
        <f t="shared" si="10"/>
        <v>0</v>
      </c>
      <c r="U52" s="73">
        <f t="shared" si="10"/>
        <v>0</v>
      </c>
    </row>
    <row r="53" spans="1:21" ht="12" customHeight="1">
      <c r="A53" s="5" t="s">
        <v>70</v>
      </c>
      <c r="B53" s="857" t="s">
        <v>69</v>
      </c>
      <c r="C53" s="857"/>
      <c r="D53" s="35">
        <f t="shared" si="6"/>
        <v>220</v>
      </c>
      <c r="E53" s="32"/>
      <c r="F53" s="32"/>
      <c r="G53" s="32">
        <v>220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2" customHeight="1">
      <c r="A54" s="5" t="s">
        <v>72</v>
      </c>
      <c r="B54" s="857" t="s">
        <v>71</v>
      </c>
      <c r="C54" s="857"/>
      <c r="D54" s="35">
        <f t="shared" si="6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s="55" customFormat="1" ht="12" customHeight="1">
      <c r="A55" s="7" t="s">
        <v>73</v>
      </c>
      <c r="B55" s="869" t="s">
        <v>160</v>
      </c>
      <c r="C55" s="869"/>
      <c r="D55" s="69">
        <f t="shared" si="6"/>
        <v>220</v>
      </c>
      <c r="E55" s="73"/>
      <c r="F55" s="73"/>
      <c r="G55" s="73">
        <f>+G53+G54</f>
        <v>220</v>
      </c>
      <c r="H55" s="73">
        <f aca="true" t="shared" si="11" ref="H55:U55">+H53+H54</f>
        <v>0</v>
      </c>
      <c r="I55" s="73">
        <f t="shared" si="11"/>
        <v>0</v>
      </c>
      <c r="J55" s="73">
        <f t="shared" si="11"/>
        <v>0</v>
      </c>
      <c r="K55" s="73">
        <f t="shared" si="11"/>
        <v>0</v>
      </c>
      <c r="L55" s="73">
        <f t="shared" si="11"/>
        <v>0</v>
      </c>
      <c r="M55" s="73">
        <f t="shared" si="11"/>
        <v>0</v>
      </c>
      <c r="N55" s="73">
        <f t="shared" si="11"/>
        <v>0</v>
      </c>
      <c r="O55" s="73">
        <f t="shared" si="11"/>
        <v>0</v>
      </c>
      <c r="P55" s="73">
        <f t="shared" si="11"/>
        <v>0</v>
      </c>
      <c r="Q55" s="73">
        <f t="shared" si="11"/>
        <v>0</v>
      </c>
      <c r="R55" s="73">
        <f t="shared" si="11"/>
        <v>0</v>
      </c>
      <c r="S55" s="73">
        <f t="shared" si="11"/>
        <v>0</v>
      </c>
      <c r="T55" s="73">
        <f t="shared" si="11"/>
        <v>0</v>
      </c>
      <c r="U55" s="73">
        <f t="shared" si="11"/>
        <v>0</v>
      </c>
    </row>
    <row r="56" spans="1:21" ht="12" customHeight="1">
      <c r="A56" s="5" t="s">
        <v>75</v>
      </c>
      <c r="B56" s="857" t="s">
        <v>74</v>
      </c>
      <c r="C56" s="857"/>
      <c r="D56" s="35">
        <f t="shared" si="6"/>
        <v>196</v>
      </c>
      <c r="E56" s="32"/>
      <c r="F56" s="32"/>
      <c r="G56" s="32">
        <v>196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2" customHeight="1">
      <c r="A57" s="5" t="s">
        <v>77</v>
      </c>
      <c r="B57" s="857" t="s">
        <v>76</v>
      </c>
      <c r="C57" s="857"/>
      <c r="D57" s="35">
        <f t="shared" si="6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2" customHeight="1">
      <c r="A58" s="5" t="s">
        <v>78</v>
      </c>
      <c r="B58" s="857" t="s">
        <v>159</v>
      </c>
      <c r="C58" s="857"/>
      <c r="D58" s="35">
        <f t="shared" si="6"/>
        <v>0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2" customHeight="1">
      <c r="A59" s="5" t="s">
        <v>79</v>
      </c>
      <c r="B59" s="857" t="s">
        <v>158</v>
      </c>
      <c r="C59" s="857"/>
      <c r="D59" s="35">
        <f t="shared" si="6"/>
        <v>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2" customHeight="1">
      <c r="A60" s="5" t="s">
        <v>81</v>
      </c>
      <c r="B60" s="857" t="s">
        <v>80</v>
      </c>
      <c r="C60" s="857"/>
      <c r="D60" s="35">
        <f t="shared" si="6"/>
        <v>10</v>
      </c>
      <c r="E60" s="32"/>
      <c r="F60" s="32"/>
      <c r="G60" s="32">
        <v>10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55" customFormat="1" ht="12" customHeight="1">
      <c r="A61" s="7" t="s">
        <v>82</v>
      </c>
      <c r="B61" s="869" t="s">
        <v>157</v>
      </c>
      <c r="C61" s="869"/>
      <c r="D61" s="69">
        <f t="shared" si="6"/>
        <v>206</v>
      </c>
      <c r="E61" s="73"/>
      <c r="F61" s="73"/>
      <c r="G61" s="73">
        <f>SUM(G56:G60)</f>
        <v>206</v>
      </c>
      <c r="H61" s="73">
        <f aca="true" t="shared" si="12" ref="H61:U61">SUM(H56:H60)</f>
        <v>0</v>
      </c>
      <c r="I61" s="73">
        <f t="shared" si="12"/>
        <v>0</v>
      </c>
      <c r="J61" s="73">
        <f t="shared" si="12"/>
        <v>0</v>
      </c>
      <c r="K61" s="73">
        <f t="shared" si="12"/>
        <v>0</v>
      </c>
      <c r="L61" s="73">
        <f t="shared" si="12"/>
        <v>0</v>
      </c>
      <c r="M61" s="73">
        <f t="shared" si="12"/>
        <v>0</v>
      </c>
      <c r="N61" s="73">
        <f t="shared" si="12"/>
        <v>0</v>
      </c>
      <c r="O61" s="73">
        <f t="shared" si="12"/>
        <v>0</v>
      </c>
      <c r="P61" s="73">
        <f t="shared" si="12"/>
        <v>0</v>
      </c>
      <c r="Q61" s="73">
        <f t="shared" si="12"/>
        <v>0</v>
      </c>
      <c r="R61" s="73">
        <f t="shared" si="12"/>
        <v>0</v>
      </c>
      <c r="S61" s="73">
        <f t="shared" si="12"/>
        <v>0</v>
      </c>
      <c r="T61" s="73">
        <f t="shared" si="12"/>
        <v>0</v>
      </c>
      <c r="U61" s="73">
        <f t="shared" si="12"/>
        <v>0</v>
      </c>
    </row>
    <row r="62" spans="1:21" s="55" customFormat="1" ht="12" customHeight="1">
      <c r="A62" s="8" t="s">
        <v>83</v>
      </c>
      <c r="B62" s="868" t="s">
        <v>156</v>
      </c>
      <c r="C62" s="868"/>
      <c r="D62" s="70">
        <f>+D61+D55+D52+D42+D39</f>
        <v>4162</v>
      </c>
      <c r="E62" s="70">
        <f>+E61+E55+E52+E42+E39</f>
        <v>0</v>
      </c>
      <c r="F62" s="70">
        <f>+F61+F55+F52+F42+F39</f>
        <v>0</v>
      </c>
      <c r="G62" s="70">
        <f>+G61+G55+G52+G42+G39</f>
        <v>972</v>
      </c>
      <c r="H62" s="70">
        <f aca="true" t="shared" si="13" ref="H62:U62">+H61+H55+H52+H42+H39</f>
        <v>0</v>
      </c>
      <c r="I62" s="70">
        <f t="shared" si="13"/>
        <v>0</v>
      </c>
      <c r="J62" s="70">
        <f t="shared" si="13"/>
        <v>0</v>
      </c>
      <c r="K62" s="70">
        <f t="shared" si="13"/>
        <v>0</v>
      </c>
      <c r="L62" s="70">
        <f t="shared" si="13"/>
        <v>0</v>
      </c>
      <c r="M62" s="70">
        <f t="shared" si="13"/>
        <v>2300</v>
      </c>
      <c r="N62" s="70">
        <f t="shared" si="13"/>
        <v>0</v>
      </c>
      <c r="O62" s="70">
        <f t="shared" si="13"/>
        <v>0</v>
      </c>
      <c r="P62" s="70">
        <f t="shared" si="13"/>
        <v>500</v>
      </c>
      <c r="Q62" s="70">
        <f t="shared" si="13"/>
        <v>0</v>
      </c>
      <c r="R62" s="70">
        <f t="shared" si="13"/>
        <v>0</v>
      </c>
      <c r="S62" s="70">
        <f t="shared" si="13"/>
        <v>390</v>
      </c>
      <c r="T62" s="70">
        <f t="shared" si="13"/>
        <v>0</v>
      </c>
      <c r="U62" s="70">
        <f t="shared" si="13"/>
        <v>0</v>
      </c>
    </row>
    <row r="63" spans="1:21" ht="9.75" customHeight="1">
      <c r="A63" s="9"/>
      <c r="B63" s="10"/>
      <c r="C63" s="10"/>
      <c r="D63" s="33"/>
      <c r="E63" s="33"/>
      <c r="F63" s="34"/>
      <c r="G63" s="33"/>
      <c r="H63" s="33"/>
      <c r="I63" s="34"/>
      <c r="J63" s="33"/>
      <c r="K63" s="33"/>
      <c r="L63" s="34"/>
      <c r="M63" s="33"/>
      <c r="N63" s="33"/>
      <c r="O63" s="34"/>
      <c r="P63" s="33"/>
      <c r="Q63" s="33"/>
      <c r="R63" s="34"/>
      <c r="S63" s="33"/>
      <c r="T63" s="33"/>
      <c r="U63" s="34"/>
    </row>
    <row r="64" spans="1:21" ht="12" customHeight="1" hidden="1">
      <c r="A64" s="14" t="s">
        <v>85</v>
      </c>
      <c r="B64" s="867" t="s">
        <v>84</v>
      </c>
      <c r="C64" s="86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12" customHeight="1" hidden="1">
      <c r="A65" s="15" t="s">
        <v>86</v>
      </c>
      <c r="B65" s="870" t="s">
        <v>141</v>
      </c>
      <c r="C65" s="87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s="48" customFormat="1" ht="12" customHeight="1" hidden="1">
      <c r="A66" s="37" t="s">
        <v>86</v>
      </c>
      <c r="B66" s="45"/>
      <c r="C66" s="40" t="s">
        <v>143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67"/>
      <c r="U66" s="67"/>
    </row>
    <row r="67" spans="1:21" ht="12" customHeight="1" hidden="1">
      <c r="A67" s="5" t="s">
        <v>88</v>
      </c>
      <c r="B67" s="867" t="s">
        <v>87</v>
      </c>
      <c r="C67" s="86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2" customHeight="1" hidden="1">
      <c r="A68" s="15" t="s">
        <v>89</v>
      </c>
      <c r="B68" s="870" t="s">
        <v>144</v>
      </c>
      <c r="C68" s="87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s="48" customFormat="1" ht="12" customHeight="1" hidden="1">
      <c r="A69" s="37" t="s">
        <v>89</v>
      </c>
      <c r="B69" s="45"/>
      <c r="C69" s="38" t="s">
        <v>90</v>
      </c>
      <c r="D69" s="72"/>
      <c r="E69" s="67"/>
      <c r="F69" s="67"/>
      <c r="G69" s="72"/>
      <c r="H69" s="67"/>
      <c r="I69" s="67"/>
      <c r="J69" s="72"/>
      <c r="K69" s="67"/>
      <c r="L69" s="67"/>
      <c r="M69" s="72"/>
      <c r="N69" s="67"/>
      <c r="O69" s="67"/>
      <c r="P69" s="72"/>
      <c r="Q69" s="67"/>
      <c r="R69" s="67"/>
      <c r="S69" s="72"/>
      <c r="T69" s="67"/>
      <c r="U69" s="67"/>
    </row>
    <row r="70" spans="1:21" s="48" customFormat="1" ht="12" customHeight="1" hidden="1">
      <c r="A70" s="37" t="s">
        <v>89</v>
      </c>
      <c r="B70" s="45"/>
      <c r="C70" s="40" t="s">
        <v>145</v>
      </c>
      <c r="D70" s="72"/>
      <c r="E70" s="67"/>
      <c r="F70" s="67"/>
      <c r="G70" s="72"/>
      <c r="H70" s="67"/>
      <c r="I70" s="67"/>
      <c r="J70" s="72"/>
      <c r="K70" s="67"/>
      <c r="L70" s="67"/>
      <c r="M70" s="72"/>
      <c r="N70" s="67"/>
      <c r="O70" s="67"/>
      <c r="P70" s="72"/>
      <c r="Q70" s="67"/>
      <c r="R70" s="67"/>
      <c r="S70" s="72"/>
      <c r="T70" s="67"/>
      <c r="U70" s="67"/>
    </row>
    <row r="71" spans="1:21" ht="12" customHeight="1" hidden="1">
      <c r="A71" s="15" t="s">
        <v>91</v>
      </c>
      <c r="B71" s="871" t="s">
        <v>146</v>
      </c>
      <c r="C71" s="87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48" customFormat="1" ht="12" customHeight="1" hidden="1">
      <c r="A72" s="41" t="s">
        <v>91</v>
      </c>
      <c r="B72" s="45"/>
      <c r="C72" s="40" t="s">
        <v>147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12" customHeight="1" hidden="1">
      <c r="A73" s="15" t="s">
        <v>92</v>
      </c>
      <c r="B73" s="543" t="s">
        <v>148</v>
      </c>
      <c r="C73" s="54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s="48" customFormat="1" ht="12" customHeight="1" hidden="1">
      <c r="A74" s="41" t="s">
        <v>92</v>
      </c>
      <c r="B74" s="45"/>
      <c r="C74" s="40" t="s">
        <v>149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12" customHeight="1" hidden="1">
      <c r="A75" s="5" t="s">
        <v>93</v>
      </c>
      <c r="B75" s="543" t="s">
        <v>150</v>
      </c>
      <c r="C75" s="54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s="48" customFormat="1" ht="12" customHeight="1" hidden="1">
      <c r="A76" s="41" t="s">
        <v>93</v>
      </c>
      <c r="B76" s="45"/>
      <c r="C76" s="40" t="s">
        <v>94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12" customHeight="1" hidden="1">
      <c r="A77" s="15" t="s">
        <v>95</v>
      </c>
      <c r="B77" s="877" t="s">
        <v>151</v>
      </c>
      <c r="C77" s="54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s="48" customFormat="1" ht="12" customHeight="1" hidden="1">
      <c r="A78" s="37" t="s">
        <v>95</v>
      </c>
      <c r="B78" s="45"/>
      <c r="C78" s="40" t="s">
        <v>152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s="48" customFormat="1" ht="12" customHeight="1" hidden="1">
      <c r="A79" s="37" t="s">
        <v>95</v>
      </c>
      <c r="B79" s="45"/>
      <c r="C79" s="40" t="s">
        <v>142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s="48" customFormat="1" ht="12" customHeight="1" hidden="1">
      <c r="A80" s="42" t="s">
        <v>95</v>
      </c>
      <c r="B80" s="45"/>
      <c r="C80" s="40" t="s">
        <v>153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s="48" customFormat="1" ht="12" customHeight="1" hidden="1">
      <c r="A81" s="37" t="s">
        <v>95</v>
      </c>
      <c r="B81" s="45"/>
      <c r="C81" s="40" t="s">
        <v>154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s="55" customFormat="1" ht="12" customHeight="1">
      <c r="A82" s="8" t="s">
        <v>96</v>
      </c>
      <c r="B82" s="879" t="s">
        <v>155</v>
      </c>
      <c r="C82" s="88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8.25" customHeight="1">
      <c r="A83" s="9"/>
      <c r="B83" s="878"/>
      <c r="C83" s="878"/>
      <c r="D83" s="33"/>
      <c r="E83" s="33"/>
      <c r="F83" s="34"/>
      <c r="G83" s="33"/>
      <c r="H83" s="33"/>
      <c r="I83" s="34"/>
      <c r="J83" s="33"/>
      <c r="K83" s="33"/>
      <c r="L83" s="34"/>
      <c r="M83" s="33"/>
      <c r="N83" s="33"/>
      <c r="O83" s="34"/>
      <c r="P83" s="33"/>
      <c r="Q83" s="33"/>
      <c r="R83" s="34"/>
      <c r="S83" s="33"/>
      <c r="T83" s="33"/>
      <c r="U83" s="34"/>
    </row>
    <row r="84" spans="1:21" ht="12" customHeight="1" hidden="1">
      <c r="A84" s="14" t="s">
        <v>98</v>
      </c>
      <c r="B84" s="871" t="s">
        <v>97</v>
      </c>
      <c r="C84" s="871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ht="12" customHeight="1" hidden="1">
      <c r="A85" s="5" t="s">
        <v>100</v>
      </c>
      <c r="B85" s="877" t="s">
        <v>99</v>
      </c>
      <c r="C85" s="54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s="48" customFormat="1" ht="12" customHeight="1" hidden="1">
      <c r="A86" s="37" t="s">
        <v>100</v>
      </c>
      <c r="B86" s="45"/>
      <c r="C86" s="40" t="s">
        <v>101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s="48" customFormat="1" ht="12" customHeight="1" hidden="1">
      <c r="A87" s="37" t="s">
        <v>100</v>
      </c>
      <c r="B87" s="45"/>
      <c r="C87" s="40" t="s">
        <v>102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12" customHeight="1" hidden="1">
      <c r="A88" s="5" t="s">
        <v>103</v>
      </c>
      <c r="B88" s="876" t="s">
        <v>170</v>
      </c>
      <c r="C88" s="54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s="48" customFormat="1" ht="12" customHeight="1" hidden="1">
      <c r="A89" s="37" t="s">
        <v>103</v>
      </c>
      <c r="B89" s="45"/>
      <c r="C89" s="40" t="s">
        <v>101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s="48" customFormat="1" ht="12" customHeight="1" hidden="1">
      <c r="A90" s="37" t="s">
        <v>103</v>
      </c>
      <c r="B90" s="45"/>
      <c r="C90" s="40" t="s">
        <v>102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2" customHeight="1" hidden="1">
      <c r="A91" s="5" t="s">
        <v>105</v>
      </c>
      <c r="B91" s="876" t="s">
        <v>104</v>
      </c>
      <c r="C91" s="54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s="48" customFormat="1" ht="12" customHeight="1" hidden="1">
      <c r="A92" s="52" t="s">
        <v>105</v>
      </c>
      <c r="B92" s="45"/>
      <c r="C92" s="40" t="s">
        <v>106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s="48" customFormat="1" ht="12" customHeight="1" hidden="1">
      <c r="A93" s="52" t="s">
        <v>105</v>
      </c>
      <c r="B93" s="45"/>
      <c r="C93" s="40" t="s">
        <v>107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s="48" customFormat="1" ht="12" customHeight="1" hidden="1">
      <c r="A94" s="52" t="s">
        <v>105</v>
      </c>
      <c r="B94" s="45"/>
      <c r="C94" s="40" t="s">
        <v>108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s="48" customFormat="1" ht="12" customHeight="1" hidden="1">
      <c r="A95" s="52" t="s">
        <v>105</v>
      </c>
      <c r="B95" s="45"/>
      <c r="C95" s="40" t="s">
        <v>109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12" customHeight="1" hidden="1">
      <c r="A96" s="5" t="s">
        <v>110</v>
      </c>
      <c r="B96" s="876" t="s">
        <v>169</v>
      </c>
      <c r="C96" s="54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s="48" customFormat="1" ht="12" customHeight="1" hidden="1">
      <c r="A97" s="52" t="s">
        <v>110</v>
      </c>
      <c r="B97" s="45"/>
      <c r="C97" s="40" t="s">
        <v>106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s="48" customFormat="1" ht="12" customHeight="1" hidden="1">
      <c r="A98" s="52" t="s">
        <v>110</v>
      </c>
      <c r="B98" s="45"/>
      <c r="C98" s="40" t="s">
        <v>107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s="48" customFormat="1" ht="12" customHeight="1" hidden="1">
      <c r="A99" s="52" t="s">
        <v>110</v>
      </c>
      <c r="B99" s="45"/>
      <c r="C99" s="40" t="s">
        <v>108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s="48" customFormat="1" ht="12" customHeight="1" hidden="1">
      <c r="A100" s="52" t="s">
        <v>110</v>
      </c>
      <c r="B100" s="45"/>
      <c r="C100" s="40" t="s">
        <v>109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12" customHeight="1" hidden="1">
      <c r="A101" s="5" t="s">
        <v>112</v>
      </c>
      <c r="B101" s="867" t="s">
        <v>111</v>
      </c>
      <c r="C101" s="85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s="55" customFormat="1" ht="12" customHeight="1">
      <c r="A102" s="8" t="s">
        <v>113</v>
      </c>
      <c r="B102" s="868" t="s">
        <v>168</v>
      </c>
      <c r="C102" s="868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7.5" customHeight="1">
      <c r="A103" s="9"/>
      <c r="B103" s="10"/>
      <c r="C103" s="10"/>
      <c r="D103" s="33"/>
      <c r="E103" s="33"/>
      <c r="F103" s="34"/>
      <c r="G103" s="33"/>
      <c r="H103" s="33"/>
      <c r="I103" s="34"/>
      <c r="J103" s="33"/>
      <c r="K103" s="33"/>
      <c r="L103" s="34"/>
      <c r="M103" s="33"/>
      <c r="N103" s="33"/>
      <c r="O103" s="34"/>
      <c r="P103" s="33"/>
      <c r="Q103" s="33"/>
      <c r="R103" s="34"/>
      <c r="S103" s="33"/>
      <c r="T103" s="33"/>
      <c r="U103" s="34"/>
    </row>
    <row r="104" spans="1:21" ht="12" customHeight="1">
      <c r="A104" s="14" t="s">
        <v>115</v>
      </c>
      <c r="B104" s="867" t="s">
        <v>114</v>
      </c>
      <c r="C104" s="867"/>
      <c r="D104" s="35">
        <f aca="true" t="shared" si="14" ref="D104:D111">+G104+J104+M104+S104</f>
        <v>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12" customHeight="1">
      <c r="A105" s="5" t="s">
        <v>116</v>
      </c>
      <c r="B105" s="857" t="s">
        <v>167</v>
      </c>
      <c r="C105" s="857"/>
      <c r="D105" s="35">
        <f t="shared" si="14"/>
        <v>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s="48" customFormat="1" ht="12" customHeight="1">
      <c r="A106" s="41" t="s">
        <v>116</v>
      </c>
      <c r="B106" s="45"/>
      <c r="C106" s="53" t="s">
        <v>117</v>
      </c>
      <c r="D106" s="35">
        <f t="shared" si="14"/>
        <v>0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12" customHeight="1">
      <c r="A107" s="5" t="s">
        <v>119</v>
      </c>
      <c r="B107" s="857" t="s">
        <v>118</v>
      </c>
      <c r="C107" s="857"/>
      <c r="D107" s="35">
        <f t="shared" si="14"/>
        <v>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2" customHeight="1">
      <c r="A108" s="5" t="s">
        <v>121</v>
      </c>
      <c r="B108" s="857" t="s">
        <v>120</v>
      </c>
      <c r="C108" s="857"/>
      <c r="D108" s="35">
        <f t="shared" si="14"/>
        <v>213</v>
      </c>
      <c r="E108" s="32"/>
      <c r="F108" s="32"/>
      <c r="G108" s="32">
        <v>213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2" customHeight="1">
      <c r="A109" s="5" t="s">
        <v>123</v>
      </c>
      <c r="B109" s="857" t="s">
        <v>122</v>
      </c>
      <c r="C109" s="857"/>
      <c r="D109" s="35">
        <f t="shared" si="14"/>
        <v>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2" customHeight="1">
      <c r="A110" s="5" t="s">
        <v>125</v>
      </c>
      <c r="B110" s="857" t="s">
        <v>124</v>
      </c>
      <c r="C110" s="857"/>
      <c r="D110" s="35">
        <f t="shared" si="14"/>
        <v>0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2" customHeight="1">
      <c r="A111" s="5" t="s">
        <v>127</v>
      </c>
      <c r="B111" s="857" t="s">
        <v>126</v>
      </c>
      <c r="C111" s="857"/>
      <c r="D111" s="35">
        <f t="shared" si="14"/>
        <v>0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s="55" customFormat="1" ht="12" customHeight="1">
      <c r="A112" s="8" t="s">
        <v>128</v>
      </c>
      <c r="B112" s="868" t="s">
        <v>166</v>
      </c>
      <c r="C112" s="868"/>
      <c r="D112" s="70">
        <f>+D111+D110+D109+D108+D107+D105+D104</f>
        <v>213</v>
      </c>
      <c r="E112" s="70">
        <f>+E111+E110+E109+E108+E107+E105+E104</f>
        <v>0</v>
      </c>
      <c r="F112" s="70">
        <f>+F111+F110+F109+F108+F107+F105+F104</f>
        <v>0</v>
      </c>
      <c r="G112" s="70">
        <f>+G111+G110+G109+G108+G107+G105+G104</f>
        <v>213</v>
      </c>
      <c r="H112" s="70">
        <f aca="true" t="shared" si="15" ref="H112:U112">+H111+H110+H109+H108+H107+H105+H104</f>
        <v>0</v>
      </c>
      <c r="I112" s="70">
        <f t="shared" si="15"/>
        <v>0</v>
      </c>
      <c r="J112" s="70">
        <f t="shared" si="15"/>
        <v>0</v>
      </c>
      <c r="K112" s="70">
        <f t="shared" si="15"/>
        <v>0</v>
      </c>
      <c r="L112" s="70">
        <f t="shared" si="15"/>
        <v>0</v>
      </c>
      <c r="M112" s="70">
        <f t="shared" si="15"/>
        <v>0</v>
      </c>
      <c r="N112" s="70">
        <f t="shared" si="15"/>
        <v>0</v>
      </c>
      <c r="O112" s="70">
        <f t="shared" si="15"/>
        <v>0</v>
      </c>
      <c r="P112" s="70">
        <f t="shared" si="15"/>
        <v>0</v>
      </c>
      <c r="Q112" s="70">
        <f t="shared" si="15"/>
        <v>0</v>
      </c>
      <c r="R112" s="70">
        <f t="shared" si="15"/>
        <v>0</v>
      </c>
      <c r="S112" s="70">
        <f t="shared" si="15"/>
        <v>0</v>
      </c>
      <c r="T112" s="70">
        <f t="shared" si="15"/>
        <v>0</v>
      </c>
      <c r="U112" s="70">
        <f t="shared" si="15"/>
        <v>0</v>
      </c>
    </row>
    <row r="113" spans="1:21" ht="9" customHeight="1">
      <c r="A113" s="9"/>
      <c r="B113" s="10"/>
      <c r="C113" s="10"/>
      <c r="D113" s="33"/>
      <c r="E113" s="33"/>
      <c r="F113" s="34"/>
      <c r="G113" s="33"/>
      <c r="H113" s="33"/>
      <c r="I113" s="34"/>
      <c r="J113" s="33"/>
      <c r="K113" s="33"/>
      <c r="L113" s="34"/>
      <c r="M113" s="33"/>
      <c r="N113" s="33"/>
      <c r="O113" s="34"/>
      <c r="P113" s="33"/>
      <c r="Q113" s="33"/>
      <c r="R113" s="34"/>
      <c r="S113" s="33"/>
      <c r="T113" s="33"/>
      <c r="U113" s="34"/>
    </row>
    <row r="114" spans="1:21" ht="12" customHeight="1" hidden="1">
      <c r="A114" s="5" t="s">
        <v>130</v>
      </c>
      <c r="B114" s="857" t="s">
        <v>129</v>
      </c>
      <c r="C114" s="85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2" customHeight="1" hidden="1">
      <c r="A115" s="5" t="s">
        <v>132</v>
      </c>
      <c r="B115" s="857" t="s">
        <v>131</v>
      </c>
      <c r="C115" s="85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2" customHeight="1" hidden="1">
      <c r="A116" s="5" t="s">
        <v>134</v>
      </c>
      <c r="B116" s="857" t="s">
        <v>133</v>
      </c>
      <c r="C116" s="85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2" customHeight="1" hidden="1">
      <c r="A117" s="5" t="s">
        <v>136</v>
      </c>
      <c r="B117" s="857" t="s">
        <v>135</v>
      </c>
      <c r="C117" s="85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55" customFormat="1" ht="12" customHeight="1">
      <c r="A118" s="8" t="s">
        <v>137</v>
      </c>
      <c r="B118" s="868" t="s">
        <v>165</v>
      </c>
      <c r="C118" s="868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7.5" customHeight="1">
      <c r="A119" s="9"/>
      <c r="B119" s="10"/>
      <c r="C119" s="10"/>
      <c r="D119" s="33"/>
      <c r="E119" s="33"/>
      <c r="F119" s="34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2" customHeight="1" hidden="1">
      <c r="A120" s="332" t="s">
        <v>482</v>
      </c>
      <c r="B120" s="867" t="s">
        <v>483</v>
      </c>
      <c r="C120" s="867"/>
      <c r="D120" s="335"/>
      <c r="E120" s="335"/>
      <c r="F120" s="336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</row>
    <row r="121" spans="1:21" ht="12" customHeight="1" hidden="1">
      <c r="A121" s="14" t="s">
        <v>138</v>
      </c>
      <c r="B121" s="867" t="s">
        <v>164</v>
      </c>
      <c r="C121" s="867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s="55" customFormat="1" ht="12" customHeight="1">
      <c r="A122" s="17" t="s">
        <v>139</v>
      </c>
      <c r="B122" s="872" t="s">
        <v>163</v>
      </c>
      <c r="C122" s="872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2" customHeight="1">
      <c r="A123" s="9"/>
      <c r="B123" s="18"/>
      <c r="C123" s="18"/>
      <c r="D123" s="33"/>
      <c r="E123" s="33"/>
      <c r="F123" s="34"/>
      <c r="G123" s="33"/>
      <c r="H123" s="33"/>
      <c r="I123" s="34"/>
      <c r="J123" s="33"/>
      <c r="K123" s="33"/>
      <c r="L123" s="34"/>
      <c r="M123" s="33"/>
      <c r="N123" s="33"/>
      <c r="O123" s="34"/>
      <c r="P123" s="33"/>
      <c r="Q123" s="33"/>
      <c r="R123" s="34"/>
      <c r="S123" s="33"/>
      <c r="T123" s="33"/>
      <c r="U123" s="34"/>
    </row>
    <row r="124" spans="1:21" s="55" customFormat="1" ht="12" customHeight="1">
      <c r="A124" s="19" t="s">
        <v>140</v>
      </c>
      <c r="B124" s="895" t="s">
        <v>162</v>
      </c>
      <c r="C124" s="895"/>
      <c r="D124" s="69">
        <f>+D122+D118+D112+D62+D28+D26</f>
        <v>13852</v>
      </c>
      <c r="E124" s="69">
        <f>+E122+E118+E112+E62+E28+E26</f>
        <v>0</v>
      </c>
      <c r="F124" s="69">
        <f>+F122+F118+F112+F62+F28+F26</f>
        <v>0</v>
      </c>
      <c r="G124" s="69">
        <f>+G122+G118+G112+G62+G28+G26</f>
        <v>8024</v>
      </c>
      <c r="H124" s="69">
        <f aca="true" t="shared" si="16" ref="H124:U124">+H122+H118+H112+H62+H28+H26</f>
        <v>0</v>
      </c>
      <c r="I124" s="69">
        <f t="shared" si="16"/>
        <v>0</v>
      </c>
      <c r="J124" s="69">
        <f t="shared" si="16"/>
        <v>2638</v>
      </c>
      <c r="K124" s="69">
        <f t="shared" si="16"/>
        <v>0</v>
      </c>
      <c r="L124" s="69">
        <f t="shared" si="16"/>
        <v>0</v>
      </c>
      <c r="M124" s="69">
        <f t="shared" si="16"/>
        <v>2300</v>
      </c>
      <c r="N124" s="69">
        <f t="shared" si="16"/>
        <v>0</v>
      </c>
      <c r="O124" s="69">
        <f t="shared" si="16"/>
        <v>0</v>
      </c>
      <c r="P124" s="69">
        <f t="shared" si="16"/>
        <v>500</v>
      </c>
      <c r="Q124" s="69">
        <f t="shared" si="16"/>
        <v>0</v>
      </c>
      <c r="R124" s="69">
        <f t="shared" si="16"/>
        <v>0</v>
      </c>
      <c r="S124" s="69">
        <f t="shared" si="16"/>
        <v>390</v>
      </c>
      <c r="T124" s="69">
        <f t="shared" si="16"/>
        <v>0</v>
      </c>
      <c r="U124" s="69">
        <f t="shared" si="16"/>
        <v>0</v>
      </c>
    </row>
  </sheetData>
  <sheetProtection/>
  <mergeCells count="96">
    <mergeCell ref="B121:C121"/>
    <mergeCell ref="B124:C124"/>
    <mergeCell ref="G5:I5"/>
    <mergeCell ref="J5:L5"/>
    <mergeCell ref="B105:C105"/>
    <mergeCell ref="B115:C115"/>
    <mergeCell ref="B116:C116"/>
    <mergeCell ref="B117:C117"/>
    <mergeCell ref="B118:C118"/>
    <mergeCell ref="B108:C108"/>
    <mergeCell ref="B122:C122"/>
    <mergeCell ref="B107:C107"/>
    <mergeCell ref="B82:C82"/>
    <mergeCell ref="B83:C83"/>
    <mergeCell ref="B84:C84"/>
    <mergeCell ref="B85:C85"/>
    <mergeCell ref="B88:C88"/>
    <mergeCell ref="B91:C91"/>
    <mergeCell ref="B96:C96"/>
    <mergeCell ref="B101:C101"/>
    <mergeCell ref="B120:C120"/>
    <mergeCell ref="B71:C71"/>
    <mergeCell ref="B73:C73"/>
    <mergeCell ref="B75:C75"/>
    <mergeCell ref="B77:C77"/>
    <mergeCell ref="B109:C109"/>
    <mergeCell ref="B110:C110"/>
    <mergeCell ref="B111:C111"/>
    <mergeCell ref="B112:C112"/>
    <mergeCell ref="B114:C114"/>
    <mergeCell ref="B64:C64"/>
    <mergeCell ref="B65:C65"/>
    <mergeCell ref="B102:C102"/>
    <mergeCell ref="B104:C104"/>
    <mergeCell ref="B59:C59"/>
    <mergeCell ref="B60:C60"/>
    <mergeCell ref="B61:C61"/>
    <mergeCell ref="B62:C62"/>
    <mergeCell ref="B67:C67"/>
    <mergeCell ref="B68:C68"/>
    <mergeCell ref="B58:C58"/>
    <mergeCell ref="B45:C45"/>
    <mergeCell ref="B46:C46"/>
    <mergeCell ref="B47:C47"/>
    <mergeCell ref="B50:C50"/>
    <mergeCell ref="B51:C51"/>
    <mergeCell ref="B52:C52"/>
    <mergeCell ref="B53:C53"/>
    <mergeCell ref="B56:C56"/>
    <mergeCell ref="B57:C57"/>
    <mergeCell ref="B44:C44"/>
    <mergeCell ref="B25:C25"/>
    <mergeCell ref="B26:C26"/>
    <mergeCell ref="B28:C28"/>
    <mergeCell ref="B36:C36"/>
    <mergeCell ref="B37:C37"/>
    <mergeCell ref="B42:C42"/>
    <mergeCell ref="B43:C43"/>
    <mergeCell ref="B54:C54"/>
    <mergeCell ref="B55:C55"/>
    <mergeCell ref="B38:C38"/>
    <mergeCell ref="B39:C39"/>
    <mergeCell ref="B40:C40"/>
    <mergeCell ref="B41:C41"/>
    <mergeCell ref="B24:C24"/>
    <mergeCell ref="B13:C13"/>
    <mergeCell ref="B14:C14"/>
    <mergeCell ref="B15:C15"/>
    <mergeCell ref="B16:C16"/>
    <mergeCell ref="B17:C17"/>
    <mergeCell ref="B18:C18"/>
    <mergeCell ref="B22:C22"/>
    <mergeCell ref="B23:C23"/>
    <mergeCell ref="S3:U3"/>
    <mergeCell ref="P4:R4"/>
    <mergeCell ref="B7:C7"/>
    <mergeCell ref="B8:C8"/>
    <mergeCell ref="B9:C9"/>
    <mergeCell ref="B11:C11"/>
    <mergeCell ref="S5:U5"/>
    <mergeCell ref="P5:R5"/>
    <mergeCell ref="M4:O4"/>
    <mergeCell ref="B19:C19"/>
    <mergeCell ref="B20:C20"/>
    <mergeCell ref="B21:C21"/>
    <mergeCell ref="M5:O5"/>
    <mergeCell ref="B10:C10"/>
    <mergeCell ref="A1:U1"/>
    <mergeCell ref="A2:U2"/>
    <mergeCell ref="B12:C12"/>
    <mergeCell ref="S4:U4"/>
    <mergeCell ref="D4:F4"/>
    <mergeCell ref="A4:A6"/>
    <mergeCell ref="B4:C6"/>
    <mergeCell ref="G4:I4"/>
    <mergeCell ref="J4:L4"/>
  </mergeCell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80" r:id="rId1"/>
  <headerFooter alignWithMargins="0">
    <oddHeader>&amp;CMartonvásár Város Képviselőtestület  ..../2014 (........) önkormányzati rendelete  Martonvásár Város 2014. évi költségvetéséről&amp;R5.f melléklet</oddHeader>
  </headerFooter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H24">
      <selection activeCell="Y99" sqref="Y99"/>
    </sheetView>
  </sheetViews>
  <sheetFormatPr defaultColWidth="9.140625" defaultRowHeight="15"/>
  <cols>
    <col min="1" max="1" width="6.140625" style="29" customWidth="1"/>
    <col min="2" max="2" width="7.140625" style="30" customWidth="1"/>
    <col min="3" max="3" width="37.57421875" style="30" customWidth="1"/>
    <col min="4" max="27" width="7.7109375" style="21" customWidth="1"/>
    <col min="31" max="16384" width="9.140625" style="21" customWidth="1"/>
  </cols>
  <sheetData>
    <row r="1" spans="1:27" s="1" customFormat="1" ht="15">
      <c r="A1" s="29"/>
      <c r="B1" s="30"/>
      <c r="C1" s="30"/>
      <c r="Y1" s="865" t="s">
        <v>526</v>
      </c>
      <c r="Z1" s="865"/>
      <c r="AA1" s="865"/>
    </row>
    <row r="2" spans="1:27" s="36" customFormat="1" ht="34.5" customHeight="1">
      <c r="A2" s="875" t="s">
        <v>1</v>
      </c>
      <c r="B2" s="875" t="s">
        <v>201</v>
      </c>
      <c r="C2" s="875"/>
      <c r="D2" s="896" t="s">
        <v>191</v>
      </c>
      <c r="E2" s="896"/>
      <c r="F2" s="896"/>
      <c r="G2" s="896" t="s">
        <v>217</v>
      </c>
      <c r="H2" s="896"/>
      <c r="I2" s="896"/>
      <c r="J2" s="896" t="s">
        <v>218</v>
      </c>
      <c r="K2" s="896"/>
      <c r="L2" s="896"/>
      <c r="M2" s="896" t="s">
        <v>222</v>
      </c>
      <c r="N2" s="896"/>
      <c r="O2" s="896"/>
      <c r="P2" s="896" t="s">
        <v>221</v>
      </c>
      <c r="Q2" s="896"/>
      <c r="R2" s="896"/>
      <c r="S2" s="896" t="s">
        <v>219</v>
      </c>
      <c r="T2" s="896"/>
      <c r="U2" s="896"/>
      <c r="V2" s="896" t="s">
        <v>220</v>
      </c>
      <c r="W2" s="896"/>
      <c r="X2" s="896"/>
      <c r="Y2" s="896" t="s">
        <v>307</v>
      </c>
      <c r="Z2" s="896"/>
      <c r="AA2" s="896"/>
    </row>
    <row r="3" spans="1:27" s="36" customFormat="1" ht="12.75">
      <c r="A3" s="875"/>
      <c r="B3" s="875"/>
      <c r="C3" s="875"/>
      <c r="D3" s="896"/>
      <c r="E3" s="896"/>
      <c r="F3" s="896"/>
      <c r="G3" s="896" t="s">
        <v>212</v>
      </c>
      <c r="H3" s="896"/>
      <c r="I3" s="896"/>
      <c r="J3" s="896" t="s">
        <v>212</v>
      </c>
      <c r="K3" s="896"/>
      <c r="L3" s="896"/>
      <c r="M3" s="896" t="s">
        <v>212</v>
      </c>
      <c r="N3" s="896"/>
      <c r="O3" s="896"/>
      <c r="P3" s="896" t="s">
        <v>212</v>
      </c>
      <c r="Q3" s="896"/>
      <c r="R3" s="896"/>
      <c r="S3" s="896" t="s">
        <v>213</v>
      </c>
      <c r="T3" s="896"/>
      <c r="U3" s="896"/>
      <c r="V3" s="896" t="s">
        <v>212</v>
      </c>
      <c r="W3" s="896"/>
      <c r="X3" s="896"/>
      <c r="Y3" s="352"/>
      <c r="Z3" s="352"/>
      <c r="AA3" s="352"/>
    </row>
    <row r="4" spans="1:27" s="20" customFormat="1" ht="18.75" customHeight="1">
      <c r="A4" s="875"/>
      <c r="B4" s="875"/>
      <c r="C4" s="875"/>
      <c r="D4" s="4" t="s">
        <v>188</v>
      </c>
      <c r="E4" s="4" t="s">
        <v>189</v>
      </c>
      <c r="F4" s="4" t="s">
        <v>190</v>
      </c>
      <c r="G4" s="4" t="s">
        <v>188</v>
      </c>
      <c r="H4" s="4" t="s">
        <v>189</v>
      </c>
      <c r="I4" s="4" t="s">
        <v>190</v>
      </c>
      <c r="J4" s="4" t="s">
        <v>188</v>
      </c>
      <c r="K4" s="4" t="s">
        <v>189</v>
      </c>
      <c r="L4" s="4" t="s">
        <v>190</v>
      </c>
      <c r="M4" s="4" t="s">
        <v>188</v>
      </c>
      <c r="N4" s="4" t="s">
        <v>189</v>
      </c>
      <c r="O4" s="4" t="s">
        <v>190</v>
      </c>
      <c r="P4" s="4" t="s">
        <v>188</v>
      </c>
      <c r="Q4" s="4" t="s">
        <v>189</v>
      </c>
      <c r="R4" s="4" t="s">
        <v>190</v>
      </c>
      <c r="S4" s="4" t="s">
        <v>188</v>
      </c>
      <c r="T4" s="4" t="s">
        <v>189</v>
      </c>
      <c r="U4" s="4" t="s">
        <v>190</v>
      </c>
      <c r="V4" s="4" t="s">
        <v>188</v>
      </c>
      <c r="W4" s="4" t="s">
        <v>189</v>
      </c>
      <c r="X4" s="4" t="s">
        <v>190</v>
      </c>
      <c r="Y4" s="4" t="s">
        <v>188</v>
      </c>
      <c r="Z4" s="4" t="s">
        <v>189</v>
      </c>
      <c r="AA4" s="4" t="s">
        <v>190</v>
      </c>
    </row>
    <row r="5" spans="1:27" ht="15" hidden="1">
      <c r="A5" s="5" t="s">
        <v>3</v>
      </c>
      <c r="B5" s="857" t="s">
        <v>2</v>
      </c>
      <c r="C5" s="85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5" hidden="1">
      <c r="A6" s="5" t="s">
        <v>5</v>
      </c>
      <c r="B6" s="857" t="s">
        <v>4</v>
      </c>
      <c r="C6" s="857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5" hidden="1">
      <c r="A7" s="5" t="s">
        <v>7</v>
      </c>
      <c r="B7" s="857" t="s">
        <v>6</v>
      </c>
      <c r="C7" s="85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5" hidden="1">
      <c r="A8" s="5" t="s">
        <v>9</v>
      </c>
      <c r="B8" s="857" t="s">
        <v>8</v>
      </c>
      <c r="C8" s="85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5" hidden="1">
      <c r="A9" s="5" t="s">
        <v>11</v>
      </c>
      <c r="B9" s="857" t="s">
        <v>10</v>
      </c>
      <c r="C9" s="85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5" hidden="1">
      <c r="A10" s="5" t="s">
        <v>13</v>
      </c>
      <c r="B10" s="857" t="s">
        <v>12</v>
      </c>
      <c r="C10" s="85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hidden="1">
      <c r="A11" s="5" t="s">
        <v>15</v>
      </c>
      <c r="B11" s="857" t="s">
        <v>14</v>
      </c>
      <c r="C11" s="85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hidden="1">
      <c r="A12" s="5" t="s">
        <v>17</v>
      </c>
      <c r="B12" s="857" t="s">
        <v>16</v>
      </c>
      <c r="C12" s="85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hidden="1">
      <c r="A13" s="5" t="s">
        <v>19</v>
      </c>
      <c r="B13" s="857" t="s">
        <v>18</v>
      </c>
      <c r="C13" s="85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" hidden="1">
      <c r="A14" s="5" t="s">
        <v>21</v>
      </c>
      <c r="B14" s="857" t="s">
        <v>20</v>
      </c>
      <c r="C14" s="85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5" hidden="1">
      <c r="A15" s="5" t="s">
        <v>23</v>
      </c>
      <c r="B15" s="857" t="s">
        <v>22</v>
      </c>
      <c r="C15" s="85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hidden="1">
      <c r="A16" s="5" t="s">
        <v>25</v>
      </c>
      <c r="B16" s="857" t="s">
        <v>24</v>
      </c>
      <c r="C16" s="85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hidden="1">
      <c r="A17" s="5" t="s">
        <v>26</v>
      </c>
      <c r="B17" s="857" t="s">
        <v>180</v>
      </c>
      <c r="C17" s="85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hidden="1">
      <c r="A18" s="5" t="s">
        <v>26</v>
      </c>
      <c r="B18" s="857" t="s">
        <v>27</v>
      </c>
      <c r="C18" s="85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55" customFormat="1" ht="12.75" customHeight="1" hidden="1">
      <c r="A19" s="7" t="s">
        <v>28</v>
      </c>
      <c r="B19" s="869" t="s">
        <v>179</v>
      </c>
      <c r="C19" s="86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ht="12.75" customHeight="1" hidden="1">
      <c r="A20" s="5" t="s">
        <v>30</v>
      </c>
      <c r="B20" s="857" t="s">
        <v>29</v>
      </c>
      <c r="C20" s="85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2.75" customHeight="1" hidden="1">
      <c r="A21" s="5" t="s">
        <v>32</v>
      </c>
      <c r="B21" s="857" t="s">
        <v>31</v>
      </c>
      <c r="C21" s="857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2.75" customHeight="1" hidden="1">
      <c r="A22" s="5" t="s">
        <v>34</v>
      </c>
      <c r="B22" s="857" t="s">
        <v>33</v>
      </c>
      <c r="C22" s="85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55" customFormat="1" ht="12.75" customHeight="1" hidden="1">
      <c r="A23" s="7" t="s">
        <v>35</v>
      </c>
      <c r="B23" s="869" t="s">
        <v>178</v>
      </c>
      <c r="C23" s="869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27" s="55" customFormat="1" ht="12.75" customHeight="1">
      <c r="A24" s="8" t="s">
        <v>36</v>
      </c>
      <c r="B24" s="868" t="s">
        <v>177</v>
      </c>
      <c r="C24" s="868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27" ht="10.5" customHeight="1">
      <c r="A25" s="9"/>
      <c r="B25" s="10"/>
      <c r="C25" s="10"/>
      <c r="D25" s="33"/>
      <c r="E25" s="33"/>
      <c r="F25" s="34"/>
      <c r="G25" s="33"/>
      <c r="H25" s="33"/>
      <c r="I25" s="34"/>
      <c r="J25" s="33"/>
      <c r="K25" s="33"/>
      <c r="L25" s="34"/>
      <c r="M25" s="33"/>
      <c r="N25" s="33"/>
      <c r="O25" s="33"/>
      <c r="P25" s="33"/>
      <c r="Q25" s="33"/>
      <c r="R25" s="33"/>
      <c r="S25" s="33"/>
      <c r="T25" s="33"/>
      <c r="U25" s="34"/>
      <c r="V25" s="33"/>
      <c r="W25" s="33"/>
      <c r="X25" s="34"/>
      <c r="Y25" s="33"/>
      <c r="Z25" s="33"/>
      <c r="AA25" s="33"/>
    </row>
    <row r="26" spans="1:27" s="55" customFormat="1" ht="12.75" customHeight="1">
      <c r="A26" s="7" t="s">
        <v>37</v>
      </c>
      <c r="B26" s="869" t="s">
        <v>176</v>
      </c>
      <c r="C26" s="8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</row>
    <row r="27" spans="1:27" s="48" customFormat="1" ht="12.75" customHeight="1" hidden="1">
      <c r="A27" s="37" t="s">
        <v>37</v>
      </c>
      <c r="B27" s="45"/>
      <c r="C27" s="38" t="s">
        <v>38</v>
      </c>
      <c r="D27" s="72"/>
      <c r="E27" s="67"/>
      <c r="F27" s="67"/>
      <c r="G27" s="72"/>
      <c r="H27" s="67"/>
      <c r="I27" s="67"/>
      <c r="J27" s="72"/>
      <c r="K27" s="67"/>
      <c r="L27" s="67"/>
      <c r="M27" s="72"/>
      <c r="N27" s="72"/>
      <c r="O27" s="72"/>
      <c r="P27" s="72"/>
      <c r="Q27" s="72"/>
      <c r="R27" s="72"/>
      <c r="S27" s="72"/>
      <c r="T27" s="67"/>
      <c r="U27" s="67"/>
      <c r="V27" s="72"/>
      <c r="W27" s="67"/>
      <c r="X27" s="67"/>
      <c r="Y27" s="72"/>
      <c r="Z27" s="72"/>
      <c r="AA27" s="72"/>
    </row>
    <row r="28" spans="1:27" s="48" customFormat="1" ht="12.75" customHeight="1" hidden="1">
      <c r="A28" s="37" t="s">
        <v>37</v>
      </c>
      <c r="B28" s="45"/>
      <c r="C28" s="38" t="s">
        <v>39</v>
      </c>
      <c r="D28" s="72"/>
      <c r="E28" s="67"/>
      <c r="F28" s="67"/>
      <c r="G28" s="72"/>
      <c r="H28" s="67"/>
      <c r="I28" s="67"/>
      <c r="J28" s="72"/>
      <c r="K28" s="67"/>
      <c r="L28" s="67"/>
      <c r="M28" s="72"/>
      <c r="N28" s="72"/>
      <c r="O28" s="72"/>
      <c r="P28" s="72"/>
      <c r="Q28" s="72"/>
      <c r="R28" s="72"/>
      <c r="S28" s="72"/>
      <c r="T28" s="67"/>
      <c r="U28" s="67"/>
      <c r="V28" s="72"/>
      <c r="W28" s="67"/>
      <c r="X28" s="67"/>
      <c r="Y28" s="72"/>
      <c r="Z28" s="72"/>
      <c r="AA28" s="72"/>
    </row>
    <row r="29" spans="1:27" s="48" customFormat="1" ht="12.75" customHeight="1" hidden="1">
      <c r="A29" s="37" t="s">
        <v>37</v>
      </c>
      <c r="B29" s="45"/>
      <c r="C29" s="38" t="s">
        <v>40</v>
      </c>
      <c r="D29" s="72"/>
      <c r="E29" s="67"/>
      <c r="F29" s="67"/>
      <c r="G29" s="72"/>
      <c r="H29" s="67"/>
      <c r="I29" s="67"/>
      <c r="J29" s="72"/>
      <c r="K29" s="67"/>
      <c r="L29" s="67"/>
      <c r="M29" s="72"/>
      <c r="N29" s="72"/>
      <c r="O29" s="72"/>
      <c r="P29" s="72"/>
      <c r="Q29" s="72"/>
      <c r="R29" s="72"/>
      <c r="S29" s="72"/>
      <c r="T29" s="67"/>
      <c r="U29" s="67"/>
      <c r="V29" s="72"/>
      <c r="W29" s="67"/>
      <c r="X29" s="67"/>
      <c r="Y29" s="72"/>
      <c r="Z29" s="72"/>
      <c r="AA29" s="72"/>
    </row>
    <row r="30" spans="1:27" s="48" customFormat="1" ht="12.75" customHeight="1" hidden="1">
      <c r="A30" s="37" t="s">
        <v>37</v>
      </c>
      <c r="B30" s="45"/>
      <c r="C30" s="38" t="s">
        <v>41</v>
      </c>
      <c r="D30" s="72"/>
      <c r="E30" s="67"/>
      <c r="F30" s="67"/>
      <c r="G30" s="72"/>
      <c r="H30" s="67"/>
      <c r="I30" s="67"/>
      <c r="J30" s="72"/>
      <c r="K30" s="67"/>
      <c r="L30" s="67"/>
      <c r="M30" s="72"/>
      <c r="N30" s="72"/>
      <c r="O30" s="72"/>
      <c r="P30" s="72"/>
      <c r="Q30" s="72"/>
      <c r="R30" s="72"/>
      <c r="S30" s="72"/>
      <c r="T30" s="67"/>
      <c r="U30" s="67"/>
      <c r="V30" s="72"/>
      <c r="W30" s="67"/>
      <c r="X30" s="67"/>
      <c r="Y30" s="72"/>
      <c r="Z30" s="72"/>
      <c r="AA30" s="72"/>
    </row>
    <row r="31" spans="1:27" s="48" customFormat="1" ht="12.75" customHeight="1" hidden="1">
      <c r="A31" s="39" t="s">
        <v>37</v>
      </c>
      <c r="B31" s="45"/>
      <c r="C31" s="38" t="s">
        <v>42</v>
      </c>
      <c r="D31" s="74"/>
      <c r="E31" s="75"/>
      <c r="F31" s="75"/>
      <c r="G31" s="74"/>
      <c r="H31" s="75"/>
      <c r="I31" s="75"/>
      <c r="J31" s="74"/>
      <c r="K31" s="75"/>
      <c r="L31" s="75"/>
      <c r="M31" s="74"/>
      <c r="N31" s="74"/>
      <c r="O31" s="74"/>
      <c r="P31" s="74"/>
      <c r="Q31" s="74"/>
      <c r="R31" s="74"/>
      <c r="S31" s="74"/>
      <c r="T31" s="75"/>
      <c r="U31" s="75"/>
      <c r="V31" s="74"/>
      <c r="W31" s="75"/>
      <c r="X31" s="75"/>
      <c r="Y31" s="74"/>
      <c r="Z31" s="74"/>
      <c r="AA31" s="74"/>
    </row>
    <row r="32" spans="1:27" ht="10.5" customHeight="1">
      <c r="A32" s="12"/>
      <c r="B32" s="28"/>
      <c r="C32" s="13"/>
      <c r="D32" s="33"/>
      <c r="E32" s="33"/>
      <c r="F32" s="34"/>
      <c r="G32" s="33"/>
      <c r="H32" s="33"/>
      <c r="I32" s="34"/>
      <c r="J32" s="33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4"/>
      <c r="V32" s="33"/>
      <c r="W32" s="33"/>
      <c r="X32" s="34"/>
      <c r="Y32" s="33"/>
      <c r="Z32" s="33"/>
      <c r="AA32" s="33"/>
    </row>
    <row r="33" spans="1:27" ht="12.75" customHeight="1">
      <c r="A33" s="14" t="s">
        <v>44</v>
      </c>
      <c r="B33" s="867" t="s">
        <v>43</v>
      </c>
      <c r="C33" s="867"/>
      <c r="D33" s="35">
        <f>+G33+J33+M33+P33+S33+V33+Y33</f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2.75" customHeight="1">
      <c r="A34" s="5" t="s">
        <v>46</v>
      </c>
      <c r="B34" s="857" t="s">
        <v>45</v>
      </c>
      <c r="C34" s="857"/>
      <c r="D34" s="35">
        <f aca="true" t="shared" si="0" ref="D34:D58">+G34+J34+M34+P34+S34+V34+Y34</f>
        <v>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12.75" customHeight="1">
      <c r="A35" s="5" t="s">
        <v>48</v>
      </c>
      <c r="B35" s="857" t="s">
        <v>47</v>
      </c>
      <c r="C35" s="857"/>
      <c r="D35" s="35">
        <f t="shared" si="0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55" customFormat="1" ht="12.75" customHeight="1">
      <c r="A36" s="7" t="s">
        <v>49</v>
      </c>
      <c r="B36" s="869" t="s">
        <v>175</v>
      </c>
      <c r="C36" s="869"/>
      <c r="D36" s="35">
        <f t="shared" si="0"/>
        <v>0</v>
      </c>
      <c r="E36" s="73">
        <f>SUM(E33:E35)</f>
        <v>0</v>
      </c>
      <c r="F36" s="73">
        <f>SUM(F33:F35)</f>
        <v>0</v>
      </c>
      <c r="G36" s="73">
        <f>SUM(G33:G35)</f>
        <v>0</v>
      </c>
      <c r="H36" s="73">
        <f aca="true" t="shared" si="1" ref="H36:X36">SUM(H33:H35)</f>
        <v>0</v>
      </c>
      <c r="I36" s="73">
        <f t="shared" si="1"/>
        <v>0</v>
      </c>
      <c r="J36" s="73">
        <f t="shared" si="1"/>
        <v>0</v>
      </c>
      <c r="K36" s="73">
        <f t="shared" si="1"/>
        <v>0</v>
      </c>
      <c r="L36" s="73">
        <f t="shared" si="1"/>
        <v>0</v>
      </c>
      <c r="M36" s="73">
        <f aca="true" t="shared" si="2" ref="M36:R36">SUM(M33:M35)</f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1"/>
        <v>0</v>
      </c>
      <c r="T36" s="73">
        <f t="shared" si="1"/>
        <v>0</v>
      </c>
      <c r="U36" s="73">
        <f t="shared" si="1"/>
        <v>0</v>
      </c>
      <c r="V36" s="73">
        <f t="shared" si="1"/>
        <v>0</v>
      </c>
      <c r="W36" s="73">
        <f t="shared" si="1"/>
        <v>0</v>
      </c>
      <c r="X36" s="73">
        <f t="shared" si="1"/>
        <v>0</v>
      </c>
      <c r="Y36" s="73">
        <f>SUM(Y33:Y35)</f>
        <v>0</v>
      </c>
      <c r="Z36" s="73">
        <f>SUM(Z33:Z35)</f>
        <v>0</v>
      </c>
      <c r="AA36" s="73">
        <f>SUM(AA33:AA35)</f>
        <v>0</v>
      </c>
    </row>
    <row r="37" spans="1:27" ht="12.75" customHeight="1">
      <c r="A37" s="5" t="s">
        <v>51</v>
      </c>
      <c r="B37" s="857" t="s">
        <v>50</v>
      </c>
      <c r="C37" s="857"/>
      <c r="D37" s="35">
        <f t="shared" si="0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2.75" customHeight="1">
      <c r="A38" s="5" t="s">
        <v>53</v>
      </c>
      <c r="B38" s="857" t="s">
        <v>52</v>
      </c>
      <c r="C38" s="857"/>
      <c r="D38" s="35">
        <f t="shared" si="0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55" customFormat="1" ht="12.75" customHeight="1">
      <c r="A39" s="7" t="s">
        <v>54</v>
      </c>
      <c r="B39" s="869" t="s">
        <v>174</v>
      </c>
      <c r="C39" s="869"/>
      <c r="D39" s="35">
        <f t="shared" si="0"/>
        <v>0</v>
      </c>
      <c r="E39" s="73">
        <f>+E37+E38</f>
        <v>0</v>
      </c>
      <c r="F39" s="73">
        <f>+F37+F38</f>
        <v>0</v>
      </c>
      <c r="G39" s="73">
        <f>+G37+G38</f>
        <v>0</v>
      </c>
      <c r="H39" s="73">
        <f aca="true" t="shared" si="3" ref="H39:X39">+H37+H38</f>
        <v>0</v>
      </c>
      <c r="I39" s="73">
        <f t="shared" si="3"/>
        <v>0</v>
      </c>
      <c r="J39" s="73">
        <f t="shared" si="3"/>
        <v>0</v>
      </c>
      <c r="K39" s="73">
        <f t="shared" si="3"/>
        <v>0</v>
      </c>
      <c r="L39" s="73">
        <f t="shared" si="3"/>
        <v>0</v>
      </c>
      <c r="M39" s="73">
        <f aca="true" t="shared" si="4" ref="M39:S39">+M37+M38</f>
        <v>0</v>
      </c>
      <c r="N39" s="73">
        <f t="shared" si="4"/>
        <v>0</v>
      </c>
      <c r="O39" s="73">
        <f t="shared" si="4"/>
        <v>0</v>
      </c>
      <c r="P39" s="73">
        <f t="shared" si="4"/>
        <v>0</v>
      </c>
      <c r="Q39" s="73">
        <f t="shared" si="4"/>
        <v>0</v>
      </c>
      <c r="R39" s="73">
        <f t="shared" si="4"/>
        <v>0</v>
      </c>
      <c r="S39" s="73">
        <f t="shared" si="4"/>
        <v>0</v>
      </c>
      <c r="T39" s="73">
        <f t="shared" si="3"/>
        <v>0</v>
      </c>
      <c r="U39" s="73">
        <f t="shared" si="3"/>
        <v>0</v>
      </c>
      <c r="V39" s="73">
        <f t="shared" si="3"/>
        <v>0</v>
      </c>
      <c r="W39" s="73">
        <f t="shared" si="3"/>
        <v>0</v>
      </c>
      <c r="X39" s="73">
        <f t="shared" si="3"/>
        <v>0</v>
      </c>
      <c r="Y39" s="73">
        <f>+Y37+Y38</f>
        <v>0</v>
      </c>
      <c r="Z39" s="73">
        <f>+Z37+Z38</f>
        <v>0</v>
      </c>
      <c r="AA39" s="73">
        <f>+AA37+AA38</f>
        <v>0</v>
      </c>
    </row>
    <row r="40" spans="1:27" ht="12.75" customHeight="1">
      <c r="A40" s="5" t="s">
        <v>56</v>
      </c>
      <c r="B40" s="857" t="s">
        <v>55</v>
      </c>
      <c r="C40" s="857"/>
      <c r="D40" s="35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12.75" customHeight="1">
      <c r="A41" s="5" t="s">
        <v>58</v>
      </c>
      <c r="B41" s="857" t="s">
        <v>57</v>
      </c>
      <c r="C41" s="857"/>
      <c r="D41" s="35">
        <f t="shared" si="0"/>
        <v>31102</v>
      </c>
      <c r="E41" s="32"/>
      <c r="F41" s="32"/>
      <c r="G41" s="32">
        <v>31102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12.75" customHeight="1">
      <c r="A42" s="5" t="s">
        <v>59</v>
      </c>
      <c r="B42" s="857" t="s">
        <v>172</v>
      </c>
      <c r="C42" s="857"/>
      <c r="D42" s="35">
        <f t="shared" si="0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2.75" customHeight="1">
      <c r="A43" s="5" t="s">
        <v>61</v>
      </c>
      <c r="B43" s="857" t="s">
        <v>60</v>
      </c>
      <c r="C43" s="857"/>
      <c r="D43" s="35">
        <f t="shared" si="0"/>
        <v>1298</v>
      </c>
      <c r="E43" s="32"/>
      <c r="F43" s="32"/>
      <c r="G43" s="32"/>
      <c r="H43" s="32"/>
      <c r="I43" s="32"/>
      <c r="J43" s="32"/>
      <c r="K43" s="32"/>
      <c r="L43" s="32"/>
      <c r="M43" s="32">
        <v>393</v>
      </c>
      <c r="N43" s="32"/>
      <c r="O43" s="32"/>
      <c r="P43" s="32">
        <v>905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12.75" customHeight="1">
      <c r="A44" s="5" t="s">
        <v>62</v>
      </c>
      <c r="B44" s="870" t="s">
        <v>171</v>
      </c>
      <c r="C44" s="870"/>
      <c r="D44" s="35">
        <f t="shared" si="0"/>
        <v>0</v>
      </c>
      <c r="E44" s="32">
        <f>+E45+E46</f>
        <v>0</v>
      </c>
      <c r="F44" s="32">
        <f>+F45+F46</f>
        <v>0</v>
      </c>
      <c r="G44" s="32">
        <f>+G45+G46</f>
        <v>0</v>
      </c>
      <c r="H44" s="32">
        <f aca="true" t="shared" si="5" ref="H44:X44">+H45+H46</f>
        <v>0</v>
      </c>
      <c r="I44" s="32">
        <f t="shared" si="5"/>
        <v>0</v>
      </c>
      <c r="J44" s="32">
        <f t="shared" si="5"/>
        <v>0</v>
      </c>
      <c r="K44" s="32">
        <f t="shared" si="5"/>
        <v>0</v>
      </c>
      <c r="L44" s="32">
        <f t="shared" si="5"/>
        <v>0</v>
      </c>
      <c r="M44" s="32">
        <f aca="true" t="shared" si="6" ref="M44:S44">+M45+M46</f>
        <v>0</v>
      </c>
      <c r="N44" s="32">
        <f t="shared" si="6"/>
        <v>0</v>
      </c>
      <c r="O44" s="32">
        <f t="shared" si="6"/>
        <v>0</v>
      </c>
      <c r="P44" s="32">
        <f t="shared" si="6"/>
        <v>0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5"/>
        <v>0</v>
      </c>
      <c r="U44" s="32">
        <f t="shared" si="5"/>
        <v>0</v>
      </c>
      <c r="V44" s="32">
        <f t="shared" si="5"/>
        <v>0</v>
      </c>
      <c r="W44" s="32">
        <f t="shared" si="5"/>
        <v>0</v>
      </c>
      <c r="X44" s="32">
        <f t="shared" si="5"/>
        <v>0</v>
      </c>
      <c r="Y44" s="32">
        <f>+Y45+Y46</f>
        <v>0</v>
      </c>
      <c r="Z44" s="32">
        <f>+Z45+Z46</f>
        <v>0</v>
      </c>
      <c r="AA44" s="32">
        <f>+AA45+AA46</f>
        <v>0</v>
      </c>
    </row>
    <row r="45" spans="1:27" s="48" customFormat="1" ht="12.75" customHeight="1">
      <c r="A45" s="37" t="s">
        <v>62</v>
      </c>
      <c r="B45" s="45"/>
      <c r="C45" s="38" t="s">
        <v>63</v>
      </c>
      <c r="D45" s="35">
        <f t="shared" si="0"/>
        <v>0</v>
      </c>
      <c r="E45" s="67"/>
      <c r="F45" s="67"/>
      <c r="G45" s="72"/>
      <c r="H45" s="67"/>
      <c r="I45" s="67"/>
      <c r="J45" s="72"/>
      <c r="K45" s="67"/>
      <c r="L45" s="67"/>
      <c r="M45" s="72"/>
      <c r="N45" s="72"/>
      <c r="O45" s="72"/>
      <c r="P45" s="72"/>
      <c r="Q45" s="72"/>
      <c r="R45" s="72"/>
      <c r="S45" s="72"/>
      <c r="T45" s="67"/>
      <c r="U45" s="67"/>
      <c r="V45" s="72"/>
      <c r="W45" s="67"/>
      <c r="X45" s="67"/>
      <c r="Y45" s="67"/>
      <c r="Z45" s="67"/>
      <c r="AA45" s="67"/>
    </row>
    <row r="46" spans="1:27" s="48" customFormat="1" ht="12.75" customHeight="1">
      <c r="A46" s="37" t="s">
        <v>62</v>
      </c>
      <c r="B46" s="45"/>
      <c r="C46" s="38" t="s">
        <v>173</v>
      </c>
      <c r="D46" s="35">
        <f t="shared" si="0"/>
        <v>0</v>
      </c>
      <c r="E46" s="67"/>
      <c r="F46" s="67"/>
      <c r="G46" s="72"/>
      <c r="H46" s="67"/>
      <c r="I46" s="67"/>
      <c r="J46" s="72"/>
      <c r="K46" s="67"/>
      <c r="L46" s="67"/>
      <c r="M46" s="72"/>
      <c r="N46" s="72"/>
      <c r="O46" s="72"/>
      <c r="P46" s="72"/>
      <c r="Q46" s="72"/>
      <c r="R46" s="72"/>
      <c r="S46" s="72"/>
      <c r="T46" s="67"/>
      <c r="U46" s="67"/>
      <c r="V46" s="72"/>
      <c r="W46" s="67"/>
      <c r="X46" s="67"/>
      <c r="Y46" s="67"/>
      <c r="Z46" s="67"/>
      <c r="AA46" s="67"/>
    </row>
    <row r="47" spans="1:27" ht="12.75" customHeight="1">
      <c r="A47" s="5" t="s">
        <v>65</v>
      </c>
      <c r="B47" s="867" t="s">
        <v>64</v>
      </c>
      <c r="C47" s="867"/>
      <c r="D47" s="35">
        <f t="shared" si="0"/>
        <v>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12.75" customHeight="1">
      <c r="A48" s="5" t="s">
        <v>67</v>
      </c>
      <c r="B48" s="857" t="s">
        <v>66</v>
      </c>
      <c r="C48" s="857"/>
      <c r="D48" s="35">
        <f t="shared" si="0"/>
        <v>0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55" customFormat="1" ht="12.75" customHeight="1">
      <c r="A49" s="7" t="s">
        <v>68</v>
      </c>
      <c r="B49" s="869" t="s">
        <v>161</v>
      </c>
      <c r="C49" s="869"/>
      <c r="D49" s="35">
        <f t="shared" si="0"/>
        <v>32400</v>
      </c>
      <c r="E49" s="73">
        <f>+E48+E47+E44+E43+E42+E41+E40</f>
        <v>0</v>
      </c>
      <c r="F49" s="73">
        <f>+F48+F47+F44+F43+F42+F41+F40</f>
        <v>0</v>
      </c>
      <c r="G49" s="73">
        <f>+G48+G47+G44+G43+G42+G41+G40</f>
        <v>31102</v>
      </c>
      <c r="H49" s="73">
        <f aca="true" t="shared" si="7" ref="H49:X49">+H48+H47+H44+H43+H42+H41+H40</f>
        <v>0</v>
      </c>
      <c r="I49" s="73">
        <f t="shared" si="7"/>
        <v>0</v>
      </c>
      <c r="J49" s="73">
        <f t="shared" si="7"/>
        <v>0</v>
      </c>
      <c r="K49" s="73">
        <f t="shared" si="7"/>
        <v>0</v>
      </c>
      <c r="L49" s="73">
        <f t="shared" si="7"/>
        <v>0</v>
      </c>
      <c r="M49" s="73">
        <f aca="true" t="shared" si="8" ref="M49:S49">+M48+M47+M44+M43+M42+M41+M40</f>
        <v>393</v>
      </c>
      <c r="N49" s="73">
        <f t="shared" si="8"/>
        <v>0</v>
      </c>
      <c r="O49" s="73">
        <f t="shared" si="8"/>
        <v>0</v>
      </c>
      <c r="P49" s="73">
        <f t="shared" si="8"/>
        <v>905</v>
      </c>
      <c r="Q49" s="73">
        <f t="shared" si="8"/>
        <v>0</v>
      </c>
      <c r="R49" s="73">
        <f t="shared" si="8"/>
        <v>0</v>
      </c>
      <c r="S49" s="73">
        <f t="shared" si="8"/>
        <v>0</v>
      </c>
      <c r="T49" s="73">
        <f t="shared" si="7"/>
        <v>0</v>
      </c>
      <c r="U49" s="73">
        <f t="shared" si="7"/>
        <v>0</v>
      </c>
      <c r="V49" s="73">
        <f t="shared" si="7"/>
        <v>0</v>
      </c>
      <c r="W49" s="73">
        <f t="shared" si="7"/>
        <v>0</v>
      </c>
      <c r="X49" s="73">
        <f t="shared" si="7"/>
        <v>0</v>
      </c>
      <c r="Y49" s="73">
        <f>+Y48+Y47+Y44+Y43+Y42+Y41+Y40</f>
        <v>0</v>
      </c>
      <c r="Z49" s="73">
        <f>+Z48+Z47+Z44+Z43+Z42+Z41+Z40</f>
        <v>0</v>
      </c>
      <c r="AA49" s="73">
        <f>+AA48+AA47+AA44+AA43+AA42+AA41+AA40</f>
        <v>0</v>
      </c>
    </row>
    <row r="50" spans="1:27" ht="12.75" customHeight="1">
      <c r="A50" s="5" t="s">
        <v>70</v>
      </c>
      <c r="B50" s="857" t="s">
        <v>69</v>
      </c>
      <c r="C50" s="857"/>
      <c r="D50" s="35">
        <f t="shared" si="0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12.75" customHeight="1">
      <c r="A51" s="5" t="s">
        <v>72</v>
      </c>
      <c r="B51" s="857" t="s">
        <v>71</v>
      </c>
      <c r="C51" s="857"/>
      <c r="D51" s="35">
        <f t="shared" si="0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55" customFormat="1" ht="12.75" customHeight="1">
      <c r="A52" s="7" t="s">
        <v>73</v>
      </c>
      <c r="B52" s="869" t="s">
        <v>160</v>
      </c>
      <c r="C52" s="869"/>
      <c r="D52" s="35">
        <f t="shared" si="0"/>
        <v>0</v>
      </c>
      <c r="E52" s="73"/>
      <c r="F52" s="73"/>
      <c r="G52" s="73">
        <f>+G50+G51</f>
        <v>0</v>
      </c>
      <c r="H52" s="73">
        <f aca="true" t="shared" si="9" ref="H52:X52">+H50+H51</f>
        <v>0</v>
      </c>
      <c r="I52" s="73">
        <f t="shared" si="9"/>
        <v>0</v>
      </c>
      <c r="J52" s="73">
        <f t="shared" si="9"/>
        <v>0</v>
      </c>
      <c r="K52" s="73">
        <f t="shared" si="9"/>
        <v>0</v>
      </c>
      <c r="L52" s="73">
        <f t="shared" si="9"/>
        <v>0</v>
      </c>
      <c r="M52" s="73">
        <f t="shared" si="9"/>
        <v>0</v>
      </c>
      <c r="N52" s="73">
        <f t="shared" si="9"/>
        <v>0</v>
      </c>
      <c r="O52" s="73">
        <f t="shared" si="9"/>
        <v>0</v>
      </c>
      <c r="P52" s="73">
        <f t="shared" si="9"/>
        <v>0</v>
      </c>
      <c r="Q52" s="73">
        <f t="shared" si="9"/>
        <v>0</v>
      </c>
      <c r="R52" s="73">
        <f t="shared" si="9"/>
        <v>0</v>
      </c>
      <c r="S52" s="73">
        <f t="shared" si="9"/>
        <v>0</v>
      </c>
      <c r="T52" s="73">
        <f t="shared" si="9"/>
        <v>0</v>
      </c>
      <c r="U52" s="73">
        <f t="shared" si="9"/>
        <v>0</v>
      </c>
      <c r="V52" s="73">
        <f t="shared" si="9"/>
        <v>0</v>
      </c>
      <c r="W52" s="73">
        <f t="shared" si="9"/>
        <v>0</v>
      </c>
      <c r="X52" s="73">
        <f t="shared" si="9"/>
        <v>0</v>
      </c>
      <c r="Y52" s="73">
        <f>+Y50+Y51</f>
        <v>0</v>
      </c>
      <c r="Z52" s="73">
        <f>+Z50+Z51</f>
        <v>0</v>
      </c>
      <c r="AA52" s="73">
        <f>+AA50+AA51</f>
        <v>0</v>
      </c>
    </row>
    <row r="53" spans="1:27" ht="12.75" customHeight="1">
      <c r="A53" s="5" t="s">
        <v>75</v>
      </c>
      <c r="B53" s="857" t="s">
        <v>74</v>
      </c>
      <c r="C53" s="857"/>
      <c r="D53" s="35">
        <f t="shared" si="0"/>
        <v>8749</v>
      </c>
      <c r="E53" s="32"/>
      <c r="F53" s="32"/>
      <c r="G53" s="32">
        <v>8398</v>
      </c>
      <c r="H53" s="32"/>
      <c r="I53" s="32"/>
      <c r="J53" s="32"/>
      <c r="K53" s="32"/>
      <c r="L53" s="32"/>
      <c r="M53" s="32">
        <v>107</v>
      </c>
      <c r="N53" s="32"/>
      <c r="O53" s="32"/>
      <c r="P53" s="32">
        <v>244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12.75" customHeight="1">
      <c r="A54" s="5" t="s">
        <v>77</v>
      </c>
      <c r="B54" s="857" t="s">
        <v>76</v>
      </c>
      <c r="C54" s="857"/>
      <c r="D54" s="35">
        <f t="shared" si="0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12.75" customHeight="1">
      <c r="A55" s="5" t="s">
        <v>78</v>
      </c>
      <c r="B55" s="857" t="s">
        <v>159</v>
      </c>
      <c r="C55" s="857"/>
      <c r="D55" s="35">
        <f t="shared" si="0"/>
        <v>552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>
        <v>552</v>
      </c>
      <c r="Z55" s="32"/>
      <c r="AA55" s="32"/>
    </row>
    <row r="56" spans="1:27" ht="12.75" customHeight="1">
      <c r="A56" s="5" t="s">
        <v>79</v>
      </c>
      <c r="B56" s="857" t="s">
        <v>158</v>
      </c>
      <c r="C56" s="857"/>
      <c r="D56" s="35">
        <f t="shared" si="0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12.75" customHeight="1">
      <c r="A57" s="5" t="s">
        <v>81</v>
      </c>
      <c r="B57" s="857" t="s">
        <v>80</v>
      </c>
      <c r="C57" s="857"/>
      <c r="D57" s="35">
        <f t="shared" si="0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55" customFormat="1" ht="12.75" customHeight="1">
      <c r="A58" s="7" t="s">
        <v>82</v>
      </c>
      <c r="B58" s="869" t="s">
        <v>157</v>
      </c>
      <c r="C58" s="869"/>
      <c r="D58" s="35">
        <f t="shared" si="0"/>
        <v>9301</v>
      </c>
      <c r="E58" s="73"/>
      <c r="F58" s="73"/>
      <c r="G58" s="73">
        <f>SUM(G53:G57)</f>
        <v>8398</v>
      </c>
      <c r="H58" s="73">
        <f aca="true" t="shared" si="10" ref="H58:X58">SUM(H53:H57)</f>
        <v>0</v>
      </c>
      <c r="I58" s="73">
        <f t="shared" si="10"/>
        <v>0</v>
      </c>
      <c r="J58" s="73">
        <f t="shared" si="10"/>
        <v>0</v>
      </c>
      <c r="K58" s="73">
        <f t="shared" si="10"/>
        <v>0</v>
      </c>
      <c r="L58" s="73">
        <f t="shared" si="10"/>
        <v>0</v>
      </c>
      <c r="M58" s="73">
        <f t="shared" si="10"/>
        <v>107</v>
      </c>
      <c r="N58" s="73">
        <f t="shared" si="10"/>
        <v>0</v>
      </c>
      <c r="O58" s="73">
        <f t="shared" si="10"/>
        <v>0</v>
      </c>
      <c r="P58" s="73">
        <f t="shared" si="10"/>
        <v>244</v>
      </c>
      <c r="Q58" s="73">
        <f t="shared" si="10"/>
        <v>0</v>
      </c>
      <c r="R58" s="73">
        <f t="shared" si="10"/>
        <v>0</v>
      </c>
      <c r="S58" s="73">
        <f t="shared" si="10"/>
        <v>0</v>
      </c>
      <c r="T58" s="73">
        <f t="shared" si="10"/>
        <v>0</v>
      </c>
      <c r="U58" s="73">
        <f t="shared" si="10"/>
        <v>0</v>
      </c>
      <c r="V58" s="73">
        <f t="shared" si="10"/>
        <v>0</v>
      </c>
      <c r="W58" s="73">
        <f t="shared" si="10"/>
        <v>0</v>
      </c>
      <c r="X58" s="73">
        <f t="shared" si="10"/>
        <v>0</v>
      </c>
      <c r="Y58" s="73">
        <f>SUM(Y53:Y57)</f>
        <v>552</v>
      </c>
      <c r="Z58" s="73">
        <f>SUM(Z53:Z57)</f>
        <v>0</v>
      </c>
      <c r="AA58" s="73">
        <f>SUM(AA53:AA57)</f>
        <v>0</v>
      </c>
    </row>
    <row r="59" spans="1:27" s="55" customFormat="1" ht="12.75" customHeight="1">
      <c r="A59" s="8" t="s">
        <v>83</v>
      </c>
      <c r="B59" s="868" t="s">
        <v>156</v>
      </c>
      <c r="C59" s="868"/>
      <c r="D59" s="70">
        <f>+D58+D52+D49+D39+D36</f>
        <v>41701</v>
      </c>
      <c r="E59" s="70">
        <f>+E58+E52+E49+E39+E36</f>
        <v>0</v>
      </c>
      <c r="F59" s="70">
        <f>+F58+F52+F49+F39+F36</f>
        <v>0</v>
      </c>
      <c r="G59" s="70">
        <f>+G58+G52+G49+G39+G36</f>
        <v>39500</v>
      </c>
      <c r="H59" s="70">
        <f aca="true" t="shared" si="11" ref="H59:X59">+H58+H52+H49+H39+H36</f>
        <v>0</v>
      </c>
      <c r="I59" s="70">
        <f t="shared" si="11"/>
        <v>0</v>
      </c>
      <c r="J59" s="70">
        <f t="shared" si="11"/>
        <v>0</v>
      </c>
      <c r="K59" s="70">
        <f t="shared" si="11"/>
        <v>0</v>
      </c>
      <c r="L59" s="70">
        <f t="shared" si="11"/>
        <v>0</v>
      </c>
      <c r="M59" s="70">
        <f t="shared" si="11"/>
        <v>500</v>
      </c>
      <c r="N59" s="70">
        <f t="shared" si="11"/>
        <v>0</v>
      </c>
      <c r="O59" s="70">
        <f t="shared" si="11"/>
        <v>0</v>
      </c>
      <c r="P59" s="70">
        <f t="shared" si="11"/>
        <v>1149</v>
      </c>
      <c r="Q59" s="70">
        <f t="shared" si="11"/>
        <v>0</v>
      </c>
      <c r="R59" s="70">
        <f t="shared" si="11"/>
        <v>0</v>
      </c>
      <c r="S59" s="70">
        <f t="shared" si="11"/>
        <v>0</v>
      </c>
      <c r="T59" s="70">
        <f t="shared" si="11"/>
        <v>0</v>
      </c>
      <c r="U59" s="70">
        <f t="shared" si="11"/>
        <v>0</v>
      </c>
      <c r="V59" s="70">
        <f t="shared" si="11"/>
        <v>0</v>
      </c>
      <c r="W59" s="70">
        <f t="shared" si="11"/>
        <v>0</v>
      </c>
      <c r="X59" s="70">
        <f t="shared" si="11"/>
        <v>0</v>
      </c>
      <c r="Y59" s="70">
        <f>+Y58+Y52+Y49+Y39+Y36</f>
        <v>552</v>
      </c>
      <c r="Z59" s="70">
        <f>+Z58+Z52+Z49+Z39+Z36</f>
        <v>0</v>
      </c>
      <c r="AA59" s="70">
        <f>+AA58+AA52+AA49+AA39+AA36</f>
        <v>0</v>
      </c>
    </row>
    <row r="60" spans="1:27" ht="8.25" customHeight="1">
      <c r="A60" s="9"/>
      <c r="B60" s="10"/>
      <c r="C60" s="10"/>
      <c r="D60" s="33"/>
      <c r="E60" s="33"/>
      <c r="F60" s="34"/>
      <c r="G60" s="33"/>
      <c r="H60" s="33"/>
      <c r="I60" s="34"/>
      <c r="J60" s="33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4"/>
      <c r="V60" s="33"/>
      <c r="W60" s="33"/>
      <c r="X60" s="34"/>
      <c r="Y60" s="33"/>
      <c r="Z60" s="33"/>
      <c r="AA60" s="33"/>
    </row>
    <row r="61" spans="1:27" ht="12.75" customHeight="1" hidden="1">
      <c r="A61" s="14" t="s">
        <v>85</v>
      </c>
      <c r="B61" s="867" t="s">
        <v>84</v>
      </c>
      <c r="C61" s="86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2.75" customHeight="1" hidden="1">
      <c r="A62" s="15" t="s">
        <v>86</v>
      </c>
      <c r="B62" s="870" t="s">
        <v>141</v>
      </c>
      <c r="C62" s="87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48" customFormat="1" ht="12.75" customHeight="1" hidden="1">
      <c r="A63" s="37" t="s">
        <v>86</v>
      </c>
      <c r="B63" s="45"/>
      <c r="C63" s="40" t="s">
        <v>143</v>
      </c>
      <c r="D63" s="72"/>
      <c r="E63" s="67"/>
      <c r="F63" s="67"/>
      <c r="G63" s="72"/>
      <c r="H63" s="67"/>
      <c r="I63" s="67"/>
      <c r="J63" s="72"/>
      <c r="K63" s="67"/>
      <c r="L63" s="67"/>
      <c r="M63" s="72"/>
      <c r="N63" s="72"/>
      <c r="O63" s="72"/>
      <c r="P63" s="72"/>
      <c r="Q63" s="72"/>
      <c r="R63" s="72"/>
      <c r="S63" s="72"/>
      <c r="T63" s="67"/>
      <c r="U63" s="67"/>
      <c r="V63" s="72"/>
      <c r="W63" s="67"/>
      <c r="X63" s="67"/>
      <c r="Y63" s="72"/>
      <c r="Z63" s="72"/>
      <c r="AA63" s="72"/>
    </row>
    <row r="64" spans="1:27" ht="12.75" customHeight="1" hidden="1">
      <c r="A64" s="5" t="s">
        <v>88</v>
      </c>
      <c r="B64" s="867" t="s">
        <v>87</v>
      </c>
      <c r="C64" s="86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12.75" customHeight="1" hidden="1">
      <c r="A65" s="15" t="s">
        <v>89</v>
      </c>
      <c r="B65" s="870" t="s">
        <v>144</v>
      </c>
      <c r="C65" s="87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s="48" customFormat="1" ht="12.75" customHeight="1" hidden="1">
      <c r="A66" s="37" t="s">
        <v>89</v>
      </c>
      <c r="B66" s="45"/>
      <c r="C66" s="38" t="s">
        <v>90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72"/>
      <c r="O66" s="72"/>
      <c r="P66" s="72"/>
      <c r="Q66" s="72"/>
      <c r="R66" s="72"/>
      <c r="S66" s="72"/>
      <c r="T66" s="67"/>
      <c r="U66" s="67"/>
      <c r="V66" s="72"/>
      <c r="W66" s="67"/>
      <c r="X66" s="67"/>
      <c r="Y66" s="72"/>
      <c r="Z66" s="72"/>
      <c r="AA66" s="72"/>
    </row>
    <row r="67" spans="1:27" s="48" customFormat="1" ht="12.75" customHeight="1" hidden="1">
      <c r="A67" s="37" t="s">
        <v>89</v>
      </c>
      <c r="B67" s="45"/>
      <c r="C67" s="40" t="s">
        <v>145</v>
      </c>
      <c r="D67" s="72"/>
      <c r="E67" s="67"/>
      <c r="F67" s="67"/>
      <c r="G67" s="72"/>
      <c r="H67" s="67"/>
      <c r="I67" s="67"/>
      <c r="J67" s="72"/>
      <c r="K67" s="67"/>
      <c r="L67" s="67"/>
      <c r="M67" s="72"/>
      <c r="N67" s="72"/>
      <c r="O67" s="72"/>
      <c r="P67" s="72"/>
      <c r="Q67" s="72"/>
      <c r="R67" s="72"/>
      <c r="S67" s="72"/>
      <c r="T67" s="67"/>
      <c r="U67" s="67"/>
      <c r="V67" s="72"/>
      <c r="W67" s="67"/>
      <c r="X67" s="67"/>
      <c r="Y67" s="72"/>
      <c r="Z67" s="72"/>
      <c r="AA67" s="72"/>
    </row>
    <row r="68" spans="1:27" ht="12.75" customHeight="1" hidden="1">
      <c r="A68" s="15" t="s">
        <v>91</v>
      </c>
      <c r="B68" s="871" t="s">
        <v>146</v>
      </c>
      <c r="C68" s="87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48" customFormat="1" ht="12.75" customHeight="1" hidden="1">
      <c r="A69" s="41" t="s">
        <v>91</v>
      </c>
      <c r="B69" s="45"/>
      <c r="C69" s="40" t="s">
        <v>147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ht="12.75" customHeight="1" hidden="1">
      <c r="A70" s="15" t="s">
        <v>92</v>
      </c>
      <c r="B70" s="543" t="s">
        <v>148</v>
      </c>
      <c r="C70" s="54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s="48" customFormat="1" ht="12.75" customHeight="1" hidden="1">
      <c r="A71" s="41" t="s">
        <v>92</v>
      </c>
      <c r="B71" s="45"/>
      <c r="C71" s="40" t="s">
        <v>149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ht="12.75" customHeight="1" hidden="1">
      <c r="A72" s="5" t="s">
        <v>93</v>
      </c>
      <c r="B72" s="543" t="s">
        <v>150</v>
      </c>
      <c r="C72" s="54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s="48" customFormat="1" ht="12.75" customHeight="1" hidden="1">
      <c r="A73" s="41" t="s">
        <v>93</v>
      </c>
      <c r="B73" s="45"/>
      <c r="C73" s="40" t="s">
        <v>94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ht="12.75" customHeight="1" hidden="1">
      <c r="A74" s="15" t="s">
        <v>95</v>
      </c>
      <c r="B74" s="877" t="s">
        <v>151</v>
      </c>
      <c r="C74" s="54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s="48" customFormat="1" ht="12.75" customHeight="1" hidden="1">
      <c r="A75" s="37" t="s">
        <v>95</v>
      </c>
      <c r="B75" s="45"/>
      <c r="C75" s="40" t="s">
        <v>152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:27" s="48" customFormat="1" ht="12.75" customHeight="1" hidden="1">
      <c r="A76" s="37" t="s">
        <v>95</v>
      </c>
      <c r="B76" s="45"/>
      <c r="C76" s="40" t="s">
        <v>142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s="48" customFormat="1" ht="12.75" customHeight="1" hidden="1">
      <c r="A77" s="42" t="s">
        <v>95</v>
      </c>
      <c r="B77" s="45"/>
      <c r="C77" s="40" t="s">
        <v>153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s="48" customFormat="1" ht="12.75" customHeight="1" hidden="1">
      <c r="A78" s="37" t="s">
        <v>95</v>
      </c>
      <c r="B78" s="45"/>
      <c r="C78" s="40" t="s">
        <v>154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s="55" customFormat="1" ht="12.75" customHeight="1">
      <c r="A79" s="8" t="s">
        <v>96</v>
      </c>
      <c r="B79" s="879" t="s">
        <v>155</v>
      </c>
      <c r="C79" s="88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ht="7.5" customHeight="1">
      <c r="A80" s="9"/>
      <c r="B80" s="878"/>
      <c r="C80" s="878"/>
      <c r="D80" s="33"/>
      <c r="E80" s="33"/>
      <c r="F80" s="34"/>
      <c r="G80" s="33"/>
      <c r="H80" s="33"/>
      <c r="I80" s="34"/>
      <c r="J80" s="33"/>
      <c r="K80" s="33"/>
      <c r="L80" s="34"/>
      <c r="M80" s="33"/>
      <c r="N80" s="33"/>
      <c r="O80" s="33"/>
      <c r="P80" s="33"/>
      <c r="Q80" s="33"/>
      <c r="R80" s="33"/>
      <c r="S80" s="33"/>
      <c r="T80" s="33"/>
      <c r="U80" s="34"/>
      <c r="V80" s="33"/>
      <c r="W80" s="33"/>
      <c r="X80" s="34"/>
      <c r="Y80" s="33"/>
      <c r="Z80" s="33"/>
      <c r="AA80" s="33"/>
    </row>
    <row r="81" spans="1:27" ht="12.75" customHeight="1">
      <c r="A81" s="14" t="s">
        <v>98</v>
      </c>
      <c r="B81" s="871" t="s">
        <v>97</v>
      </c>
      <c r="C81" s="871"/>
      <c r="D81" s="35">
        <f aca="true" t="shared" si="12" ref="D81:D98">+G81+J81+M81+P81+S81+V81+Y81</f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2.75" customHeight="1">
      <c r="A82" s="5" t="s">
        <v>100</v>
      </c>
      <c r="B82" s="877" t="s">
        <v>99</v>
      </c>
      <c r="C82" s="543"/>
      <c r="D82" s="35">
        <f t="shared" si="12"/>
        <v>0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5"/>
      <c r="Z82" s="35"/>
      <c r="AA82" s="35"/>
    </row>
    <row r="83" spans="1:27" s="48" customFormat="1" ht="12.75" customHeight="1">
      <c r="A83" s="37" t="s">
        <v>100</v>
      </c>
      <c r="B83" s="45"/>
      <c r="C83" s="40" t="s">
        <v>101</v>
      </c>
      <c r="D83" s="35">
        <f t="shared" si="12"/>
        <v>0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109"/>
      <c r="Z83" s="109"/>
      <c r="AA83" s="109"/>
    </row>
    <row r="84" spans="1:27" s="48" customFormat="1" ht="12.75" customHeight="1">
      <c r="A84" s="37" t="s">
        <v>100</v>
      </c>
      <c r="B84" s="45"/>
      <c r="C84" s="40" t="s">
        <v>102</v>
      </c>
      <c r="D84" s="35">
        <f t="shared" si="12"/>
        <v>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109"/>
      <c r="Z84" s="109"/>
      <c r="AA84" s="109"/>
    </row>
    <row r="85" spans="1:27" ht="12.75" customHeight="1">
      <c r="A85" s="5" t="s">
        <v>103</v>
      </c>
      <c r="B85" s="876" t="s">
        <v>170</v>
      </c>
      <c r="C85" s="543"/>
      <c r="D85" s="35">
        <f t="shared" si="12"/>
        <v>219831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5">
        <f>+Y86+Y87</f>
        <v>219831</v>
      </c>
      <c r="Z85" s="35"/>
      <c r="AA85" s="35"/>
    </row>
    <row r="86" spans="1:27" s="48" customFormat="1" ht="12.75" customHeight="1">
      <c r="A86" s="37" t="s">
        <v>103</v>
      </c>
      <c r="B86" s="45"/>
      <c r="C86" s="40" t="s">
        <v>101</v>
      </c>
      <c r="D86" s="35">
        <f t="shared" si="12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109"/>
      <c r="Z86" s="109"/>
      <c r="AA86" s="109"/>
    </row>
    <row r="87" spans="1:27" s="48" customFormat="1" ht="12.75" customHeight="1">
      <c r="A87" s="37" t="s">
        <v>103</v>
      </c>
      <c r="B87" s="45"/>
      <c r="C87" s="40" t="s">
        <v>102</v>
      </c>
      <c r="D87" s="35">
        <f t="shared" si="12"/>
        <v>219831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109">
        <f>8498+202783+8550</f>
        <v>219831</v>
      </c>
      <c r="Z87" s="109"/>
      <c r="AA87" s="109"/>
    </row>
    <row r="88" spans="1:27" ht="12.75" customHeight="1">
      <c r="A88" s="5" t="s">
        <v>105</v>
      </c>
      <c r="B88" s="876" t="s">
        <v>104</v>
      </c>
      <c r="C88" s="543"/>
      <c r="D88" s="35">
        <f t="shared" si="12"/>
        <v>0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5"/>
      <c r="Z88" s="35"/>
      <c r="AA88" s="35"/>
    </row>
    <row r="89" spans="1:27" s="48" customFormat="1" ht="12.75" customHeight="1">
      <c r="A89" s="52" t="s">
        <v>105</v>
      </c>
      <c r="B89" s="45"/>
      <c r="C89" s="40" t="s">
        <v>106</v>
      </c>
      <c r="D89" s="35">
        <f t="shared" si="12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109"/>
      <c r="Z89" s="109"/>
      <c r="AA89" s="109"/>
    </row>
    <row r="90" spans="1:27" s="48" customFormat="1" ht="12.75" customHeight="1">
      <c r="A90" s="52" t="s">
        <v>105</v>
      </c>
      <c r="B90" s="45"/>
      <c r="C90" s="40" t="s">
        <v>569</v>
      </c>
      <c r="D90" s="35">
        <f t="shared" si="12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109"/>
      <c r="Z90" s="109"/>
      <c r="AA90" s="109"/>
    </row>
    <row r="91" spans="1:27" s="48" customFormat="1" ht="12.75" customHeight="1">
      <c r="A91" s="52" t="s">
        <v>105</v>
      </c>
      <c r="B91" s="45"/>
      <c r="C91" s="40" t="s">
        <v>108</v>
      </c>
      <c r="D91" s="35">
        <f t="shared" si="12"/>
        <v>0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109"/>
      <c r="Z91" s="109"/>
      <c r="AA91" s="109"/>
    </row>
    <row r="92" spans="1:27" s="48" customFormat="1" ht="12.75" customHeight="1">
      <c r="A92" s="52" t="s">
        <v>105</v>
      </c>
      <c r="B92" s="45"/>
      <c r="C92" s="40" t="s">
        <v>109</v>
      </c>
      <c r="D92" s="35">
        <f t="shared" si="12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109"/>
      <c r="Z92" s="109"/>
      <c r="AA92" s="109"/>
    </row>
    <row r="93" spans="1:27" ht="12.75" customHeight="1">
      <c r="A93" s="5" t="s">
        <v>110</v>
      </c>
      <c r="B93" s="876" t="s">
        <v>169</v>
      </c>
      <c r="C93" s="543"/>
      <c r="D93" s="35">
        <f t="shared" si="12"/>
        <v>64565</v>
      </c>
      <c r="E93" s="32"/>
      <c r="F93" s="32"/>
      <c r="G93" s="32">
        <f>+G94+G95+G96+G97</f>
        <v>0</v>
      </c>
      <c r="H93" s="32">
        <f aca="true" t="shared" si="13" ref="H93:X93">+H94+H95+H96+H97</f>
        <v>0</v>
      </c>
      <c r="I93" s="32">
        <f t="shared" si="13"/>
        <v>0</v>
      </c>
      <c r="J93" s="32">
        <f t="shared" si="13"/>
        <v>49763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3114</v>
      </c>
      <c r="Q93" s="32">
        <f t="shared" si="13"/>
        <v>0</v>
      </c>
      <c r="R93" s="32">
        <f t="shared" si="13"/>
        <v>0</v>
      </c>
      <c r="S93" s="32">
        <f t="shared" si="13"/>
        <v>2500</v>
      </c>
      <c r="T93" s="32">
        <f t="shared" si="13"/>
        <v>0</v>
      </c>
      <c r="U93" s="32">
        <f t="shared" si="13"/>
        <v>0</v>
      </c>
      <c r="V93" s="32">
        <f t="shared" si="13"/>
        <v>9188</v>
      </c>
      <c r="W93" s="32">
        <f t="shared" si="13"/>
        <v>0</v>
      </c>
      <c r="X93" s="32">
        <f t="shared" si="13"/>
        <v>0</v>
      </c>
      <c r="Y93" s="35"/>
      <c r="Z93" s="35"/>
      <c r="AA93" s="35"/>
    </row>
    <row r="94" spans="1:27" s="48" customFormat="1" ht="12.75" customHeight="1">
      <c r="A94" s="52" t="s">
        <v>110</v>
      </c>
      <c r="B94" s="45"/>
      <c r="C94" s="40" t="s">
        <v>106</v>
      </c>
      <c r="D94" s="35">
        <f t="shared" si="12"/>
        <v>11688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>
        <v>2500</v>
      </c>
      <c r="T94" s="67"/>
      <c r="U94" s="67"/>
      <c r="V94" s="67">
        <v>9188</v>
      </c>
      <c r="W94" s="67"/>
      <c r="X94" s="67"/>
      <c r="Y94" s="109"/>
      <c r="Z94" s="109"/>
      <c r="AA94" s="109"/>
    </row>
    <row r="95" spans="1:27" s="48" customFormat="1" ht="12.75" customHeight="1">
      <c r="A95" s="52" t="s">
        <v>110</v>
      </c>
      <c r="B95" s="45"/>
      <c r="C95" s="40" t="s">
        <v>569</v>
      </c>
      <c r="D95" s="35">
        <f t="shared" si="12"/>
        <v>52877</v>
      </c>
      <c r="E95" s="67"/>
      <c r="F95" s="67"/>
      <c r="G95" s="67"/>
      <c r="H95" s="67"/>
      <c r="I95" s="67"/>
      <c r="J95" s="67">
        <v>49763</v>
      </c>
      <c r="K95" s="67"/>
      <c r="L95" s="67"/>
      <c r="M95" s="67"/>
      <c r="N95" s="67"/>
      <c r="O95" s="67"/>
      <c r="P95" s="67">
        <v>3114</v>
      </c>
      <c r="Q95" s="67"/>
      <c r="R95" s="67"/>
      <c r="S95" s="67"/>
      <c r="T95" s="67"/>
      <c r="U95" s="67"/>
      <c r="V95" s="67"/>
      <c r="W95" s="67"/>
      <c r="X95" s="67"/>
      <c r="Y95" s="109"/>
      <c r="Z95" s="109"/>
      <c r="AA95" s="109"/>
    </row>
    <row r="96" spans="1:27" s="48" customFormat="1" ht="12.75" customHeight="1">
      <c r="A96" s="52" t="s">
        <v>110</v>
      </c>
      <c r="B96" s="45"/>
      <c r="C96" s="40" t="s">
        <v>108</v>
      </c>
      <c r="D96" s="35">
        <f t="shared" si="12"/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109"/>
      <c r="Z96" s="109"/>
      <c r="AA96" s="109"/>
    </row>
    <row r="97" spans="1:27" s="48" customFormat="1" ht="12.75" customHeight="1">
      <c r="A97" s="52" t="s">
        <v>110</v>
      </c>
      <c r="B97" s="45"/>
      <c r="C97" s="40" t="s">
        <v>109</v>
      </c>
      <c r="D97" s="35">
        <f t="shared" si="12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109"/>
      <c r="Z97" s="109"/>
      <c r="AA97" s="109"/>
    </row>
    <row r="98" spans="1:27" ht="12.75" customHeight="1">
      <c r="A98" s="5" t="s">
        <v>112</v>
      </c>
      <c r="B98" s="867" t="s">
        <v>111</v>
      </c>
      <c r="C98" s="857"/>
      <c r="D98" s="35">
        <f t="shared" si="12"/>
        <v>29728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5">
        <v>29728</v>
      </c>
      <c r="Z98" s="35"/>
      <c r="AA98" s="35"/>
    </row>
    <row r="99" spans="1:27" s="55" customFormat="1" ht="12.75" customHeight="1">
      <c r="A99" s="8" t="s">
        <v>113</v>
      </c>
      <c r="B99" s="868" t="s">
        <v>168</v>
      </c>
      <c r="C99" s="868"/>
      <c r="D99" s="70">
        <f>+D98+D93+D88+D85+D82+D81</f>
        <v>314124</v>
      </c>
      <c r="E99" s="70">
        <f>+E98+E93+E88+E85+E82+E81</f>
        <v>0</v>
      </c>
      <c r="F99" s="70">
        <f>+F98+F93+F88+F85+F82+F81</f>
        <v>0</v>
      </c>
      <c r="G99" s="70">
        <f>+G98+G93+G88+G85+G82+G81</f>
        <v>0</v>
      </c>
      <c r="H99" s="70">
        <f aca="true" t="shared" si="14" ref="H99:AA99">+H98+H93+H88+H85+H82+H81</f>
        <v>0</v>
      </c>
      <c r="I99" s="70">
        <f t="shared" si="14"/>
        <v>0</v>
      </c>
      <c r="J99" s="70">
        <f t="shared" si="14"/>
        <v>49763</v>
      </c>
      <c r="K99" s="70">
        <f t="shared" si="14"/>
        <v>0</v>
      </c>
      <c r="L99" s="70">
        <f t="shared" si="14"/>
        <v>0</v>
      </c>
      <c r="M99" s="70">
        <f t="shared" si="14"/>
        <v>0</v>
      </c>
      <c r="N99" s="70">
        <f t="shared" si="14"/>
        <v>0</v>
      </c>
      <c r="O99" s="70">
        <f t="shared" si="14"/>
        <v>0</v>
      </c>
      <c r="P99" s="70">
        <f t="shared" si="14"/>
        <v>3114</v>
      </c>
      <c r="Q99" s="70">
        <f t="shared" si="14"/>
        <v>0</v>
      </c>
      <c r="R99" s="70">
        <f t="shared" si="14"/>
        <v>0</v>
      </c>
      <c r="S99" s="70">
        <f t="shared" si="14"/>
        <v>2500</v>
      </c>
      <c r="T99" s="70">
        <f t="shared" si="14"/>
        <v>0</v>
      </c>
      <c r="U99" s="70">
        <f t="shared" si="14"/>
        <v>0</v>
      </c>
      <c r="V99" s="70">
        <f t="shared" si="14"/>
        <v>9188</v>
      </c>
      <c r="W99" s="70">
        <f t="shared" si="14"/>
        <v>0</v>
      </c>
      <c r="X99" s="70">
        <f t="shared" si="14"/>
        <v>0</v>
      </c>
      <c r="Y99" s="70">
        <f t="shared" si="14"/>
        <v>249559</v>
      </c>
      <c r="Z99" s="70">
        <f t="shared" si="14"/>
        <v>0</v>
      </c>
      <c r="AA99" s="70">
        <f t="shared" si="14"/>
        <v>0</v>
      </c>
    </row>
    <row r="100" spans="1:27" ht="11.25" customHeight="1">
      <c r="A100" s="9"/>
      <c r="B100" s="10"/>
      <c r="C100" s="10"/>
      <c r="D100" s="33"/>
      <c r="E100" s="33"/>
      <c r="F100" s="34"/>
      <c r="G100" s="33"/>
      <c r="H100" s="33"/>
      <c r="I100" s="34"/>
      <c r="J100" s="33"/>
      <c r="K100" s="33"/>
      <c r="L100" s="34"/>
      <c r="M100" s="33"/>
      <c r="N100" s="33"/>
      <c r="O100" s="33"/>
      <c r="P100" s="33"/>
      <c r="Q100" s="33"/>
      <c r="R100" s="33"/>
      <c r="S100" s="33"/>
      <c r="T100" s="33"/>
      <c r="U100" s="34"/>
      <c r="V100" s="33"/>
      <c r="W100" s="33"/>
      <c r="X100" s="34"/>
      <c r="Y100" s="33"/>
      <c r="Z100" s="33"/>
      <c r="AA100" s="33"/>
    </row>
    <row r="101" spans="1:27" ht="12.75" customHeight="1" hidden="1">
      <c r="A101" s="14" t="s">
        <v>115</v>
      </c>
      <c r="B101" s="867" t="s">
        <v>114</v>
      </c>
      <c r="C101" s="867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2.75" customHeight="1" hidden="1">
      <c r="A102" s="5" t="s">
        <v>116</v>
      </c>
      <c r="B102" s="857" t="s">
        <v>167</v>
      </c>
      <c r="C102" s="857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48" customFormat="1" ht="12.75" customHeight="1" hidden="1">
      <c r="A103" s="41" t="s">
        <v>116</v>
      </c>
      <c r="B103" s="45"/>
      <c r="C103" s="53" t="s">
        <v>117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ht="12.75" customHeight="1" hidden="1">
      <c r="A104" s="5" t="s">
        <v>119</v>
      </c>
      <c r="B104" s="857" t="s">
        <v>118</v>
      </c>
      <c r="C104" s="85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12.75" customHeight="1" hidden="1">
      <c r="A105" s="5" t="s">
        <v>121</v>
      </c>
      <c r="B105" s="857" t="s">
        <v>120</v>
      </c>
      <c r="C105" s="857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12.75" customHeight="1" hidden="1">
      <c r="A106" s="5" t="s">
        <v>123</v>
      </c>
      <c r="B106" s="857" t="s">
        <v>122</v>
      </c>
      <c r="C106" s="85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12.75" customHeight="1" hidden="1">
      <c r="A107" s="5" t="s">
        <v>125</v>
      </c>
      <c r="B107" s="857" t="s">
        <v>124</v>
      </c>
      <c r="C107" s="85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12.75" customHeight="1" hidden="1">
      <c r="A108" s="5" t="s">
        <v>127</v>
      </c>
      <c r="B108" s="857" t="s">
        <v>126</v>
      </c>
      <c r="C108" s="857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s="55" customFormat="1" ht="12.75" customHeight="1">
      <c r="A109" s="8" t="s">
        <v>128</v>
      </c>
      <c r="B109" s="868" t="s">
        <v>166</v>
      </c>
      <c r="C109" s="868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ht="5.25" customHeight="1">
      <c r="A110" s="9"/>
      <c r="B110" s="10"/>
      <c r="C110" s="10"/>
      <c r="D110" s="33"/>
      <c r="E110" s="33"/>
      <c r="F110" s="34"/>
      <c r="G110" s="33"/>
      <c r="H110" s="33"/>
      <c r="I110" s="34"/>
      <c r="J110" s="33"/>
      <c r="K110" s="33"/>
      <c r="L110" s="34"/>
      <c r="M110" s="33"/>
      <c r="N110" s="33"/>
      <c r="O110" s="33"/>
      <c r="P110" s="33"/>
      <c r="Q110" s="33"/>
      <c r="R110" s="33"/>
      <c r="S110" s="33"/>
      <c r="T110" s="33"/>
      <c r="U110" s="34"/>
      <c r="V110" s="33"/>
      <c r="W110" s="33"/>
      <c r="X110" s="34"/>
      <c r="Y110" s="33"/>
      <c r="Z110" s="33"/>
      <c r="AA110" s="33"/>
    </row>
    <row r="111" spans="1:27" ht="12.75" customHeight="1" hidden="1">
      <c r="A111" s="5" t="s">
        <v>130</v>
      </c>
      <c r="B111" s="857" t="s">
        <v>129</v>
      </c>
      <c r="C111" s="85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12.75" customHeight="1" hidden="1">
      <c r="A112" s="5" t="s">
        <v>132</v>
      </c>
      <c r="B112" s="857" t="s">
        <v>131</v>
      </c>
      <c r="C112" s="85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12.75" customHeight="1" hidden="1">
      <c r="A113" s="5" t="s">
        <v>134</v>
      </c>
      <c r="B113" s="857" t="s">
        <v>133</v>
      </c>
      <c r="C113" s="85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12.75" customHeight="1" hidden="1">
      <c r="A114" s="5" t="s">
        <v>136</v>
      </c>
      <c r="B114" s="857" t="s">
        <v>135</v>
      </c>
      <c r="C114" s="85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s="55" customFormat="1" ht="12.75" customHeight="1">
      <c r="A115" s="8" t="s">
        <v>137</v>
      </c>
      <c r="B115" s="868" t="s">
        <v>165</v>
      </c>
      <c r="C115" s="868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ht="12.75" customHeight="1">
      <c r="A116" s="9"/>
      <c r="B116" s="10"/>
      <c r="C116" s="10"/>
      <c r="D116" s="33"/>
      <c r="E116" s="33"/>
      <c r="F116" s="3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ht="12.75" customHeight="1" hidden="1">
      <c r="A117" s="332" t="s">
        <v>482</v>
      </c>
      <c r="B117" s="867" t="s">
        <v>483</v>
      </c>
      <c r="C117" s="867"/>
      <c r="D117" s="335"/>
      <c r="E117" s="335"/>
      <c r="F117" s="336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</row>
    <row r="118" spans="1:27" ht="12.75" customHeight="1" hidden="1">
      <c r="A118" s="14" t="s">
        <v>138</v>
      </c>
      <c r="B118" s="867" t="s">
        <v>164</v>
      </c>
      <c r="C118" s="867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s="55" customFormat="1" ht="12.75" customHeight="1">
      <c r="A119" s="17" t="s">
        <v>139</v>
      </c>
      <c r="B119" s="872" t="s">
        <v>163</v>
      </c>
      <c r="C119" s="872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.75" customHeight="1">
      <c r="A120" s="9"/>
      <c r="B120" s="18"/>
      <c r="C120" s="18"/>
      <c r="D120" s="33"/>
      <c r="E120" s="33"/>
      <c r="F120" s="34"/>
      <c r="G120" s="33"/>
      <c r="H120" s="33"/>
      <c r="I120" s="34"/>
      <c r="J120" s="33"/>
      <c r="K120" s="33"/>
      <c r="L120" s="34"/>
      <c r="M120" s="33"/>
      <c r="N120" s="33"/>
      <c r="O120" s="33"/>
      <c r="P120" s="33"/>
      <c r="Q120" s="33"/>
      <c r="R120" s="33"/>
      <c r="S120" s="33"/>
      <c r="T120" s="33"/>
      <c r="U120" s="34"/>
      <c r="V120" s="33"/>
      <c r="W120" s="33"/>
      <c r="X120" s="34"/>
      <c r="Y120" s="33"/>
      <c r="Z120" s="33"/>
      <c r="AA120" s="33"/>
    </row>
    <row r="121" spans="1:27" s="55" customFormat="1" ht="12.75" customHeight="1">
      <c r="A121" s="19" t="s">
        <v>140</v>
      </c>
      <c r="B121" s="895" t="s">
        <v>162</v>
      </c>
      <c r="C121" s="895"/>
      <c r="D121" s="69">
        <f>+D119+D115+D109+D99+D79+D59+D26+D24</f>
        <v>355825</v>
      </c>
      <c r="E121" s="69">
        <f>+E119+E115+E109+E99+E79+E59+E26+E24</f>
        <v>0</v>
      </c>
      <c r="F121" s="69">
        <f>+F119+F115+F109+F99+F79+F59+F26+F24</f>
        <v>0</v>
      </c>
      <c r="G121" s="69">
        <f>+G119+G115+G109+G99+G79+G59+G26+G24</f>
        <v>39500</v>
      </c>
      <c r="H121" s="69">
        <f aca="true" t="shared" si="15" ref="H121:X121">+H119+H115+H109+H99+H79+H59+H26+H24</f>
        <v>0</v>
      </c>
      <c r="I121" s="69">
        <f t="shared" si="15"/>
        <v>0</v>
      </c>
      <c r="J121" s="69">
        <f t="shared" si="15"/>
        <v>49763</v>
      </c>
      <c r="K121" s="69">
        <f t="shared" si="15"/>
        <v>0</v>
      </c>
      <c r="L121" s="69">
        <f t="shared" si="15"/>
        <v>0</v>
      </c>
      <c r="M121" s="69">
        <f t="shared" si="15"/>
        <v>500</v>
      </c>
      <c r="N121" s="69">
        <f t="shared" si="15"/>
        <v>0</v>
      </c>
      <c r="O121" s="69">
        <f t="shared" si="15"/>
        <v>0</v>
      </c>
      <c r="P121" s="69">
        <f t="shared" si="15"/>
        <v>4263</v>
      </c>
      <c r="Q121" s="69">
        <f t="shared" si="15"/>
        <v>0</v>
      </c>
      <c r="R121" s="69">
        <f t="shared" si="15"/>
        <v>0</v>
      </c>
      <c r="S121" s="69">
        <f t="shared" si="15"/>
        <v>2500</v>
      </c>
      <c r="T121" s="69">
        <f t="shared" si="15"/>
        <v>0</v>
      </c>
      <c r="U121" s="69">
        <f t="shared" si="15"/>
        <v>0</v>
      </c>
      <c r="V121" s="69">
        <f t="shared" si="15"/>
        <v>9188</v>
      </c>
      <c r="W121" s="69">
        <f t="shared" si="15"/>
        <v>0</v>
      </c>
      <c r="X121" s="69">
        <f t="shared" si="15"/>
        <v>0</v>
      </c>
      <c r="Y121" s="69"/>
      <c r="Z121" s="69"/>
      <c r="AA121" s="69"/>
    </row>
    <row r="122" ht="12.75" customHeight="1"/>
    <row r="123" spans="1:27" ht="12.75" customHeight="1">
      <c r="A123" s="108" t="s">
        <v>309</v>
      </c>
      <c r="B123" s="899" t="s">
        <v>308</v>
      </c>
      <c r="C123" s="900"/>
      <c r="D123" s="22">
        <f>+G123+J123+M123+P123+S123+V123+Y123</f>
        <v>73753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>
        <f>67593+6160</f>
        <v>73753</v>
      </c>
      <c r="Z123" s="22"/>
      <c r="AA123" s="22"/>
    </row>
    <row r="124" spans="1:27" ht="12.75" customHeight="1">
      <c r="A124" s="108" t="s">
        <v>475</v>
      </c>
      <c r="B124" s="899" t="s">
        <v>478</v>
      </c>
      <c r="C124" s="900"/>
      <c r="D124" s="22">
        <f>+G124+J124+M124+P124+S124+V124+Y124</f>
        <v>0</v>
      </c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2.75" customHeight="1">
      <c r="A125" s="108" t="s">
        <v>476</v>
      </c>
      <c r="B125" s="899" t="s">
        <v>477</v>
      </c>
      <c r="C125" s="900"/>
      <c r="D125" s="22">
        <f>+G125+J125+M125+P125+S125+V125+Y125</f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s="55" customFormat="1" ht="12.75" customHeight="1">
      <c r="A126" s="104" t="s">
        <v>311</v>
      </c>
      <c r="B126" s="901" t="s">
        <v>310</v>
      </c>
      <c r="C126" s="901"/>
      <c r="D126" s="56">
        <f>SUM(D123:D125)</f>
        <v>73753</v>
      </c>
      <c r="E126" s="56"/>
      <c r="F126" s="56"/>
      <c r="G126" s="56">
        <f>SUM(G123:G125)</f>
        <v>0</v>
      </c>
      <c r="H126" s="56">
        <f aca="true" t="shared" si="16" ref="H126:Y126">SUM(H123:H125)</f>
        <v>0</v>
      </c>
      <c r="I126" s="56">
        <f t="shared" si="16"/>
        <v>0</v>
      </c>
      <c r="J126" s="56">
        <f t="shared" si="16"/>
        <v>0</v>
      </c>
      <c r="K126" s="56">
        <f t="shared" si="16"/>
        <v>0</v>
      </c>
      <c r="L126" s="56">
        <f t="shared" si="16"/>
        <v>0</v>
      </c>
      <c r="M126" s="56">
        <f t="shared" si="16"/>
        <v>0</v>
      </c>
      <c r="N126" s="56">
        <f t="shared" si="16"/>
        <v>0</v>
      </c>
      <c r="O126" s="56">
        <f t="shared" si="16"/>
        <v>0</v>
      </c>
      <c r="P126" s="56">
        <f t="shared" si="16"/>
        <v>0</v>
      </c>
      <c r="Q126" s="56">
        <f t="shared" si="16"/>
        <v>0</v>
      </c>
      <c r="R126" s="56">
        <f t="shared" si="16"/>
        <v>0</v>
      </c>
      <c r="S126" s="56">
        <f t="shared" si="16"/>
        <v>0</v>
      </c>
      <c r="T126" s="56">
        <f t="shared" si="16"/>
        <v>0</v>
      </c>
      <c r="U126" s="56">
        <f t="shared" si="16"/>
        <v>0</v>
      </c>
      <c r="V126" s="56">
        <f t="shared" si="16"/>
        <v>0</v>
      </c>
      <c r="W126" s="56">
        <f t="shared" si="16"/>
        <v>0</v>
      </c>
      <c r="X126" s="56">
        <f t="shared" si="16"/>
        <v>0</v>
      </c>
      <c r="Y126" s="56">
        <f t="shared" si="16"/>
        <v>73753</v>
      </c>
      <c r="Z126" s="56">
        <f>SUM(Z123:Z125)</f>
        <v>0</v>
      </c>
      <c r="AA126" s="56">
        <f>SUM(AA123:AA125)</f>
        <v>0</v>
      </c>
    </row>
    <row r="127" spans="1:27" s="55" customFormat="1" ht="12.75" customHeight="1">
      <c r="A127" s="104" t="s">
        <v>479</v>
      </c>
      <c r="B127" s="902" t="s">
        <v>480</v>
      </c>
      <c r="C127" s="903"/>
      <c r="D127" s="56">
        <f>+G127+J127+M127+P127+S127+V127+Y127</f>
        <v>330421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>
        <v>330421</v>
      </c>
      <c r="Z127" s="56"/>
      <c r="AA127" s="56"/>
    </row>
    <row r="128" spans="1:27" s="55" customFormat="1" ht="12.75" customHeight="1">
      <c r="A128" s="104" t="s">
        <v>312</v>
      </c>
      <c r="B128" s="183" t="s">
        <v>318</v>
      </c>
      <c r="C128" s="198"/>
      <c r="D128" s="56">
        <f>SUM(D125:D127)</f>
        <v>404174</v>
      </c>
      <c r="E128" s="56"/>
      <c r="F128" s="56"/>
      <c r="G128" s="56">
        <f>+G127+G126</f>
        <v>0</v>
      </c>
      <c r="H128" s="56">
        <f aca="true" t="shared" si="17" ref="H128:AA128">+H127+H126</f>
        <v>0</v>
      </c>
      <c r="I128" s="56">
        <f t="shared" si="17"/>
        <v>0</v>
      </c>
      <c r="J128" s="56">
        <f t="shared" si="17"/>
        <v>0</v>
      </c>
      <c r="K128" s="56">
        <f t="shared" si="17"/>
        <v>0</v>
      </c>
      <c r="L128" s="56">
        <f t="shared" si="17"/>
        <v>0</v>
      </c>
      <c r="M128" s="56">
        <f t="shared" si="17"/>
        <v>0</v>
      </c>
      <c r="N128" s="56">
        <f t="shared" si="17"/>
        <v>0</v>
      </c>
      <c r="O128" s="56">
        <f t="shared" si="17"/>
        <v>0</v>
      </c>
      <c r="P128" s="56">
        <f t="shared" si="17"/>
        <v>0</v>
      </c>
      <c r="Q128" s="56">
        <f t="shared" si="17"/>
        <v>0</v>
      </c>
      <c r="R128" s="56">
        <f t="shared" si="17"/>
        <v>0</v>
      </c>
      <c r="S128" s="56">
        <f t="shared" si="17"/>
        <v>0</v>
      </c>
      <c r="T128" s="56">
        <f t="shared" si="17"/>
        <v>0</v>
      </c>
      <c r="U128" s="56">
        <f t="shared" si="17"/>
        <v>0</v>
      </c>
      <c r="V128" s="56">
        <f t="shared" si="17"/>
        <v>0</v>
      </c>
      <c r="W128" s="56">
        <f t="shared" si="17"/>
        <v>0</v>
      </c>
      <c r="X128" s="56">
        <f t="shared" si="17"/>
        <v>0</v>
      </c>
      <c r="Y128" s="56">
        <f t="shared" si="17"/>
        <v>404174</v>
      </c>
      <c r="Z128" s="56">
        <f t="shared" si="17"/>
        <v>0</v>
      </c>
      <c r="AA128" s="56">
        <f t="shared" si="17"/>
        <v>0</v>
      </c>
    </row>
  </sheetData>
  <sheetProtection/>
  <mergeCells count="103">
    <mergeCell ref="B124:C124"/>
    <mergeCell ref="B125:C125"/>
    <mergeCell ref="B127:C127"/>
    <mergeCell ref="B117:C117"/>
    <mergeCell ref="B121:C121"/>
    <mergeCell ref="B119:C119"/>
    <mergeCell ref="B105:C105"/>
    <mergeCell ref="B106:C106"/>
    <mergeCell ref="B107:C107"/>
    <mergeCell ref="B108:C108"/>
    <mergeCell ref="B109:C109"/>
    <mergeCell ref="B111:C111"/>
    <mergeCell ref="B112:C112"/>
    <mergeCell ref="B113:C113"/>
    <mergeCell ref="B114:C114"/>
    <mergeCell ref="B102:C102"/>
    <mergeCell ref="B104:C104"/>
    <mergeCell ref="B115:C115"/>
    <mergeCell ref="B118:C118"/>
    <mergeCell ref="B93:C93"/>
    <mergeCell ref="B98:C98"/>
    <mergeCell ref="B99:C99"/>
    <mergeCell ref="B101:C101"/>
    <mergeCell ref="B88:C88"/>
    <mergeCell ref="B64:C64"/>
    <mergeCell ref="B65:C65"/>
    <mergeCell ref="B68:C68"/>
    <mergeCell ref="B70:C70"/>
    <mergeCell ref="B72:C72"/>
    <mergeCell ref="B74:C74"/>
    <mergeCell ref="B79:C79"/>
    <mergeCell ref="B80:C80"/>
    <mergeCell ref="B81:C81"/>
    <mergeCell ref="B82:C82"/>
    <mergeCell ref="B85:C85"/>
    <mergeCell ref="B62:C62"/>
    <mergeCell ref="B50:C50"/>
    <mergeCell ref="B51:C51"/>
    <mergeCell ref="B52:C52"/>
    <mergeCell ref="B53:C53"/>
    <mergeCell ref="B54:C54"/>
    <mergeCell ref="B55:C55"/>
    <mergeCell ref="B56:C56"/>
    <mergeCell ref="B49:C49"/>
    <mergeCell ref="B36:C36"/>
    <mergeCell ref="B37:C37"/>
    <mergeCell ref="B38:C38"/>
    <mergeCell ref="B39:C39"/>
    <mergeCell ref="B40:C40"/>
    <mergeCell ref="B57:C57"/>
    <mergeCell ref="B58:C58"/>
    <mergeCell ref="B59:C59"/>
    <mergeCell ref="B61:C61"/>
    <mergeCell ref="B43:C43"/>
    <mergeCell ref="B44:C44"/>
    <mergeCell ref="B47:C47"/>
    <mergeCell ref="B48:C48"/>
    <mergeCell ref="B14:C14"/>
    <mergeCell ref="B15:C15"/>
    <mergeCell ref="B41:C41"/>
    <mergeCell ref="B42:C42"/>
    <mergeCell ref="B126:C126"/>
    <mergeCell ref="Y2:AA2"/>
    <mergeCell ref="D2:F2"/>
    <mergeCell ref="S3:U3"/>
    <mergeCell ref="V3:X3"/>
    <mergeCell ref="D3:F3"/>
    <mergeCell ref="B35:C35"/>
    <mergeCell ref="B17:C17"/>
    <mergeCell ref="B18:C18"/>
    <mergeCell ref="B19:C19"/>
    <mergeCell ref="B33:C33"/>
    <mergeCell ref="B34:C34"/>
    <mergeCell ref="Y1:AA1"/>
    <mergeCell ref="B123:C123"/>
    <mergeCell ref="B20:C20"/>
    <mergeCell ref="B21:C21"/>
    <mergeCell ref="B22:C22"/>
    <mergeCell ref="B23:C23"/>
    <mergeCell ref="B24:C24"/>
    <mergeCell ref="B26:C26"/>
    <mergeCell ref="S2:U2"/>
    <mergeCell ref="V2:X2"/>
    <mergeCell ref="G3:I3"/>
    <mergeCell ref="J3:L3"/>
    <mergeCell ref="M3:O3"/>
    <mergeCell ref="P3:R3"/>
    <mergeCell ref="P2:R2"/>
    <mergeCell ref="M2:O2"/>
    <mergeCell ref="A2:A4"/>
    <mergeCell ref="B2:C4"/>
    <mergeCell ref="G2:I2"/>
    <mergeCell ref="J2:L2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31496062992125984" right="0.31496062992125984" top="0.7480314960629921" bottom="0.15748031496062992" header="0.31496062992125984" footer="0.31496062992125984"/>
  <pageSetup cellComments="asDisplayed" horizontalDpi="600" verticalDpi="600" orientation="portrait" paperSize="9" scale="80" r:id="rId3"/>
  <headerFooter alignWithMargins="0">
    <oddHeader>&amp;CMartonvásár Város Képviselőtestület  ..../2014 (........) önkormányzati rendelete  Martonvásár Város 2014. évi költségvetéséről
&amp;"Times New Roman,Félkövér"&amp;12Martonvásár Város Önkormányzatának kiadásai 2014.
Egyéb tevékenység&amp;R
5.g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10"/>
  <sheetViews>
    <sheetView zoomScalePageLayoutView="0" workbookViewId="0" topLeftCell="A28">
      <selection activeCell="D44" activeCellId="2" sqref="D44 D40 D44"/>
    </sheetView>
  </sheetViews>
  <sheetFormatPr defaultColWidth="9.140625" defaultRowHeight="15"/>
  <cols>
    <col min="1" max="1" width="7.421875" style="29" customWidth="1"/>
    <col min="2" max="2" width="9.421875" style="176" customWidth="1"/>
    <col min="3" max="3" width="32.28125" style="176" customWidth="1"/>
    <col min="4" max="4" width="8.7109375" style="21" customWidth="1"/>
    <col min="5" max="5" width="8.140625" style="21" customWidth="1"/>
    <col min="6" max="6" width="7.7109375" style="21" customWidth="1"/>
    <col min="7" max="7" width="8.7109375" style="21" customWidth="1"/>
    <col min="8" max="8" width="8.140625" style="21" customWidth="1"/>
    <col min="9" max="9" width="7.7109375" style="21" customWidth="1"/>
    <col min="10" max="10" width="8.7109375" style="21" customWidth="1"/>
    <col min="11" max="11" width="8.140625" style="21" customWidth="1"/>
    <col min="12" max="12" width="7.7109375" style="21" customWidth="1"/>
    <col min="13" max="13" width="8.7109375" style="21" customWidth="1"/>
    <col min="14" max="14" width="8.140625" style="21" customWidth="1"/>
    <col min="15" max="15" width="7.7109375" style="21" customWidth="1"/>
    <col min="16" max="16384" width="9.140625" style="21" customWidth="1"/>
  </cols>
  <sheetData>
    <row r="1" spans="1:24" s="1" customFormat="1" ht="15.75">
      <c r="A1" s="866" t="s">
        <v>528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378"/>
      <c r="Q1" s="378"/>
      <c r="R1" s="378"/>
      <c r="S1" s="378"/>
      <c r="T1" s="378"/>
      <c r="U1" s="378"/>
      <c r="V1" s="378"/>
      <c r="W1" s="378"/>
      <c r="X1" s="378"/>
    </row>
    <row r="2" spans="1:24" s="1" customFormat="1" ht="15.75">
      <c r="A2" s="866" t="s">
        <v>533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378"/>
      <c r="Q2" s="378"/>
      <c r="R2" s="378"/>
      <c r="S2" s="378"/>
      <c r="T2" s="378"/>
      <c r="U2" s="378"/>
      <c r="V2" s="378"/>
      <c r="W2" s="378"/>
      <c r="X2" s="378"/>
    </row>
    <row r="3" spans="1:27" s="1" customFormat="1" ht="9.75" customHeight="1">
      <c r="A3" s="29"/>
      <c r="B3" s="30"/>
      <c r="C3" s="30"/>
      <c r="M3" s="865" t="s">
        <v>526</v>
      </c>
      <c r="N3" s="865"/>
      <c r="O3" s="865"/>
      <c r="Z3" s="176"/>
      <c r="AA3" s="176"/>
    </row>
    <row r="4" spans="1:15" ht="34.5" customHeight="1">
      <c r="A4" s="875" t="s">
        <v>1</v>
      </c>
      <c r="B4" s="939" t="s">
        <v>351</v>
      </c>
      <c r="C4" s="940"/>
      <c r="D4" s="881" t="s">
        <v>370</v>
      </c>
      <c r="E4" s="881"/>
      <c r="F4" s="881"/>
      <c r="G4" s="881" t="s">
        <v>361</v>
      </c>
      <c r="H4" s="881"/>
      <c r="I4" s="881"/>
      <c r="J4" s="881" t="s">
        <v>362</v>
      </c>
      <c r="K4" s="881"/>
      <c r="L4" s="881"/>
      <c r="M4" s="881" t="s">
        <v>363</v>
      </c>
      <c r="N4" s="881"/>
      <c r="O4" s="881"/>
    </row>
    <row r="5" spans="1:15" ht="25.5">
      <c r="A5" s="875"/>
      <c r="B5" s="941"/>
      <c r="C5" s="942"/>
      <c r="D5" s="173" t="s">
        <v>188</v>
      </c>
      <c r="E5" s="173" t="s">
        <v>189</v>
      </c>
      <c r="F5" s="173" t="s">
        <v>190</v>
      </c>
      <c r="G5" s="173" t="s">
        <v>188</v>
      </c>
      <c r="H5" s="173" t="s">
        <v>189</v>
      </c>
      <c r="I5" s="173" t="s">
        <v>190</v>
      </c>
      <c r="J5" s="173" t="s">
        <v>188</v>
      </c>
      <c r="K5" s="173" t="s">
        <v>189</v>
      </c>
      <c r="L5" s="173" t="s">
        <v>190</v>
      </c>
      <c r="M5" s="173" t="s">
        <v>188</v>
      </c>
      <c r="N5" s="173" t="s">
        <v>189</v>
      </c>
      <c r="O5" s="173" t="s">
        <v>190</v>
      </c>
    </row>
    <row r="6" spans="1:15" ht="12.75">
      <c r="A6" s="178" t="s">
        <v>238</v>
      </c>
      <c r="B6" s="909" t="s">
        <v>237</v>
      </c>
      <c r="C6" s="910"/>
      <c r="D6" s="223">
        <f>+G6+J6+M6</f>
        <v>12679</v>
      </c>
      <c r="E6" s="223"/>
      <c r="F6" s="223"/>
      <c r="G6" s="223"/>
      <c r="H6" s="223"/>
      <c r="I6" s="223"/>
      <c r="J6" s="223">
        <f>SUM(J7:J16)</f>
        <v>2831</v>
      </c>
      <c r="K6" s="223"/>
      <c r="L6" s="223"/>
      <c r="M6" s="223">
        <f>SUM(M7:M16)</f>
        <v>9848</v>
      </c>
      <c r="N6" s="223"/>
      <c r="O6" s="173"/>
    </row>
    <row r="7" spans="1:15" s="48" customFormat="1" ht="12.75">
      <c r="A7" s="222"/>
      <c r="B7" s="906" t="s">
        <v>407</v>
      </c>
      <c r="C7" s="907"/>
      <c r="D7" s="223">
        <f aca="true" t="shared" si="0" ref="D7:D29">+G7+J7+M7</f>
        <v>0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1"/>
    </row>
    <row r="8" spans="1:15" s="48" customFormat="1" ht="12.75">
      <c r="A8" s="222"/>
      <c r="B8" s="906" t="s">
        <v>397</v>
      </c>
      <c r="C8" s="907"/>
      <c r="D8" s="223">
        <f t="shared" si="0"/>
        <v>0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1"/>
    </row>
    <row r="9" spans="1:15" s="48" customFormat="1" ht="12.75">
      <c r="A9" s="222"/>
      <c r="B9" s="906" t="s">
        <v>398</v>
      </c>
      <c r="C9" s="907"/>
      <c r="D9" s="223">
        <f t="shared" si="0"/>
        <v>12679</v>
      </c>
      <c r="E9" s="224"/>
      <c r="F9" s="224"/>
      <c r="G9" s="224"/>
      <c r="H9" s="224"/>
      <c r="I9" s="224"/>
      <c r="J9" s="224">
        <v>2831</v>
      </c>
      <c r="K9" s="224"/>
      <c r="L9" s="224"/>
      <c r="M9" s="224">
        <v>9848</v>
      </c>
      <c r="N9" s="224"/>
      <c r="O9" s="221"/>
    </row>
    <row r="10" spans="1:15" s="48" customFormat="1" ht="12.75">
      <c r="A10" s="222"/>
      <c r="B10" s="906" t="s">
        <v>399</v>
      </c>
      <c r="C10" s="907"/>
      <c r="D10" s="223">
        <f t="shared" si="0"/>
        <v>0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1"/>
    </row>
    <row r="11" spans="1:15" s="48" customFormat="1" ht="12.75">
      <c r="A11" s="222"/>
      <c r="B11" s="906" t="s">
        <v>400</v>
      </c>
      <c r="C11" s="907"/>
      <c r="D11" s="223">
        <f t="shared" si="0"/>
        <v>0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1"/>
    </row>
    <row r="12" spans="1:15" s="48" customFormat="1" ht="12.75">
      <c r="A12" s="222"/>
      <c r="B12" s="906" t="s">
        <v>401</v>
      </c>
      <c r="C12" s="907"/>
      <c r="D12" s="223">
        <f t="shared" si="0"/>
        <v>0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1"/>
    </row>
    <row r="13" spans="1:15" s="48" customFormat="1" ht="12.75">
      <c r="A13" s="222"/>
      <c r="B13" s="906" t="s">
        <v>101</v>
      </c>
      <c r="C13" s="907"/>
      <c r="D13" s="223">
        <f t="shared" si="0"/>
        <v>0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1"/>
    </row>
    <row r="14" spans="1:15" s="48" customFormat="1" ht="12.75">
      <c r="A14" s="222"/>
      <c r="B14" s="906" t="s">
        <v>102</v>
      </c>
      <c r="C14" s="907"/>
      <c r="D14" s="223">
        <f t="shared" si="0"/>
        <v>0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1"/>
    </row>
    <row r="15" spans="1:15" s="48" customFormat="1" ht="12.75">
      <c r="A15" s="222"/>
      <c r="B15" s="906" t="s">
        <v>402</v>
      </c>
      <c r="C15" s="907"/>
      <c r="D15" s="223">
        <f t="shared" si="0"/>
        <v>0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1"/>
    </row>
    <row r="16" spans="1:15" s="48" customFormat="1" ht="12.75">
      <c r="A16" s="222"/>
      <c r="B16" s="906" t="s">
        <v>403</v>
      </c>
      <c r="C16" s="907"/>
      <c r="D16" s="223">
        <f t="shared" si="0"/>
        <v>0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1"/>
    </row>
    <row r="17" spans="1:15" s="55" customFormat="1" ht="12.75">
      <c r="A17" s="179" t="s">
        <v>239</v>
      </c>
      <c r="B17" s="904" t="s">
        <v>552</v>
      </c>
      <c r="C17" s="905"/>
      <c r="D17" s="225">
        <f t="shared" si="0"/>
        <v>12679</v>
      </c>
      <c r="E17" s="225"/>
      <c r="F17" s="225"/>
      <c r="G17" s="225"/>
      <c r="H17" s="225"/>
      <c r="I17" s="225"/>
      <c r="J17" s="225">
        <f>+J6</f>
        <v>2831</v>
      </c>
      <c r="K17" s="225"/>
      <c r="L17" s="225"/>
      <c r="M17" s="225">
        <f>+M6</f>
        <v>9848</v>
      </c>
      <c r="N17" s="225"/>
      <c r="O17" s="4"/>
    </row>
    <row r="18" spans="1:15" ht="12.75">
      <c r="A18" s="178" t="s">
        <v>241</v>
      </c>
      <c r="B18" s="909" t="s">
        <v>240</v>
      </c>
      <c r="C18" s="910"/>
      <c r="D18" s="223">
        <f t="shared" si="0"/>
        <v>517</v>
      </c>
      <c r="E18" s="223"/>
      <c r="F18" s="223"/>
      <c r="G18" s="223"/>
      <c r="H18" s="223"/>
      <c r="I18" s="223"/>
      <c r="J18" s="223">
        <f>+J21</f>
        <v>0</v>
      </c>
      <c r="K18" s="223"/>
      <c r="L18" s="223"/>
      <c r="M18" s="223">
        <f>+M21</f>
        <v>517</v>
      </c>
      <c r="N18" s="223"/>
      <c r="O18" s="173"/>
    </row>
    <row r="19" spans="1:15" s="48" customFormat="1" ht="12.75" customHeight="1">
      <c r="A19" s="222"/>
      <c r="B19" s="906" t="s">
        <v>407</v>
      </c>
      <c r="C19" s="907"/>
      <c r="D19" s="223">
        <f t="shared" si="0"/>
        <v>0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1"/>
    </row>
    <row r="20" spans="1:15" s="48" customFormat="1" ht="12.75" customHeight="1">
      <c r="A20" s="222"/>
      <c r="B20" s="906" t="s">
        <v>397</v>
      </c>
      <c r="C20" s="907"/>
      <c r="D20" s="223">
        <f t="shared" si="0"/>
        <v>0</v>
      </c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1"/>
    </row>
    <row r="21" spans="1:15" s="48" customFormat="1" ht="12.75" customHeight="1">
      <c r="A21" s="222"/>
      <c r="B21" s="906" t="s">
        <v>398</v>
      </c>
      <c r="C21" s="907"/>
      <c r="D21" s="223">
        <f t="shared" si="0"/>
        <v>517</v>
      </c>
      <c r="E21" s="224"/>
      <c r="F21" s="224"/>
      <c r="G21" s="224"/>
      <c r="H21" s="224"/>
      <c r="I21" s="224"/>
      <c r="J21" s="224"/>
      <c r="K21" s="224"/>
      <c r="L21" s="224"/>
      <c r="M21" s="224">
        <v>517</v>
      </c>
      <c r="N21" s="224"/>
      <c r="O21" s="221"/>
    </row>
    <row r="22" spans="1:15" s="48" customFormat="1" ht="12.75" customHeight="1">
      <c r="A22" s="222"/>
      <c r="B22" s="906" t="s">
        <v>399</v>
      </c>
      <c r="C22" s="907"/>
      <c r="D22" s="223">
        <f t="shared" si="0"/>
        <v>0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1"/>
    </row>
    <row r="23" spans="1:15" s="48" customFormat="1" ht="12.75" customHeight="1">
      <c r="A23" s="222"/>
      <c r="B23" s="906" t="s">
        <v>400</v>
      </c>
      <c r="C23" s="907"/>
      <c r="D23" s="223">
        <f t="shared" si="0"/>
        <v>0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1"/>
    </row>
    <row r="24" spans="1:15" s="48" customFormat="1" ht="12.75" customHeight="1">
      <c r="A24" s="222"/>
      <c r="B24" s="906" t="s">
        <v>401</v>
      </c>
      <c r="C24" s="907"/>
      <c r="D24" s="223">
        <f t="shared" si="0"/>
        <v>0</v>
      </c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1"/>
    </row>
    <row r="25" spans="1:15" s="48" customFormat="1" ht="12.75" customHeight="1">
      <c r="A25" s="222"/>
      <c r="B25" s="906" t="s">
        <v>101</v>
      </c>
      <c r="C25" s="907"/>
      <c r="D25" s="223">
        <f t="shared" si="0"/>
        <v>0</v>
      </c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1"/>
    </row>
    <row r="26" spans="1:15" s="48" customFormat="1" ht="12.75" customHeight="1">
      <c r="A26" s="222"/>
      <c r="B26" s="906" t="s">
        <v>102</v>
      </c>
      <c r="C26" s="907"/>
      <c r="D26" s="223">
        <f t="shared" si="0"/>
        <v>0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1"/>
    </row>
    <row r="27" spans="1:15" s="48" customFormat="1" ht="12.75" customHeight="1">
      <c r="A27" s="222"/>
      <c r="B27" s="906" t="s">
        <v>402</v>
      </c>
      <c r="C27" s="907"/>
      <c r="D27" s="223">
        <f t="shared" si="0"/>
        <v>0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1"/>
    </row>
    <row r="28" spans="1:15" s="48" customFormat="1" ht="12.75" customHeight="1">
      <c r="A28" s="222"/>
      <c r="B28" s="906" t="s">
        <v>403</v>
      </c>
      <c r="C28" s="907"/>
      <c r="D28" s="223">
        <f t="shared" si="0"/>
        <v>0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1"/>
    </row>
    <row r="29" spans="1:15" s="55" customFormat="1" ht="12.75">
      <c r="A29" s="179" t="s">
        <v>242</v>
      </c>
      <c r="B29" s="904" t="s">
        <v>405</v>
      </c>
      <c r="C29" s="905"/>
      <c r="D29" s="225">
        <f t="shared" si="0"/>
        <v>517</v>
      </c>
      <c r="E29" s="225"/>
      <c r="F29" s="225"/>
      <c r="G29" s="225"/>
      <c r="H29" s="225"/>
      <c r="I29" s="225"/>
      <c r="J29" s="225">
        <f>+J18</f>
        <v>0</v>
      </c>
      <c r="K29" s="225"/>
      <c r="L29" s="225"/>
      <c r="M29" s="225">
        <f>+M18</f>
        <v>517</v>
      </c>
      <c r="N29" s="225"/>
      <c r="O29" s="4"/>
    </row>
    <row r="30" spans="1:15" s="55" customFormat="1" ht="15" customHeight="1">
      <c r="A30" s="179" t="s">
        <v>267</v>
      </c>
      <c r="B30" s="902" t="s">
        <v>486</v>
      </c>
      <c r="C30" s="903"/>
      <c r="D30" s="225">
        <f>+G30+J30+M30</f>
        <v>0</v>
      </c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4"/>
    </row>
    <row r="31" spans="1:15" ht="12.75">
      <c r="A31" s="178" t="s">
        <v>271</v>
      </c>
      <c r="B31" s="909" t="s">
        <v>270</v>
      </c>
      <c r="C31" s="910"/>
      <c r="D31" s="76">
        <f>+G31+J31+M31</f>
        <v>2181</v>
      </c>
      <c r="E31" s="76"/>
      <c r="F31" s="22"/>
      <c r="G31" s="76"/>
      <c r="H31" s="76"/>
      <c r="I31" s="22"/>
      <c r="J31" s="76"/>
      <c r="K31" s="76"/>
      <c r="L31" s="22"/>
      <c r="M31" s="76">
        <f>112+1469+600</f>
        <v>2181</v>
      </c>
      <c r="N31" s="76"/>
      <c r="O31" s="22"/>
    </row>
    <row r="32" spans="1:15" ht="12.75">
      <c r="A32" s="178" t="s">
        <v>283</v>
      </c>
      <c r="B32" s="909" t="s">
        <v>282</v>
      </c>
      <c r="C32" s="910"/>
      <c r="D32" s="76">
        <f>+G32+J32+M32</f>
        <v>0</v>
      </c>
      <c r="E32" s="76"/>
      <c r="F32" s="22"/>
      <c r="G32" s="76"/>
      <c r="H32" s="76"/>
      <c r="I32" s="22"/>
      <c r="J32" s="76"/>
      <c r="K32" s="76"/>
      <c r="L32" s="22"/>
      <c r="M32" s="76"/>
      <c r="N32" s="76"/>
      <c r="O32" s="22"/>
    </row>
    <row r="33" spans="1:15" ht="12.75">
      <c r="A33" s="178" t="s">
        <v>287</v>
      </c>
      <c r="B33" s="909" t="s">
        <v>286</v>
      </c>
      <c r="C33" s="910"/>
      <c r="D33" s="76">
        <f>+G33+J33+M33</f>
        <v>0</v>
      </c>
      <c r="E33" s="76"/>
      <c r="F33" s="22"/>
      <c r="G33" s="76"/>
      <c r="H33" s="76"/>
      <c r="I33" s="22"/>
      <c r="J33" s="76"/>
      <c r="K33" s="76"/>
      <c r="L33" s="22"/>
      <c r="M33" s="76"/>
      <c r="N33" s="76"/>
      <c r="O33" s="22"/>
    </row>
    <row r="34" spans="1:15" ht="12.75">
      <c r="A34" s="179" t="s">
        <v>288</v>
      </c>
      <c r="B34" s="904" t="s">
        <v>321</v>
      </c>
      <c r="C34" s="925"/>
      <c r="D34" s="110">
        <f>SUM(D31:D33)</f>
        <v>2181</v>
      </c>
      <c r="E34" s="110"/>
      <c r="F34" s="56"/>
      <c r="G34" s="110">
        <f>SUM(G31:G33)</f>
        <v>0</v>
      </c>
      <c r="H34" s="110"/>
      <c r="I34" s="56"/>
      <c r="J34" s="110">
        <f>SUM(J31:J33)</f>
        <v>0</v>
      </c>
      <c r="K34" s="110"/>
      <c r="L34" s="56"/>
      <c r="M34" s="110">
        <f>SUM(M31:M33)</f>
        <v>2181</v>
      </c>
      <c r="N34" s="110"/>
      <c r="O34" s="56"/>
    </row>
    <row r="35" spans="1:15" ht="12.75">
      <c r="A35" s="179" t="s">
        <v>289</v>
      </c>
      <c r="B35" s="904" t="s">
        <v>320</v>
      </c>
      <c r="C35" s="925">
        <v>0</v>
      </c>
      <c r="D35" s="110">
        <f>+G35+J35+M35</f>
        <v>0</v>
      </c>
      <c r="E35" s="110"/>
      <c r="F35" s="56"/>
      <c r="G35" s="110"/>
      <c r="H35" s="110"/>
      <c r="I35" s="56"/>
      <c r="J35" s="110"/>
      <c r="K35" s="110"/>
      <c r="L35" s="56"/>
      <c r="M35" s="110"/>
      <c r="N35" s="110"/>
      <c r="O35" s="56"/>
    </row>
    <row r="36" spans="1:15" ht="12.75">
      <c r="A36" s="178" t="s">
        <v>291</v>
      </c>
      <c r="B36" s="909" t="s">
        <v>290</v>
      </c>
      <c r="C36" s="910">
        <v>42</v>
      </c>
      <c r="D36" s="76">
        <f>+G36+J36+M36</f>
        <v>0</v>
      </c>
      <c r="E36" s="76"/>
      <c r="F36" s="22"/>
      <c r="G36" s="76"/>
      <c r="H36" s="76"/>
      <c r="I36" s="22"/>
      <c r="J36" s="76">
        <v>0</v>
      </c>
      <c r="K36" s="76"/>
      <c r="L36" s="22"/>
      <c r="M36" s="76">
        <v>0</v>
      </c>
      <c r="N36" s="76"/>
      <c r="O36" s="22"/>
    </row>
    <row r="37" spans="1:15" ht="12.75">
      <c r="A37" s="179" t="s">
        <v>292</v>
      </c>
      <c r="B37" s="904" t="s">
        <v>319</v>
      </c>
      <c r="C37" s="925">
        <f>+C36</f>
        <v>42</v>
      </c>
      <c r="D37" s="110">
        <f>SUM(D36)</f>
        <v>0</v>
      </c>
      <c r="E37" s="110"/>
      <c r="F37" s="56"/>
      <c r="G37" s="110">
        <f>+G36</f>
        <v>0</v>
      </c>
      <c r="H37" s="110"/>
      <c r="I37" s="56"/>
      <c r="J37" s="110">
        <f>+J36</f>
        <v>0</v>
      </c>
      <c r="K37" s="110"/>
      <c r="L37" s="56"/>
      <c r="M37" s="110">
        <f>+M36</f>
        <v>0</v>
      </c>
      <c r="N37" s="110"/>
      <c r="O37" s="56"/>
    </row>
    <row r="38" spans="1:15" ht="12.75">
      <c r="A38" s="178" t="s">
        <v>294</v>
      </c>
      <c r="B38" s="909" t="s">
        <v>293</v>
      </c>
      <c r="C38" s="910"/>
      <c r="D38" s="76">
        <f>+G38+J38+M38</f>
        <v>0</v>
      </c>
      <c r="E38" s="76"/>
      <c r="F38" s="22"/>
      <c r="G38" s="76"/>
      <c r="H38" s="76"/>
      <c r="I38" s="22"/>
      <c r="J38" s="76"/>
      <c r="K38" s="76"/>
      <c r="L38" s="22"/>
      <c r="M38" s="76">
        <v>0</v>
      </c>
      <c r="N38" s="76"/>
      <c r="O38" s="22"/>
    </row>
    <row r="39" spans="1:15" ht="12.75">
      <c r="A39" s="179" t="s">
        <v>295</v>
      </c>
      <c r="B39" s="904" t="s">
        <v>352</v>
      </c>
      <c r="C39" s="925"/>
      <c r="D39" s="110">
        <f>+D38</f>
        <v>0</v>
      </c>
      <c r="E39" s="110"/>
      <c r="F39" s="56"/>
      <c r="G39" s="110">
        <f>+G38</f>
        <v>0</v>
      </c>
      <c r="H39" s="110"/>
      <c r="I39" s="56"/>
      <c r="J39" s="110">
        <f>+J38</f>
        <v>0</v>
      </c>
      <c r="K39" s="110"/>
      <c r="L39" s="56"/>
      <c r="M39" s="110">
        <f>+M38</f>
        <v>0</v>
      </c>
      <c r="N39" s="110"/>
      <c r="O39" s="56"/>
    </row>
    <row r="40" spans="1:15" ht="12.75">
      <c r="A40" s="179" t="s">
        <v>296</v>
      </c>
      <c r="B40" s="904" t="s">
        <v>317</v>
      </c>
      <c r="C40" s="925"/>
      <c r="D40" s="110">
        <f>+D39+D37+D35+D34+D29+D17+D30</f>
        <v>15377</v>
      </c>
      <c r="E40" s="110">
        <f aca="true" t="shared" si="1" ref="E40:O40">+E39+E37+E35+E34+E29+E17</f>
        <v>0</v>
      </c>
      <c r="F40" s="110">
        <f t="shared" si="1"/>
        <v>0</v>
      </c>
      <c r="G40" s="110">
        <f t="shared" si="1"/>
        <v>0</v>
      </c>
      <c r="H40" s="110">
        <f t="shared" si="1"/>
        <v>0</v>
      </c>
      <c r="I40" s="110">
        <f t="shared" si="1"/>
        <v>0</v>
      </c>
      <c r="J40" s="110">
        <f t="shared" si="1"/>
        <v>2831</v>
      </c>
      <c r="K40" s="110">
        <f t="shared" si="1"/>
        <v>0</v>
      </c>
      <c r="L40" s="110">
        <f t="shared" si="1"/>
        <v>0</v>
      </c>
      <c r="M40" s="110">
        <f t="shared" si="1"/>
        <v>12546</v>
      </c>
      <c r="N40" s="110">
        <f t="shared" si="1"/>
        <v>0</v>
      </c>
      <c r="O40" s="110">
        <f t="shared" si="1"/>
        <v>0</v>
      </c>
    </row>
    <row r="41" spans="1:15" ht="12.75">
      <c r="A41" s="380" t="s">
        <v>314</v>
      </c>
      <c r="B41" s="937" t="s">
        <v>313</v>
      </c>
      <c r="C41" s="938"/>
      <c r="D41" s="76">
        <f>+G41+J41+M41</f>
        <v>5546</v>
      </c>
      <c r="E41" s="76"/>
      <c r="F41" s="76"/>
      <c r="G41" s="76">
        <f>+G42+G43</f>
        <v>0</v>
      </c>
      <c r="H41" s="76">
        <f aca="true" t="shared" si="2" ref="H41:O41">+H42+H43</f>
        <v>0</v>
      </c>
      <c r="I41" s="76">
        <f t="shared" si="2"/>
        <v>0</v>
      </c>
      <c r="J41" s="76">
        <f t="shared" si="2"/>
        <v>31</v>
      </c>
      <c r="K41" s="76">
        <f t="shared" si="2"/>
        <v>0</v>
      </c>
      <c r="L41" s="76">
        <f t="shared" si="2"/>
        <v>0</v>
      </c>
      <c r="M41" s="76">
        <f t="shared" si="2"/>
        <v>5515</v>
      </c>
      <c r="N41" s="76">
        <f t="shared" si="2"/>
        <v>0</v>
      </c>
      <c r="O41" s="76">
        <f t="shared" si="2"/>
        <v>0</v>
      </c>
    </row>
    <row r="42" spans="1:15" s="48" customFormat="1" ht="12.75">
      <c r="A42" s="42"/>
      <c r="B42" s="382"/>
      <c r="C42" s="383" t="s">
        <v>539</v>
      </c>
      <c r="D42" s="384">
        <f>+G42+J42+M42</f>
        <v>5538</v>
      </c>
      <c r="E42" s="384"/>
      <c r="F42" s="384"/>
      <c r="G42" s="384"/>
      <c r="H42" s="384"/>
      <c r="I42" s="384"/>
      <c r="J42" s="384">
        <v>23</v>
      </c>
      <c r="K42" s="384"/>
      <c r="L42" s="384"/>
      <c r="M42" s="384">
        <v>5515</v>
      </c>
      <c r="N42" s="384"/>
      <c r="O42" s="384"/>
    </row>
    <row r="43" spans="1:15" s="48" customFormat="1" ht="12.75">
      <c r="A43" s="42"/>
      <c r="B43" s="382"/>
      <c r="C43" s="383" t="s">
        <v>540</v>
      </c>
      <c r="D43" s="384">
        <f>+G43+J43+M43</f>
        <v>8</v>
      </c>
      <c r="E43" s="384"/>
      <c r="F43" s="384"/>
      <c r="G43" s="384"/>
      <c r="H43" s="384"/>
      <c r="I43" s="384"/>
      <c r="J43" s="384">
        <v>8</v>
      </c>
      <c r="K43" s="384"/>
      <c r="L43" s="384"/>
      <c r="M43" s="384"/>
      <c r="N43" s="384"/>
      <c r="O43" s="384"/>
    </row>
    <row r="44" spans="1:15" ht="12.75">
      <c r="A44" s="381" t="s">
        <v>315</v>
      </c>
      <c r="B44" s="902" t="s">
        <v>411</v>
      </c>
      <c r="C44" s="903"/>
      <c r="D44" s="110">
        <f>+D41</f>
        <v>5546</v>
      </c>
      <c r="E44" s="110">
        <f aca="true" t="shared" si="3" ref="E44:O44">+E41</f>
        <v>0</v>
      </c>
      <c r="F44" s="110">
        <f t="shared" si="3"/>
        <v>0</v>
      </c>
      <c r="G44" s="110">
        <f t="shared" si="3"/>
        <v>0</v>
      </c>
      <c r="H44" s="110">
        <f t="shared" si="3"/>
        <v>0</v>
      </c>
      <c r="I44" s="110">
        <f t="shared" si="3"/>
        <v>0</v>
      </c>
      <c r="J44" s="110">
        <f t="shared" si="3"/>
        <v>31</v>
      </c>
      <c r="K44" s="110">
        <f t="shared" si="3"/>
        <v>0</v>
      </c>
      <c r="L44" s="110">
        <f t="shared" si="3"/>
        <v>0</v>
      </c>
      <c r="M44" s="110">
        <f t="shared" si="3"/>
        <v>5515</v>
      </c>
      <c r="N44" s="110">
        <f t="shared" si="3"/>
        <v>0</v>
      </c>
      <c r="O44" s="110">
        <f t="shared" si="3"/>
        <v>0</v>
      </c>
    </row>
    <row r="45" spans="1:15" ht="12.75">
      <c r="A45" s="178" t="s">
        <v>353</v>
      </c>
      <c r="B45" s="926" t="s">
        <v>354</v>
      </c>
      <c r="C45" s="926"/>
      <c r="D45" s="76">
        <f>+G45+J45+M45</f>
        <v>330421</v>
      </c>
      <c r="E45" s="110"/>
      <c r="F45" s="56"/>
      <c r="G45" s="76">
        <v>145187</v>
      </c>
      <c r="H45" s="110"/>
      <c r="I45" s="56"/>
      <c r="J45" s="76">
        <v>141784</v>
      </c>
      <c r="K45" s="110"/>
      <c r="L45" s="56"/>
      <c r="M45" s="76">
        <v>43450</v>
      </c>
      <c r="N45" s="110"/>
      <c r="O45" s="56"/>
    </row>
    <row r="46" spans="1:15" ht="12.75">
      <c r="A46" s="179" t="s">
        <v>316</v>
      </c>
      <c r="B46" s="904" t="s">
        <v>355</v>
      </c>
      <c r="C46" s="905"/>
      <c r="D46" s="110">
        <f>+D45+D44</f>
        <v>335967</v>
      </c>
      <c r="E46" s="110">
        <f aca="true" t="shared" si="4" ref="E46:O46">+E45+E44</f>
        <v>0</v>
      </c>
      <c r="F46" s="110">
        <f t="shared" si="4"/>
        <v>0</v>
      </c>
      <c r="G46" s="110">
        <f t="shared" si="4"/>
        <v>145187</v>
      </c>
      <c r="H46" s="110">
        <f t="shared" si="4"/>
        <v>0</v>
      </c>
      <c r="I46" s="110">
        <f t="shared" si="4"/>
        <v>0</v>
      </c>
      <c r="J46" s="110">
        <f t="shared" si="4"/>
        <v>141815</v>
      </c>
      <c r="K46" s="110">
        <f t="shared" si="4"/>
        <v>0</v>
      </c>
      <c r="L46" s="110">
        <f t="shared" si="4"/>
        <v>0</v>
      </c>
      <c r="M46" s="110">
        <f t="shared" si="4"/>
        <v>48965</v>
      </c>
      <c r="N46" s="110">
        <f t="shared" si="4"/>
        <v>0</v>
      </c>
      <c r="O46" s="110">
        <f t="shared" si="4"/>
        <v>0</v>
      </c>
    </row>
    <row r="47" spans="1:15" ht="12.75">
      <c r="A47" s="927" t="s">
        <v>356</v>
      </c>
      <c r="B47" s="927"/>
      <c r="C47" s="927"/>
      <c r="D47" s="110">
        <f aca="true" t="shared" si="5" ref="D47:O47">+D46+D40</f>
        <v>351344</v>
      </c>
      <c r="E47" s="110">
        <f t="shared" si="5"/>
        <v>0</v>
      </c>
      <c r="F47" s="110">
        <f t="shared" si="5"/>
        <v>0</v>
      </c>
      <c r="G47" s="110">
        <f t="shared" si="5"/>
        <v>145187</v>
      </c>
      <c r="H47" s="110">
        <f t="shared" si="5"/>
        <v>0</v>
      </c>
      <c r="I47" s="110">
        <f t="shared" si="5"/>
        <v>0</v>
      </c>
      <c r="J47" s="110">
        <f t="shared" si="5"/>
        <v>144646</v>
      </c>
      <c r="K47" s="110">
        <f t="shared" si="5"/>
        <v>0</v>
      </c>
      <c r="L47" s="110">
        <f t="shared" si="5"/>
        <v>0</v>
      </c>
      <c r="M47" s="110">
        <f t="shared" si="5"/>
        <v>61511</v>
      </c>
      <c r="N47" s="110">
        <f t="shared" si="5"/>
        <v>0</v>
      </c>
      <c r="O47" s="110">
        <f t="shared" si="5"/>
        <v>0</v>
      </c>
    </row>
    <row r="49" spans="1:15" s="44" customFormat="1" ht="48.75" customHeight="1">
      <c r="A49" s="928" t="s">
        <v>1</v>
      </c>
      <c r="B49" s="931" t="s">
        <v>201</v>
      </c>
      <c r="C49" s="932"/>
      <c r="D49" s="881" t="s">
        <v>191</v>
      </c>
      <c r="E49" s="881"/>
      <c r="F49" s="881"/>
      <c r="G49" s="881" t="s">
        <v>361</v>
      </c>
      <c r="H49" s="881"/>
      <c r="I49" s="881"/>
      <c r="J49" s="881" t="s">
        <v>362</v>
      </c>
      <c r="K49" s="881"/>
      <c r="L49" s="881"/>
      <c r="M49" s="881" t="s">
        <v>363</v>
      </c>
      <c r="N49" s="881"/>
      <c r="O49" s="881"/>
    </row>
    <row r="50" spans="1:15" s="44" customFormat="1" ht="12.75" customHeight="1">
      <c r="A50" s="929"/>
      <c r="B50" s="933"/>
      <c r="C50" s="934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</row>
    <row r="51" spans="1:15" s="174" customFormat="1" ht="25.5" customHeight="1">
      <c r="A51" s="930"/>
      <c r="B51" s="935"/>
      <c r="C51" s="936"/>
      <c r="D51" s="4" t="s">
        <v>188</v>
      </c>
      <c r="E51" s="4" t="s">
        <v>189</v>
      </c>
      <c r="F51" s="4" t="s">
        <v>190</v>
      </c>
      <c r="G51" s="4" t="s">
        <v>188</v>
      </c>
      <c r="H51" s="4" t="s">
        <v>189</v>
      </c>
      <c r="I51" s="4" t="s">
        <v>190</v>
      </c>
      <c r="J51" s="4" t="s">
        <v>188</v>
      </c>
      <c r="K51" s="4" t="s">
        <v>189</v>
      </c>
      <c r="L51" s="4" t="s">
        <v>190</v>
      </c>
      <c r="M51" s="4" t="s">
        <v>188</v>
      </c>
      <c r="N51" s="4" t="s">
        <v>189</v>
      </c>
      <c r="O51" s="4" t="s">
        <v>190</v>
      </c>
    </row>
    <row r="52" spans="1:15" ht="12.75">
      <c r="A52" s="5" t="s">
        <v>28</v>
      </c>
      <c r="B52" s="918" t="s">
        <v>179</v>
      </c>
      <c r="C52" s="918"/>
      <c r="D52" s="22">
        <f>+G52+J52+M52</f>
        <v>199168</v>
      </c>
      <c r="E52" s="22"/>
      <c r="F52" s="22"/>
      <c r="G52" s="22">
        <f>+PH!D21</f>
        <v>95614</v>
      </c>
      <c r="H52" s="22"/>
      <c r="I52" s="22"/>
      <c r="J52" s="22">
        <f>+Óvoda!D21</f>
        <v>90491</v>
      </c>
      <c r="K52" s="22"/>
      <c r="L52" s="22"/>
      <c r="M52" s="22">
        <f>+BBKP!D21</f>
        <v>13063</v>
      </c>
      <c r="N52" s="22"/>
      <c r="O52" s="22"/>
    </row>
    <row r="53" spans="1:15" ht="15" customHeight="1">
      <c r="A53" s="5" t="s">
        <v>35</v>
      </c>
      <c r="B53" s="918" t="s">
        <v>178</v>
      </c>
      <c r="C53" s="918"/>
      <c r="D53" s="22">
        <f aca="true" t="shared" si="6" ref="D53:D77">+G53+J53+M53</f>
        <v>8600</v>
      </c>
      <c r="E53" s="22"/>
      <c r="F53" s="22"/>
      <c r="G53" s="22">
        <f>+PH!D25</f>
        <v>77</v>
      </c>
      <c r="H53" s="22"/>
      <c r="I53" s="22"/>
      <c r="J53" s="22">
        <f>+Óvoda!G25</f>
        <v>1235</v>
      </c>
      <c r="K53" s="22"/>
      <c r="L53" s="22"/>
      <c r="M53" s="22">
        <f>+BBKP!D25</f>
        <v>7288</v>
      </c>
      <c r="N53" s="22"/>
      <c r="O53" s="22"/>
    </row>
    <row r="54" spans="1:15" s="55" customFormat="1" ht="12.75">
      <c r="A54" s="7" t="s">
        <v>36</v>
      </c>
      <c r="B54" s="908" t="s">
        <v>177</v>
      </c>
      <c r="C54" s="908"/>
      <c r="D54" s="56">
        <f t="shared" si="6"/>
        <v>207768</v>
      </c>
      <c r="E54" s="56"/>
      <c r="F54" s="56"/>
      <c r="G54" s="56">
        <f>SUM(G52:G53)</f>
        <v>95691</v>
      </c>
      <c r="H54" s="56"/>
      <c r="I54" s="56"/>
      <c r="J54" s="56">
        <f>+J53+J52</f>
        <v>91726</v>
      </c>
      <c r="K54" s="56"/>
      <c r="L54" s="56"/>
      <c r="M54" s="56">
        <f>+M53+M52</f>
        <v>20351</v>
      </c>
      <c r="N54" s="56"/>
      <c r="O54" s="56"/>
    </row>
    <row r="55" spans="1:15" s="55" customFormat="1" ht="12.75">
      <c r="A55" s="7" t="s">
        <v>37</v>
      </c>
      <c r="B55" s="908" t="s">
        <v>176</v>
      </c>
      <c r="C55" s="908"/>
      <c r="D55" s="56">
        <f t="shared" si="6"/>
        <v>58174</v>
      </c>
      <c r="E55" s="56"/>
      <c r="F55" s="56"/>
      <c r="G55" s="56">
        <f>+PH!D28</f>
        <v>26149</v>
      </c>
      <c r="H55" s="56"/>
      <c r="I55" s="56"/>
      <c r="J55" s="56">
        <f>+Óvoda!D28</f>
        <v>26631</v>
      </c>
      <c r="K55" s="56"/>
      <c r="L55" s="56"/>
      <c r="M55" s="56">
        <f>+BBKP!D28</f>
        <v>5394</v>
      </c>
      <c r="N55" s="56"/>
      <c r="O55" s="56"/>
    </row>
    <row r="56" spans="1:15" ht="12.75">
      <c r="A56" s="922"/>
      <c r="B56" s="923"/>
      <c r="C56" s="9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5" t="s">
        <v>49</v>
      </c>
      <c r="B57" s="918" t="s">
        <v>175</v>
      </c>
      <c r="C57" s="918"/>
      <c r="D57" s="22">
        <f t="shared" si="6"/>
        <v>7425</v>
      </c>
      <c r="E57" s="22"/>
      <c r="F57" s="22"/>
      <c r="G57" s="22">
        <f>+PH!D38</f>
        <v>2635</v>
      </c>
      <c r="H57" s="22"/>
      <c r="I57" s="22"/>
      <c r="J57" s="22">
        <f>+Óvoda!D38</f>
        <v>1930</v>
      </c>
      <c r="K57" s="22"/>
      <c r="L57" s="22"/>
      <c r="M57" s="22">
        <f>+BBKP!D39</f>
        <v>2860</v>
      </c>
      <c r="N57" s="22"/>
      <c r="O57" s="22"/>
    </row>
    <row r="58" spans="1:15" ht="12.75">
      <c r="A58" s="5" t="s">
        <v>54</v>
      </c>
      <c r="B58" s="918" t="s">
        <v>174</v>
      </c>
      <c r="C58" s="918"/>
      <c r="D58" s="22">
        <f t="shared" si="6"/>
        <v>4028</v>
      </c>
      <c r="E58" s="22"/>
      <c r="F58" s="22"/>
      <c r="G58" s="22">
        <f>+PH!D41</f>
        <v>2400</v>
      </c>
      <c r="H58" s="22"/>
      <c r="I58" s="22"/>
      <c r="J58" s="22">
        <f>+Óvoda!D41</f>
        <v>240</v>
      </c>
      <c r="K58" s="22"/>
      <c r="L58" s="22"/>
      <c r="M58" s="22">
        <f>+BBKP!D42</f>
        <v>1388</v>
      </c>
      <c r="N58" s="22"/>
      <c r="O58" s="22"/>
    </row>
    <row r="59" spans="1:15" ht="12.75">
      <c r="A59" s="5" t="s">
        <v>68</v>
      </c>
      <c r="B59" s="918" t="s">
        <v>161</v>
      </c>
      <c r="C59" s="918"/>
      <c r="D59" s="22">
        <f t="shared" si="6"/>
        <v>32652</v>
      </c>
      <c r="E59" s="22"/>
      <c r="F59" s="22"/>
      <c r="G59" s="22">
        <f>+PH!D51</f>
        <v>8694</v>
      </c>
      <c r="H59" s="22"/>
      <c r="I59" s="22"/>
      <c r="J59" s="22">
        <f>+Óvoda!D51</f>
        <v>8909</v>
      </c>
      <c r="K59" s="22"/>
      <c r="L59" s="22"/>
      <c r="M59" s="22">
        <f>+BBKP!D52</f>
        <v>15049</v>
      </c>
      <c r="N59" s="22"/>
      <c r="O59" s="22"/>
    </row>
    <row r="60" spans="1:15" ht="12.75">
      <c r="A60" s="5" t="s">
        <v>73</v>
      </c>
      <c r="B60" s="918" t="s">
        <v>160</v>
      </c>
      <c r="C60" s="918"/>
      <c r="D60" s="22">
        <f t="shared" si="6"/>
        <v>3834</v>
      </c>
      <c r="E60" s="22"/>
      <c r="F60" s="22"/>
      <c r="G60" s="22">
        <f>+PH!D54</f>
        <v>614</v>
      </c>
      <c r="H60" s="22"/>
      <c r="I60" s="22"/>
      <c r="J60" s="22">
        <f>+Óvoda!D54</f>
        <v>235</v>
      </c>
      <c r="K60" s="22"/>
      <c r="L60" s="22"/>
      <c r="M60" s="22">
        <f>+BBKP!D55</f>
        <v>2985</v>
      </c>
      <c r="N60" s="22"/>
      <c r="O60" s="22"/>
    </row>
    <row r="61" spans="1:15" ht="12.75">
      <c r="A61" s="5" t="s">
        <v>82</v>
      </c>
      <c r="B61" s="918" t="s">
        <v>157</v>
      </c>
      <c r="C61" s="918"/>
      <c r="D61" s="22">
        <f t="shared" si="6"/>
        <v>12120</v>
      </c>
      <c r="E61" s="22"/>
      <c r="F61" s="22"/>
      <c r="G61" s="22">
        <f>+PH!D60</f>
        <v>3850</v>
      </c>
      <c r="H61" s="22"/>
      <c r="I61" s="22"/>
      <c r="J61" s="22">
        <f>+Óvoda!D60</f>
        <v>3021</v>
      </c>
      <c r="K61" s="22"/>
      <c r="L61" s="22"/>
      <c r="M61" s="22">
        <f>+BBKP!D61</f>
        <v>5249</v>
      </c>
      <c r="N61" s="22"/>
      <c r="O61" s="22"/>
    </row>
    <row r="62" spans="1:15" s="55" customFormat="1" ht="12.75">
      <c r="A62" s="7" t="s">
        <v>83</v>
      </c>
      <c r="B62" s="908" t="s">
        <v>156</v>
      </c>
      <c r="C62" s="908"/>
      <c r="D62" s="56">
        <f t="shared" si="6"/>
        <v>60059</v>
      </c>
      <c r="E62" s="56"/>
      <c r="F62" s="56"/>
      <c r="G62" s="56">
        <f>SUM(G57:G61)</f>
        <v>18193</v>
      </c>
      <c r="H62" s="56"/>
      <c r="I62" s="56"/>
      <c r="J62" s="56">
        <f>SUM(J57:J61)</f>
        <v>14335</v>
      </c>
      <c r="K62" s="56"/>
      <c r="L62" s="56"/>
      <c r="M62" s="56">
        <f>SUM(M57:M61)</f>
        <v>27531</v>
      </c>
      <c r="N62" s="56"/>
      <c r="O62" s="56"/>
    </row>
    <row r="63" spans="1:15" ht="12.75">
      <c r="A63" s="5"/>
      <c r="B63" s="919"/>
      <c r="C63" s="920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5" t="s">
        <v>110</v>
      </c>
      <c r="B64" s="921" t="s">
        <v>169</v>
      </c>
      <c r="C64" s="921"/>
      <c r="D64" s="22">
        <f t="shared" si="6"/>
        <v>23708</v>
      </c>
      <c r="E64" s="22"/>
      <c r="F64" s="22"/>
      <c r="G64" s="22">
        <f>+PH!D63</f>
        <v>4474</v>
      </c>
      <c r="H64" s="22"/>
      <c r="I64" s="22"/>
      <c r="J64" s="22">
        <f>+Óvoda!D63</f>
        <v>11616</v>
      </c>
      <c r="K64" s="22"/>
      <c r="L64" s="22"/>
      <c r="M64" s="22">
        <f>+BBKP!D64</f>
        <v>7618</v>
      </c>
      <c r="N64" s="22"/>
      <c r="O64" s="22"/>
    </row>
    <row r="65" spans="1:15" s="55" customFormat="1" ht="12.75">
      <c r="A65" s="7" t="s">
        <v>113</v>
      </c>
      <c r="B65" s="908" t="s">
        <v>168</v>
      </c>
      <c r="C65" s="908"/>
      <c r="D65" s="56">
        <f t="shared" si="6"/>
        <v>23708</v>
      </c>
      <c r="E65" s="56"/>
      <c r="F65" s="56"/>
      <c r="G65" s="56">
        <f>+G64</f>
        <v>4474</v>
      </c>
      <c r="H65" s="56"/>
      <c r="I65" s="56"/>
      <c r="J65" s="56">
        <f>+J64</f>
        <v>11616</v>
      </c>
      <c r="K65" s="56"/>
      <c r="L65" s="56"/>
      <c r="M65" s="56">
        <f>+M64</f>
        <v>7618</v>
      </c>
      <c r="N65" s="56"/>
      <c r="O65" s="56"/>
    </row>
    <row r="66" spans="1:15" s="55" customFormat="1" ht="12.75">
      <c r="A66" s="7"/>
      <c r="B66" s="911"/>
      <c r="C66" s="91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s="55" customFormat="1" ht="12.75">
      <c r="A67" s="7" t="s">
        <v>128</v>
      </c>
      <c r="B67" s="908" t="s">
        <v>166</v>
      </c>
      <c r="C67" s="908"/>
      <c r="D67" s="56">
        <f t="shared" si="6"/>
        <v>1635</v>
      </c>
      <c r="E67" s="56"/>
      <c r="F67" s="56"/>
      <c r="G67" s="56">
        <f>+PH!D75</f>
        <v>680</v>
      </c>
      <c r="H67" s="56"/>
      <c r="I67" s="56"/>
      <c r="J67" s="56">
        <f>+Óvoda!D76</f>
        <v>338</v>
      </c>
      <c r="K67" s="56"/>
      <c r="L67" s="56"/>
      <c r="M67" s="56">
        <f>+BBKP!D77</f>
        <v>617</v>
      </c>
      <c r="N67" s="56"/>
      <c r="O67" s="56"/>
    </row>
    <row r="68" spans="1:15" s="55" customFormat="1" ht="12.75">
      <c r="A68" s="7"/>
      <c r="B68" s="911"/>
      <c r="C68" s="912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s="55" customFormat="1" ht="12.75">
      <c r="A69" s="7" t="s">
        <v>137</v>
      </c>
      <c r="B69" s="908" t="s">
        <v>165</v>
      </c>
      <c r="C69" s="908"/>
      <c r="D69" s="56">
        <f t="shared" si="6"/>
        <v>0</v>
      </c>
      <c r="E69" s="56"/>
      <c r="F69" s="56"/>
      <c r="G69" s="56">
        <f>+PH!D81</f>
        <v>0</v>
      </c>
      <c r="H69" s="56"/>
      <c r="I69" s="56"/>
      <c r="J69" s="56">
        <f>+Óvoda!D82</f>
        <v>0</v>
      </c>
      <c r="K69" s="56"/>
      <c r="L69" s="56"/>
      <c r="M69" s="56">
        <f>+BBKP!D83</f>
        <v>0</v>
      </c>
      <c r="N69" s="56"/>
      <c r="O69" s="56"/>
    </row>
    <row r="70" spans="1:15" s="55" customFormat="1" ht="12.75">
      <c r="A70" s="7"/>
      <c r="B70" s="911"/>
      <c r="C70" s="912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s="55" customFormat="1" ht="12.75">
      <c r="A71" s="7" t="s">
        <v>139</v>
      </c>
      <c r="B71" s="908" t="s">
        <v>163</v>
      </c>
      <c r="C71" s="908"/>
      <c r="D71" s="56">
        <f t="shared" si="6"/>
        <v>0</v>
      </c>
      <c r="E71" s="56"/>
      <c r="F71" s="56"/>
      <c r="G71" s="56">
        <f>+PH!D83</f>
        <v>0</v>
      </c>
      <c r="H71" s="56"/>
      <c r="I71" s="56"/>
      <c r="J71" s="56">
        <f>+Óvoda!D84</f>
        <v>0</v>
      </c>
      <c r="K71" s="56"/>
      <c r="L71" s="56"/>
      <c r="M71" s="56">
        <f>+BBKP!D85</f>
        <v>0</v>
      </c>
      <c r="N71" s="56"/>
      <c r="O71" s="56"/>
    </row>
    <row r="72" spans="1:15" s="55" customFormat="1" ht="12.75">
      <c r="A72" s="7"/>
      <c r="B72" s="911"/>
      <c r="C72" s="912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s="55" customFormat="1" ht="12.75">
      <c r="A73" s="175" t="s">
        <v>140</v>
      </c>
      <c r="B73" s="908" t="s">
        <v>162</v>
      </c>
      <c r="C73" s="908"/>
      <c r="D73" s="56">
        <f t="shared" si="6"/>
        <v>351344</v>
      </c>
      <c r="E73" s="56"/>
      <c r="F73" s="56"/>
      <c r="G73" s="56">
        <f>+G71+G69+G67+G65+G62+G55+G54</f>
        <v>145187</v>
      </c>
      <c r="H73" s="56"/>
      <c r="I73" s="56"/>
      <c r="J73" s="56">
        <f>+J71+J69+J67+J65+J62+J55+J54</f>
        <v>144646</v>
      </c>
      <c r="K73" s="56"/>
      <c r="L73" s="56"/>
      <c r="M73" s="56">
        <f>+M71+M69+M67+M65+M62+M55+M54</f>
        <v>61511</v>
      </c>
      <c r="N73" s="56"/>
      <c r="O73" s="56"/>
    </row>
    <row r="74" spans="1:15" s="55" customFormat="1" ht="12.75">
      <c r="A74" s="184"/>
      <c r="B74" s="913"/>
      <c r="C74" s="914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s="55" customFormat="1" ht="12.75">
      <c r="A75" s="184" t="s">
        <v>312</v>
      </c>
      <c r="B75" s="185" t="s">
        <v>318</v>
      </c>
      <c r="C75" s="185"/>
      <c r="D75" s="56">
        <f t="shared" si="6"/>
        <v>0</v>
      </c>
      <c r="E75" s="56"/>
      <c r="F75" s="56"/>
      <c r="G75" s="56">
        <v>0</v>
      </c>
      <c r="H75" s="56"/>
      <c r="I75" s="56"/>
      <c r="J75" s="56">
        <v>0</v>
      </c>
      <c r="K75" s="56"/>
      <c r="L75" s="56"/>
      <c r="M75" s="56">
        <v>0</v>
      </c>
      <c r="N75" s="56"/>
      <c r="O75" s="56"/>
    </row>
    <row r="76" spans="1:15" s="55" customFormat="1" ht="12.75">
      <c r="A76" s="184"/>
      <c r="B76" s="913"/>
      <c r="C76" s="914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55" customFormat="1" ht="12.75">
      <c r="A77" s="915" t="s">
        <v>357</v>
      </c>
      <c r="B77" s="916"/>
      <c r="C77" s="917"/>
      <c r="D77" s="56">
        <f t="shared" si="6"/>
        <v>351344</v>
      </c>
      <c r="E77" s="56"/>
      <c r="F77" s="56"/>
      <c r="G77" s="56">
        <f>+G75+G73</f>
        <v>145187</v>
      </c>
      <c r="H77" s="56"/>
      <c r="I77" s="56"/>
      <c r="J77" s="56">
        <f>+J75+J73</f>
        <v>144646</v>
      </c>
      <c r="K77" s="56"/>
      <c r="L77" s="56"/>
      <c r="M77" s="56">
        <f>+M75+M73</f>
        <v>61511</v>
      </c>
      <c r="N77" s="56"/>
      <c r="O77" s="56"/>
    </row>
    <row r="91" spans="1:14" ht="12.75">
      <c r="A91" s="180"/>
      <c r="B91" s="177"/>
      <c r="C91" s="177"/>
      <c r="D91" s="77"/>
      <c r="E91" s="77"/>
      <c r="G91" s="77"/>
      <c r="H91" s="77"/>
      <c r="J91" s="77"/>
      <c r="K91" s="77"/>
      <c r="M91" s="77"/>
      <c r="N91" s="77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</sheetData>
  <sheetProtection/>
  <mergeCells count="84">
    <mergeCell ref="B11:C11"/>
    <mergeCell ref="B15:C15"/>
    <mergeCell ref="B16:C16"/>
    <mergeCell ref="B39:C39"/>
    <mergeCell ref="B30:C30"/>
    <mergeCell ref="B34:C34"/>
    <mergeCell ref="B35:C35"/>
    <mergeCell ref="B36:C36"/>
    <mergeCell ref="B37:C37"/>
    <mergeCell ref="B38:C38"/>
    <mergeCell ref="B7:C7"/>
    <mergeCell ref="B8:C8"/>
    <mergeCell ref="B9:C9"/>
    <mergeCell ref="B10:C10"/>
    <mergeCell ref="A49:A51"/>
    <mergeCell ref="B49:C51"/>
    <mergeCell ref="B41:C41"/>
    <mergeCell ref="B44:C44"/>
    <mergeCell ref="B67:C67"/>
    <mergeCell ref="A56:C56"/>
    <mergeCell ref="B57:C57"/>
    <mergeCell ref="B58:C58"/>
    <mergeCell ref="B59:C59"/>
    <mergeCell ref="B65:C65"/>
    <mergeCell ref="D49:F49"/>
    <mergeCell ref="D50:F50"/>
    <mergeCell ref="B52:C52"/>
    <mergeCell ref="B53:C53"/>
    <mergeCell ref="B54:C54"/>
    <mergeCell ref="B55:C55"/>
    <mergeCell ref="B74:C74"/>
    <mergeCell ref="B76:C76"/>
    <mergeCell ref="A77:C77"/>
    <mergeCell ref="G4:I4"/>
    <mergeCell ref="G49:I49"/>
    <mergeCell ref="G50:I50"/>
    <mergeCell ref="B33:C33"/>
    <mergeCell ref="B32:C32"/>
    <mergeCell ref="B31:C31"/>
    <mergeCell ref="B60:C60"/>
    <mergeCell ref="B6:C6"/>
    <mergeCell ref="B68:C68"/>
    <mergeCell ref="B69:C69"/>
    <mergeCell ref="B70:C70"/>
    <mergeCell ref="B25:C25"/>
    <mergeCell ref="B26:C26"/>
    <mergeCell ref="B27:C27"/>
    <mergeCell ref="B14:C14"/>
    <mergeCell ref="B66:C66"/>
    <mergeCell ref="B61:C61"/>
    <mergeCell ref="M49:O49"/>
    <mergeCell ref="M50:O50"/>
    <mergeCell ref="B29:C29"/>
    <mergeCell ref="B22:C22"/>
    <mergeCell ref="B23:C23"/>
    <mergeCell ref="B24:C24"/>
    <mergeCell ref="B40:C40"/>
    <mergeCell ref="B45:C45"/>
    <mergeCell ref="B46:C46"/>
    <mergeCell ref="A47:C47"/>
    <mergeCell ref="B12:C12"/>
    <mergeCell ref="B13:C13"/>
    <mergeCell ref="B73:C73"/>
    <mergeCell ref="J49:L49"/>
    <mergeCell ref="J50:L50"/>
    <mergeCell ref="B71:C71"/>
    <mergeCell ref="B72:C72"/>
    <mergeCell ref="B62:C62"/>
    <mergeCell ref="B63:C63"/>
    <mergeCell ref="B64:C64"/>
    <mergeCell ref="B17:C17"/>
    <mergeCell ref="B28:C28"/>
    <mergeCell ref="B19:C19"/>
    <mergeCell ref="B20:C20"/>
    <mergeCell ref="B21:C21"/>
    <mergeCell ref="B18:C18"/>
    <mergeCell ref="J4:L4"/>
    <mergeCell ref="M3:O3"/>
    <mergeCell ref="A1:O1"/>
    <mergeCell ref="A2:O2"/>
    <mergeCell ref="M4:O4"/>
    <mergeCell ref="A4:A5"/>
    <mergeCell ref="B4:C5"/>
    <mergeCell ref="D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 alignWithMargins="0">
    <oddHeader>&amp;CMartonvásár Város Képviselőtestület  ..../2014 (........) önkormányzati rendelete  Martonvásár Város 2014. évi költségvetéséről&amp;R6. melléklet</oddHeader>
  </headerFooter>
  <rowBreaks count="1" manualBreakCount="1">
    <brk id="47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40">
      <selection activeCell="F21" sqref="F21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48.8515625" style="30" customWidth="1"/>
    <col min="4" max="4" width="12.421875" style="90" customWidth="1"/>
    <col min="5" max="5" width="11.140625" style="21" customWidth="1"/>
    <col min="6" max="6" width="11.8515625" style="21" customWidth="1"/>
    <col min="7" max="16384" width="9.140625" style="1" customWidth="1"/>
  </cols>
  <sheetData>
    <row r="1" spans="1:6" ht="15.75">
      <c r="A1" s="866" t="s">
        <v>527</v>
      </c>
      <c r="B1" s="866"/>
      <c r="C1" s="866"/>
      <c r="D1" s="866"/>
      <c r="E1" s="866"/>
      <c r="F1" s="866"/>
    </row>
    <row r="2" spans="1:6" ht="15.75">
      <c r="A2" s="866" t="s">
        <v>361</v>
      </c>
      <c r="B2" s="866"/>
      <c r="C2" s="866"/>
      <c r="D2" s="866"/>
      <c r="E2" s="866"/>
      <c r="F2" s="866"/>
    </row>
    <row r="3" spans="4:6" ht="10.5" customHeight="1">
      <c r="D3" s="865" t="s">
        <v>526</v>
      </c>
      <c r="E3" s="865"/>
      <c r="F3" s="865"/>
    </row>
    <row r="4" spans="1:6" ht="39" customHeight="1">
      <c r="A4" s="928" t="s">
        <v>1</v>
      </c>
      <c r="B4" s="940" t="s">
        <v>201</v>
      </c>
      <c r="C4" s="946"/>
      <c r="D4" s="881" t="s">
        <v>365</v>
      </c>
      <c r="E4" s="881"/>
      <c r="F4" s="881"/>
    </row>
    <row r="5" spans="1:6" s="3" customFormat="1" ht="11.25" customHeight="1">
      <c r="A5" s="929"/>
      <c r="B5" s="947"/>
      <c r="C5" s="948"/>
      <c r="D5" s="819" t="s">
        <v>188</v>
      </c>
      <c r="E5" s="4" t="s">
        <v>189</v>
      </c>
      <c r="F5" s="4" t="s">
        <v>190</v>
      </c>
    </row>
    <row r="6" spans="1:6" s="187" customFormat="1" ht="13.5" customHeight="1">
      <c r="A6" s="930"/>
      <c r="B6" s="942"/>
      <c r="C6" s="949"/>
      <c r="D6" s="943" t="s">
        <v>212</v>
      </c>
      <c r="E6" s="944"/>
      <c r="F6" s="945"/>
    </row>
    <row r="7" spans="1:6" ht="12" customHeight="1">
      <c r="A7" s="14" t="s">
        <v>3</v>
      </c>
      <c r="B7" s="857" t="s">
        <v>2</v>
      </c>
      <c r="C7" s="857"/>
      <c r="D7" s="31">
        <f>81689+1794</f>
        <v>83483</v>
      </c>
      <c r="E7" s="6"/>
      <c r="F7" s="6"/>
    </row>
    <row r="8" spans="1:6" ht="12" customHeight="1">
      <c r="A8" s="5" t="s">
        <v>5</v>
      </c>
      <c r="B8" s="857" t="s">
        <v>4</v>
      </c>
      <c r="C8" s="857"/>
      <c r="D8" s="31"/>
      <c r="E8" s="6"/>
      <c r="F8" s="6"/>
    </row>
    <row r="9" spans="1:6" ht="12" customHeight="1">
      <c r="A9" s="5" t="s">
        <v>7</v>
      </c>
      <c r="B9" s="857" t="s">
        <v>6</v>
      </c>
      <c r="C9" s="857"/>
      <c r="D9" s="31">
        <v>3804</v>
      </c>
      <c r="E9" s="6"/>
      <c r="F9" s="6"/>
    </row>
    <row r="10" spans="1:6" ht="12" customHeight="1">
      <c r="A10" s="5" t="s">
        <v>9</v>
      </c>
      <c r="B10" s="857" t="s">
        <v>8</v>
      </c>
      <c r="C10" s="857"/>
      <c r="D10" s="31"/>
      <c r="E10" s="6"/>
      <c r="F10" s="6"/>
    </row>
    <row r="11" spans="1:6" ht="12" customHeight="1">
      <c r="A11" s="5" t="s">
        <v>11</v>
      </c>
      <c r="B11" s="857" t="s">
        <v>10</v>
      </c>
      <c r="C11" s="857"/>
      <c r="D11" s="31"/>
      <c r="E11" s="6"/>
      <c r="F11" s="6"/>
    </row>
    <row r="12" spans="1:6" ht="12" customHeight="1">
      <c r="A12" s="5" t="s">
        <v>13</v>
      </c>
      <c r="B12" s="857" t="s">
        <v>12</v>
      </c>
      <c r="C12" s="857"/>
      <c r="D12" s="32"/>
      <c r="E12" s="22"/>
      <c r="F12" s="22"/>
    </row>
    <row r="13" spans="1:6" ht="12" customHeight="1">
      <c r="A13" s="5" t="s">
        <v>15</v>
      </c>
      <c r="B13" s="857" t="s">
        <v>14</v>
      </c>
      <c r="C13" s="857"/>
      <c r="D13" s="32">
        <f>4002+60</f>
        <v>4062</v>
      </c>
      <c r="E13" s="22"/>
      <c r="F13" s="22"/>
    </row>
    <row r="14" spans="1:6" ht="12" customHeight="1">
      <c r="A14" s="5" t="s">
        <v>17</v>
      </c>
      <c r="B14" s="857" t="s">
        <v>16</v>
      </c>
      <c r="C14" s="857"/>
      <c r="D14" s="32"/>
      <c r="E14" s="22"/>
      <c r="F14" s="22"/>
    </row>
    <row r="15" spans="1:6" ht="12" customHeight="1">
      <c r="A15" s="5" t="s">
        <v>19</v>
      </c>
      <c r="B15" s="857" t="s">
        <v>18</v>
      </c>
      <c r="C15" s="857"/>
      <c r="D15" s="32">
        <v>3613</v>
      </c>
      <c r="E15" s="22"/>
      <c r="F15" s="22"/>
    </row>
    <row r="16" spans="1:6" ht="12" customHeight="1">
      <c r="A16" s="5" t="s">
        <v>21</v>
      </c>
      <c r="B16" s="857" t="s">
        <v>20</v>
      </c>
      <c r="C16" s="857"/>
      <c r="D16" s="32">
        <v>252</v>
      </c>
      <c r="E16" s="22"/>
      <c r="F16" s="22"/>
    </row>
    <row r="17" spans="1:6" ht="12" customHeight="1">
      <c r="A17" s="5" t="s">
        <v>23</v>
      </c>
      <c r="B17" s="857" t="s">
        <v>22</v>
      </c>
      <c r="C17" s="857"/>
      <c r="D17" s="32"/>
      <c r="E17" s="22"/>
      <c r="F17" s="22"/>
    </row>
    <row r="18" spans="1:6" ht="12" customHeight="1">
      <c r="A18" s="5" t="s">
        <v>25</v>
      </c>
      <c r="B18" s="857" t="s">
        <v>24</v>
      </c>
      <c r="C18" s="857"/>
      <c r="D18" s="32">
        <v>400</v>
      </c>
      <c r="E18" s="22"/>
      <c r="F18" s="22"/>
    </row>
    <row r="19" spans="1:6" ht="12" customHeight="1">
      <c r="A19" s="5" t="s">
        <v>26</v>
      </c>
      <c r="B19" s="857" t="s">
        <v>180</v>
      </c>
      <c r="C19" s="857"/>
      <c r="D19" s="32"/>
      <c r="E19" s="22"/>
      <c r="F19" s="22"/>
    </row>
    <row r="20" spans="1:6" ht="12" customHeight="1">
      <c r="A20" s="5" t="s">
        <v>26</v>
      </c>
      <c r="B20" s="857" t="s">
        <v>27</v>
      </c>
      <c r="C20" s="857"/>
      <c r="D20" s="32"/>
      <c r="E20" s="22"/>
      <c r="F20" s="22"/>
    </row>
    <row r="21" spans="1:6" ht="12" customHeight="1">
      <c r="A21" s="7" t="s">
        <v>28</v>
      </c>
      <c r="B21" s="869" t="s">
        <v>179</v>
      </c>
      <c r="C21" s="869"/>
      <c r="D21" s="73">
        <f>SUM(D7:D20)</f>
        <v>95614</v>
      </c>
      <c r="E21" s="56">
        <f>SUM(E7:E20)</f>
        <v>0</v>
      </c>
      <c r="F21" s="56">
        <f>SUM(F7:F20)</f>
        <v>0</v>
      </c>
    </row>
    <row r="22" spans="1:6" ht="12" customHeight="1">
      <c r="A22" s="5" t="s">
        <v>30</v>
      </c>
      <c r="B22" s="857" t="s">
        <v>29</v>
      </c>
      <c r="C22" s="857"/>
      <c r="D22" s="32"/>
      <c r="E22" s="22"/>
      <c r="F22" s="22"/>
    </row>
    <row r="23" spans="1:6" ht="12" customHeight="1">
      <c r="A23" s="5" t="s">
        <v>32</v>
      </c>
      <c r="B23" s="857" t="s">
        <v>31</v>
      </c>
      <c r="C23" s="857"/>
      <c r="D23" s="32"/>
      <c r="E23" s="22"/>
      <c r="F23" s="22"/>
    </row>
    <row r="24" spans="1:6" ht="12" customHeight="1">
      <c r="A24" s="5" t="s">
        <v>34</v>
      </c>
      <c r="B24" s="857" t="s">
        <v>33</v>
      </c>
      <c r="C24" s="857"/>
      <c r="D24" s="32">
        <v>77</v>
      </c>
      <c r="E24" s="22"/>
      <c r="F24" s="22"/>
    </row>
    <row r="25" spans="1:6" ht="12" customHeight="1">
      <c r="A25" s="7" t="s">
        <v>35</v>
      </c>
      <c r="B25" s="869" t="s">
        <v>178</v>
      </c>
      <c r="C25" s="869"/>
      <c r="D25" s="73">
        <f>SUM(D22:D24)</f>
        <v>77</v>
      </c>
      <c r="E25" s="56">
        <f>SUM(E22:E24)</f>
        <v>0</v>
      </c>
      <c r="F25" s="56">
        <f>SUM(F22:F24)</f>
        <v>0</v>
      </c>
    </row>
    <row r="26" spans="1:6" s="58" customFormat="1" ht="12" customHeight="1">
      <c r="A26" s="8" t="s">
        <v>36</v>
      </c>
      <c r="B26" s="868" t="s">
        <v>177</v>
      </c>
      <c r="C26" s="868"/>
      <c r="D26" s="70">
        <f>+D25+D21</f>
        <v>95691</v>
      </c>
      <c r="E26" s="54">
        <f>+E25+E21</f>
        <v>0</v>
      </c>
      <c r="F26" s="54">
        <f>+F25+F21</f>
        <v>0</v>
      </c>
    </row>
    <row r="27" spans="1:6" ht="10.5" customHeight="1">
      <c r="A27" s="9"/>
      <c r="B27" s="10"/>
      <c r="C27" s="10"/>
      <c r="D27" s="33"/>
      <c r="E27" s="24"/>
      <c r="F27" s="25"/>
    </row>
    <row r="28" spans="1:6" s="58" customFormat="1" ht="12" customHeight="1">
      <c r="A28" s="11" t="s">
        <v>37</v>
      </c>
      <c r="B28" s="868" t="s">
        <v>176</v>
      </c>
      <c r="C28" s="868"/>
      <c r="D28" s="69">
        <f>SUM(D29:D33)</f>
        <v>26149</v>
      </c>
      <c r="E28" s="57">
        <f>SUM(E29:E33)</f>
        <v>0</v>
      </c>
      <c r="F28" s="57">
        <f>SUM(F29:F33)</f>
        <v>0</v>
      </c>
    </row>
    <row r="29" spans="1:6" ht="12" customHeight="1">
      <c r="A29" s="37" t="s">
        <v>37</v>
      </c>
      <c r="B29" s="45"/>
      <c r="C29" s="38" t="s">
        <v>38</v>
      </c>
      <c r="D29" s="34">
        <f>23083+484</f>
        <v>23567</v>
      </c>
      <c r="E29" s="22"/>
      <c r="F29" s="22"/>
    </row>
    <row r="30" spans="1:6" ht="12" customHeight="1">
      <c r="A30" s="37" t="s">
        <v>37</v>
      </c>
      <c r="B30" s="45"/>
      <c r="C30" s="38" t="s">
        <v>39</v>
      </c>
      <c r="D30" s="34">
        <v>964</v>
      </c>
      <c r="E30" s="22"/>
      <c r="F30" s="22"/>
    </row>
    <row r="31" spans="1:6" ht="12" customHeight="1">
      <c r="A31" s="37" t="s">
        <v>37</v>
      </c>
      <c r="B31" s="45"/>
      <c r="C31" s="38" t="s">
        <v>40</v>
      </c>
      <c r="D31" s="34">
        <f>772+10</f>
        <v>782</v>
      </c>
      <c r="E31" s="22"/>
      <c r="F31" s="22"/>
    </row>
    <row r="32" spans="1:6" ht="12" customHeight="1">
      <c r="A32" s="37" t="s">
        <v>37</v>
      </c>
      <c r="B32" s="45"/>
      <c r="C32" s="38" t="s">
        <v>41</v>
      </c>
      <c r="D32" s="34"/>
      <c r="E32" s="22"/>
      <c r="F32" s="22"/>
    </row>
    <row r="33" spans="1:6" ht="12" customHeight="1">
      <c r="A33" s="39" t="s">
        <v>37</v>
      </c>
      <c r="B33" s="45"/>
      <c r="C33" s="38" t="s">
        <v>42</v>
      </c>
      <c r="D33" s="820">
        <f>824+12</f>
        <v>836</v>
      </c>
      <c r="E33" s="23"/>
      <c r="F33" s="23"/>
    </row>
    <row r="34" spans="1:6" ht="8.25" customHeight="1">
      <c r="A34" s="12"/>
      <c r="B34" s="28"/>
      <c r="C34" s="13"/>
      <c r="D34" s="33"/>
      <c r="E34" s="24"/>
      <c r="F34" s="25"/>
    </row>
    <row r="35" spans="1:6" ht="12" customHeight="1">
      <c r="A35" s="14" t="s">
        <v>44</v>
      </c>
      <c r="B35" s="867" t="s">
        <v>43</v>
      </c>
      <c r="C35" s="867"/>
      <c r="D35" s="35">
        <v>550</v>
      </c>
      <c r="E35" s="26"/>
      <c r="F35" s="26"/>
    </row>
    <row r="36" spans="1:6" ht="12" customHeight="1">
      <c r="A36" s="5" t="s">
        <v>46</v>
      </c>
      <c r="B36" s="857" t="s">
        <v>45</v>
      </c>
      <c r="C36" s="857"/>
      <c r="D36" s="32">
        <v>2085</v>
      </c>
      <c r="E36" s="22"/>
      <c r="F36" s="22"/>
    </row>
    <row r="37" spans="1:6" ht="12" customHeight="1">
      <c r="A37" s="5" t="s">
        <v>48</v>
      </c>
      <c r="B37" s="857" t="s">
        <v>47</v>
      </c>
      <c r="C37" s="857"/>
      <c r="D37" s="32">
        <v>0</v>
      </c>
      <c r="E37" s="22"/>
      <c r="F37" s="22"/>
    </row>
    <row r="38" spans="1:6" s="58" customFormat="1" ht="12" customHeight="1">
      <c r="A38" s="7" t="s">
        <v>49</v>
      </c>
      <c r="B38" s="869" t="s">
        <v>175</v>
      </c>
      <c r="C38" s="869"/>
      <c r="D38" s="73">
        <f>SUM(D35:D37)</f>
        <v>2635</v>
      </c>
      <c r="E38" s="56"/>
      <c r="F38" s="56"/>
    </row>
    <row r="39" spans="1:6" ht="12" customHeight="1">
      <c r="A39" s="5" t="s">
        <v>51</v>
      </c>
      <c r="B39" s="857" t="s">
        <v>50</v>
      </c>
      <c r="C39" s="857"/>
      <c r="D39" s="32">
        <v>1200</v>
      </c>
      <c r="E39" s="22"/>
      <c r="F39" s="22"/>
    </row>
    <row r="40" spans="1:6" ht="12" customHeight="1">
      <c r="A40" s="5" t="s">
        <v>53</v>
      </c>
      <c r="B40" s="857" t="s">
        <v>52</v>
      </c>
      <c r="C40" s="857"/>
      <c r="D40" s="32">
        <v>1200</v>
      </c>
      <c r="E40" s="22"/>
      <c r="F40" s="22"/>
    </row>
    <row r="41" spans="1:6" s="58" customFormat="1" ht="12" customHeight="1">
      <c r="A41" s="7" t="s">
        <v>54</v>
      </c>
      <c r="B41" s="869" t="s">
        <v>174</v>
      </c>
      <c r="C41" s="869"/>
      <c r="D41" s="73">
        <f>SUM(D39:D40)</f>
        <v>2400</v>
      </c>
      <c r="E41" s="56"/>
      <c r="F41" s="56"/>
    </row>
    <row r="42" spans="1:6" ht="12" customHeight="1">
      <c r="A42" s="5" t="s">
        <v>56</v>
      </c>
      <c r="B42" s="857" t="s">
        <v>55</v>
      </c>
      <c r="C42" s="857"/>
      <c r="D42" s="32"/>
      <c r="E42" s="22"/>
      <c r="F42" s="22"/>
    </row>
    <row r="43" spans="1:6" ht="12" customHeight="1">
      <c r="A43" s="5" t="s">
        <v>58</v>
      </c>
      <c r="B43" s="857" t="s">
        <v>57</v>
      </c>
      <c r="C43" s="857"/>
      <c r="D43" s="32"/>
      <c r="E43" s="22"/>
      <c r="F43" s="22"/>
    </row>
    <row r="44" spans="1:6" ht="12" customHeight="1">
      <c r="A44" s="5" t="s">
        <v>59</v>
      </c>
      <c r="B44" s="857" t="s">
        <v>172</v>
      </c>
      <c r="C44" s="857"/>
      <c r="D44" s="32"/>
      <c r="E44" s="22"/>
      <c r="F44" s="22"/>
    </row>
    <row r="45" spans="1:6" ht="12" customHeight="1">
      <c r="A45" s="5" t="s">
        <v>61</v>
      </c>
      <c r="B45" s="857" t="s">
        <v>60</v>
      </c>
      <c r="C45" s="857"/>
      <c r="D45" s="32">
        <v>900</v>
      </c>
      <c r="E45" s="22"/>
      <c r="F45" s="22"/>
    </row>
    <row r="46" spans="1:6" ht="12" customHeight="1">
      <c r="A46" s="5" t="s">
        <v>62</v>
      </c>
      <c r="B46" s="870" t="s">
        <v>171</v>
      </c>
      <c r="C46" s="870"/>
      <c r="D46" s="32">
        <f>+D47+D48</f>
        <v>0</v>
      </c>
      <c r="E46" s="22"/>
      <c r="F46" s="22"/>
    </row>
    <row r="47" spans="1:6" ht="12" customHeight="1">
      <c r="A47" s="37" t="s">
        <v>62</v>
      </c>
      <c r="B47" s="45"/>
      <c r="C47" s="38" t="s">
        <v>63</v>
      </c>
      <c r="D47" s="34"/>
      <c r="E47" s="22"/>
      <c r="F47" s="22"/>
    </row>
    <row r="48" spans="1:6" ht="12" customHeight="1">
      <c r="A48" s="37" t="s">
        <v>62</v>
      </c>
      <c r="B48" s="45"/>
      <c r="C48" s="38" t="s">
        <v>173</v>
      </c>
      <c r="D48" s="34"/>
      <c r="E48" s="22"/>
      <c r="F48" s="22"/>
    </row>
    <row r="49" spans="1:6" ht="12" customHeight="1">
      <c r="A49" s="5" t="s">
        <v>65</v>
      </c>
      <c r="B49" s="867" t="s">
        <v>64</v>
      </c>
      <c r="C49" s="867"/>
      <c r="D49" s="32">
        <v>2634</v>
      </c>
      <c r="E49" s="22"/>
      <c r="F49" s="22"/>
    </row>
    <row r="50" spans="1:6" ht="12" customHeight="1">
      <c r="A50" s="5" t="s">
        <v>67</v>
      </c>
      <c r="B50" s="857" t="s">
        <v>66</v>
      </c>
      <c r="C50" s="857"/>
      <c r="D50" s="32">
        <v>5160</v>
      </c>
      <c r="E50" s="22"/>
      <c r="F50" s="22"/>
    </row>
    <row r="51" spans="1:6" s="58" customFormat="1" ht="12" customHeight="1">
      <c r="A51" s="7" t="s">
        <v>68</v>
      </c>
      <c r="B51" s="869" t="s">
        <v>161</v>
      </c>
      <c r="C51" s="869"/>
      <c r="D51" s="73">
        <f>+D50+D49+D46+D45+D44+D43+D42</f>
        <v>8694</v>
      </c>
      <c r="E51" s="56"/>
      <c r="F51" s="56"/>
    </row>
    <row r="52" spans="1:6" ht="12" customHeight="1">
      <c r="A52" s="5" t="s">
        <v>70</v>
      </c>
      <c r="B52" s="857" t="s">
        <v>69</v>
      </c>
      <c r="C52" s="857"/>
      <c r="D52" s="32">
        <v>600</v>
      </c>
      <c r="E52" s="22"/>
      <c r="F52" s="22"/>
    </row>
    <row r="53" spans="1:6" ht="12" customHeight="1">
      <c r="A53" s="5" t="s">
        <v>72</v>
      </c>
      <c r="B53" s="857" t="s">
        <v>71</v>
      </c>
      <c r="C53" s="857"/>
      <c r="D53" s="32">
        <v>14</v>
      </c>
      <c r="E53" s="22"/>
      <c r="F53" s="22"/>
    </row>
    <row r="54" spans="1:6" ht="12" customHeight="1">
      <c r="A54" s="7" t="s">
        <v>73</v>
      </c>
      <c r="B54" s="869" t="s">
        <v>160</v>
      </c>
      <c r="C54" s="869"/>
      <c r="D54" s="73">
        <f>SUM(D52:D53)</f>
        <v>614</v>
      </c>
      <c r="E54" s="56"/>
      <c r="F54" s="56"/>
    </row>
    <row r="55" spans="1:6" ht="12" customHeight="1">
      <c r="A55" s="5" t="s">
        <v>75</v>
      </c>
      <c r="B55" s="857" t="s">
        <v>74</v>
      </c>
      <c r="C55" s="857"/>
      <c r="D55" s="32">
        <v>3050</v>
      </c>
      <c r="E55" s="22"/>
      <c r="F55" s="22"/>
    </row>
    <row r="56" spans="1:6" ht="12" customHeight="1">
      <c r="A56" s="5" t="s">
        <v>77</v>
      </c>
      <c r="B56" s="857" t="s">
        <v>76</v>
      </c>
      <c r="C56" s="857"/>
      <c r="D56" s="32"/>
      <c r="E56" s="22"/>
      <c r="F56" s="22"/>
    </row>
    <row r="57" spans="1:6" ht="12" customHeight="1">
      <c r="A57" s="5" t="s">
        <v>78</v>
      </c>
      <c r="B57" s="857" t="s">
        <v>159</v>
      </c>
      <c r="C57" s="857"/>
      <c r="D57" s="32"/>
      <c r="E57" s="22"/>
      <c r="F57" s="22"/>
    </row>
    <row r="58" spans="1:6" ht="12" customHeight="1">
      <c r="A58" s="5" t="s">
        <v>79</v>
      </c>
      <c r="B58" s="857" t="s">
        <v>158</v>
      </c>
      <c r="C58" s="857"/>
      <c r="D58" s="32"/>
      <c r="E58" s="22"/>
      <c r="F58" s="22"/>
    </row>
    <row r="59" spans="1:6" ht="12" customHeight="1">
      <c r="A59" s="5" t="s">
        <v>81</v>
      </c>
      <c r="B59" s="857" t="s">
        <v>80</v>
      </c>
      <c r="C59" s="857"/>
      <c r="D59" s="32">
        <v>800</v>
      </c>
      <c r="E59" s="22"/>
      <c r="F59" s="22"/>
    </row>
    <row r="60" spans="1:6" ht="12" customHeight="1">
      <c r="A60" s="7" t="s">
        <v>82</v>
      </c>
      <c r="B60" s="869" t="s">
        <v>157</v>
      </c>
      <c r="C60" s="869"/>
      <c r="D60" s="73">
        <f>SUM(D55:D59)</f>
        <v>3850</v>
      </c>
      <c r="E60" s="56"/>
      <c r="F60" s="56"/>
    </row>
    <row r="61" spans="1:6" ht="12" customHeight="1">
      <c r="A61" s="8" t="s">
        <v>83</v>
      </c>
      <c r="B61" s="868" t="s">
        <v>156</v>
      </c>
      <c r="C61" s="868"/>
      <c r="D61" s="70">
        <f>+D60+D54+D51+D41+D38</f>
        <v>18193</v>
      </c>
      <c r="E61" s="54"/>
      <c r="F61" s="54"/>
    </row>
    <row r="62" spans="1:6" ht="12" customHeight="1">
      <c r="A62" s="9"/>
      <c r="B62" s="10"/>
      <c r="C62" s="10"/>
      <c r="D62" s="33"/>
      <c r="E62" s="24"/>
      <c r="F62" s="25"/>
    </row>
    <row r="63" spans="1:6" ht="12" customHeight="1">
      <c r="A63" s="5" t="s">
        <v>110</v>
      </c>
      <c r="B63" s="876" t="s">
        <v>169</v>
      </c>
      <c r="C63" s="543"/>
      <c r="D63" s="32">
        <f>+D64</f>
        <v>4474</v>
      </c>
      <c r="E63" s="22"/>
      <c r="F63" s="22"/>
    </row>
    <row r="64" spans="1:6" ht="12" customHeight="1">
      <c r="A64" s="52" t="s">
        <v>110</v>
      </c>
      <c r="B64" s="45"/>
      <c r="C64" s="40" t="s">
        <v>107</v>
      </c>
      <c r="D64" s="32">
        <v>4474</v>
      </c>
      <c r="E64" s="22"/>
      <c r="F64" s="22"/>
    </row>
    <row r="65" spans="1:6" ht="12" customHeight="1">
      <c r="A65" s="8" t="s">
        <v>113</v>
      </c>
      <c r="B65" s="868" t="s">
        <v>168</v>
      </c>
      <c r="C65" s="868"/>
      <c r="D65" s="70">
        <f>+D63</f>
        <v>4474</v>
      </c>
      <c r="E65" s="54">
        <f>+E63</f>
        <v>0</v>
      </c>
      <c r="F65" s="54">
        <f>+F63</f>
        <v>0</v>
      </c>
    </row>
    <row r="66" spans="1:6" ht="12" customHeight="1">
      <c r="A66" s="9"/>
      <c r="B66" s="10"/>
      <c r="C66" s="10"/>
      <c r="D66" s="33"/>
      <c r="E66" s="24"/>
      <c r="F66" s="25"/>
    </row>
    <row r="67" spans="1:6" ht="12" customHeight="1">
      <c r="A67" s="14" t="s">
        <v>115</v>
      </c>
      <c r="B67" s="867" t="s">
        <v>114</v>
      </c>
      <c r="C67" s="867"/>
      <c r="D67" s="35">
        <v>260</v>
      </c>
      <c r="E67" s="26"/>
      <c r="F67" s="26"/>
    </row>
    <row r="68" spans="1:6" ht="12" customHeight="1">
      <c r="A68" s="5" t="s">
        <v>116</v>
      </c>
      <c r="B68" s="857" t="s">
        <v>167</v>
      </c>
      <c r="C68" s="857"/>
      <c r="D68" s="32"/>
      <c r="E68" s="22"/>
      <c r="F68" s="22"/>
    </row>
    <row r="69" spans="1:6" ht="12" customHeight="1">
      <c r="A69" s="41" t="s">
        <v>116</v>
      </c>
      <c r="B69" s="45"/>
      <c r="C69" s="53" t="s">
        <v>117</v>
      </c>
      <c r="D69" s="32"/>
      <c r="E69" s="22"/>
      <c r="F69" s="22"/>
    </row>
    <row r="70" spans="1:6" ht="12" customHeight="1">
      <c r="A70" s="5" t="s">
        <v>119</v>
      </c>
      <c r="B70" s="857" t="s">
        <v>118</v>
      </c>
      <c r="C70" s="857"/>
      <c r="D70" s="32">
        <v>350</v>
      </c>
      <c r="E70" s="22"/>
      <c r="F70" s="22"/>
    </row>
    <row r="71" spans="1:6" ht="12" customHeight="1">
      <c r="A71" s="5" t="s">
        <v>121</v>
      </c>
      <c r="B71" s="857" t="s">
        <v>120</v>
      </c>
      <c r="C71" s="857"/>
      <c r="D71" s="32"/>
      <c r="E71" s="22"/>
      <c r="F71" s="22"/>
    </row>
    <row r="72" spans="1:6" ht="12" customHeight="1">
      <c r="A72" s="5" t="s">
        <v>123</v>
      </c>
      <c r="B72" s="857" t="s">
        <v>122</v>
      </c>
      <c r="C72" s="857"/>
      <c r="D72" s="32"/>
      <c r="E72" s="22"/>
      <c r="F72" s="22"/>
    </row>
    <row r="73" spans="1:6" ht="12" customHeight="1">
      <c r="A73" s="5" t="s">
        <v>125</v>
      </c>
      <c r="B73" s="857" t="s">
        <v>124</v>
      </c>
      <c r="C73" s="857"/>
      <c r="D73" s="32"/>
      <c r="E73" s="22"/>
      <c r="F73" s="22"/>
    </row>
    <row r="74" spans="1:6" ht="12" customHeight="1">
      <c r="A74" s="5" t="s">
        <v>127</v>
      </c>
      <c r="B74" s="857" t="s">
        <v>126</v>
      </c>
      <c r="C74" s="857"/>
      <c r="D74" s="32">
        <v>70</v>
      </c>
      <c r="E74" s="22"/>
      <c r="F74" s="22"/>
    </row>
    <row r="75" spans="1:6" ht="12" customHeight="1">
      <c r="A75" s="8" t="s">
        <v>128</v>
      </c>
      <c r="B75" s="868" t="s">
        <v>166</v>
      </c>
      <c r="C75" s="868"/>
      <c r="D75" s="70">
        <f>+D74+D73+D72+D71+D70+D68+D67</f>
        <v>680</v>
      </c>
      <c r="E75" s="54">
        <f>+E74+E73+E72+E71+E70+E68+E67</f>
        <v>0</v>
      </c>
      <c r="F75" s="54">
        <f>+F74+F73+F72+F71+F70+F68+F67</f>
        <v>0</v>
      </c>
    </row>
    <row r="76" spans="1:6" ht="12" customHeight="1">
      <c r="A76" s="9"/>
      <c r="B76" s="10"/>
      <c r="C76" s="10"/>
      <c r="D76" s="33"/>
      <c r="E76" s="24"/>
      <c r="F76" s="25"/>
    </row>
    <row r="77" spans="1:6" ht="12" customHeight="1" hidden="1">
      <c r="A77" s="14" t="s">
        <v>130</v>
      </c>
      <c r="B77" s="867" t="s">
        <v>129</v>
      </c>
      <c r="C77" s="867"/>
      <c r="D77" s="35"/>
      <c r="E77" s="26"/>
      <c r="F77" s="26"/>
    </row>
    <row r="78" spans="1:6" ht="12" customHeight="1" hidden="1">
      <c r="A78" s="5" t="s">
        <v>132</v>
      </c>
      <c r="B78" s="857" t="s">
        <v>131</v>
      </c>
      <c r="C78" s="857"/>
      <c r="D78" s="32"/>
      <c r="E78" s="22"/>
      <c r="F78" s="22"/>
    </row>
    <row r="79" spans="1:6" ht="12" customHeight="1" hidden="1">
      <c r="A79" s="5" t="s">
        <v>134</v>
      </c>
      <c r="B79" s="857" t="s">
        <v>133</v>
      </c>
      <c r="C79" s="857"/>
      <c r="D79" s="32"/>
      <c r="E79" s="22"/>
      <c r="F79" s="22"/>
    </row>
    <row r="80" spans="1:6" ht="12" customHeight="1" hidden="1">
      <c r="A80" s="5" t="s">
        <v>136</v>
      </c>
      <c r="B80" s="857" t="s">
        <v>135</v>
      </c>
      <c r="C80" s="857"/>
      <c r="D80" s="32"/>
      <c r="E80" s="22"/>
      <c r="F80" s="22"/>
    </row>
    <row r="81" spans="1:6" ht="12" customHeight="1">
      <c r="A81" s="7" t="s">
        <v>137</v>
      </c>
      <c r="B81" s="869" t="s">
        <v>165</v>
      </c>
      <c r="C81" s="869"/>
      <c r="D81" s="73">
        <f>SUM(D77:D80)</f>
        <v>0</v>
      </c>
      <c r="E81" s="56">
        <f>SUM(E77:E80)</f>
        <v>0</v>
      </c>
      <c r="F81" s="56">
        <f>SUM(F77:F80)</f>
        <v>0</v>
      </c>
    </row>
    <row r="82" spans="1:6" ht="12" customHeight="1">
      <c r="A82" s="9"/>
      <c r="B82" s="18"/>
      <c r="C82" s="18"/>
      <c r="D82" s="33"/>
      <c r="E82" s="24"/>
      <c r="F82" s="25"/>
    </row>
    <row r="83" spans="1:6" ht="12" customHeight="1">
      <c r="A83" s="17" t="s">
        <v>139</v>
      </c>
      <c r="B83" s="872" t="s">
        <v>163</v>
      </c>
      <c r="C83" s="872"/>
      <c r="D83" s="32"/>
      <c r="E83" s="22"/>
      <c r="F83" s="22"/>
    </row>
    <row r="84" spans="1:6" ht="12" customHeight="1" thickBot="1">
      <c r="A84" s="59"/>
      <c r="B84" s="60"/>
      <c r="C84" s="60"/>
      <c r="D84" s="643"/>
      <c r="E84" s="61"/>
      <c r="F84" s="27"/>
    </row>
    <row r="85" spans="1:6" ht="12" customHeight="1" thickBot="1">
      <c r="A85" s="62" t="s">
        <v>140</v>
      </c>
      <c r="B85" s="639" t="s">
        <v>162</v>
      </c>
      <c r="C85" s="639"/>
      <c r="D85" s="92">
        <f>+D83+D81+D75+D65+D61+D28+D26</f>
        <v>145187</v>
      </c>
      <c r="E85" s="63">
        <f>+E83+E81+E75+E65+E61+E28+E26</f>
        <v>0</v>
      </c>
      <c r="F85" s="63">
        <f>+F83+F81+F75+F65+F61+F28+F26</f>
        <v>0</v>
      </c>
    </row>
  </sheetData>
  <sheetProtection/>
  <mergeCells count="70">
    <mergeCell ref="B9:C9"/>
    <mergeCell ref="B10:C10"/>
    <mergeCell ref="B12:C12"/>
    <mergeCell ref="B13:C13"/>
    <mergeCell ref="D4:F4"/>
    <mergeCell ref="D6:F6"/>
    <mergeCell ref="B7:C7"/>
    <mergeCell ref="B8:C8"/>
    <mergeCell ref="B4:C6"/>
    <mergeCell ref="B16:C16"/>
    <mergeCell ref="B17:C17"/>
    <mergeCell ref="B18:C18"/>
    <mergeCell ref="B19:C19"/>
    <mergeCell ref="A4:A6"/>
    <mergeCell ref="B40:C40"/>
    <mergeCell ref="B41:C41"/>
    <mergeCell ref="B14:C14"/>
    <mergeCell ref="B38:C38"/>
    <mergeCell ref="B39:C39"/>
    <mergeCell ref="B36:C36"/>
    <mergeCell ref="B37:C37"/>
    <mergeCell ref="B11:C11"/>
    <mergeCell ref="B15:C15"/>
    <mergeCell ref="B20:C20"/>
    <mergeCell ref="B28:C28"/>
    <mergeCell ref="B24:C24"/>
    <mergeCell ref="B25:C25"/>
    <mergeCell ref="B26:C26"/>
    <mergeCell ref="B21:C21"/>
    <mergeCell ref="B51:C51"/>
    <mergeCell ref="B42:C42"/>
    <mergeCell ref="B43:C43"/>
    <mergeCell ref="B22:C22"/>
    <mergeCell ref="B23:C23"/>
    <mergeCell ref="B35:C35"/>
    <mergeCell ref="B59:C59"/>
    <mergeCell ref="B60:C60"/>
    <mergeCell ref="B61:C61"/>
    <mergeCell ref="B52:C52"/>
    <mergeCell ref="B53:C53"/>
    <mergeCell ref="B54:C54"/>
    <mergeCell ref="B55:C55"/>
    <mergeCell ref="B56:C56"/>
    <mergeCell ref="B85:C85"/>
    <mergeCell ref="B75:C75"/>
    <mergeCell ref="B77:C77"/>
    <mergeCell ref="B78:C78"/>
    <mergeCell ref="B79:C79"/>
    <mergeCell ref="B80:C80"/>
    <mergeCell ref="B81:C81"/>
    <mergeCell ref="B83:C83"/>
    <mergeCell ref="B70:C70"/>
    <mergeCell ref="B71:C71"/>
    <mergeCell ref="B72:C72"/>
    <mergeCell ref="B73:C73"/>
    <mergeCell ref="B74:C74"/>
    <mergeCell ref="B57:C57"/>
    <mergeCell ref="B58:C58"/>
    <mergeCell ref="D3:F3"/>
    <mergeCell ref="A1:F1"/>
    <mergeCell ref="A2:F2"/>
    <mergeCell ref="B44:C44"/>
    <mergeCell ref="B45:C45"/>
    <mergeCell ref="B46:C46"/>
    <mergeCell ref="B49:C49"/>
    <mergeCell ref="B50:C50"/>
    <mergeCell ref="B63:C63"/>
    <mergeCell ref="B65:C65"/>
    <mergeCell ref="B67:C67"/>
    <mergeCell ref="B68:C68"/>
  </mergeCells>
  <printOptions horizontalCentered="1"/>
  <pageMargins left="0.7086614173228347" right="0.31496062992125984" top="0.5511811023622047" bottom="0.15748031496062992" header="0.31496062992125984" footer="0.31496062992125984"/>
  <pageSetup cellComments="asDisplayed" fitToHeight="1" fitToWidth="1" horizontalDpi="600" verticalDpi="600" orientation="portrait" paperSize="9" scale="74" r:id="rId3"/>
  <headerFooter alignWithMargins="0">
    <oddHeader>&amp;CMartonvásár Város Képviselőtestület  ..../2014 (........) önkormányzati rendelete  Martonvásár Város 2014. évi költségvetéséről&amp;R
6.a melléklet</oddHeader>
  </headerFooter>
  <rowBreaks count="1" manualBreakCount="1">
    <brk id="61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55">
      <selection activeCell="M86" sqref="G86:M86"/>
    </sheetView>
  </sheetViews>
  <sheetFormatPr defaultColWidth="8.7109375" defaultRowHeight="15"/>
  <cols>
    <col min="1" max="1" width="6.140625" style="472" customWidth="1"/>
    <col min="2" max="2" width="7.140625" style="473" customWidth="1"/>
    <col min="3" max="3" width="32.57421875" style="473" customWidth="1"/>
    <col min="4" max="4" width="9.28125" style="474" customWidth="1"/>
    <col min="5" max="5" width="6.421875" style="474" customWidth="1"/>
    <col min="6" max="6" width="7.00390625" style="474" customWidth="1"/>
    <col min="7" max="7" width="8.140625" style="474" customWidth="1"/>
    <col min="8" max="8" width="6.7109375" style="474" customWidth="1"/>
    <col min="9" max="9" width="6.8515625" style="474" customWidth="1"/>
    <col min="10" max="10" width="8.28125" style="474" customWidth="1"/>
    <col min="11" max="11" width="7.140625" style="474" customWidth="1"/>
    <col min="12" max="13" width="7.00390625" style="474" customWidth="1"/>
    <col min="14" max="14" width="6.8515625" style="474" customWidth="1"/>
    <col min="15" max="15" width="7.57421875" style="474" customWidth="1"/>
    <col min="16" max="16" width="7.8515625" style="474" customWidth="1"/>
    <col min="17" max="17" width="6.7109375" style="474" customWidth="1"/>
    <col min="18" max="18" width="7.140625" style="474" customWidth="1"/>
    <col min="19" max="19" width="8.421875" style="474" customWidth="1"/>
    <col min="20" max="20" width="6.140625" style="474" customWidth="1"/>
    <col min="21" max="21" width="6.7109375" style="474" customWidth="1"/>
    <col min="22" max="16384" width="8.7109375" style="429" customWidth="1"/>
  </cols>
  <sheetData>
    <row r="1" spans="1:21" ht="15.75" customHeight="1">
      <c r="A1" s="952" t="s">
        <v>534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</row>
    <row r="2" spans="1:21" ht="15.75" customHeight="1">
      <c r="A2" s="952" t="s">
        <v>362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</row>
    <row r="3" spans="1:21" ht="15">
      <c r="A3" s="430"/>
      <c r="B3" s="431"/>
      <c r="C3" s="431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951" t="s">
        <v>526</v>
      </c>
      <c r="T3" s="951"/>
      <c r="U3" s="951"/>
    </row>
    <row r="4" spans="1:21" ht="40.5" customHeight="1">
      <c r="A4" s="959" t="s">
        <v>1</v>
      </c>
      <c r="B4" s="959" t="s">
        <v>201</v>
      </c>
      <c r="C4" s="959"/>
      <c r="D4" s="953" t="s">
        <v>191</v>
      </c>
      <c r="E4" s="954"/>
      <c r="F4" s="955"/>
      <c r="G4" s="950" t="s">
        <v>206</v>
      </c>
      <c r="H4" s="950"/>
      <c r="I4" s="950"/>
      <c r="J4" s="950" t="s">
        <v>358</v>
      </c>
      <c r="K4" s="950"/>
      <c r="L4" s="950"/>
      <c r="M4" s="950" t="s">
        <v>359</v>
      </c>
      <c r="N4" s="950"/>
      <c r="O4" s="950"/>
      <c r="P4" s="950" t="s">
        <v>359</v>
      </c>
      <c r="Q4" s="950"/>
      <c r="R4" s="950"/>
      <c r="S4" s="950" t="s">
        <v>360</v>
      </c>
      <c r="T4" s="950"/>
      <c r="U4" s="950"/>
    </row>
    <row r="5" spans="1:21" ht="15">
      <c r="A5" s="959"/>
      <c r="B5" s="959"/>
      <c r="C5" s="959"/>
      <c r="D5" s="953"/>
      <c r="E5" s="954"/>
      <c r="F5" s="955"/>
      <c r="G5" s="950" t="s">
        <v>212</v>
      </c>
      <c r="H5" s="950"/>
      <c r="I5" s="950"/>
      <c r="J5" s="950" t="s">
        <v>212</v>
      </c>
      <c r="K5" s="950"/>
      <c r="L5" s="950"/>
      <c r="M5" s="950" t="s">
        <v>212</v>
      </c>
      <c r="N5" s="950"/>
      <c r="O5" s="950"/>
      <c r="P5" s="950" t="s">
        <v>364</v>
      </c>
      <c r="Q5" s="950"/>
      <c r="R5" s="950"/>
      <c r="S5" s="950" t="s">
        <v>212</v>
      </c>
      <c r="T5" s="950"/>
      <c r="U5" s="950"/>
    </row>
    <row r="6" spans="1:21" s="434" customFormat="1" ht="25.5" customHeight="1">
      <c r="A6" s="959"/>
      <c r="B6" s="959"/>
      <c r="C6" s="959"/>
      <c r="D6" s="433" t="s">
        <v>188</v>
      </c>
      <c r="E6" s="433" t="s">
        <v>189</v>
      </c>
      <c r="F6" s="433" t="s">
        <v>190</v>
      </c>
      <c r="G6" s="433" t="s">
        <v>188</v>
      </c>
      <c r="H6" s="433" t="s">
        <v>189</v>
      </c>
      <c r="I6" s="433" t="s">
        <v>190</v>
      </c>
      <c r="J6" s="433" t="s">
        <v>188</v>
      </c>
      <c r="K6" s="433" t="s">
        <v>189</v>
      </c>
      <c r="L6" s="433" t="s">
        <v>190</v>
      </c>
      <c r="M6" s="433" t="s">
        <v>188</v>
      </c>
      <c r="N6" s="433" t="s">
        <v>189</v>
      </c>
      <c r="O6" s="433" t="s">
        <v>190</v>
      </c>
      <c r="P6" s="433" t="s">
        <v>188</v>
      </c>
      <c r="Q6" s="433" t="s">
        <v>189</v>
      </c>
      <c r="R6" s="433" t="s">
        <v>190</v>
      </c>
      <c r="S6" s="433" t="s">
        <v>188</v>
      </c>
      <c r="T6" s="433" t="s">
        <v>189</v>
      </c>
      <c r="U6" s="433" t="s">
        <v>190</v>
      </c>
    </row>
    <row r="7" spans="1:21" ht="15">
      <c r="A7" s="435" t="s">
        <v>3</v>
      </c>
      <c r="B7" s="956" t="s">
        <v>2</v>
      </c>
      <c r="C7" s="956"/>
      <c r="D7" s="436">
        <f>+G7+J7+M7+P7+S7</f>
        <v>83955</v>
      </c>
      <c r="E7" s="436"/>
      <c r="F7" s="436"/>
      <c r="G7" s="436">
        <v>83808</v>
      </c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>
        <v>147</v>
      </c>
      <c r="T7" s="436"/>
      <c r="U7" s="436"/>
    </row>
    <row r="8" spans="1:21" ht="15">
      <c r="A8" s="435" t="s">
        <v>5</v>
      </c>
      <c r="B8" s="956" t="s">
        <v>4</v>
      </c>
      <c r="C8" s="956"/>
      <c r="D8" s="436">
        <f aca="true" t="shared" si="0" ref="D8:D20">+G8+J8+M8+P8+S8</f>
        <v>0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</row>
    <row r="9" spans="1:21" ht="15">
      <c r="A9" s="435" t="s">
        <v>7</v>
      </c>
      <c r="B9" s="956" t="s">
        <v>6</v>
      </c>
      <c r="C9" s="956"/>
      <c r="D9" s="436">
        <f t="shared" si="0"/>
        <v>0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</row>
    <row r="10" spans="1:21" ht="15">
      <c r="A10" s="435" t="s">
        <v>9</v>
      </c>
      <c r="B10" s="956" t="s">
        <v>8</v>
      </c>
      <c r="C10" s="956"/>
      <c r="D10" s="436">
        <f t="shared" si="0"/>
        <v>1035</v>
      </c>
      <c r="E10" s="436"/>
      <c r="F10" s="436"/>
      <c r="G10" s="436">
        <v>1035</v>
      </c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</row>
    <row r="11" spans="1:21" ht="15">
      <c r="A11" s="435" t="s">
        <v>11</v>
      </c>
      <c r="B11" s="956" t="s">
        <v>10</v>
      </c>
      <c r="C11" s="956"/>
      <c r="D11" s="436">
        <f t="shared" si="0"/>
        <v>0</v>
      </c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</row>
    <row r="12" spans="1:21" ht="15">
      <c r="A12" s="435" t="s">
        <v>13</v>
      </c>
      <c r="B12" s="956" t="s">
        <v>12</v>
      </c>
      <c r="C12" s="956"/>
      <c r="D12" s="436">
        <f t="shared" si="0"/>
        <v>1053</v>
      </c>
      <c r="E12" s="436"/>
      <c r="F12" s="436"/>
      <c r="G12" s="436">
        <v>1053</v>
      </c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</row>
    <row r="13" spans="1:21" ht="15">
      <c r="A13" s="435" t="s">
        <v>15</v>
      </c>
      <c r="B13" s="956" t="s">
        <v>14</v>
      </c>
      <c r="C13" s="956"/>
      <c r="D13" s="436">
        <f t="shared" si="0"/>
        <v>2100</v>
      </c>
      <c r="E13" s="436"/>
      <c r="F13" s="436"/>
      <c r="G13" s="436">
        <v>2100</v>
      </c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</row>
    <row r="14" spans="1:21" ht="15">
      <c r="A14" s="435" t="s">
        <v>17</v>
      </c>
      <c r="B14" s="956" t="s">
        <v>16</v>
      </c>
      <c r="C14" s="956"/>
      <c r="D14" s="436">
        <f t="shared" si="0"/>
        <v>0</v>
      </c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</row>
    <row r="15" spans="1:21" ht="15">
      <c r="A15" s="435" t="s">
        <v>19</v>
      </c>
      <c r="B15" s="956" t="s">
        <v>18</v>
      </c>
      <c r="C15" s="956"/>
      <c r="D15" s="436">
        <f t="shared" si="0"/>
        <v>751</v>
      </c>
      <c r="E15" s="436"/>
      <c r="F15" s="436"/>
      <c r="G15" s="436">
        <v>751</v>
      </c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</row>
    <row r="16" spans="1:21" ht="15">
      <c r="A16" s="435" t="s">
        <v>21</v>
      </c>
      <c r="B16" s="956" t="s">
        <v>20</v>
      </c>
      <c r="C16" s="956"/>
      <c r="D16" s="436">
        <f t="shared" si="0"/>
        <v>0</v>
      </c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</row>
    <row r="17" spans="1:21" ht="15">
      <c r="A17" s="435" t="s">
        <v>23</v>
      </c>
      <c r="B17" s="956" t="s">
        <v>22</v>
      </c>
      <c r="C17" s="956"/>
      <c r="D17" s="436">
        <f t="shared" si="0"/>
        <v>0</v>
      </c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</row>
    <row r="18" spans="1:21" ht="15">
      <c r="A18" s="435" t="s">
        <v>25</v>
      </c>
      <c r="B18" s="956" t="s">
        <v>24</v>
      </c>
      <c r="C18" s="956"/>
      <c r="D18" s="436">
        <f t="shared" si="0"/>
        <v>0</v>
      </c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</row>
    <row r="19" spans="1:21" ht="15">
      <c r="A19" s="435" t="s">
        <v>26</v>
      </c>
      <c r="B19" s="956" t="s">
        <v>180</v>
      </c>
      <c r="C19" s="956"/>
      <c r="D19" s="436">
        <f t="shared" si="0"/>
        <v>1597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>
        <v>1597</v>
      </c>
      <c r="Q19" s="436"/>
      <c r="R19" s="436"/>
      <c r="S19" s="436"/>
      <c r="T19" s="436"/>
      <c r="U19" s="436"/>
    </row>
    <row r="20" spans="1:21" ht="15">
      <c r="A20" s="435" t="s">
        <v>26</v>
      </c>
      <c r="B20" s="956" t="s">
        <v>27</v>
      </c>
      <c r="C20" s="956"/>
      <c r="D20" s="436">
        <f t="shared" si="0"/>
        <v>0</v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</row>
    <row r="21" spans="1:21" s="530" customFormat="1" ht="15">
      <c r="A21" s="438" t="s">
        <v>28</v>
      </c>
      <c r="B21" s="957" t="s">
        <v>576</v>
      </c>
      <c r="C21" s="957"/>
      <c r="D21" s="439">
        <f>SUM(D7:D20)</f>
        <v>90491</v>
      </c>
      <c r="E21" s="439">
        <f aca="true" t="shared" si="1" ref="E21:U21">SUM(E7:E20)</f>
        <v>0</v>
      </c>
      <c r="F21" s="439">
        <f t="shared" si="1"/>
        <v>0</v>
      </c>
      <c r="G21" s="439">
        <f t="shared" si="1"/>
        <v>88747</v>
      </c>
      <c r="H21" s="439">
        <f t="shared" si="1"/>
        <v>0</v>
      </c>
      <c r="I21" s="439">
        <f t="shared" si="1"/>
        <v>0</v>
      </c>
      <c r="J21" s="439">
        <f t="shared" si="1"/>
        <v>0</v>
      </c>
      <c r="K21" s="439">
        <f t="shared" si="1"/>
        <v>0</v>
      </c>
      <c r="L21" s="439">
        <f t="shared" si="1"/>
        <v>0</v>
      </c>
      <c r="M21" s="439">
        <f t="shared" si="1"/>
        <v>0</v>
      </c>
      <c r="N21" s="439">
        <f t="shared" si="1"/>
        <v>0</v>
      </c>
      <c r="O21" s="439">
        <f t="shared" si="1"/>
        <v>0</v>
      </c>
      <c r="P21" s="439">
        <f t="shared" si="1"/>
        <v>1597</v>
      </c>
      <c r="Q21" s="439">
        <f t="shared" si="1"/>
        <v>0</v>
      </c>
      <c r="R21" s="439">
        <f t="shared" si="1"/>
        <v>0</v>
      </c>
      <c r="S21" s="439">
        <f t="shared" si="1"/>
        <v>147</v>
      </c>
      <c r="T21" s="439">
        <f t="shared" si="1"/>
        <v>0</v>
      </c>
      <c r="U21" s="439">
        <f t="shared" si="1"/>
        <v>0</v>
      </c>
    </row>
    <row r="22" spans="1:21" ht="15">
      <c r="A22" s="435" t="s">
        <v>30</v>
      </c>
      <c r="B22" s="956" t="s">
        <v>29</v>
      </c>
      <c r="C22" s="956"/>
      <c r="D22" s="436">
        <f>(((+G22+J22)+M22)+P22)+S22</f>
        <v>0</v>
      </c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</row>
    <row r="23" spans="1:21" ht="28.5" customHeight="1">
      <c r="A23" s="435" t="s">
        <v>32</v>
      </c>
      <c r="B23" s="956" t="s">
        <v>31</v>
      </c>
      <c r="C23" s="956"/>
      <c r="D23" s="436">
        <f>+G23+J23+M23+P23+S23</f>
        <v>1235</v>
      </c>
      <c r="E23" s="436"/>
      <c r="F23" s="436"/>
      <c r="G23" s="436">
        <v>1235</v>
      </c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</row>
    <row r="24" spans="1:21" ht="15">
      <c r="A24" s="435" t="s">
        <v>34</v>
      </c>
      <c r="B24" s="956" t="s">
        <v>33</v>
      </c>
      <c r="C24" s="956"/>
      <c r="D24" s="436">
        <f>+G24+J24+M24+P24+S24</f>
        <v>0</v>
      </c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</row>
    <row r="25" spans="1:21" s="530" customFormat="1" ht="15">
      <c r="A25" s="438" t="s">
        <v>35</v>
      </c>
      <c r="B25" s="957" t="s">
        <v>577</v>
      </c>
      <c r="C25" s="957"/>
      <c r="D25" s="439">
        <f>SUM(D22:D24)</f>
        <v>1235</v>
      </c>
      <c r="E25" s="439">
        <f aca="true" t="shared" si="2" ref="E25:U25">SUM(E22:E24)</f>
        <v>0</v>
      </c>
      <c r="F25" s="439">
        <f t="shared" si="2"/>
        <v>0</v>
      </c>
      <c r="G25" s="439">
        <f t="shared" si="2"/>
        <v>1235</v>
      </c>
      <c r="H25" s="439">
        <f t="shared" si="2"/>
        <v>0</v>
      </c>
      <c r="I25" s="439">
        <f t="shared" si="2"/>
        <v>0</v>
      </c>
      <c r="J25" s="439">
        <f t="shared" si="2"/>
        <v>0</v>
      </c>
      <c r="K25" s="439">
        <f t="shared" si="2"/>
        <v>0</v>
      </c>
      <c r="L25" s="439">
        <f t="shared" si="2"/>
        <v>0</v>
      </c>
      <c r="M25" s="439">
        <f t="shared" si="2"/>
        <v>0</v>
      </c>
      <c r="N25" s="439">
        <f t="shared" si="2"/>
        <v>0</v>
      </c>
      <c r="O25" s="439">
        <f t="shared" si="2"/>
        <v>0</v>
      </c>
      <c r="P25" s="439">
        <f t="shared" si="2"/>
        <v>0</v>
      </c>
      <c r="Q25" s="439">
        <f t="shared" si="2"/>
        <v>0</v>
      </c>
      <c r="R25" s="439">
        <f t="shared" si="2"/>
        <v>0</v>
      </c>
      <c r="S25" s="439">
        <f t="shared" si="2"/>
        <v>0</v>
      </c>
      <c r="T25" s="439">
        <f t="shared" si="2"/>
        <v>0</v>
      </c>
      <c r="U25" s="439">
        <f t="shared" si="2"/>
        <v>0</v>
      </c>
    </row>
    <row r="26" spans="1:21" s="440" customFormat="1" ht="15">
      <c r="A26" s="438" t="s">
        <v>36</v>
      </c>
      <c r="B26" s="957" t="s">
        <v>578</v>
      </c>
      <c r="C26" s="957"/>
      <c r="D26" s="439">
        <f>+D25+D21</f>
        <v>91726</v>
      </c>
      <c r="E26" s="439">
        <f aca="true" t="shared" si="3" ref="E26:U26">+E25+E21</f>
        <v>0</v>
      </c>
      <c r="F26" s="439">
        <f t="shared" si="3"/>
        <v>0</v>
      </c>
      <c r="G26" s="439">
        <f t="shared" si="3"/>
        <v>89982</v>
      </c>
      <c r="H26" s="439">
        <f t="shared" si="3"/>
        <v>0</v>
      </c>
      <c r="I26" s="439">
        <f t="shared" si="3"/>
        <v>0</v>
      </c>
      <c r="J26" s="439">
        <f t="shared" si="3"/>
        <v>0</v>
      </c>
      <c r="K26" s="439">
        <f t="shared" si="3"/>
        <v>0</v>
      </c>
      <c r="L26" s="439">
        <f t="shared" si="3"/>
        <v>0</v>
      </c>
      <c r="M26" s="439">
        <f t="shared" si="3"/>
        <v>0</v>
      </c>
      <c r="N26" s="439">
        <f>+N25+N21</f>
        <v>0</v>
      </c>
      <c r="O26" s="439">
        <f t="shared" si="3"/>
        <v>0</v>
      </c>
      <c r="P26" s="439">
        <f t="shared" si="3"/>
        <v>1597</v>
      </c>
      <c r="Q26" s="439">
        <f t="shared" si="3"/>
        <v>0</v>
      </c>
      <c r="R26" s="439">
        <f t="shared" si="3"/>
        <v>0</v>
      </c>
      <c r="S26" s="439">
        <f t="shared" si="3"/>
        <v>147</v>
      </c>
      <c r="T26" s="439">
        <f t="shared" si="3"/>
        <v>0</v>
      </c>
      <c r="U26" s="439">
        <f t="shared" si="3"/>
        <v>0</v>
      </c>
    </row>
    <row r="27" spans="1:21" ht="15">
      <c r="A27" s="441"/>
      <c r="B27" s="442"/>
      <c r="C27" s="442"/>
      <c r="D27" s="443"/>
      <c r="E27" s="443"/>
      <c r="F27" s="444"/>
      <c r="G27" s="445"/>
      <c r="H27" s="443"/>
      <c r="I27" s="444"/>
      <c r="J27" s="445"/>
      <c r="K27" s="443"/>
      <c r="L27" s="444"/>
      <c r="M27" s="445"/>
      <c r="N27" s="443"/>
      <c r="O27" s="444"/>
      <c r="P27" s="445"/>
      <c r="Q27" s="443"/>
      <c r="R27" s="444"/>
      <c r="S27" s="445"/>
      <c r="T27" s="443"/>
      <c r="U27" s="444"/>
    </row>
    <row r="28" spans="1:21" s="440" customFormat="1" ht="15">
      <c r="A28" s="438" t="s">
        <v>37</v>
      </c>
      <c r="B28" s="957" t="s">
        <v>579</v>
      </c>
      <c r="C28" s="957"/>
      <c r="D28" s="439">
        <f aca="true" t="shared" si="4" ref="D28:D33">+G28+J28+M28+P28+S28</f>
        <v>26631</v>
      </c>
      <c r="E28" s="439"/>
      <c r="F28" s="439"/>
      <c r="G28" s="439">
        <f aca="true" t="shared" si="5" ref="G28:U28">SUM(G29:G33)</f>
        <v>26204</v>
      </c>
      <c r="H28" s="439">
        <f t="shared" si="5"/>
        <v>0</v>
      </c>
      <c r="I28" s="439">
        <f t="shared" si="5"/>
        <v>0</v>
      </c>
      <c r="J28" s="439">
        <f t="shared" si="5"/>
        <v>0</v>
      </c>
      <c r="K28" s="439">
        <f t="shared" si="5"/>
        <v>0</v>
      </c>
      <c r="L28" s="439">
        <f t="shared" si="5"/>
        <v>0</v>
      </c>
      <c r="M28" s="439">
        <f t="shared" si="5"/>
        <v>0</v>
      </c>
      <c r="N28" s="439">
        <f t="shared" si="5"/>
        <v>0</v>
      </c>
      <c r="O28" s="439">
        <f t="shared" si="5"/>
        <v>0</v>
      </c>
      <c r="P28" s="439">
        <f t="shared" si="5"/>
        <v>387</v>
      </c>
      <c r="Q28" s="439">
        <f t="shared" si="5"/>
        <v>0</v>
      </c>
      <c r="R28" s="439">
        <f t="shared" si="5"/>
        <v>0</v>
      </c>
      <c r="S28" s="439">
        <f t="shared" si="5"/>
        <v>40</v>
      </c>
      <c r="T28" s="439">
        <f t="shared" si="5"/>
        <v>0</v>
      </c>
      <c r="U28" s="439">
        <f t="shared" si="5"/>
        <v>0</v>
      </c>
    </row>
    <row r="29" spans="1:21" ht="15">
      <c r="A29" s="446" t="s">
        <v>37</v>
      </c>
      <c r="B29" s="447"/>
      <c r="C29" s="448" t="s">
        <v>38</v>
      </c>
      <c r="D29" s="436">
        <f t="shared" si="4"/>
        <v>23952</v>
      </c>
      <c r="E29" s="436"/>
      <c r="F29" s="436"/>
      <c r="G29" s="436">
        <v>23525</v>
      </c>
      <c r="H29" s="436"/>
      <c r="I29" s="436"/>
      <c r="J29" s="436"/>
      <c r="K29" s="436"/>
      <c r="L29" s="436"/>
      <c r="M29" s="436"/>
      <c r="N29" s="436"/>
      <c r="O29" s="436"/>
      <c r="P29" s="436">
        <v>387</v>
      </c>
      <c r="Q29" s="436"/>
      <c r="R29" s="436"/>
      <c r="S29" s="436">
        <v>40</v>
      </c>
      <c r="T29" s="436"/>
      <c r="U29" s="436"/>
    </row>
    <row r="30" spans="1:21" ht="15">
      <c r="A30" s="446" t="s">
        <v>37</v>
      </c>
      <c r="B30" s="447"/>
      <c r="C30" s="448" t="s">
        <v>39</v>
      </c>
      <c r="D30" s="436">
        <f t="shared" si="4"/>
        <v>1929</v>
      </c>
      <c r="E30" s="436"/>
      <c r="F30" s="436"/>
      <c r="G30" s="436">
        <v>1929</v>
      </c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</row>
    <row r="31" spans="1:21" ht="15">
      <c r="A31" s="446" t="s">
        <v>37</v>
      </c>
      <c r="B31" s="447"/>
      <c r="C31" s="448" t="s">
        <v>40</v>
      </c>
      <c r="D31" s="436">
        <f t="shared" si="4"/>
        <v>350</v>
      </c>
      <c r="E31" s="436"/>
      <c r="F31" s="436"/>
      <c r="G31" s="436">
        <v>350</v>
      </c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</row>
    <row r="32" spans="1:21" ht="13.5" customHeight="1">
      <c r="A32" s="446" t="s">
        <v>37</v>
      </c>
      <c r="B32" s="447"/>
      <c r="C32" s="448" t="s">
        <v>41</v>
      </c>
      <c r="D32" s="436">
        <f t="shared" si="4"/>
        <v>0</v>
      </c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</row>
    <row r="33" spans="1:21" ht="25.5" customHeight="1">
      <c r="A33" s="446" t="s">
        <v>37</v>
      </c>
      <c r="B33" s="447"/>
      <c r="C33" s="448" t="s">
        <v>42</v>
      </c>
      <c r="D33" s="436">
        <f t="shared" si="4"/>
        <v>400</v>
      </c>
      <c r="E33" s="436"/>
      <c r="F33" s="436"/>
      <c r="G33" s="436">
        <v>400</v>
      </c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</row>
    <row r="34" spans="1:21" ht="15">
      <c r="A34" s="449"/>
      <c r="B34" s="450"/>
      <c r="C34" s="451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</row>
    <row r="35" spans="1:21" ht="15">
      <c r="A35" s="435" t="s">
        <v>44</v>
      </c>
      <c r="B35" s="956" t="s">
        <v>43</v>
      </c>
      <c r="C35" s="956"/>
      <c r="D35" s="436">
        <f>+G35+J35+M35+P35+S35</f>
        <v>705</v>
      </c>
      <c r="E35" s="436"/>
      <c r="F35" s="436"/>
      <c r="G35" s="436">
        <v>705</v>
      </c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</row>
    <row r="36" spans="1:21" ht="15">
      <c r="A36" s="435" t="s">
        <v>46</v>
      </c>
      <c r="B36" s="956" t="s">
        <v>45</v>
      </c>
      <c r="C36" s="956"/>
      <c r="D36" s="436">
        <f aca="true" t="shared" si="6" ref="D36:D59">+G36+J36+M36+P36+S36</f>
        <v>1225</v>
      </c>
      <c r="E36" s="436"/>
      <c r="F36" s="436"/>
      <c r="G36" s="436">
        <v>1225</v>
      </c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</row>
    <row r="37" spans="1:21" ht="15">
      <c r="A37" s="435" t="s">
        <v>48</v>
      </c>
      <c r="B37" s="956" t="s">
        <v>47</v>
      </c>
      <c r="C37" s="956"/>
      <c r="D37" s="436">
        <f t="shared" si="6"/>
        <v>0</v>
      </c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</row>
    <row r="38" spans="1:21" s="440" customFormat="1" ht="15">
      <c r="A38" s="438" t="s">
        <v>49</v>
      </c>
      <c r="B38" s="957" t="s">
        <v>581</v>
      </c>
      <c r="C38" s="957"/>
      <c r="D38" s="439">
        <f>SUM(D35:D37)</f>
        <v>1930</v>
      </c>
      <c r="E38" s="439">
        <f aca="true" t="shared" si="7" ref="E38:U38">SUM(E35:E37)</f>
        <v>0</v>
      </c>
      <c r="F38" s="439">
        <f t="shared" si="7"/>
        <v>0</v>
      </c>
      <c r="G38" s="439">
        <f t="shared" si="7"/>
        <v>1930</v>
      </c>
      <c r="H38" s="439">
        <f t="shared" si="7"/>
        <v>0</v>
      </c>
      <c r="I38" s="439">
        <f t="shared" si="7"/>
        <v>0</v>
      </c>
      <c r="J38" s="439">
        <f t="shared" si="7"/>
        <v>0</v>
      </c>
      <c r="K38" s="439">
        <f t="shared" si="7"/>
        <v>0</v>
      </c>
      <c r="L38" s="439">
        <f t="shared" si="7"/>
        <v>0</v>
      </c>
      <c r="M38" s="439">
        <f t="shared" si="7"/>
        <v>0</v>
      </c>
      <c r="N38" s="439">
        <f t="shared" si="7"/>
        <v>0</v>
      </c>
      <c r="O38" s="439">
        <f t="shared" si="7"/>
        <v>0</v>
      </c>
      <c r="P38" s="439">
        <f t="shared" si="7"/>
        <v>0</v>
      </c>
      <c r="Q38" s="439">
        <f t="shared" si="7"/>
        <v>0</v>
      </c>
      <c r="R38" s="439">
        <f t="shared" si="7"/>
        <v>0</v>
      </c>
      <c r="S38" s="439">
        <f t="shared" si="7"/>
        <v>0</v>
      </c>
      <c r="T38" s="439">
        <f t="shared" si="7"/>
        <v>0</v>
      </c>
      <c r="U38" s="439">
        <f t="shared" si="7"/>
        <v>0</v>
      </c>
    </row>
    <row r="39" spans="1:21" ht="15">
      <c r="A39" s="435" t="s">
        <v>51</v>
      </c>
      <c r="B39" s="956" t="s">
        <v>50</v>
      </c>
      <c r="C39" s="956"/>
      <c r="D39" s="436">
        <f t="shared" si="6"/>
        <v>240</v>
      </c>
      <c r="E39" s="436"/>
      <c r="F39" s="436"/>
      <c r="G39" s="436"/>
      <c r="H39" s="436"/>
      <c r="I39" s="436"/>
      <c r="J39" s="436">
        <v>240</v>
      </c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</row>
    <row r="40" spans="1:21" ht="15">
      <c r="A40" s="435" t="s">
        <v>53</v>
      </c>
      <c r="B40" s="956" t="s">
        <v>52</v>
      </c>
      <c r="C40" s="956"/>
      <c r="D40" s="436">
        <f t="shared" si="6"/>
        <v>0</v>
      </c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</row>
    <row r="41" spans="1:21" s="440" customFormat="1" ht="15">
      <c r="A41" s="438" t="s">
        <v>54</v>
      </c>
      <c r="B41" s="957" t="s">
        <v>582</v>
      </c>
      <c r="C41" s="957"/>
      <c r="D41" s="439">
        <f>+D40+D39</f>
        <v>240</v>
      </c>
      <c r="E41" s="439">
        <f aca="true" t="shared" si="8" ref="E41:U41">+E40+E39</f>
        <v>0</v>
      </c>
      <c r="F41" s="439">
        <f t="shared" si="8"/>
        <v>0</v>
      </c>
      <c r="G41" s="439">
        <f t="shared" si="8"/>
        <v>0</v>
      </c>
      <c r="H41" s="439">
        <f t="shared" si="8"/>
        <v>0</v>
      </c>
      <c r="I41" s="439">
        <f t="shared" si="8"/>
        <v>0</v>
      </c>
      <c r="J41" s="439">
        <f t="shared" si="8"/>
        <v>240</v>
      </c>
      <c r="K41" s="439">
        <f t="shared" si="8"/>
        <v>0</v>
      </c>
      <c r="L41" s="439">
        <f t="shared" si="8"/>
        <v>0</v>
      </c>
      <c r="M41" s="439">
        <f t="shared" si="8"/>
        <v>0</v>
      </c>
      <c r="N41" s="439">
        <f t="shared" si="8"/>
        <v>0</v>
      </c>
      <c r="O41" s="439">
        <f t="shared" si="8"/>
        <v>0</v>
      </c>
      <c r="P41" s="439">
        <f t="shared" si="8"/>
        <v>0</v>
      </c>
      <c r="Q41" s="439">
        <f t="shared" si="8"/>
        <v>0</v>
      </c>
      <c r="R41" s="439">
        <f t="shared" si="8"/>
        <v>0</v>
      </c>
      <c r="S41" s="439">
        <f t="shared" si="8"/>
        <v>0</v>
      </c>
      <c r="T41" s="439">
        <f t="shared" si="8"/>
        <v>0</v>
      </c>
      <c r="U41" s="439">
        <f t="shared" si="8"/>
        <v>0</v>
      </c>
    </row>
    <row r="42" spans="1:21" ht="15">
      <c r="A42" s="435" t="s">
        <v>56</v>
      </c>
      <c r="B42" s="956" t="s">
        <v>55</v>
      </c>
      <c r="C42" s="956"/>
      <c r="D42" s="436">
        <f t="shared" si="6"/>
        <v>0</v>
      </c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</row>
    <row r="43" spans="1:21" ht="15">
      <c r="A43" s="435" t="s">
        <v>58</v>
      </c>
      <c r="B43" s="956" t="s">
        <v>57</v>
      </c>
      <c r="C43" s="956"/>
      <c r="D43" s="436">
        <f t="shared" si="6"/>
        <v>8000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>
        <v>8000</v>
      </c>
      <c r="T43" s="436"/>
      <c r="U43" s="436"/>
    </row>
    <row r="44" spans="1:21" ht="15">
      <c r="A44" s="435" t="s">
        <v>59</v>
      </c>
      <c r="B44" s="956" t="s">
        <v>583</v>
      </c>
      <c r="C44" s="956"/>
      <c r="D44" s="436">
        <f t="shared" si="6"/>
        <v>0</v>
      </c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</row>
    <row r="45" spans="1:21" ht="15">
      <c r="A45" s="435" t="s">
        <v>61</v>
      </c>
      <c r="B45" s="956" t="s">
        <v>60</v>
      </c>
      <c r="C45" s="956"/>
      <c r="D45" s="436">
        <f t="shared" si="6"/>
        <v>0</v>
      </c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</row>
    <row r="46" spans="1:21" ht="15">
      <c r="A46" s="435" t="s">
        <v>62</v>
      </c>
      <c r="B46" s="956" t="s">
        <v>171</v>
      </c>
      <c r="C46" s="956"/>
      <c r="D46" s="436">
        <f t="shared" si="6"/>
        <v>0</v>
      </c>
      <c r="E46" s="436"/>
      <c r="F46" s="436"/>
      <c r="G46" s="436">
        <f>+G47+G48</f>
        <v>0</v>
      </c>
      <c r="H46" s="436"/>
      <c r="I46" s="436"/>
      <c r="J46" s="436">
        <f>+J47+J48</f>
        <v>0</v>
      </c>
      <c r="K46" s="436"/>
      <c r="L46" s="436"/>
      <c r="M46" s="436">
        <f>+M47+M48</f>
        <v>0</v>
      </c>
      <c r="N46" s="436"/>
      <c r="O46" s="436"/>
      <c r="P46" s="436">
        <f>+P47+P48</f>
        <v>0</v>
      </c>
      <c r="Q46" s="436"/>
      <c r="R46" s="436"/>
      <c r="S46" s="436">
        <f>+S47+S48</f>
        <v>0</v>
      </c>
      <c r="T46" s="436"/>
      <c r="U46" s="436"/>
    </row>
    <row r="47" spans="1:21" ht="15">
      <c r="A47" s="446" t="s">
        <v>62</v>
      </c>
      <c r="B47" s="447"/>
      <c r="C47" s="448" t="s">
        <v>63</v>
      </c>
      <c r="D47" s="436">
        <f t="shared" si="6"/>
        <v>0</v>
      </c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</row>
    <row r="48" spans="1:21" ht="15">
      <c r="A48" s="446" t="s">
        <v>62</v>
      </c>
      <c r="B48" s="447"/>
      <c r="C48" s="448" t="s">
        <v>173</v>
      </c>
      <c r="D48" s="436">
        <f t="shared" si="6"/>
        <v>0</v>
      </c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</row>
    <row r="49" spans="1:21" ht="15">
      <c r="A49" s="435" t="s">
        <v>65</v>
      </c>
      <c r="B49" s="956" t="s">
        <v>584</v>
      </c>
      <c r="C49" s="956"/>
      <c r="D49" s="436">
        <f t="shared" si="6"/>
        <v>0</v>
      </c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</row>
    <row r="50" spans="1:21" ht="15">
      <c r="A50" s="435" t="s">
        <v>67</v>
      </c>
      <c r="B50" s="956" t="s">
        <v>585</v>
      </c>
      <c r="C50" s="956"/>
      <c r="D50" s="436">
        <f t="shared" si="6"/>
        <v>909</v>
      </c>
      <c r="E50" s="436"/>
      <c r="F50" s="436"/>
      <c r="G50" s="436">
        <v>235</v>
      </c>
      <c r="H50" s="436"/>
      <c r="I50" s="436"/>
      <c r="J50" s="436">
        <v>35</v>
      </c>
      <c r="K50" s="436"/>
      <c r="L50" s="436"/>
      <c r="M50" s="436">
        <v>45</v>
      </c>
      <c r="N50" s="436"/>
      <c r="O50" s="436"/>
      <c r="P50" s="436">
        <v>594</v>
      </c>
      <c r="Q50" s="436"/>
      <c r="R50" s="436"/>
      <c r="S50" s="436"/>
      <c r="T50" s="436"/>
      <c r="U50" s="436"/>
    </row>
    <row r="51" spans="1:21" s="440" customFormat="1" ht="15">
      <c r="A51" s="438" t="s">
        <v>68</v>
      </c>
      <c r="B51" s="957" t="s">
        <v>586</v>
      </c>
      <c r="C51" s="957"/>
      <c r="D51" s="439">
        <f>SUM(D42:D50)</f>
        <v>8909</v>
      </c>
      <c r="E51" s="439">
        <f aca="true" t="shared" si="9" ref="E51:U51">SUM(E42:E50)</f>
        <v>0</v>
      </c>
      <c r="F51" s="439">
        <f t="shared" si="9"/>
        <v>0</v>
      </c>
      <c r="G51" s="439">
        <f t="shared" si="9"/>
        <v>235</v>
      </c>
      <c r="H51" s="439">
        <f t="shared" si="9"/>
        <v>0</v>
      </c>
      <c r="I51" s="439">
        <f t="shared" si="9"/>
        <v>0</v>
      </c>
      <c r="J51" s="439">
        <f t="shared" si="9"/>
        <v>35</v>
      </c>
      <c r="K51" s="439">
        <f t="shared" si="9"/>
        <v>0</v>
      </c>
      <c r="L51" s="439">
        <f t="shared" si="9"/>
        <v>0</v>
      </c>
      <c r="M51" s="439">
        <f t="shared" si="9"/>
        <v>45</v>
      </c>
      <c r="N51" s="439">
        <f t="shared" si="9"/>
        <v>0</v>
      </c>
      <c r="O51" s="439">
        <f t="shared" si="9"/>
        <v>0</v>
      </c>
      <c r="P51" s="439">
        <f t="shared" si="9"/>
        <v>594</v>
      </c>
      <c r="Q51" s="439">
        <f t="shared" si="9"/>
        <v>0</v>
      </c>
      <c r="R51" s="439">
        <f t="shared" si="9"/>
        <v>0</v>
      </c>
      <c r="S51" s="439">
        <f t="shared" si="9"/>
        <v>8000</v>
      </c>
      <c r="T51" s="439">
        <f t="shared" si="9"/>
        <v>0</v>
      </c>
      <c r="U51" s="439">
        <f t="shared" si="9"/>
        <v>0</v>
      </c>
    </row>
    <row r="52" spans="1:21" ht="15">
      <c r="A52" s="435" t="s">
        <v>70</v>
      </c>
      <c r="B52" s="956" t="s">
        <v>69</v>
      </c>
      <c r="C52" s="956"/>
      <c r="D52" s="436">
        <f t="shared" si="6"/>
        <v>235</v>
      </c>
      <c r="E52" s="436"/>
      <c r="F52" s="436"/>
      <c r="G52" s="436">
        <v>120</v>
      </c>
      <c r="H52" s="436"/>
      <c r="I52" s="436"/>
      <c r="J52" s="436"/>
      <c r="K52" s="436"/>
      <c r="L52" s="436"/>
      <c r="M52" s="436"/>
      <c r="N52" s="436"/>
      <c r="O52" s="436"/>
      <c r="P52" s="436">
        <v>115</v>
      </c>
      <c r="Q52" s="436"/>
      <c r="R52" s="436"/>
      <c r="S52" s="436"/>
      <c r="T52" s="436"/>
      <c r="U52" s="436"/>
    </row>
    <row r="53" spans="1:21" ht="15">
      <c r="A53" s="435" t="s">
        <v>72</v>
      </c>
      <c r="B53" s="956" t="s">
        <v>71</v>
      </c>
      <c r="C53" s="956"/>
      <c r="D53" s="436">
        <f t="shared" si="6"/>
        <v>0</v>
      </c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</row>
    <row r="54" spans="1:21" s="530" customFormat="1" ht="15">
      <c r="A54" s="438" t="s">
        <v>73</v>
      </c>
      <c r="B54" s="957" t="s">
        <v>160</v>
      </c>
      <c r="C54" s="957"/>
      <c r="D54" s="439">
        <f>+D53+D52</f>
        <v>235</v>
      </c>
      <c r="E54" s="439">
        <f aca="true" t="shared" si="10" ref="E54:U54">+E53+E52</f>
        <v>0</v>
      </c>
      <c r="F54" s="439">
        <f t="shared" si="10"/>
        <v>0</v>
      </c>
      <c r="G54" s="439">
        <f t="shared" si="10"/>
        <v>120</v>
      </c>
      <c r="H54" s="439">
        <f t="shared" si="10"/>
        <v>0</v>
      </c>
      <c r="I54" s="439">
        <f t="shared" si="10"/>
        <v>0</v>
      </c>
      <c r="J54" s="439">
        <f t="shared" si="10"/>
        <v>0</v>
      </c>
      <c r="K54" s="439">
        <f t="shared" si="10"/>
        <v>0</v>
      </c>
      <c r="L54" s="439">
        <f t="shared" si="10"/>
        <v>0</v>
      </c>
      <c r="M54" s="439">
        <f t="shared" si="10"/>
        <v>0</v>
      </c>
      <c r="N54" s="439">
        <f t="shared" si="10"/>
        <v>0</v>
      </c>
      <c r="O54" s="439">
        <f t="shared" si="10"/>
        <v>0</v>
      </c>
      <c r="P54" s="439">
        <f t="shared" si="10"/>
        <v>115</v>
      </c>
      <c r="Q54" s="439">
        <f t="shared" si="10"/>
        <v>0</v>
      </c>
      <c r="R54" s="439">
        <f t="shared" si="10"/>
        <v>0</v>
      </c>
      <c r="S54" s="439">
        <f t="shared" si="10"/>
        <v>0</v>
      </c>
      <c r="T54" s="439">
        <f t="shared" si="10"/>
        <v>0</v>
      </c>
      <c r="U54" s="439">
        <f t="shared" si="10"/>
        <v>0</v>
      </c>
    </row>
    <row r="55" spans="1:21" ht="15">
      <c r="A55" s="435" t="s">
        <v>75</v>
      </c>
      <c r="B55" s="956" t="s">
        <v>74</v>
      </c>
      <c r="C55" s="956"/>
      <c r="D55" s="436">
        <f t="shared" si="6"/>
        <v>3021</v>
      </c>
      <c r="E55" s="436"/>
      <c r="F55" s="436"/>
      <c r="G55" s="436">
        <v>614</v>
      </c>
      <c r="H55" s="436"/>
      <c r="I55" s="436"/>
      <c r="J55" s="436">
        <v>74</v>
      </c>
      <c r="K55" s="436"/>
      <c r="L55" s="436"/>
      <c r="M55" s="436">
        <v>12</v>
      </c>
      <c r="N55" s="436"/>
      <c r="O55" s="436"/>
      <c r="P55" s="436">
        <v>161</v>
      </c>
      <c r="Q55" s="436"/>
      <c r="R55" s="436"/>
      <c r="S55" s="436">
        <v>2160</v>
      </c>
      <c r="T55" s="436"/>
      <c r="U55" s="436"/>
    </row>
    <row r="56" spans="1:21" ht="15">
      <c r="A56" s="435" t="s">
        <v>77</v>
      </c>
      <c r="B56" s="956" t="s">
        <v>587</v>
      </c>
      <c r="C56" s="956"/>
      <c r="D56" s="436">
        <f t="shared" si="6"/>
        <v>0</v>
      </c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</row>
    <row r="57" spans="1:21" ht="15">
      <c r="A57" s="435" t="s">
        <v>78</v>
      </c>
      <c r="B57" s="956" t="s">
        <v>588</v>
      </c>
      <c r="C57" s="956"/>
      <c r="D57" s="436">
        <f t="shared" si="6"/>
        <v>0</v>
      </c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</row>
    <row r="58" spans="1:21" ht="15">
      <c r="A58" s="435" t="s">
        <v>79</v>
      </c>
      <c r="B58" s="956" t="s">
        <v>589</v>
      </c>
      <c r="C58" s="956"/>
      <c r="D58" s="436">
        <f t="shared" si="6"/>
        <v>0</v>
      </c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</row>
    <row r="59" spans="1:21" ht="15">
      <c r="A59" s="435" t="s">
        <v>81</v>
      </c>
      <c r="B59" s="956" t="s">
        <v>80</v>
      </c>
      <c r="C59" s="956"/>
      <c r="D59" s="436">
        <f t="shared" si="6"/>
        <v>0</v>
      </c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</row>
    <row r="60" spans="1:21" s="530" customFormat="1" ht="15">
      <c r="A60" s="438" t="s">
        <v>82</v>
      </c>
      <c r="B60" s="957" t="s">
        <v>157</v>
      </c>
      <c r="C60" s="957"/>
      <c r="D60" s="439">
        <f>SUM(D55:D59)</f>
        <v>3021</v>
      </c>
      <c r="E60" s="439">
        <f aca="true" t="shared" si="11" ref="E60:U60">SUM(E55:E59)</f>
        <v>0</v>
      </c>
      <c r="F60" s="439">
        <f t="shared" si="11"/>
        <v>0</v>
      </c>
      <c r="G60" s="439">
        <f t="shared" si="11"/>
        <v>614</v>
      </c>
      <c r="H60" s="439">
        <f t="shared" si="11"/>
        <v>0</v>
      </c>
      <c r="I60" s="439">
        <f t="shared" si="11"/>
        <v>0</v>
      </c>
      <c r="J60" s="439">
        <f t="shared" si="11"/>
        <v>74</v>
      </c>
      <c r="K60" s="439">
        <f t="shared" si="11"/>
        <v>0</v>
      </c>
      <c r="L60" s="439">
        <f t="shared" si="11"/>
        <v>0</v>
      </c>
      <c r="M60" s="439">
        <f t="shared" si="11"/>
        <v>12</v>
      </c>
      <c r="N60" s="439">
        <f t="shared" si="11"/>
        <v>0</v>
      </c>
      <c r="O60" s="439">
        <f t="shared" si="11"/>
        <v>0</v>
      </c>
      <c r="P60" s="439">
        <f t="shared" si="11"/>
        <v>161</v>
      </c>
      <c r="Q60" s="439">
        <f t="shared" si="11"/>
        <v>0</v>
      </c>
      <c r="R60" s="439">
        <f t="shared" si="11"/>
        <v>0</v>
      </c>
      <c r="S60" s="439">
        <f t="shared" si="11"/>
        <v>2160</v>
      </c>
      <c r="T60" s="439">
        <f t="shared" si="11"/>
        <v>0</v>
      </c>
      <c r="U60" s="439">
        <f t="shared" si="11"/>
        <v>0</v>
      </c>
    </row>
    <row r="61" spans="1:21" ht="15">
      <c r="A61" s="438" t="s">
        <v>83</v>
      </c>
      <c r="B61" s="957" t="s">
        <v>419</v>
      </c>
      <c r="C61" s="957"/>
      <c r="D61" s="439">
        <f>+D60+D54+D51+D41+D38</f>
        <v>14335</v>
      </c>
      <c r="E61" s="439">
        <f aca="true" t="shared" si="12" ref="E61:U61">+E60+E54+E51+E41+E38</f>
        <v>0</v>
      </c>
      <c r="F61" s="439">
        <f t="shared" si="12"/>
        <v>0</v>
      </c>
      <c r="G61" s="439">
        <f t="shared" si="12"/>
        <v>2899</v>
      </c>
      <c r="H61" s="439">
        <f t="shared" si="12"/>
        <v>0</v>
      </c>
      <c r="I61" s="439">
        <f t="shared" si="12"/>
        <v>0</v>
      </c>
      <c r="J61" s="439">
        <f t="shared" si="12"/>
        <v>349</v>
      </c>
      <c r="K61" s="439">
        <f t="shared" si="12"/>
        <v>0</v>
      </c>
      <c r="L61" s="439">
        <f t="shared" si="12"/>
        <v>0</v>
      </c>
      <c r="M61" s="439">
        <f t="shared" si="12"/>
        <v>57</v>
      </c>
      <c r="N61" s="439">
        <f t="shared" si="12"/>
        <v>0</v>
      </c>
      <c r="O61" s="439">
        <f t="shared" si="12"/>
        <v>0</v>
      </c>
      <c r="P61" s="439">
        <f t="shared" si="12"/>
        <v>870</v>
      </c>
      <c r="Q61" s="439">
        <f t="shared" si="12"/>
        <v>0</v>
      </c>
      <c r="R61" s="439">
        <f t="shared" si="12"/>
        <v>0</v>
      </c>
      <c r="S61" s="439">
        <f t="shared" si="12"/>
        <v>10160</v>
      </c>
      <c r="T61" s="439">
        <f t="shared" si="12"/>
        <v>0</v>
      </c>
      <c r="U61" s="439">
        <f t="shared" si="12"/>
        <v>0</v>
      </c>
    </row>
    <row r="62" spans="1:21" ht="15">
      <c r="A62" s="441"/>
      <c r="B62" s="958"/>
      <c r="C62" s="958"/>
      <c r="D62" s="443"/>
      <c r="E62" s="443"/>
      <c r="F62" s="444"/>
      <c r="G62" s="445"/>
      <c r="H62" s="443"/>
      <c r="I62" s="444"/>
      <c r="J62" s="445"/>
      <c r="K62" s="443"/>
      <c r="L62" s="444"/>
      <c r="M62" s="445"/>
      <c r="N62" s="443"/>
      <c r="O62" s="444"/>
      <c r="P62" s="445"/>
      <c r="Q62" s="443"/>
      <c r="R62" s="444"/>
      <c r="S62" s="445"/>
      <c r="T62" s="443"/>
      <c r="U62" s="444"/>
    </row>
    <row r="63" spans="1:21" ht="15">
      <c r="A63" s="435" t="s">
        <v>110</v>
      </c>
      <c r="B63" s="956" t="s">
        <v>169</v>
      </c>
      <c r="C63" s="956"/>
      <c r="D63" s="436">
        <f>(((+G63+J63)+M63)+P63)+S63</f>
        <v>11616</v>
      </c>
      <c r="E63" s="436"/>
      <c r="F63" s="436"/>
      <c r="G63" s="436"/>
      <c r="H63" s="436"/>
      <c r="I63" s="436"/>
      <c r="J63" s="436">
        <f>+J64</f>
        <v>11616</v>
      </c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</row>
    <row r="64" spans="1:21" ht="25.5" customHeight="1">
      <c r="A64" s="457" t="s">
        <v>110</v>
      </c>
      <c r="B64" s="447"/>
      <c r="C64" s="458" t="s">
        <v>107</v>
      </c>
      <c r="D64" s="436">
        <f>(((+G64+J64)+M64)+P64)+S64</f>
        <v>11616</v>
      </c>
      <c r="E64" s="436"/>
      <c r="F64" s="436"/>
      <c r="G64" s="436"/>
      <c r="H64" s="436"/>
      <c r="I64" s="436"/>
      <c r="J64" s="436">
        <v>11616</v>
      </c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</row>
    <row r="65" spans="1:21" ht="15">
      <c r="A65" s="438" t="s">
        <v>113</v>
      </c>
      <c r="B65" s="957" t="s">
        <v>168</v>
      </c>
      <c r="C65" s="957"/>
      <c r="D65" s="439">
        <f aca="true" t="shared" si="13" ref="D65:U65">+D63</f>
        <v>11616</v>
      </c>
      <c r="E65" s="439">
        <f t="shared" si="13"/>
        <v>0</v>
      </c>
      <c r="F65" s="439">
        <f t="shared" si="13"/>
        <v>0</v>
      </c>
      <c r="G65" s="439">
        <f t="shared" si="13"/>
        <v>0</v>
      </c>
      <c r="H65" s="439">
        <f t="shared" si="13"/>
        <v>0</v>
      </c>
      <c r="I65" s="439">
        <f t="shared" si="13"/>
        <v>0</v>
      </c>
      <c r="J65" s="439">
        <f t="shared" si="13"/>
        <v>11616</v>
      </c>
      <c r="K65" s="439">
        <f t="shared" si="13"/>
        <v>0</v>
      </c>
      <c r="L65" s="439">
        <f t="shared" si="13"/>
        <v>0</v>
      </c>
      <c r="M65" s="439">
        <f t="shared" si="13"/>
        <v>0</v>
      </c>
      <c r="N65" s="439">
        <f t="shared" si="13"/>
        <v>0</v>
      </c>
      <c r="O65" s="439">
        <f t="shared" si="13"/>
        <v>0</v>
      </c>
      <c r="P65" s="439">
        <f t="shared" si="13"/>
        <v>0</v>
      </c>
      <c r="Q65" s="439">
        <f t="shared" si="13"/>
        <v>0</v>
      </c>
      <c r="R65" s="439">
        <f t="shared" si="13"/>
        <v>0</v>
      </c>
      <c r="S65" s="439">
        <f t="shared" si="13"/>
        <v>0</v>
      </c>
      <c r="T65" s="439">
        <f t="shared" si="13"/>
        <v>0</v>
      </c>
      <c r="U65" s="439">
        <f t="shared" si="13"/>
        <v>0</v>
      </c>
    </row>
    <row r="66" spans="1:21" ht="8.25" customHeight="1">
      <c r="A66" s="459"/>
      <c r="B66" s="460"/>
      <c r="C66" s="460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</row>
    <row r="67" spans="1:21" ht="11.25" customHeight="1">
      <c r="A67" s="462"/>
      <c r="B67" s="463"/>
      <c r="C67" s="463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</row>
    <row r="68" spans="1:21" ht="15">
      <c r="A68" s="435" t="s">
        <v>115</v>
      </c>
      <c r="B68" s="956" t="s">
        <v>114</v>
      </c>
      <c r="C68" s="956"/>
      <c r="D68" s="436">
        <f>+G68+J68+M68+P68+S68</f>
        <v>0</v>
      </c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</row>
    <row r="69" spans="1:21" ht="15">
      <c r="A69" s="435" t="s">
        <v>116</v>
      </c>
      <c r="B69" s="956" t="s">
        <v>590</v>
      </c>
      <c r="C69" s="956"/>
      <c r="D69" s="436">
        <f aca="true" t="shared" si="14" ref="D69:D75">+G69+J69+M69+P69+S69</f>
        <v>0</v>
      </c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</row>
    <row r="70" spans="1:21" ht="15">
      <c r="A70" s="446" t="s">
        <v>116</v>
      </c>
      <c r="B70" s="447"/>
      <c r="C70" s="458" t="s">
        <v>117</v>
      </c>
      <c r="D70" s="436">
        <f t="shared" si="14"/>
        <v>0</v>
      </c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</row>
    <row r="71" spans="1:21" ht="15">
      <c r="A71" s="435" t="s">
        <v>119</v>
      </c>
      <c r="B71" s="956" t="s">
        <v>118</v>
      </c>
      <c r="C71" s="956"/>
      <c r="D71" s="436">
        <f t="shared" si="14"/>
        <v>0</v>
      </c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</row>
    <row r="72" spans="1:21" ht="15">
      <c r="A72" s="435" t="s">
        <v>121</v>
      </c>
      <c r="B72" s="956" t="s">
        <v>120</v>
      </c>
      <c r="C72" s="956"/>
      <c r="D72" s="436">
        <f t="shared" si="14"/>
        <v>268</v>
      </c>
      <c r="E72" s="436"/>
      <c r="F72" s="436"/>
      <c r="G72" s="436">
        <v>260</v>
      </c>
      <c r="H72" s="436"/>
      <c r="I72" s="436"/>
      <c r="J72" s="436"/>
      <c r="K72" s="436"/>
      <c r="L72" s="436"/>
      <c r="M72" s="436"/>
      <c r="N72" s="436"/>
      <c r="O72" s="436"/>
      <c r="P72" s="436">
        <v>8</v>
      </c>
      <c r="Q72" s="436"/>
      <c r="R72" s="436"/>
      <c r="S72" s="436"/>
      <c r="T72" s="436"/>
      <c r="U72" s="436"/>
    </row>
    <row r="73" spans="1:21" ht="15">
      <c r="A73" s="435" t="s">
        <v>123</v>
      </c>
      <c r="B73" s="956" t="s">
        <v>122</v>
      </c>
      <c r="C73" s="956"/>
      <c r="D73" s="436">
        <f t="shared" si="14"/>
        <v>0</v>
      </c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</row>
    <row r="74" spans="1:21" ht="15">
      <c r="A74" s="435" t="s">
        <v>125</v>
      </c>
      <c r="B74" s="956" t="s">
        <v>124</v>
      </c>
      <c r="C74" s="956"/>
      <c r="D74" s="436">
        <f t="shared" si="14"/>
        <v>0</v>
      </c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</row>
    <row r="75" spans="1:21" ht="15">
      <c r="A75" s="435" t="s">
        <v>127</v>
      </c>
      <c r="B75" s="956" t="s">
        <v>126</v>
      </c>
      <c r="C75" s="956"/>
      <c r="D75" s="436">
        <f t="shared" si="14"/>
        <v>70</v>
      </c>
      <c r="E75" s="436"/>
      <c r="F75" s="436"/>
      <c r="G75" s="436">
        <v>70</v>
      </c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</row>
    <row r="76" spans="1:21" ht="15">
      <c r="A76" s="438" t="s">
        <v>128</v>
      </c>
      <c r="B76" s="957" t="s">
        <v>166</v>
      </c>
      <c r="C76" s="957"/>
      <c r="D76" s="439">
        <f>SUM(D68:D75)</f>
        <v>338</v>
      </c>
      <c r="E76" s="439">
        <f aca="true" t="shared" si="15" ref="E76:U76">(((((+E75+E74)+E73)+E72)+E71)+E69)+E68</f>
        <v>0</v>
      </c>
      <c r="F76" s="439">
        <f t="shared" si="15"/>
        <v>0</v>
      </c>
      <c r="G76" s="439">
        <f t="shared" si="15"/>
        <v>330</v>
      </c>
      <c r="H76" s="439">
        <f t="shared" si="15"/>
        <v>0</v>
      </c>
      <c r="I76" s="439">
        <f t="shared" si="15"/>
        <v>0</v>
      </c>
      <c r="J76" s="439">
        <f t="shared" si="15"/>
        <v>0</v>
      </c>
      <c r="K76" s="439">
        <f t="shared" si="15"/>
        <v>0</v>
      </c>
      <c r="L76" s="439">
        <f t="shared" si="15"/>
        <v>0</v>
      </c>
      <c r="M76" s="439">
        <f t="shared" si="15"/>
        <v>0</v>
      </c>
      <c r="N76" s="439">
        <f t="shared" si="15"/>
        <v>0</v>
      </c>
      <c r="O76" s="439">
        <f t="shared" si="15"/>
        <v>0</v>
      </c>
      <c r="P76" s="439">
        <f t="shared" si="15"/>
        <v>8</v>
      </c>
      <c r="Q76" s="439">
        <f t="shared" si="15"/>
        <v>0</v>
      </c>
      <c r="R76" s="439">
        <f t="shared" si="15"/>
        <v>0</v>
      </c>
      <c r="S76" s="439">
        <f t="shared" si="15"/>
        <v>0</v>
      </c>
      <c r="T76" s="439">
        <f t="shared" si="15"/>
        <v>0</v>
      </c>
      <c r="U76" s="439">
        <f t="shared" si="15"/>
        <v>0</v>
      </c>
    </row>
    <row r="77" spans="1:21" ht="15">
      <c r="A77" s="441"/>
      <c r="B77" s="442"/>
      <c r="C77" s="442"/>
      <c r="D77" s="443"/>
      <c r="E77" s="443"/>
      <c r="F77" s="444"/>
      <c r="G77" s="445"/>
      <c r="H77" s="443"/>
      <c r="I77" s="444"/>
      <c r="J77" s="445"/>
      <c r="K77" s="443"/>
      <c r="L77" s="444"/>
      <c r="M77" s="445"/>
      <c r="N77" s="443"/>
      <c r="O77" s="444"/>
      <c r="P77" s="445"/>
      <c r="Q77" s="443"/>
      <c r="R77" s="444"/>
      <c r="S77" s="445"/>
      <c r="T77" s="443"/>
      <c r="U77" s="444"/>
    </row>
    <row r="78" spans="1:21" ht="15">
      <c r="A78" s="435" t="s">
        <v>130</v>
      </c>
      <c r="B78" s="956" t="s">
        <v>129</v>
      </c>
      <c r="C78" s="956"/>
      <c r="D78" s="436">
        <f>(((+G78+J78)+M78)+P78)+S78</f>
        <v>0</v>
      </c>
      <c r="E78" s="436"/>
      <c r="F78" s="436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</row>
    <row r="79" spans="1:21" ht="15">
      <c r="A79" s="435" t="s">
        <v>132</v>
      </c>
      <c r="B79" s="956" t="s">
        <v>131</v>
      </c>
      <c r="C79" s="956"/>
      <c r="D79" s="436">
        <f>(((+G79+J79)+M79)+P79)+S79</f>
        <v>0</v>
      </c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</row>
    <row r="80" spans="1:21" ht="15">
      <c r="A80" s="435" t="s">
        <v>134</v>
      </c>
      <c r="B80" s="956" t="s">
        <v>591</v>
      </c>
      <c r="C80" s="956"/>
      <c r="D80" s="436">
        <f>(((+G80+J80)+M80)+P80)+S80</f>
        <v>0</v>
      </c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</row>
    <row r="81" spans="1:21" ht="15">
      <c r="A81" s="435" t="s">
        <v>136</v>
      </c>
      <c r="B81" s="956" t="s">
        <v>135</v>
      </c>
      <c r="C81" s="956"/>
      <c r="D81" s="436">
        <f>(((+G81+J81)+M81)+P81)+S81</f>
        <v>0</v>
      </c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</row>
    <row r="82" spans="1:21" ht="15">
      <c r="A82" s="438" t="s">
        <v>137</v>
      </c>
      <c r="B82" s="957" t="s">
        <v>387</v>
      </c>
      <c r="C82" s="957"/>
      <c r="D82" s="439">
        <f aca="true" t="shared" si="16" ref="D82:U82">SUM(D78:D81)</f>
        <v>0</v>
      </c>
      <c r="E82" s="439">
        <f t="shared" si="16"/>
        <v>0</v>
      </c>
      <c r="F82" s="439">
        <f t="shared" si="16"/>
        <v>0</v>
      </c>
      <c r="G82" s="439">
        <f t="shared" si="16"/>
        <v>0</v>
      </c>
      <c r="H82" s="439">
        <f t="shared" si="16"/>
        <v>0</v>
      </c>
      <c r="I82" s="439">
        <f t="shared" si="16"/>
        <v>0</v>
      </c>
      <c r="J82" s="439">
        <f t="shared" si="16"/>
        <v>0</v>
      </c>
      <c r="K82" s="439">
        <f t="shared" si="16"/>
        <v>0</v>
      </c>
      <c r="L82" s="439">
        <f t="shared" si="16"/>
        <v>0</v>
      </c>
      <c r="M82" s="439">
        <f t="shared" si="16"/>
        <v>0</v>
      </c>
      <c r="N82" s="439">
        <f t="shared" si="16"/>
        <v>0</v>
      </c>
      <c r="O82" s="439">
        <f t="shared" si="16"/>
        <v>0</v>
      </c>
      <c r="P82" s="439">
        <f t="shared" si="16"/>
        <v>0</v>
      </c>
      <c r="Q82" s="439">
        <f t="shared" si="16"/>
        <v>0</v>
      </c>
      <c r="R82" s="439">
        <f t="shared" si="16"/>
        <v>0</v>
      </c>
      <c r="S82" s="439">
        <f t="shared" si="16"/>
        <v>0</v>
      </c>
      <c r="T82" s="439">
        <f t="shared" si="16"/>
        <v>0</v>
      </c>
      <c r="U82" s="439">
        <f t="shared" si="16"/>
        <v>0</v>
      </c>
    </row>
    <row r="83" spans="1:21" ht="15">
      <c r="A83" s="441"/>
      <c r="B83" s="464"/>
      <c r="C83" s="464"/>
      <c r="D83" s="443"/>
      <c r="E83" s="443"/>
      <c r="F83" s="444"/>
      <c r="G83" s="445"/>
      <c r="H83" s="443"/>
      <c r="I83" s="444"/>
      <c r="J83" s="445"/>
      <c r="K83" s="443"/>
      <c r="L83" s="444"/>
      <c r="M83" s="445"/>
      <c r="N83" s="443"/>
      <c r="O83" s="444"/>
      <c r="P83" s="445"/>
      <c r="Q83" s="443"/>
      <c r="R83" s="444"/>
      <c r="S83" s="445"/>
      <c r="T83" s="443"/>
      <c r="U83" s="444"/>
    </row>
    <row r="84" spans="1:21" ht="15">
      <c r="A84" s="438" t="s">
        <v>139</v>
      </c>
      <c r="B84" s="957" t="s">
        <v>163</v>
      </c>
      <c r="C84" s="957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</row>
    <row r="85" spans="1:21" ht="15.75" customHeight="1" thickBot="1">
      <c r="A85" s="465"/>
      <c r="B85" s="466"/>
      <c r="C85" s="466"/>
      <c r="D85" s="467"/>
      <c r="E85" s="467"/>
      <c r="F85" s="468"/>
      <c r="G85" s="469"/>
      <c r="H85" s="467"/>
      <c r="I85" s="468"/>
      <c r="J85" s="469"/>
      <c r="K85" s="467"/>
      <c r="L85" s="468"/>
      <c r="M85" s="469"/>
      <c r="N85" s="467"/>
      <c r="O85" s="468"/>
      <c r="P85" s="469"/>
      <c r="Q85" s="467"/>
      <c r="R85" s="468"/>
      <c r="S85" s="469"/>
      <c r="T85" s="467"/>
      <c r="U85" s="468"/>
    </row>
    <row r="86" spans="1:21" ht="15.75" customHeight="1" thickBot="1">
      <c r="A86" s="470" t="s">
        <v>140</v>
      </c>
      <c r="B86" s="960" t="s">
        <v>592</v>
      </c>
      <c r="C86" s="960"/>
      <c r="D86" s="471">
        <f>+D84+D82+D76+D65+D61+D28+D26</f>
        <v>144646</v>
      </c>
      <c r="E86" s="471">
        <f aca="true" t="shared" si="17" ref="E86:U86">+E84+E82+E76+E65+E61+E28+E26</f>
        <v>0</v>
      </c>
      <c r="F86" s="471">
        <f t="shared" si="17"/>
        <v>0</v>
      </c>
      <c r="G86" s="471">
        <f t="shared" si="17"/>
        <v>119415</v>
      </c>
      <c r="H86" s="471">
        <f t="shared" si="17"/>
        <v>0</v>
      </c>
      <c r="I86" s="471">
        <f t="shared" si="17"/>
        <v>0</v>
      </c>
      <c r="J86" s="471">
        <f t="shared" si="17"/>
        <v>11965</v>
      </c>
      <c r="K86" s="471">
        <f t="shared" si="17"/>
        <v>0</v>
      </c>
      <c r="L86" s="471">
        <f t="shared" si="17"/>
        <v>0</v>
      </c>
      <c r="M86" s="471">
        <f t="shared" si="17"/>
        <v>57</v>
      </c>
      <c r="N86" s="471">
        <f t="shared" si="17"/>
        <v>0</v>
      </c>
      <c r="O86" s="471">
        <f t="shared" si="17"/>
        <v>0</v>
      </c>
      <c r="P86" s="471">
        <f t="shared" si="17"/>
        <v>2862</v>
      </c>
      <c r="Q86" s="471">
        <f t="shared" si="17"/>
        <v>0</v>
      </c>
      <c r="R86" s="471">
        <f t="shared" si="17"/>
        <v>0</v>
      </c>
      <c r="S86" s="471">
        <f t="shared" si="17"/>
        <v>10347</v>
      </c>
      <c r="T86" s="471">
        <f t="shared" si="17"/>
        <v>0</v>
      </c>
      <c r="U86" s="471">
        <f t="shared" si="17"/>
        <v>0</v>
      </c>
    </row>
  </sheetData>
  <sheetProtection/>
  <mergeCells count="80">
    <mergeCell ref="B50:C50"/>
    <mergeCell ref="B51:C51"/>
    <mergeCell ref="B56:C56"/>
    <mergeCell ref="B57:C57"/>
    <mergeCell ref="B86:C86"/>
    <mergeCell ref="B46:C46"/>
    <mergeCell ref="B63:C63"/>
    <mergeCell ref="B65:C65"/>
    <mergeCell ref="B68:C68"/>
    <mergeCell ref="B75:C75"/>
    <mergeCell ref="B59:C59"/>
    <mergeCell ref="B49:C49"/>
    <mergeCell ref="B52:C52"/>
    <mergeCell ref="B53:C53"/>
    <mergeCell ref="B54:C54"/>
    <mergeCell ref="B55:C55"/>
    <mergeCell ref="B15:C15"/>
    <mergeCell ref="A4:A6"/>
    <mergeCell ref="B4:C6"/>
    <mergeCell ref="B7:C7"/>
    <mergeCell ref="B8:C8"/>
    <mergeCell ref="B9:C9"/>
    <mergeCell ref="B10:C10"/>
    <mergeCell ref="B11:C11"/>
    <mergeCell ref="B12:C12"/>
    <mergeCell ref="B13:C13"/>
    <mergeCell ref="B14:C14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5:C45"/>
    <mergeCell ref="B35:C35"/>
    <mergeCell ref="B36:C36"/>
    <mergeCell ref="B37:C37"/>
    <mergeCell ref="B38:C38"/>
    <mergeCell ref="B39:C39"/>
    <mergeCell ref="B40:C40"/>
    <mergeCell ref="B58:C58"/>
    <mergeCell ref="B72:C72"/>
    <mergeCell ref="B62:C62"/>
    <mergeCell ref="B61:C61"/>
    <mergeCell ref="B60:C60"/>
    <mergeCell ref="B69:C69"/>
    <mergeCell ref="B41:C41"/>
    <mergeCell ref="B42:C42"/>
    <mergeCell ref="B43:C43"/>
    <mergeCell ref="B44:C44"/>
    <mergeCell ref="B71:C71"/>
    <mergeCell ref="B80:C80"/>
    <mergeCell ref="B82:C82"/>
    <mergeCell ref="B84:C84"/>
    <mergeCell ref="B73:C73"/>
    <mergeCell ref="B74:C74"/>
    <mergeCell ref="B76:C76"/>
    <mergeCell ref="B78:C78"/>
    <mergeCell ref="B79:C79"/>
    <mergeCell ref="B81:C81"/>
    <mergeCell ref="S3:U3"/>
    <mergeCell ref="A1:U1"/>
    <mergeCell ref="A2:U2"/>
    <mergeCell ref="G4:I4"/>
    <mergeCell ref="M4:O4"/>
    <mergeCell ref="P4:R4"/>
    <mergeCell ref="S4:U4"/>
    <mergeCell ref="J4:L4"/>
    <mergeCell ref="D4:F5"/>
    <mergeCell ref="G5:I5"/>
    <mergeCell ref="J5:L5"/>
    <mergeCell ref="M5:O5"/>
    <mergeCell ref="P5:R5"/>
    <mergeCell ref="S5:U5"/>
  </mergeCells>
  <printOptions/>
  <pageMargins left="0.31496062992125984" right="0.11811023622047245" top="0.7480314960629921" bottom="0.7480314960629921" header="0.31496062992125984" footer="0.31496062992125984"/>
  <pageSetup cellComments="asDisplayed" horizontalDpi="600" verticalDpi="600" orientation="landscape" paperSize="9" scale="80" r:id="rId4"/>
  <headerFooter alignWithMargins="0">
    <oddHeader>&amp;CMartonvásár Város Képviselőtestület  ..../2014 (........) önkormányzati rendelete  Martonvásár Város 2014. évi költségvetéséről&amp;R6.b melléklet</oddHeader>
  </headerFooter>
  <rowBreaks count="1" manualBreakCount="1">
    <brk id="33" max="25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70" workbookViewId="0" topLeftCell="A4">
      <selection activeCell="L81" sqref="L81"/>
    </sheetView>
  </sheetViews>
  <sheetFormatPr defaultColWidth="8.7109375" defaultRowHeight="15"/>
  <cols>
    <col min="1" max="1" width="7.140625" style="472" customWidth="1"/>
    <col min="2" max="2" width="7.140625" style="473" customWidth="1"/>
    <col min="3" max="3" width="21.57421875" style="473" customWidth="1"/>
    <col min="4" max="4" width="7.7109375" style="474" customWidth="1"/>
    <col min="5" max="5" width="7.140625" style="474" customWidth="1"/>
    <col min="6" max="7" width="7.7109375" style="474" customWidth="1"/>
    <col min="8" max="8" width="7.421875" style="474" customWidth="1"/>
    <col min="9" max="9" width="7.28125" style="474" customWidth="1"/>
    <col min="10" max="13" width="7.7109375" style="474" customWidth="1"/>
    <col min="14" max="14" width="6.57421875" style="474" customWidth="1"/>
    <col min="15" max="15" width="7.00390625" style="474" customWidth="1"/>
    <col min="16" max="16" width="7.7109375" style="474" customWidth="1"/>
    <col min="17" max="17" width="7.28125" style="474" customWidth="1"/>
    <col min="18" max="18" width="7.00390625" style="474" customWidth="1"/>
    <col min="19" max="19" width="7.7109375" style="474" customWidth="1"/>
    <col min="20" max="20" width="7.28125" style="474" customWidth="1"/>
    <col min="21" max="21" width="7.00390625" style="474" customWidth="1"/>
    <col min="22" max="22" width="7.7109375" style="474" customWidth="1"/>
    <col min="23" max="23" width="6.421875" style="474" customWidth="1"/>
    <col min="24" max="24" width="6.57421875" style="474" customWidth="1"/>
    <col min="25" max="16384" width="8.7109375" style="429" customWidth="1"/>
  </cols>
  <sheetData>
    <row r="1" spans="1:24" ht="15.75" customHeight="1">
      <c r="A1" s="952" t="s">
        <v>534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428"/>
      <c r="W1" s="428"/>
      <c r="X1" s="428"/>
    </row>
    <row r="2" spans="1:24" ht="15.75" customHeight="1">
      <c r="A2" s="952" t="s">
        <v>535</v>
      </c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428"/>
      <c r="W2" s="428"/>
      <c r="X2" s="428"/>
    </row>
    <row r="3" spans="1:24" ht="15">
      <c r="A3" s="430"/>
      <c r="B3" s="431"/>
      <c r="C3" s="431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961" t="s">
        <v>526</v>
      </c>
      <c r="W3" s="961"/>
      <c r="X3" s="961"/>
    </row>
    <row r="4" spans="1:24" ht="42" customHeight="1">
      <c r="A4" s="959" t="s">
        <v>1</v>
      </c>
      <c r="B4" s="959" t="s">
        <v>201</v>
      </c>
      <c r="C4" s="959"/>
      <c r="D4" s="953" t="s">
        <v>191</v>
      </c>
      <c r="E4" s="954"/>
      <c r="F4" s="955"/>
      <c r="G4" s="950" t="s">
        <v>366</v>
      </c>
      <c r="H4" s="950"/>
      <c r="I4" s="950"/>
      <c r="J4" s="950" t="s">
        <v>367</v>
      </c>
      <c r="K4" s="950"/>
      <c r="L4" s="950"/>
      <c r="M4" s="950" t="s">
        <v>368</v>
      </c>
      <c r="N4" s="950"/>
      <c r="O4" s="950"/>
      <c r="P4" s="950" t="s">
        <v>369</v>
      </c>
      <c r="Q4" s="950"/>
      <c r="R4" s="950"/>
      <c r="S4" s="950" t="s">
        <v>369</v>
      </c>
      <c r="T4" s="950"/>
      <c r="U4" s="950"/>
      <c r="V4" s="950" t="s">
        <v>371</v>
      </c>
      <c r="W4" s="950"/>
      <c r="X4" s="950"/>
    </row>
    <row r="5" spans="1:24" ht="15">
      <c r="A5" s="959"/>
      <c r="B5" s="959"/>
      <c r="C5" s="959"/>
      <c r="D5" s="953"/>
      <c r="E5" s="954"/>
      <c r="F5" s="955"/>
      <c r="G5" s="950" t="s">
        <v>212</v>
      </c>
      <c r="H5" s="950"/>
      <c r="I5" s="950"/>
      <c r="J5" s="950" t="s">
        <v>212</v>
      </c>
      <c r="K5" s="950"/>
      <c r="L5" s="950"/>
      <c r="M5" s="950" t="s">
        <v>212</v>
      </c>
      <c r="N5" s="950"/>
      <c r="O5" s="950"/>
      <c r="P5" s="950" t="s">
        <v>212</v>
      </c>
      <c r="Q5" s="950"/>
      <c r="R5" s="950"/>
      <c r="S5" s="950" t="s">
        <v>364</v>
      </c>
      <c r="T5" s="950"/>
      <c r="U5" s="950"/>
      <c r="V5" s="950" t="s">
        <v>213</v>
      </c>
      <c r="W5" s="950"/>
      <c r="X5" s="950"/>
    </row>
    <row r="6" spans="1:24" s="434" customFormat="1" ht="25.5" customHeight="1">
      <c r="A6" s="959"/>
      <c r="B6" s="959"/>
      <c r="C6" s="959"/>
      <c r="D6" s="433" t="s">
        <v>188</v>
      </c>
      <c r="E6" s="433" t="s">
        <v>189</v>
      </c>
      <c r="F6" s="433" t="s">
        <v>190</v>
      </c>
      <c r="G6" s="433" t="s">
        <v>188</v>
      </c>
      <c r="H6" s="433" t="s">
        <v>189</v>
      </c>
      <c r="I6" s="433" t="s">
        <v>190</v>
      </c>
      <c r="J6" s="433" t="s">
        <v>188</v>
      </c>
      <c r="K6" s="433" t="s">
        <v>189</v>
      </c>
      <c r="L6" s="433" t="s">
        <v>190</v>
      </c>
      <c r="M6" s="433" t="s">
        <v>188</v>
      </c>
      <c r="N6" s="433" t="s">
        <v>189</v>
      </c>
      <c r="O6" s="433" t="s">
        <v>190</v>
      </c>
      <c r="P6" s="433" t="s">
        <v>188</v>
      </c>
      <c r="Q6" s="433" t="s">
        <v>189</v>
      </c>
      <c r="R6" s="433" t="s">
        <v>190</v>
      </c>
      <c r="S6" s="433" t="s">
        <v>188</v>
      </c>
      <c r="T6" s="433" t="s">
        <v>189</v>
      </c>
      <c r="U6" s="433" t="s">
        <v>190</v>
      </c>
      <c r="V6" s="433" t="s">
        <v>188</v>
      </c>
      <c r="W6" s="433" t="s">
        <v>189</v>
      </c>
      <c r="X6" s="433" t="s">
        <v>190</v>
      </c>
    </row>
    <row r="7" spans="1:24" ht="15">
      <c r="A7" s="435" t="s">
        <v>3</v>
      </c>
      <c r="B7" s="956" t="s">
        <v>2</v>
      </c>
      <c r="C7" s="956"/>
      <c r="D7" s="436">
        <f>+G7+J7+M7+S7+V7+P7</f>
        <v>11869</v>
      </c>
      <c r="E7" s="436"/>
      <c r="F7" s="436"/>
      <c r="G7" s="436">
        <v>4042</v>
      </c>
      <c r="H7" s="436"/>
      <c r="I7" s="436"/>
      <c r="J7" s="436">
        <v>3361</v>
      </c>
      <c r="K7" s="436"/>
      <c r="L7" s="436"/>
      <c r="M7" s="436">
        <v>1555</v>
      </c>
      <c r="N7" s="436"/>
      <c r="O7" s="436"/>
      <c r="P7" s="436">
        <v>2911</v>
      </c>
      <c r="Q7" s="436"/>
      <c r="R7" s="436"/>
      <c r="S7" s="436"/>
      <c r="T7" s="436"/>
      <c r="U7" s="436"/>
      <c r="V7" s="436"/>
      <c r="W7" s="436"/>
      <c r="X7" s="436"/>
    </row>
    <row r="8" spans="1:24" ht="15">
      <c r="A8" s="435" t="s">
        <v>5</v>
      </c>
      <c r="B8" s="956" t="s">
        <v>4</v>
      </c>
      <c r="C8" s="956"/>
      <c r="D8" s="436">
        <f aca="true" t="shared" si="0" ref="D8:D25">+G8+J8+M8+S8+V8+P8</f>
        <v>0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</row>
    <row r="9" spans="1:24" ht="15">
      <c r="A9" s="435" t="s">
        <v>7</v>
      </c>
      <c r="B9" s="956" t="s">
        <v>6</v>
      </c>
      <c r="C9" s="956"/>
      <c r="D9" s="436">
        <f t="shared" si="0"/>
        <v>0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</row>
    <row r="10" spans="1:24" ht="15">
      <c r="A10" s="435" t="s">
        <v>9</v>
      </c>
      <c r="B10" s="956" t="s">
        <v>8</v>
      </c>
      <c r="C10" s="956"/>
      <c r="D10" s="436">
        <f t="shared" si="0"/>
        <v>0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</row>
    <row r="11" spans="1:24" ht="15">
      <c r="A11" s="435" t="s">
        <v>11</v>
      </c>
      <c r="B11" s="956" t="s">
        <v>10</v>
      </c>
      <c r="C11" s="956"/>
      <c r="D11" s="436">
        <f t="shared" si="0"/>
        <v>0</v>
      </c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</row>
    <row r="12" spans="1:24" ht="15">
      <c r="A12" s="435" t="s">
        <v>13</v>
      </c>
      <c r="B12" s="956" t="s">
        <v>12</v>
      </c>
      <c r="C12" s="956"/>
      <c r="D12" s="436">
        <f t="shared" si="0"/>
        <v>0</v>
      </c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</row>
    <row r="13" spans="1:24" ht="15">
      <c r="A13" s="435" t="s">
        <v>15</v>
      </c>
      <c r="B13" s="956" t="s">
        <v>14</v>
      </c>
      <c r="C13" s="956"/>
      <c r="D13" s="436">
        <f t="shared" si="0"/>
        <v>396</v>
      </c>
      <c r="E13" s="436"/>
      <c r="F13" s="436"/>
      <c r="G13" s="436">
        <v>120</v>
      </c>
      <c r="H13" s="436"/>
      <c r="I13" s="436"/>
      <c r="J13" s="436">
        <v>105</v>
      </c>
      <c r="K13" s="436"/>
      <c r="L13" s="436"/>
      <c r="M13" s="436">
        <v>66</v>
      </c>
      <c r="N13" s="436"/>
      <c r="O13" s="436"/>
      <c r="P13" s="436">
        <v>105</v>
      </c>
      <c r="Q13" s="436"/>
      <c r="R13" s="436"/>
      <c r="S13" s="436"/>
      <c r="T13" s="436"/>
      <c r="U13" s="436"/>
      <c r="V13" s="436"/>
      <c r="W13" s="436"/>
      <c r="X13" s="436"/>
    </row>
    <row r="14" spans="1:24" ht="15">
      <c r="A14" s="435" t="s">
        <v>17</v>
      </c>
      <c r="B14" s="956" t="s">
        <v>16</v>
      </c>
      <c r="C14" s="956"/>
      <c r="D14" s="436">
        <f t="shared" si="0"/>
        <v>0</v>
      </c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</row>
    <row r="15" spans="1:24" ht="15">
      <c r="A15" s="435" t="s">
        <v>19</v>
      </c>
      <c r="B15" s="956" t="s">
        <v>18</v>
      </c>
      <c r="C15" s="956"/>
      <c r="D15" s="436">
        <f t="shared" si="0"/>
        <v>45</v>
      </c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>
        <v>45</v>
      </c>
      <c r="Q15" s="436"/>
      <c r="R15" s="436"/>
      <c r="S15" s="436"/>
      <c r="T15" s="436"/>
      <c r="U15" s="436"/>
      <c r="V15" s="436"/>
      <c r="W15" s="436"/>
      <c r="X15" s="436"/>
    </row>
    <row r="16" spans="1:24" ht="15">
      <c r="A16" s="435" t="s">
        <v>21</v>
      </c>
      <c r="B16" s="956" t="s">
        <v>20</v>
      </c>
      <c r="C16" s="956"/>
      <c r="D16" s="436">
        <f t="shared" si="0"/>
        <v>0</v>
      </c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</row>
    <row r="17" spans="1:24" ht="15">
      <c r="A17" s="435" t="s">
        <v>23</v>
      </c>
      <c r="B17" s="956" t="s">
        <v>22</v>
      </c>
      <c r="C17" s="956"/>
      <c r="D17" s="436">
        <f t="shared" si="0"/>
        <v>733</v>
      </c>
      <c r="E17" s="436"/>
      <c r="F17" s="436"/>
      <c r="G17" s="436">
        <v>733</v>
      </c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</row>
    <row r="18" spans="1:24" ht="15">
      <c r="A18" s="435" t="s">
        <v>25</v>
      </c>
      <c r="B18" s="956" t="s">
        <v>24</v>
      </c>
      <c r="C18" s="956"/>
      <c r="D18" s="436">
        <f t="shared" si="0"/>
        <v>20</v>
      </c>
      <c r="E18" s="436"/>
      <c r="F18" s="436"/>
      <c r="G18" s="436">
        <v>20</v>
      </c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</row>
    <row r="19" spans="1:24" ht="15">
      <c r="A19" s="435" t="s">
        <v>26</v>
      </c>
      <c r="B19" s="956" t="s">
        <v>180</v>
      </c>
      <c r="C19" s="956"/>
      <c r="D19" s="436">
        <f t="shared" si="0"/>
        <v>0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7"/>
      <c r="T19" s="436"/>
      <c r="U19" s="436"/>
      <c r="V19" s="437"/>
      <c r="W19" s="436"/>
      <c r="X19" s="436"/>
    </row>
    <row r="20" spans="1:24" ht="15">
      <c r="A20" s="435" t="s">
        <v>26</v>
      </c>
      <c r="B20" s="956" t="s">
        <v>27</v>
      </c>
      <c r="C20" s="956"/>
      <c r="D20" s="436">
        <f t="shared" si="0"/>
        <v>0</v>
      </c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</row>
    <row r="21" spans="1:24" s="440" customFormat="1" ht="15">
      <c r="A21" s="438" t="s">
        <v>28</v>
      </c>
      <c r="B21" s="957" t="s">
        <v>576</v>
      </c>
      <c r="C21" s="957"/>
      <c r="D21" s="439">
        <f>SUM(D7:D20)</f>
        <v>13063</v>
      </c>
      <c r="E21" s="439">
        <f aca="true" t="shared" si="1" ref="E21:X21">SUM(E7:E20)</f>
        <v>0</v>
      </c>
      <c r="F21" s="439">
        <f t="shared" si="1"/>
        <v>0</v>
      </c>
      <c r="G21" s="439">
        <f t="shared" si="1"/>
        <v>4915</v>
      </c>
      <c r="H21" s="439">
        <f t="shared" si="1"/>
        <v>0</v>
      </c>
      <c r="I21" s="439">
        <f t="shared" si="1"/>
        <v>0</v>
      </c>
      <c r="J21" s="439">
        <f t="shared" si="1"/>
        <v>3466</v>
      </c>
      <c r="K21" s="439">
        <f t="shared" si="1"/>
        <v>0</v>
      </c>
      <c r="L21" s="439">
        <f t="shared" si="1"/>
        <v>0</v>
      </c>
      <c r="M21" s="439">
        <f t="shared" si="1"/>
        <v>1621</v>
      </c>
      <c r="N21" s="439">
        <f t="shared" si="1"/>
        <v>0</v>
      </c>
      <c r="O21" s="439">
        <f t="shared" si="1"/>
        <v>0</v>
      </c>
      <c r="P21" s="439">
        <f t="shared" si="1"/>
        <v>3061</v>
      </c>
      <c r="Q21" s="439">
        <f t="shared" si="1"/>
        <v>0</v>
      </c>
      <c r="R21" s="439">
        <f t="shared" si="1"/>
        <v>0</v>
      </c>
      <c r="S21" s="439">
        <f t="shared" si="1"/>
        <v>0</v>
      </c>
      <c r="T21" s="439">
        <f t="shared" si="1"/>
        <v>0</v>
      </c>
      <c r="U21" s="439">
        <f t="shared" si="1"/>
        <v>0</v>
      </c>
      <c r="V21" s="439">
        <f t="shared" si="1"/>
        <v>0</v>
      </c>
      <c r="W21" s="439">
        <f t="shared" si="1"/>
        <v>0</v>
      </c>
      <c r="X21" s="439">
        <f t="shared" si="1"/>
        <v>0</v>
      </c>
    </row>
    <row r="22" spans="1:24" ht="15">
      <c r="A22" s="435" t="s">
        <v>30</v>
      </c>
      <c r="B22" s="956" t="s">
        <v>29</v>
      </c>
      <c r="C22" s="956"/>
      <c r="D22" s="436">
        <f t="shared" si="0"/>
        <v>0</v>
      </c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</row>
    <row r="23" spans="1:24" ht="23.25" customHeight="1">
      <c r="A23" s="435" t="s">
        <v>32</v>
      </c>
      <c r="B23" s="956" t="s">
        <v>31</v>
      </c>
      <c r="C23" s="956"/>
      <c r="D23" s="436">
        <f t="shared" si="0"/>
        <v>7288</v>
      </c>
      <c r="E23" s="436"/>
      <c r="F23" s="436"/>
      <c r="G23" s="436">
        <v>1520</v>
      </c>
      <c r="H23" s="436"/>
      <c r="I23" s="436"/>
      <c r="J23" s="436"/>
      <c r="K23" s="436"/>
      <c r="L23" s="436"/>
      <c r="M23" s="436">
        <v>1368</v>
      </c>
      <c r="N23" s="436"/>
      <c r="O23" s="436"/>
      <c r="P23" s="436"/>
      <c r="Q23" s="436"/>
      <c r="R23" s="436"/>
      <c r="S23" s="436">
        <v>4400</v>
      </c>
      <c r="T23" s="436"/>
      <c r="U23" s="436"/>
      <c r="V23" s="436"/>
      <c r="W23" s="436"/>
      <c r="X23" s="436"/>
    </row>
    <row r="24" spans="1:24" ht="15">
      <c r="A24" s="435" t="s">
        <v>34</v>
      </c>
      <c r="B24" s="956" t="s">
        <v>33</v>
      </c>
      <c r="C24" s="956"/>
      <c r="D24" s="436">
        <f t="shared" si="0"/>
        <v>0</v>
      </c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</row>
    <row r="25" spans="1:24" s="440" customFormat="1" ht="15">
      <c r="A25" s="438" t="s">
        <v>35</v>
      </c>
      <c r="B25" s="957" t="s">
        <v>577</v>
      </c>
      <c r="C25" s="957"/>
      <c r="D25" s="439">
        <f t="shared" si="0"/>
        <v>7288</v>
      </c>
      <c r="E25" s="439">
        <f aca="true" t="shared" si="2" ref="E25:X25">SUM(E22:E24)</f>
        <v>0</v>
      </c>
      <c r="F25" s="439">
        <f t="shared" si="2"/>
        <v>0</v>
      </c>
      <c r="G25" s="439">
        <f t="shared" si="2"/>
        <v>1520</v>
      </c>
      <c r="H25" s="439">
        <f t="shared" si="2"/>
        <v>0</v>
      </c>
      <c r="I25" s="439">
        <f t="shared" si="2"/>
        <v>0</v>
      </c>
      <c r="J25" s="439">
        <f t="shared" si="2"/>
        <v>0</v>
      </c>
      <c r="K25" s="439">
        <f t="shared" si="2"/>
        <v>0</v>
      </c>
      <c r="L25" s="439">
        <f t="shared" si="2"/>
        <v>0</v>
      </c>
      <c r="M25" s="439">
        <f t="shared" si="2"/>
        <v>1368</v>
      </c>
      <c r="N25" s="439">
        <f t="shared" si="2"/>
        <v>0</v>
      </c>
      <c r="O25" s="439">
        <f t="shared" si="2"/>
        <v>0</v>
      </c>
      <c r="P25" s="439">
        <f t="shared" si="2"/>
        <v>0</v>
      </c>
      <c r="Q25" s="439">
        <f t="shared" si="2"/>
        <v>0</v>
      </c>
      <c r="R25" s="439">
        <f t="shared" si="2"/>
        <v>0</v>
      </c>
      <c r="S25" s="439">
        <f t="shared" si="2"/>
        <v>4400</v>
      </c>
      <c r="T25" s="439">
        <f t="shared" si="2"/>
        <v>0</v>
      </c>
      <c r="U25" s="439">
        <f t="shared" si="2"/>
        <v>0</v>
      </c>
      <c r="V25" s="439">
        <f t="shared" si="2"/>
        <v>0</v>
      </c>
      <c r="W25" s="439">
        <f t="shared" si="2"/>
        <v>0</v>
      </c>
      <c r="X25" s="439">
        <f t="shared" si="2"/>
        <v>0</v>
      </c>
    </row>
    <row r="26" spans="1:24" s="440" customFormat="1" ht="15">
      <c r="A26" s="438" t="s">
        <v>36</v>
      </c>
      <c r="B26" s="957" t="s">
        <v>578</v>
      </c>
      <c r="C26" s="957"/>
      <c r="D26" s="439">
        <f>+D25+D21</f>
        <v>20351</v>
      </c>
      <c r="E26" s="439">
        <f aca="true" t="shared" si="3" ref="E26:X26">+E25+E21</f>
        <v>0</v>
      </c>
      <c r="F26" s="439">
        <f t="shared" si="3"/>
        <v>0</v>
      </c>
      <c r="G26" s="439">
        <f t="shared" si="3"/>
        <v>6435</v>
      </c>
      <c r="H26" s="439">
        <f t="shared" si="3"/>
        <v>0</v>
      </c>
      <c r="I26" s="439">
        <f t="shared" si="3"/>
        <v>0</v>
      </c>
      <c r="J26" s="439">
        <f t="shared" si="3"/>
        <v>3466</v>
      </c>
      <c r="K26" s="439">
        <f t="shared" si="3"/>
        <v>0</v>
      </c>
      <c r="L26" s="439">
        <f t="shared" si="3"/>
        <v>0</v>
      </c>
      <c r="M26" s="439">
        <f t="shared" si="3"/>
        <v>2989</v>
      </c>
      <c r="N26" s="439">
        <f t="shared" si="3"/>
        <v>0</v>
      </c>
      <c r="O26" s="439">
        <f t="shared" si="3"/>
        <v>0</v>
      </c>
      <c r="P26" s="439">
        <f t="shared" si="3"/>
        <v>3061</v>
      </c>
      <c r="Q26" s="439">
        <f t="shared" si="3"/>
        <v>0</v>
      </c>
      <c r="R26" s="439">
        <f t="shared" si="3"/>
        <v>0</v>
      </c>
      <c r="S26" s="439">
        <f t="shared" si="3"/>
        <v>4400</v>
      </c>
      <c r="T26" s="439">
        <f t="shared" si="3"/>
        <v>0</v>
      </c>
      <c r="U26" s="439">
        <f t="shared" si="3"/>
        <v>0</v>
      </c>
      <c r="V26" s="439">
        <f t="shared" si="3"/>
        <v>0</v>
      </c>
      <c r="W26" s="439">
        <f t="shared" si="3"/>
        <v>0</v>
      </c>
      <c r="X26" s="439">
        <f t="shared" si="3"/>
        <v>0</v>
      </c>
    </row>
    <row r="27" spans="1:24" ht="15">
      <c r="A27" s="441"/>
      <c r="B27" s="442"/>
      <c r="C27" s="442"/>
      <c r="D27" s="443"/>
      <c r="E27" s="443"/>
      <c r="F27" s="444"/>
      <c r="G27" s="445"/>
      <c r="H27" s="443"/>
      <c r="I27" s="444"/>
      <c r="J27" s="445"/>
      <c r="K27" s="443"/>
      <c r="L27" s="444"/>
      <c r="M27" s="445"/>
      <c r="N27" s="443"/>
      <c r="O27" s="444"/>
      <c r="P27" s="445"/>
      <c r="Q27" s="443"/>
      <c r="R27" s="444"/>
      <c r="S27" s="445"/>
      <c r="T27" s="443"/>
      <c r="U27" s="444"/>
      <c r="V27" s="445"/>
      <c r="W27" s="443"/>
      <c r="X27" s="444"/>
    </row>
    <row r="28" spans="1:24" s="440" customFormat="1" ht="15">
      <c r="A28" s="438" t="s">
        <v>37</v>
      </c>
      <c r="B28" s="957" t="s">
        <v>579</v>
      </c>
      <c r="C28" s="957"/>
      <c r="D28" s="439">
        <f aca="true" t="shared" si="4" ref="D28:D33">+G28+J28+M28+S28+V28+P28</f>
        <v>5394</v>
      </c>
      <c r="E28" s="439"/>
      <c r="F28" s="439"/>
      <c r="G28" s="439">
        <f aca="true" t="shared" si="5" ref="G28:X28">SUM(G29:G33)</f>
        <v>1743</v>
      </c>
      <c r="H28" s="439">
        <f t="shared" si="5"/>
        <v>0</v>
      </c>
      <c r="I28" s="439">
        <f t="shared" si="5"/>
        <v>0</v>
      </c>
      <c r="J28" s="439">
        <f t="shared" si="5"/>
        <v>945</v>
      </c>
      <c r="K28" s="439">
        <f t="shared" si="5"/>
        <v>0</v>
      </c>
      <c r="L28" s="439">
        <f t="shared" si="5"/>
        <v>0</v>
      </c>
      <c r="M28" s="439">
        <f t="shared" si="5"/>
        <v>813</v>
      </c>
      <c r="N28" s="439">
        <f t="shared" si="5"/>
        <v>0</v>
      </c>
      <c r="O28" s="439">
        <f t="shared" si="5"/>
        <v>0</v>
      </c>
      <c r="P28" s="439">
        <f t="shared" si="5"/>
        <v>823</v>
      </c>
      <c r="Q28" s="439">
        <f t="shared" si="5"/>
        <v>0</v>
      </c>
      <c r="R28" s="439">
        <f t="shared" si="5"/>
        <v>0</v>
      </c>
      <c r="S28" s="439">
        <f t="shared" si="5"/>
        <v>1070</v>
      </c>
      <c r="T28" s="439">
        <f t="shared" si="5"/>
        <v>0</v>
      </c>
      <c r="U28" s="439">
        <f t="shared" si="5"/>
        <v>0</v>
      </c>
      <c r="V28" s="439">
        <f t="shared" si="5"/>
        <v>0</v>
      </c>
      <c r="W28" s="439">
        <f t="shared" si="5"/>
        <v>0</v>
      </c>
      <c r="X28" s="439">
        <f t="shared" si="5"/>
        <v>0</v>
      </c>
    </row>
    <row r="29" spans="1:24" ht="25.5" customHeight="1">
      <c r="A29" s="446" t="s">
        <v>37</v>
      </c>
      <c r="B29" s="447"/>
      <c r="C29" s="448" t="s">
        <v>38</v>
      </c>
      <c r="D29" s="436">
        <f t="shared" si="4"/>
        <v>5252</v>
      </c>
      <c r="E29" s="436"/>
      <c r="F29" s="436"/>
      <c r="G29" s="436">
        <v>1700</v>
      </c>
      <c r="H29" s="436"/>
      <c r="I29" s="436"/>
      <c r="J29" s="436">
        <v>907</v>
      </c>
      <c r="K29" s="436"/>
      <c r="L29" s="436"/>
      <c r="M29" s="436">
        <v>789</v>
      </c>
      <c r="N29" s="436"/>
      <c r="O29" s="436"/>
      <c r="P29" s="436">
        <v>786</v>
      </c>
      <c r="Q29" s="436"/>
      <c r="R29" s="436"/>
      <c r="S29" s="436">
        <v>1070</v>
      </c>
      <c r="T29" s="436"/>
      <c r="U29" s="436"/>
      <c r="V29" s="436"/>
      <c r="W29" s="436"/>
      <c r="X29" s="436"/>
    </row>
    <row r="30" spans="1:24" ht="25.5" customHeight="1">
      <c r="A30" s="446" t="s">
        <v>37</v>
      </c>
      <c r="B30" s="447"/>
      <c r="C30" s="448" t="s">
        <v>39</v>
      </c>
      <c r="D30" s="436">
        <f t="shared" si="4"/>
        <v>0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</row>
    <row r="31" spans="1:24" ht="25.5" customHeight="1">
      <c r="A31" s="446" t="s">
        <v>37</v>
      </c>
      <c r="B31" s="447"/>
      <c r="C31" s="448" t="s">
        <v>40</v>
      </c>
      <c r="D31" s="436">
        <f t="shared" si="4"/>
        <v>66</v>
      </c>
      <c r="E31" s="436"/>
      <c r="F31" s="436"/>
      <c r="G31" s="436">
        <v>20</v>
      </c>
      <c r="H31" s="436"/>
      <c r="I31" s="436"/>
      <c r="J31" s="436">
        <v>18</v>
      </c>
      <c r="K31" s="436"/>
      <c r="L31" s="436"/>
      <c r="M31" s="436">
        <v>11</v>
      </c>
      <c r="N31" s="436"/>
      <c r="O31" s="436"/>
      <c r="P31" s="436">
        <v>17</v>
      </c>
      <c r="Q31" s="436"/>
      <c r="R31" s="436"/>
      <c r="S31" s="436"/>
      <c r="T31" s="436"/>
      <c r="U31" s="436"/>
      <c r="V31" s="436"/>
      <c r="W31" s="436"/>
      <c r="X31" s="436"/>
    </row>
    <row r="32" spans="1:24" ht="25.5" customHeight="1">
      <c r="A32" s="446" t="s">
        <v>37</v>
      </c>
      <c r="B32" s="447"/>
      <c r="C32" s="448" t="s">
        <v>580</v>
      </c>
      <c r="D32" s="436">
        <f t="shared" si="4"/>
        <v>0</v>
      </c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</row>
    <row r="33" spans="1:24" ht="38.25" customHeight="1">
      <c r="A33" s="446" t="s">
        <v>37</v>
      </c>
      <c r="B33" s="447"/>
      <c r="C33" s="448" t="s">
        <v>42</v>
      </c>
      <c r="D33" s="436">
        <f t="shared" si="4"/>
        <v>76</v>
      </c>
      <c r="E33" s="436"/>
      <c r="F33" s="436"/>
      <c r="G33" s="436">
        <v>23</v>
      </c>
      <c r="H33" s="436"/>
      <c r="I33" s="436"/>
      <c r="J33" s="436">
        <v>20</v>
      </c>
      <c r="K33" s="436"/>
      <c r="L33" s="436"/>
      <c r="M33" s="436">
        <v>13</v>
      </c>
      <c r="N33" s="436"/>
      <c r="O33" s="436"/>
      <c r="P33" s="436">
        <v>20</v>
      </c>
      <c r="Q33" s="436"/>
      <c r="R33" s="436"/>
      <c r="S33" s="436"/>
      <c r="T33" s="436"/>
      <c r="U33" s="436"/>
      <c r="V33" s="436"/>
      <c r="W33" s="436"/>
      <c r="X33" s="436"/>
    </row>
    <row r="34" spans="1:24" ht="9.75" customHeight="1">
      <c r="A34" s="449"/>
      <c r="B34" s="450"/>
      <c r="C34" s="451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</row>
    <row r="35" spans="1:24" ht="9" customHeight="1">
      <c r="A35" s="453"/>
      <c r="B35" s="454"/>
      <c r="C35" s="455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</row>
    <row r="36" spans="1:24" ht="15">
      <c r="A36" s="435" t="s">
        <v>44</v>
      </c>
      <c r="B36" s="956" t="s">
        <v>43</v>
      </c>
      <c r="C36" s="956"/>
      <c r="D36" s="436">
        <f>+G36+J36+M36+P36+S36+V36</f>
        <v>2250</v>
      </c>
      <c r="E36" s="436"/>
      <c r="F36" s="436"/>
      <c r="G36" s="436">
        <v>655</v>
      </c>
      <c r="H36" s="436"/>
      <c r="I36" s="436"/>
      <c r="J36" s="436">
        <v>200</v>
      </c>
      <c r="K36" s="436"/>
      <c r="L36" s="436"/>
      <c r="M36" s="436"/>
      <c r="N36" s="436"/>
      <c r="O36" s="436"/>
      <c r="P36" s="436">
        <v>1230</v>
      </c>
      <c r="Q36" s="436"/>
      <c r="R36" s="436"/>
      <c r="S36" s="436">
        <v>165</v>
      </c>
      <c r="T36" s="436"/>
      <c r="U36" s="436"/>
      <c r="V36" s="436"/>
      <c r="W36" s="436"/>
      <c r="X36" s="436"/>
    </row>
    <row r="37" spans="1:24" ht="15">
      <c r="A37" s="435" t="s">
        <v>46</v>
      </c>
      <c r="B37" s="956" t="s">
        <v>45</v>
      </c>
      <c r="C37" s="956"/>
      <c r="D37" s="436">
        <f aca="true" t="shared" si="6" ref="D37:D60">+G37+J37+M37+P37+S37+V37</f>
        <v>610</v>
      </c>
      <c r="E37" s="436"/>
      <c r="F37" s="436"/>
      <c r="G37" s="436">
        <v>220</v>
      </c>
      <c r="H37" s="436"/>
      <c r="I37" s="436"/>
      <c r="J37" s="436">
        <v>200</v>
      </c>
      <c r="K37" s="436"/>
      <c r="L37" s="436"/>
      <c r="M37" s="436"/>
      <c r="N37" s="436"/>
      <c r="O37" s="436"/>
      <c r="P37" s="436">
        <v>190</v>
      </c>
      <c r="Q37" s="436"/>
      <c r="R37" s="436"/>
      <c r="S37" s="436"/>
      <c r="T37" s="436"/>
      <c r="U37" s="436"/>
      <c r="V37" s="436"/>
      <c r="W37" s="436"/>
      <c r="X37" s="436"/>
    </row>
    <row r="38" spans="1:24" ht="15">
      <c r="A38" s="435" t="s">
        <v>48</v>
      </c>
      <c r="B38" s="956" t="s">
        <v>47</v>
      </c>
      <c r="C38" s="956"/>
      <c r="D38" s="436">
        <f t="shared" si="6"/>
        <v>0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</row>
    <row r="39" spans="1:24" s="440" customFormat="1" ht="15">
      <c r="A39" s="438" t="s">
        <v>49</v>
      </c>
      <c r="B39" s="957" t="s">
        <v>581</v>
      </c>
      <c r="C39" s="957"/>
      <c r="D39" s="439">
        <f>SUM(D36:D38)</f>
        <v>2860</v>
      </c>
      <c r="E39" s="439">
        <f aca="true" t="shared" si="7" ref="E39:X39">SUM(E36:E38)</f>
        <v>0</v>
      </c>
      <c r="F39" s="439">
        <f t="shared" si="7"/>
        <v>0</v>
      </c>
      <c r="G39" s="439">
        <f t="shared" si="7"/>
        <v>875</v>
      </c>
      <c r="H39" s="439">
        <f t="shared" si="7"/>
        <v>0</v>
      </c>
      <c r="I39" s="439">
        <f t="shared" si="7"/>
        <v>0</v>
      </c>
      <c r="J39" s="439">
        <f t="shared" si="7"/>
        <v>400</v>
      </c>
      <c r="K39" s="439">
        <f t="shared" si="7"/>
        <v>0</v>
      </c>
      <c r="L39" s="439">
        <f t="shared" si="7"/>
        <v>0</v>
      </c>
      <c r="M39" s="439">
        <f t="shared" si="7"/>
        <v>0</v>
      </c>
      <c r="N39" s="439">
        <f t="shared" si="7"/>
        <v>0</v>
      </c>
      <c r="O39" s="439">
        <f t="shared" si="7"/>
        <v>0</v>
      </c>
      <c r="P39" s="439">
        <f t="shared" si="7"/>
        <v>1420</v>
      </c>
      <c r="Q39" s="439">
        <f t="shared" si="7"/>
        <v>0</v>
      </c>
      <c r="R39" s="439">
        <f t="shared" si="7"/>
        <v>0</v>
      </c>
      <c r="S39" s="439">
        <f t="shared" si="7"/>
        <v>165</v>
      </c>
      <c r="T39" s="439">
        <f t="shared" si="7"/>
        <v>0</v>
      </c>
      <c r="U39" s="439">
        <f t="shared" si="7"/>
        <v>0</v>
      </c>
      <c r="V39" s="439">
        <f t="shared" si="7"/>
        <v>0</v>
      </c>
      <c r="W39" s="439">
        <f t="shared" si="7"/>
        <v>0</v>
      </c>
      <c r="X39" s="439">
        <f t="shared" si="7"/>
        <v>0</v>
      </c>
    </row>
    <row r="40" spans="1:24" ht="15">
      <c r="A40" s="435" t="s">
        <v>51</v>
      </c>
      <c r="B40" s="956" t="s">
        <v>50</v>
      </c>
      <c r="C40" s="956"/>
      <c r="D40" s="436">
        <f t="shared" si="6"/>
        <v>1148</v>
      </c>
      <c r="E40" s="436"/>
      <c r="F40" s="436"/>
      <c r="G40" s="436">
        <v>80</v>
      </c>
      <c r="H40" s="436"/>
      <c r="I40" s="436"/>
      <c r="J40" s="436">
        <v>50</v>
      </c>
      <c r="K40" s="436"/>
      <c r="L40" s="436"/>
      <c r="M40" s="436"/>
      <c r="N40" s="436"/>
      <c r="O40" s="436"/>
      <c r="P40" s="436">
        <v>270</v>
      </c>
      <c r="Q40" s="436"/>
      <c r="R40" s="436"/>
      <c r="S40" s="436">
        <v>748</v>
      </c>
      <c r="T40" s="436"/>
      <c r="U40" s="436"/>
      <c r="V40" s="436"/>
      <c r="W40" s="436"/>
      <c r="X40" s="436"/>
    </row>
    <row r="41" spans="1:24" ht="15">
      <c r="A41" s="435" t="s">
        <v>53</v>
      </c>
      <c r="B41" s="956" t="s">
        <v>52</v>
      </c>
      <c r="C41" s="956"/>
      <c r="D41" s="436">
        <f t="shared" si="6"/>
        <v>240</v>
      </c>
      <c r="E41" s="436"/>
      <c r="F41" s="436"/>
      <c r="G41" s="436">
        <v>180</v>
      </c>
      <c r="H41" s="436"/>
      <c r="I41" s="436"/>
      <c r="J41" s="436"/>
      <c r="K41" s="436"/>
      <c r="L41" s="436"/>
      <c r="M41" s="436"/>
      <c r="N41" s="436"/>
      <c r="O41" s="436"/>
      <c r="P41" s="436">
        <v>60</v>
      </c>
      <c r="Q41" s="436"/>
      <c r="R41" s="436"/>
      <c r="S41" s="436"/>
      <c r="T41" s="436"/>
      <c r="U41" s="436"/>
      <c r="V41" s="436"/>
      <c r="W41" s="436"/>
      <c r="X41" s="436"/>
    </row>
    <row r="42" spans="1:24" s="440" customFormat="1" ht="15">
      <c r="A42" s="438" t="s">
        <v>54</v>
      </c>
      <c r="B42" s="957" t="s">
        <v>582</v>
      </c>
      <c r="C42" s="957"/>
      <c r="D42" s="439">
        <f>SUM(D40:D41)</f>
        <v>1388</v>
      </c>
      <c r="E42" s="439">
        <f aca="true" t="shared" si="8" ref="E42:W42">SUM(E40:E41)</f>
        <v>0</v>
      </c>
      <c r="F42" s="439">
        <f t="shared" si="8"/>
        <v>0</v>
      </c>
      <c r="G42" s="439">
        <f t="shared" si="8"/>
        <v>260</v>
      </c>
      <c r="H42" s="439">
        <f t="shared" si="8"/>
        <v>0</v>
      </c>
      <c r="I42" s="439">
        <f t="shared" si="8"/>
        <v>0</v>
      </c>
      <c r="J42" s="439">
        <f t="shared" si="8"/>
        <v>50</v>
      </c>
      <c r="K42" s="439">
        <f t="shared" si="8"/>
        <v>0</v>
      </c>
      <c r="L42" s="439">
        <f t="shared" si="8"/>
        <v>0</v>
      </c>
      <c r="M42" s="439">
        <f t="shared" si="8"/>
        <v>0</v>
      </c>
      <c r="N42" s="439">
        <f t="shared" si="8"/>
        <v>0</v>
      </c>
      <c r="O42" s="439">
        <f t="shared" si="8"/>
        <v>0</v>
      </c>
      <c r="P42" s="439">
        <f t="shared" si="8"/>
        <v>330</v>
      </c>
      <c r="Q42" s="439">
        <f t="shared" si="8"/>
        <v>0</v>
      </c>
      <c r="R42" s="439">
        <f t="shared" si="8"/>
        <v>0</v>
      </c>
      <c r="S42" s="439">
        <f t="shared" si="8"/>
        <v>748</v>
      </c>
      <c r="T42" s="439">
        <f t="shared" si="8"/>
        <v>0</v>
      </c>
      <c r="U42" s="439">
        <f t="shared" si="8"/>
        <v>0</v>
      </c>
      <c r="V42" s="439">
        <f t="shared" si="8"/>
        <v>0</v>
      </c>
      <c r="W42" s="439">
        <f t="shared" si="8"/>
        <v>0</v>
      </c>
      <c r="X42" s="439">
        <f>SUM(X40:X41)</f>
        <v>0</v>
      </c>
    </row>
    <row r="43" spans="1:24" ht="15">
      <c r="A43" s="435" t="s">
        <v>56</v>
      </c>
      <c r="B43" s="956" t="s">
        <v>55</v>
      </c>
      <c r="C43" s="956"/>
      <c r="D43" s="436">
        <f t="shared" si="6"/>
        <v>0</v>
      </c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</row>
    <row r="44" spans="1:24" ht="15">
      <c r="A44" s="435" t="s">
        <v>58</v>
      </c>
      <c r="B44" s="956" t="s">
        <v>57</v>
      </c>
      <c r="C44" s="956"/>
      <c r="D44" s="436">
        <f t="shared" si="6"/>
        <v>0</v>
      </c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</row>
    <row r="45" spans="1:24" ht="15">
      <c r="A45" s="435" t="s">
        <v>59</v>
      </c>
      <c r="B45" s="956" t="s">
        <v>583</v>
      </c>
      <c r="C45" s="956"/>
      <c r="D45" s="436">
        <f t="shared" si="6"/>
        <v>885</v>
      </c>
      <c r="E45" s="436"/>
      <c r="F45" s="436"/>
      <c r="G45" s="436">
        <v>885</v>
      </c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</row>
    <row r="46" spans="1:24" ht="15">
      <c r="A46" s="435" t="s">
        <v>61</v>
      </c>
      <c r="B46" s="956" t="s">
        <v>60</v>
      </c>
      <c r="C46" s="956"/>
      <c r="D46" s="436">
        <f t="shared" si="6"/>
        <v>100</v>
      </c>
      <c r="E46" s="436"/>
      <c r="F46" s="436"/>
      <c r="G46" s="436">
        <v>50</v>
      </c>
      <c r="H46" s="436"/>
      <c r="I46" s="436"/>
      <c r="J46" s="436"/>
      <c r="K46" s="436"/>
      <c r="L46" s="436"/>
      <c r="M46" s="436"/>
      <c r="N46" s="436"/>
      <c r="O46" s="436"/>
      <c r="P46" s="436">
        <v>50</v>
      </c>
      <c r="Q46" s="436"/>
      <c r="R46" s="436"/>
      <c r="S46" s="436"/>
      <c r="T46" s="436"/>
      <c r="U46" s="436"/>
      <c r="V46" s="436"/>
      <c r="W46" s="436"/>
      <c r="X46" s="436"/>
    </row>
    <row r="47" spans="1:24" ht="15">
      <c r="A47" s="435" t="s">
        <v>62</v>
      </c>
      <c r="B47" s="956" t="s">
        <v>171</v>
      </c>
      <c r="C47" s="956"/>
      <c r="D47" s="436">
        <f t="shared" si="6"/>
        <v>0</v>
      </c>
      <c r="E47" s="436"/>
      <c r="F47" s="436"/>
      <c r="G47" s="436">
        <f>+G48+G49</f>
        <v>0</v>
      </c>
      <c r="H47" s="436"/>
      <c r="I47" s="436"/>
      <c r="J47" s="436">
        <f>+J48+J49</f>
        <v>0</v>
      </c>
      <c r="K47" s="436"/>
      <c r="L47" s="436"/>
      <c r="M47" s="436">
        <f>+M48+M49</f>
        <v>0</v>
      </c>
      <c r="N47" s="436"/>
      <c r="O47" s="436"/>
      <c r="P47" s="436">
        <f>+P48+P49</f>
        <v>0</v>
      </c>
      <c r="Q47" s="436"/>
      <c r="R47" s="436"/>
      <c r="S47" s="436">
        <f>+S48+S49</f>
        <v>0</v>
      </c>
      <c r="T47" s="436"/>
      <c r="U47" s="436"/>
      <c r="V47" s="436">
        <f>+V48+V49</f>
        <v>0</v>
      </c>
      <c r="W47" s="436"/>
      <c r="X47" s="436"/>
    </row>
    <row r="48" spans="1:24" ht="25.5" customHeight="1">
      <c r="A48" s="446" t="s">
        <v>62</v>
      </c>
      <c r="B48" s="447"/>
      <c r="C48" s="448" t="s">
        <v>63</v>
      </c>
      <c r="D48" s="436">
        <f t="shared" si="6"/>
        <v>0</v>
      </c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</row>
    <row r="49" spans="1:24" ht="25.5" customHeight="1">
      <c r="A49" s="446" t="s">
        <v>62</v>
      </c>
      <c r="B49" s="447"/>
      <c r="C49" s="448" t="s">
        <v>173</v>
      </c>
      <c r="D49" s="436">
        <f t="shared" si="6"/>
        <v>0</v>
      </c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</row>
    <row r="50" spans="1:24" ht="15">
      <c r="A50" s="435" t="s">
        <v>65</v>
      </c>
      <c r="B50" s="956" t="s">
        <v>584</v>
      </c>
      <c r="C50" s="956"/>
      <c r="D50" s="436">
        <f t="shared" si="6"/>
        <v>476</v>
      </c>
      <c r="E50" s="436"/>
      <c r="F50" s="436"/>
      <c r="G50" s="436">
        <v>476</v>
      </c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</row>
    <row r="51" spans="1:24" ht="15">
      <c r="A51" s="435" t="s">
        <v>67</v>
      </c>
      <c r="B51" s="956" t="s">
        <v>585</v>
      </c>
      <c r="C51" s="956"/>
      <c r="D51" s="436">
        <f t="shared" si="6"/>
        <v>13588</v>
      </c>
      <c r="E51" s="436"/>
      <c r="F51" s="436"/>
      <c r="G51" s="436">
        <v>3082</v>
      </c>
      <c r="H51" s="436"/>
      <c r="I51" s="436"/>
      <c r="J51" s="436"/>
      <c r="K51" s="436"/>
      <c r="L51" s="436"/>
      <c r="M51" s="436">
        <v>500</v>
      </c>
      <c r="N51" s="436"/>
      <c r="O51" s="436"/>
      <c r="P51" s="436">
        <v>690</v>
      </c>
      <c r="Q51" s="436"/>
      <c r="R51" s="436"/>
      <c r="S51" s="436">
        <v>5896</v>
      </c>
      <c r="T51" s="436"/>
      <c r="U51" s="436"/>
      <c r="V51" s="436">
        <v>3420</v>
      </c>
      <c r="W51" s="436"/>
      <c r="X51" s="436"/>
    </row>
    <row r="52" spans="1:24" s="440" customFormat="1" ht="15">
      <c r="A52" s="438" t="s">
        <v>68</v>
      </c>
      <c r="B52" s="957" t="s">
        <v>586</v>
      </c>
      <c r="C52" s="957"/>
      <c r="D52" s="439">
        <f>SUM(D43:D51)</f>
        <v>15049</v>
      </c>
      <c r="E52" s="439">
        <f aca="true" t="shared" si="9" ref="E52:X52">SUM(E43:E51)</f>
        <v>0</v>
      </c>
      <c r="F52" s="439">
        <f t="shared" si="9"/>
        <v>0</v>
      </c>
      <c r="G52" s="439">
        <f t="shared" si="9"/>
        <v>4493</v>
      </c>
      <c r="H52" s="439">
        <f t="shared" si="9"/>
        <v>0</v>
      </c>
      <c r="I52" s="439">
        <f t="shared" si="9"/>
        <v>0</v>
      </c>
      <c r="J52" s="439">
        <f t="shared" si="9"/>
        <v>0</v>
      </c>
      <c r="K52" s="439">
        <f t="shared" si="9"/>
        <v>0</v>
      </c>
      <c r="L52" s="439">
        <f t="shared" si="9"/>
        <v>0</v>
      </c>
      <c r="M52" s="439">
        <f t="shared" si="9"/>
        <v>500</v>
      </c>
      <c r="N52" s="439">
        <f t="shared" si="9"/>
        <v>0</v>
      </c>
      <c r="O52" s="439">
        <f t="shared" si="9"/>
        <v>0</v>
      </c>
      <c r="P52" s="439">
        <f t="shared" si="9"/>
        <v>740</v>
      </c>
      <c r="Q52" s="439">
        <f t="shared" si="9"/>
        <v>0</v>
      </c>
      <c r="R52" s="439">
        <f t="shared" si="9"/>
        <v>0</v>
      </c>
      <c r="S52" s="439">
        <f t="shared" si="9"/>
        <v>5896</v>
      </c>
      <c r="T52" s="439">
        <f t="shared" si="9"/>
        <v>0</v>
      </c>
      <c r="U52" s="439">
        <f t="shared" si="9"/>
        <v>0</v>
      </c>
      <c r="V52" s="439">
        <f t="shared" si="9"/>
        <v>3420</v>
      </c>
      <c r="W52" s="439">
        <f t="shared" si="9"/>
        <v>0</v>
      </c>
      <c r="X52" s="439">
        <f t="shared" si="9"/>
        <v>0</v>
      </c>
    </row>
    <row r="53" spans="1:24" ht="15">
      <c r="A53" s="435" t="s">
        <v>70</v>
      </c>
      <c r="B53" s="956" t="s">
        <v>69</v>
      </c>
      <c r="C53" s="956"/>
      <c r="D53" s="436">
        <f t="shared" si="6"/>
        <v>159</v>
      </c>
      <c r="E53" s="436"/>
      <c r="F53" s="436"/>
      <c r="G53" s="436">
        <v>100</v>
      </c>
      <c r="H53" s="436"/>
      <c r="I53" s="436"/>
      <c r="J53" s="436"/>
      <c r="K53" s="436"/>
      <c r="L53" s="436"/>
      <c r="M53" s="436"/>
      <c r="N53" s="436"/>
      <c r="O53" s="436"/>
      <c r="P53" s="436">
        <v>25</v>
      </c>
      <c r="Q53" s="436"/>
      <c r="R53" s="436"/>
      <c r="S53" s="436">
        <v>34</v>
      </c>
      <c r="T53" s="436"/>
      <c r="U53" s="436"/>
      <c r="V53" s="436"/>
      <c r="W53" s="436"/>
      <c r="X53" s="436"/>
    </row>
    <row r="54" spans="1:24" ht="15">
      <c r="A54" s="435" t="s">
        <v>72</v>
      </c>
      <c r="B54" s="956" t="s">
        <v>71</v>
      </c>
      <c r="C54" s="956"/>
      <c r="D54" s="436">
        <f t="shared" si="6"/>
        <v>2826</v>
      </c>
      <c r="E54" s="436"/>
      <c r="F54" s="436"/>
      <c r="G54" s="436">
        <v>1380</v>
      </c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>
        <v>1446</v>
      </c>
      <c r="T54" s="436"/>
      <c r="U54" s="436"/>
      <c r="V54" s="436"/>
      <c r="W54" s="436"/>
      <c r="X54" s="436"/>
    </row>
    <row r="55" spans="1:24" s="440" customFormat="1" ht="15">
      <c r="A55" s="438" t="s">
        <v>73</v>
      </c>
      <c r="B55" s="957" t="s">
        <v>160</v>
      </c>
      <c r="C55" s="957"/>
      <c r="D55" s="439">
        <f>SUM(D53:D54)</f>
        <v>2985</v>
      </c>
      <c r="E55" s="439">
        <f aca="true" t="shared" si="10" ref="E55:X55">SUM(E53:E54)</f>
        <v>0</v>
      </c>
      <c r="F55" s="439">
        <f t="shared" si="10"/>
        <v>0</v>
      </c>
      <c r="G55" s="439">
        <f t="shared" si="10"/>
        <v>1480</v>
      </c>
      <c r="H55" s="439">
        <f t="shared" si="10"/>
        <v>0</v>
      </c>
      <c r="I55" s="439">
        <f t="shared" si="10"/>
        <v>0</v>
      </c>
      <c r="J55" s="439">
        <f t="shared" si="10"/>
        <v>0</v>
      </c>
      <c r="K55" s="439">
        <f t="shared" si="10"/>
        <v>0</v>
      </c>
      <c r="L55" s="439">
        <f t="shared" si="10"/>
        <v>0</v>
      </c>
      <c r="M55" s="439">
        <f t="shared" si="10"/>
        <v>0</v>
      </c>
      <c r="N55" s="439">
        <f t="shared" si="10"/>
        <v>0</v>
      </c>
      <c r="O55" s="439">
        <f t="shared" si="10"/>
        <v>0</v>
      </c>
      <c r="P55" s="439">
        <f t="shared" si="10"/>
        <v>25</v>
      </c>
      <c r="Q55" s="439">
        <f t="shared" si="10"/>
        <v>0</v>
      </c>
      <c r="R55" s="439">
        <f t="shared" si="10"/>
        <v>0</v>
      </c>
      <c r="S55" s="439">
        <f t="shared" si="10"/>
        <v>1480</v>
      </c>
      <c r="T55" s="439">
        <f t="shared" si="10"/>
        <v>0</v>
      </c>
      <c r="U55" s="439">
        <f t="shared" si="10"/>
        <v>0</v>
      </c>
      <c r="V55" s="439">
        <f t="shared" si="10"/>
        <v>0</v>
      </c>
      <c r="W55" s="439">
        <f t="shared" si="10"/>
        <v>0</v>
      </c>
      <c r="X55" s="439">
        <f t="shared" si="10"/>
        <v>0</v>
      </c>
    </row>
    <row r="56" spans="1:24" ht="15">
      <c r="A56" s="435" t="s">
        <v>75</v>
      </c>
      <c r="B56" s="956" t="s">
        <v>74</v>
      </c>
      <c r="C56" s="956"/>
      <c r="D56" s="436">
        <f t="shared" si="6"/>
        <v>5224</v>
      </c>
      <c r="E56" s="436"/>
      <c r="F56" s="436"/>
      <c r="G56" s="436">
        <v>2211</v>
      </c>
      <c r="H56" s="436"/>
      <c r="I56" s="436"/>
      <c r="J56" s="436">
        <v>122</v>
      </c>
      <c r="K56" s="436"/>
      <c r="L56" s="436"/>
      <c r="M56" s="436">
        <v>135</v>
      </c>
      <c r="N56" s="436"/>
      <c r="O56" s="436"/>
      <c r="P56" s="436">
        <v>666</v>
      </c>
      <c r="Q56" s="436"/>
      <c r="R56" s="436"/>
      <c r="S56" s="436">
        <v>1604</v>
      </c>
      <c r="T56" s="436"/>
      <c r="U56" s="436"/>
      <c r="V56" s="436">
        <v>486</v>
      </c>
      <c r="W56" s="436"/>
      <c r="X56" s="436"/>
    </row>
    <row r="57" spans="1:24" ht="15">
      <c r="A57" s="435" t="s">
        <v>77</v>
      </c>
      <c r="B57" s="956" t="s">
        <v>587</v>
      </c>
      <c r="C57" s="956"/>
      <c r="D57" s="436">
        <f t="shared" si="6"/>
        <v>0</v>
      </c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</row>
    <row r="58" spans="1:24" ht="15">
      <c r="A58" s="435" t="s">
        <v>78</v>
      </c>
      <c r="B58" s="956" t="s">
        <v>588</v>
      </c>
      <c r="C58" s="956"/>
      <c r="D58" s="436">
        <f t="shared" si="6"/>
        <v>0</v>
      </c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</row>
    <row r="59" spans="1:24" ht="15">
      <c r="A59" s="435" t="s">
        <v>79</v>
      </c>
      <c r="B59" s="956" t="s">
        <v>589</v>
      </c>
      <c r="C59" s="956"/>
      <c r="D59" s="436">
        <f t="shared" si="6"/>
        <v>0</v>
      </c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</row>
    <row r="60" spans="1:24" ht="15">
      <c r="A60" s="435" t="s">
        <v>81</v>
      </c>
      <c r="B60" s="956" t="s">
        <v>80</v>
      </c>
      <c r="C60" s="956"/>
      <c r="D60" s="436">
        <f t="shared" si="6"/>
        <v>25</v>
      </c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>
        <v>25</v>
      </c>
      <c r="Q60" s="436"/>
      <c r="R60" s="436"/>
      <c r="S60" s="436"/>
      <c r="T60" s="436"/>
      <c r="U60" s="436"/>
      <c r="V60" s="436"/>
      <c r="W60" s="436"/>
      <c r="X60" s="436"/>
    </row>
    <row r="61" spans="1:24" ht="15">
      <c r="A61" s="438" t="s">
        <v>82</v>
      </c>
      <c r="B61" s="957" t="s">
        <v>157</v>
      </c>
      <c r="C61" s="957"/>
      <c r="D61" s="439">
        <f>SUM(D56:D60)</f>
        <v>5249</v>
      </c>
      <c r="E61" s="439">
        <f aca="true" t="shared" si="11" ref="E61:X61">SUM(E56:E60)</f>
        <v>0</v>
      </c>
      <c r="F61" s="439">
        <f t="shared" si="11"/>
        <v>0</v>
      </c>
      <c r="G61" s="439">
        <f t="shared" si="11"/>
        <v>2211</v>
      </c>
      <c r="H61" s="439">
        <f t="shared" si="11"/>
        <v>0</v>
      </c>
      <c r="I61" s="439">
        <f t="shared" si="11"/>
        <v>0</v>
      </c>
      <c r="J61" s="439">
        <f t="shared" si="11"/>
        <v>122</v>
      </c>
      <c r="K61" s="439">
        <f t="shared" si="11"/>
        <v>0</v>
      </c>
      <c r="L61" s="439">
        <f t="shared" si="11"/>
        <v>0</v>
      </c>
      <c r="M61" s="439">
        <f t="shared" si="11"/>
        <v>135</v>
      </c>
      <c r="N61" s="439">
        <f t="shared" si="11"/>
        <v>0</v>
      </c>
      <c r="O61" s="439">
        <f t="shared" si="11"/>
        <v>0</v>
      </c>
      <c r="P61" s="439">
        <f t="shared" si="11"/>
        <v>691</v>
      </c>
      <c r="Q61" s="439">
        <f t="shared" si="11"/>
        <v>0</v>
      </c>
      <c r="R61" s="439">
        <f t="shared" si="11"/>
        <v>0</v>
      </c>
      <c r="S61" s="439">
        <f t="shared" si="11"/>
        <v>1604</v>
      </c>
      <c r="T61" s="439">
        <f t="shared" si="11"/>
        <v>0</v>
      </c>
      <c r="U61" s="439">
        <f t="shared" si="11"/>
        <v>0</v>
      </c>
      <c r="V61" s="439">
        <f t="shared" si="11"/>
        <v>486</v>
      </c>
      <c r="W61" s="439">
        <f t="shared" si="11"/>
        <v>0</v>
      </c>
      <c r="X61" s="439">
        <f t="shared" si="11"/>
        <v>0</v>
      </c>
    </row>
    <row r="62" spans="1:24" ht="15">
      <c r="A62" s="438" t="s">
        <v>83</v>
      </c>
      <c r="B62" s="957" t="s">
        <v>419</v>
      </c>
      <c r="C62" s="957"/>
      <c r="D62" s="439">
        <f>+D61+D55+D52+D42+D39</f>
        <v>27531</v>
      </c>
      <c r="E62" s="439">
        <f aca="true" t="shared" si="12" ref="E62:X62">+E61+E55+E52+E42+E39</f>
        <v>0</v>
      </c>
      <c r="F62" s="439">
        <f t="shared" si="12"/>
        <v>0</v>
      </c>
      <c r="G62" s="439">
        <f t="shared" si="12"/>
        <v>9319</v>
      </c>
      <c r="H62" s="439">
        <f t="shared" si="12"/>
        <v>0</v>
      </c>
      <c r="I62" s="439">
        <f t="shared" si="12"/>
        <v>0</v>
      </c>
      <c r="J62" s="439">
        <f t="shared" si="12"/>
        <v>572</v>
      </c>
      <c r="K62" s="439">
        <f t="shared" si="12"/>
        <v>0</v>
      </c>
      <c r="L62" s="439">
        <f t="shared" si="12"/>
        <v>0</v>
      </c>
      <c r="M62" s="439">
        <f t="shared" si="12"/>
        <v>635</v>
      </c>
      <c r="N62" s="439">
        <f t="shared" si="12"/>
        <v>0</v>
      </c>
      <c r="O62" s="439">
        <f t="shared" si="12"/>
        <v>0</v>
      </c>
      <c r="P62" s="439">
        <f t="shared" si="12"/>
        <v>3206</v>
      </c>
      <c r="Q62" s="439">
        <f t="shared" si="12"/>
        <v>0</v>
      </c>
      <c r="R62" s="439">
        <f t="shared" si="12"/>
        <v>0</v>
      </c>
      <c r="S62" s="439">
        <f t="shared" si="12"/>
        <v>9893</v>
      </c>
      <c r="T62" s="439">
        <f t="shared" si="12"/>
        <v>0</v>
      </c>
      <c r="U62" s="439">
        <f t="shared" si="12"/>
        <v>0</v>
      </c>
      <c r="V62" s="439">
        <f t="shared" si="12"/>
        <v>3906</v>
      </c>
      <c r="W62" s="439">
        <f t="shared" si="12"/>
        <v>0</v>
      </c>
      <c r="X62" s="439">
        <f t="shared" si="12"/>
        <v>0</v>
      </c>
    </row>
    <row r="63" spans="1:24" ht="15">
      <c r="A63" s="441"/>
      <c r="B63" s="958"/>
      <c r="C63" s="958"/>
      <c r="D63" s="443"/>
      <c r="E63" s="443"/>
      <c r="F63" s="444"/>
      <c r="G63" s="445"/>
      <c r="H63" s="443"/>
      <c r="I63" s="444"/>
      <c r="J63" s="445"/>
      <c r="K63" s="443"/>
      <c r="L63" s="444"/>
      <c r="M63" s="445"/>
      <c r="N63" s="443"/>
      <c r="O63" s="444"/>
      <c r="P63" s="445"/>
      <c r="Q63" s="443"/>
      <c r="R63" s="444"/>
      <c r="S63" s="445"/>
      <c r="T63" s="443"/>
      <c r="U63" s="444"/>
      <c r="V63" s="445"/>
      <c r="W63" s="443"/>
      <c r="X63" s="444"/>
    </row>
    <row r="64" spans="1:24" ht="15">
      <c r="A64" s="435" t="s">
        <v>110</v>
      </c>
      <c r="B64" s="956" t="s">
        <v>169</v>
      </c>
      <c r="C64" s="956"/>
      <c r="D64" s="436">
        <f>(((+G64+J64)+M64)+P64)+S64</f>
        <v>7618</v>
      </c>
      <c r="E64" s="436"/>
      <c r="F64" s="436"/>
      <c r="G64" s="436">
        <f aca="true" t="shared" si="13" ref="G64:X64">+G65</f>
        <v>4150</v>
      </c>
      <c r="H64" s="436">
        <f t="shared" si="13"/>
        <v>0</v>
      </c>
      <c r="I64" s="436">
        <f t="shared" si="13"/>
        <v>0</v>
      </c>
      <c r="J64" s="436">
        <f t="shared" si="13"/>
        <v>0</v>
      </c>
      <c r="K64" s="436">
        <f t="shared" si="13"/>
        <v>0</v>
      </c>
      <c r="L64" s="436">
        <f t="shared" si="13"/>
        <v>0</v>
      </c>
      <c r="M64" s="436">
        <f t="shared" si="13"/>
        <v>0</v>
      </c>
      <c r="N64" s="436">
        <f t="shared" si="13"/>
        <v>0</v>
      </c>
      <c r="O64" s="436">
        <f t="shared" si="13"/>
        <v>0</v>
      </c>
      <c r="P64" s="436">
        <f t="shared" si="13"/>
        <v>3468</v>
      </c>
      <c r="Q64" s="436">
        <f t="shared" si="13"/>
        <v>0</v>
      </c>
      <c r="R64" s="436">
        <f t="shared" si="13"/>
        <v>0</v>
      </c>
      <c r="S64" s="436">
        <f t="shared" si="13"/>
        <v>0</v>
      </c>
      <c r="T64" s="436">
        <f t="shared" si="13"/>
        <v>0</v>
      </c>
      <c r="U64" s="436">
        <f t="shared" si="13"/>
        <v>0</v>
      </c>
      <c r="V64" s="436">
        <f t="shared" si="13"/>
        <v>0</v>
      </c>
      <c r="W64" s="436">
        <f t="shared" si="13"/>
        <v>0</v>
      </c>
      <c r="X64" s="436">
        <f t="shared" si="13"/>
        <v>0</v>
      </c>
    </row>
    <row r="65" spans="1:24" ht="38.25" customHeight="1">
      <c r="A65" s="457" t="s">
        <v>110</v>
      </c>
      <c r="B65" s="447"/>
      <c r="C65" s="458" t="s">
        <v>107</v>
      </c>
      <c r="D65" s="436">
        <f>(((+G65+J65)+M65)+P65)+S65</f>
        <v>7618</v>
      </c>
      <c r="E65" s="436"/>
      <c r="F65" s="436"/>
      <c r="G65" s="436">
        <v>4150</v>
      </c>
      <c r="H65" s="436"/>
      <c r="I65" s="436"/>
      <c r="J65" s="436"/>
      <c r="K65" s="436"/>
      <c r="L65" s="436"/>
      <c r="M65" s="436"/>
      <c r="N65" s="436"/>
      <c r="O65" s="436"/>
      <c r="P65" s="436">
        <v>3468</v>
      </c>
      <c r="Q65" s="436"/>
      <c r="R65" s="436"/>
      <c r="S65" s="436"/>
      <c r="T65" s="436"/>
      <c r="U65" s="436"/>
      <c r="V65" s="436"/>
      <c r="W65" s="436"/>
      <c r="X65" s="436"/>
    </row>
    <row r="66" spans="1:24" ht="15">
      <c r="A66" s="438" t="s">
        <v>113</v>
      </c>
      <c r="B66" s="957" t="s">
        <v>168</v>
      </c>
      <c r="C66" s="957"/>
      <c r="D66" s="439">
        <f>+D64</f>
        <v>7618</v>
      </c>
      <c r="E66" s="439">
        <f aca="true" t="shared" si="14" ref="E66:X66">+E64</f>
        <v>0</v>
      </c>
      <c r="F66" s="439">
        <f t="shared" si="14"/>
        <v>0</v>
      </c>
      <c r="G66" s="439">
        <f t="shared" si="14"/>
        <v>4150</v>
      </c>
      <c r="H66" s="439">
        <f t="shared" si="14"/>
        <v>0</v>
      </c>
      <c r="I66" s="439">
        <f t="shared" si="14"/>
        <v>0</v>
      </c>
      <c r="J66" s="439">
        <f t="shared" si="14"/>
        <v>0</v>
      </c>
      <c r="K66" s="439">
        <f t="shared" si="14"/>
        <v>0</v>
      </c>
      <c r="L66" s="439">
        <f t="shared" si="14"/>
        <v>0</v>
      </c>
      <c r="M66" s="439">
        <f t="shared" si="14"/>
        <v>0</v>
      </c>
      <c r="N66" s="439">
        <f t="shared" si="14"/>
        <v>0</v>
      </c>
      <c r="O66" s="439">
        <f t="shared" si="14"/>
        <v>0</v>
      </c>
      <c r="P66" s="439">
        <f t="shared" si="14"/>
        <v>3468</v>
      </c>
      <c r="Q66" s="439">
        <f t="shared" si="14"/>
        <v>0</v>
      </c>
      <c r="R66" s="439">
        <f t="shared" si="14"/>
        <v>0</v>
      </c>
      <c r="S66" s="439">
        <f t="shared" si="14"/>
        <v>0</v>
      </c>
      <c r="T66" s="439">
        <f t="shared" si="14"/>
        <v>0</v>
      </c>
      <c r="U66" s="439">
        <f t="shared" si="14"/>
        <v>0</v>
      </c>
      <c r="V66" s="439">
        <f t="shared" si="14"/>
        <v>0</v>
      </c>
      <c r="W66" s="439">
        <f t="shared" si="14"/>
        <v>0</v>
      </c>
      <c r="X66" s="439">
        <f t="shared" si="14"/>
        <v>0</v>
      </c>
    </row>
    <row r="67" spans="1:24" ht="7.5" customHeight="1">
      <c r="A67" s="459"/>
      <c r="B67" s="460"/>
      <c r="C67" s="460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</row>
    <row r="68" spans="1:24" ht="8.25" customHeight="1">
      <c r="A68" s="462"/>
      <c r="B68" s="463"/>
      <c r="C68" s="463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</row>
    <row r="69" spans="1:24" ht="15">
      <c r="A69" s="435" t="s">
        <v>115</v>
      </c>
      <c r="B69" s="956" t="s">
        <v>114</v>
      </c>
      <c r="C69" s="956"/>
      <c r="D69" s="436">
        <f>+G69+J69+M69+P69+S69+V69</f>
        <v>0</v>
      </c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</row>
    <row r="70" spans="1:24" ht="15">
      <c r="A70" s="435" t="s">
        <v>116</v>
      </c>
      <c r="B70" s="956" t="s">
        <v>590</v>
      </c>
      <c r="C70" s="956"/>
      <c r="D70" s="436">
        <f aca="true" t="shared" si="15" ref="D70:D76">+G70+J70+M70+P70+S70+V70</f>
        <v>0</v>
      </c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</row>
    <row r="71" spans="1:24" ht="25.5" customHeight="1">
      <c r="A71" s="446" t="s">
        <v>116</v>
      </c>
      <c r="B71" s="447"/>
      <c r="C71" s="458" t="s">
        <v>117</v>
      </c>
      <c r="D71" s="436">
        <f t="shared" si="15"/>
        <v>0</v>
      </c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</row>
    <row r="72" spans="1:24" ht="15">
      <c r="A72" s="435" t="s">
        <v>119</v>
      </c>
      <c r="B72" s="956" t="s">
        <v>118</v>
      </c>
      <c r="C72" s="956"/>
      <c r="D72" s="436">
        <f t="shared" si="15"/>
        <v>0</v>
      </c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</row>
    <row r="73" spans="1:24" ht="15">
      <c r="A73" s="435" t="s">
        <v>121</v>
      </c>
      <c r="B73" s="956" t="s">
        <v>120</v>
      </c>
      <c r="C73" s="956"/>
      <c r="D73" s="436">
        <f t="shared" si="15"/>
        <v>486</v>
      </c>
      <c r="E73" s="436"/>
      <c r="F73" s="436"/>
      <c r="G73" s="436">
        <v>79</v>
      </c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>
        <v>407</v>
      </c>
      <c r="T73" s="436"/>
      <c r="U73" s="436"/>
      <c r="V73" s="436"/>
      <c r="W73" s="436"/>
      <c r="X73" s="436"/>
    </row>
    <row r="74" spans="1:24" ht="15">
      <c r="A74" s="435" t="s">
        <v>123</v>
      </c>
      <c r="B74" s="956" t="s">
        <v>122</v>
      </c>
      <c r="C74" s="956"/>
      <c r="D74" s="436">
        <f t="shared" si="15"/>
        <v>0</v>
      </c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</row>
    <row r="75" spans="1:24" ht="15">
      <c r="A75" s="435" t="s">
        <v>125</v>
      </c>
      <c r="B75" s="956" t="s">
        <v>124</v>
      </c>
      <c r="C75" s="956"/>
      <c r="D75" s="436">
        <f t="shared" si="15"/>
        <v>0</v>
      </c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</row>
    <row r="76" spans="1:24" ht="15">
      <c r="A76" s="435" t="s">
        <v>127</v>
      </c>
      <c r="B76" s="956" t="s">
        <v>126</v>
      </c>
      <c r="C76" s="956"/>
      <c r="D76" s="436">
        <f t="shared" si="15"/>
        <v>131</v>
      </c>
      <c r="E76" s="436"/>
      <c r="F76" s="436"/>
      <c r="G76" s="436">
        <v>21</v>
      </c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>
        <v>110</v>
      </c>
      <c r="T76" s="436"/>
      <c r="U76" s="436"/>
      <c r="V76" s="436"/>
      <c r="W76" s="436"/>
      <c r="X76" s="436"/>
    </row>
    <row r="77" spans="1:24" ht="15">
      <c r="A77" s="438" t="s">
        <v>128</v>
      </c>
      <c r="B77" s="957" t="s">
        <v>166</v>
      </c>
      <c r="C77" s="957"/>
      <c r="D77" s="439">
        <f>SUM(D69:D76)</f>
        <v>617</v>
      </c>
      <c r="E77" s="439">
        <f aca="true" t="shared" si="16" ref="E77:X77">SUM(E69:E76)</f>
        <v>0</v>
      </c>
      <c r="F77" s="439">
        <f t="shared" si="16"/>
        <v>0</v>
      </c>
      <c r="G77" s="439">
        <f t="shared" si="16"/>
        <v>100</v>
      </c>
      <c r="H77" s="439">
        <f t="shared" si="16"/>
        <v>0</v>
      </c>
      <c r="I77" s="439">
        <f t="shared" si="16"/>
        <v>0</v>
      </c>
      <c r="J77" s="439">
        <f t="shared" si="16"/>
        <v>0</v>
      </c>
      <c r="K77" s="439">
        <f t="shared" si="16"/>
        <v>0</v>
      </c>
      <c r="L77" s="439">
        <f t="shared" si="16"/>
        <v>0</v>
      </c>
      <c r="M77" s="439">
        <f t="shared" si="16"/>
        <v>0</v>
      </c>
      <c r="N77" s="439">
        <f t="shared" si="16"/>
        <v>0</v>
      </c>
      <c r="O77" s="439">
        <f t="shared" si="16"/>
        <v>0</v>
      </c>
      <c r="P77" s="439">
        <f t="shared" si="16"/>
        <v>0</v>
      </c>
      <c r="Q77" s="439">
        <f t="shared" si="16"/>
        <v>0</v>
      </c>
      <c r="R77" s="439">
        <f t="shared" si="16"/>
        <v>0</v>
      </c>
      <c r="S77" s="439">
        <f t="shared" si="16"/>
        <v>517</v>
      </c>
      <c r="T77" s="439">
        <f t="shared" si="16"/>
        <v>0</v>
      </c>
      <c r="U77" s="439">
        <f t="shared" si="16"/>
        <v>0</v>
      </c>
      <c r="V77" s="439">
        <f t="shared" si="16"/>
        <v>0</v>
      </c>
      <c r="W77" s="439">
        <f t="shared" si="16"/>
        <v>0</v>
      </c>
      <c r="X77" s="439">
        <f t="shared" si="16"/>
        <v>0</v>
      </c>
    </row>
    <row r="78" spans="1:24" ht="15">
      <c r="A78" s="441"/>
      <c r="B78" s="442"/>
      <c r="C78" s="442"/>
      <c r="D78" s="443"/>
      <c r="E78" s="443"/>
      <c r="F78" s="444"/>
      <c r="G78" s="445"/>
      <c r="H78" s="443"/>
      <c r="I78" s="444"/>
      <c r="J78" s="445"/>
      <c r="K78" s="443"/>
      <c r="L78" s="444"/>
      <c r="M78" s="445"/>
      <c r="N78" s="443"/>
      <c r="O78" s="444"/>
      <c r="P78" s="445"/>
      <c r="Q78" s="443"/>
      <c r="R78" s="444"/>
      <c r="S78" s="445"/>
      <c r="T78" s="443"/>
      <c r="U78" s="444"/>
      <c r="V78" s="445"/>
      <c r="W78" s="443"/>
      <c r="X78" s="444"/>
    </row>
    <row r="79" spans="1:24" ht="15">
      <c r="A79" s="435" t="s">
        <v>130</v>
      </c>
      <c r="B79" s="956" t="s">
        <v>129</v>
      </c>
      <c r="C79" s="956"/>
      <c r="D79" s="436">
        <f>(((+G79+J79)+M79)+P79)+S79</f>
        <v>0</v>
      </c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</row>
    <row r="80" spans="1:24" ht="15">
      <c r="A80" s="435" t="s">
        <v>132</v>
      </c>
      <c r="B80" s="956" t="s">
        <v>131</v>
      </c>
      <c r="C80" s="956"/>
      <c r="D80" s="436">
        <f>(((+G80+J80)+M80)+P80)+S80</f>
        <v>0</v>
      </c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  <c r="X80" s="436"/>
    </row>
    <row r="81" spans="1:24" ht="15">
      <c r="A81" s="435" t="s">
        <v>134</v>
      </c>
      <c r="B81" s="956" t="s">
        <v>591</v>
      </c>
      <c r="C81" s="956"/>
      <c r="D81" s="436">
        <f>(((+G81+J81)+M81)+P81)+S81</f>
        <v>0</v>
      </c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</row>
    <row r="82" spans="1:24" ht="15">
      <c r="A82" s="435" t="s">
        <v>136</v>
      </c>
      <c r="B82" s="956" t="s">
        <v>135</v>
      </c>
      <c r="C82" s="956"/>
      <c r="D82" s="436">
        <f>(((+G82+J82)+M82)+P82)+S82</f>
        <v>0</v>
      </c>
      <c r="E82" s="436"/>
      <c r="F82" s="436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  <c r="X82" s="436"/>
    </row>
    <row r="83" spans="1:24" ht="15">
      <c r="A83" s="438" t="s">
        <v>137</v>
      </c>
      <c r="B83" s="957" t="s">
        <v>387</v>
      </c>
      <c r="C83" s="957"/>
      <c r="D83" s="439">
        <f aca="true" t="shared" si="17" ref="D83:X83">SUM(D79:D82)</f>
        <v>0</v>
      </c>
      <c r="E83" s="439">
        <f t="shared" si="17"/>
        <v>0</v>
      </c>
      <c r="F83" s="439">
        <f t="shared" si="17"/>
        <v>0</v>
      </c>
      <c r="G83" s="439">
        <f t="shared" si="17"/>
        <v>0</v>
      </c>
      <c r="H83" s="439">
        <f t="shared" si="17"/>
        <v>0</v>
      </c>
      <c r="I83" s="439">
        <f t="shared" si="17"/>
        <v>0</v>
      </c>
      <c r="J83" s="439">
        <f t="shared" si="17"/>
        <v>0</v>
      </c>
      <c r="K83" s="439">
        <f t="shared" si="17"/>
        <v>0</v>
      </c>
      <c r="L83" s="439">
        <f t="shared" si="17"/>
        <v>0</v>
      </c>
      <c r="M83" s="439">
        <f t="shared" si="17"/>
        <v>0</v>
      </c>
      <c r="N83" s="439">
        <f t="shared" si="17"/>
        <v>0</v>
      </c>
      <c r="O83" s="439">
        <f t="shared" si="17"/>
        <v>0</v>
      </c>
      <c r="P83" s="439">
        <f t="shared" si="17"/>
        <v>0</v>
      </c>
      <c r="Q83" s="439">
        <f t="shared" si="17"/>
        <v>0</v>
      </c>
      <c r="R83" s="439">
        <f t="shared" si="17"/>
        <v>0</v>
      </c>
      <c r="S83" s="439">
        <f t="shared" si="17"/>
        <v>0</v>
      </c>
      <c r="T83" s="439">
        <f t="shared" si="17"/>
        <v>0</v>
      </c>
      <c r="U83" s="439">
        <f t="shared" si="17"/>
        <v>0</v>
      </c>
      <c r="V83" s="439">
        <f t="shared" si="17"/>
        <v>0</v>
      </c>
      <c r="W83" s="439">
        <f t="shared" si="17"/>
        <v>0</v>
      </c>
      <c r="X83" s="439">
        <f t="shared" si="17"/>
        <v>0</v>
      </c>
    </row>
    <row r="84" spans="1:24" ht="15">
      <c r="A84" s="441"/>
      <c r="B84" s="464"/>
      <c r="C84" s="464"/>
      <c r="D84" s="443"/>
      <c r="E84" s="443"/>
      <c r="F84" s="444"/>
      <c r="G84" s="445"/>
      <c r="H84" s="443"/>
      <c r="I84" s="444"/>
      <c r="J84" s="445"/>
      <c r="K84" s="443"/>
      <c r="L84" s="444"/>
      <c r="M84" s="445"/>
      <c r="N84" s="443"/>
      <c r="O84" s="444"/>
      <c r="P84" s="445"/>
      <c r="Q84" s="443"/>
      <c r="R84" s="444"/>
      <c r="S84" s="445"/>
      <c r="T84" s="443"/>
      <c r="U84" s="444"/>
      <c r="V84" s="445"/>
      <c r="W84" s="443"/>
      <c r="X84" s="444"/>
    </row>
    <row r="85" spans="1:24" ht="15">
      <c r="A85" s="438" t="s">
        <v>139</v>
      </c>
      <c r="B85" s="957" t="s">
        <v>163</v>
      </c>
      <c r="C85" s="957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6"/>
    </row>
    <row r="86" spans="1:24" ht="15.75" customHeight="1" thickBot="1">
      <c r="A86" s="465"/>
      <c r="B86" s="466"/>
      <c r="C86" s="466"/>
      <c r="D86" s="467"/>
      <c r="E86" s="467"/>
      <c r="F86" s="468"/>
      <c r="G86" s="469"/>
      <c r="H86" s="467"/>
      <c r="I86" s="468"/>
      <c r="J86" s="469"/>
      <c r="K86" s="467"/>
      <c r="L86" s="468"/>
      <c r="M86" s="469"/>
      <c r="N86" s="467"/>
      <c r="O86" s="468"/>
      <c r="P86" s="469"/>
      <c r="Q86" s="467"/>
      <c r="R86" s="468"/>
      <c r="S86" s="469"/>
      <c r="T86" s="467"/>
      <c r="U86" s="468"/>
      <c r="V86" s="469"/>
      <c r="W86" s="467"/>
      <c r="X86" s="468"/>
    </row>
    <row r="87" spans="1:24" ht="15.75" customHeight="1" thickBot="1">
      <c r="A87" s="470" t="s">
        <v>140</v>
      </c>
      <c r="B87" s="960" t="s">
        <v>592</v>
      </c>
      <c r="C87" s="960"/>
      <c r="D87" s="471">
        <f>+D85+D83+D77+D66+D62+D28+D26</f>
        <v>61511</v>
      </c>
      <c r="E87" s="471">
        <f aca="true" t="shared" si="18" ref="E87:X87">+E85+E83+E77+E66+E62+E28+E26</f>
        <v>0</v>
      </c>
      <c r="F87" s="471">
        <f t="shared" si="18"/>
        <v>0</v>
      </c>
      <c r="G87" s="471">
        <f t="shared" si="18"/>
        <v>21747</v>
      </c>
      <c r="H87" s="471">
        <f t="shared" si="18"/>
        <v>0</v>
      </c>
      <c r="I87" s="471">
        <f t="shared" si="18"/>
        <v>0</v>
      </c>
      <c r="J87" s="471">
        <f t="shared" si="18"/>
        <v>4983</v>
      </c>
      <c r="K87" s="471">
        <f t="shared" si="18"/>
        <v>0</v>
      </c>
      <c r="L87" s="471">
        <f t="shared" si="18"/>
        <v>0</v>
      </c>
      <c r="M87" s="471">
        <f t="shared" si="18"/>
        <v>4437</v>
      </c>
      <c r="N87" s="471">
        <f t="shared" si="18"/>
        <v>0</v>
      </c>
      <c r="O87" s="471">
        <f t="shared" si="18"/>
        <v>0</v>
      </c>
      <c r="P87" s="471">
        <f t="shared" si="18"/>
        <v>10558</v>
      </c>
      <c r="Q87" s="471">
        <f t="shared" si="18"/>
        <v>0</v>
      </c>
      <c r="R87" s="471">
        <f t="shared" si="18"/>
        <v>0</v>
      </c>
      <c r="S87" s="471">
        <f t="shared" si="18"/>
        <v>15880</v>
      </c>
      <c r="T87" s="471">
        <f t="shared" si="18"/>
        <v>0</v>
      </c>
      <c r="U87" s="471">
        <f t="shared" si="18"/>
        <v>0</v>
      </c>
      <c r="V87" s="471">
        <f t="shared" si="18"/>
        <v>3906</v>
      </c>
      <c r="W87" s="471">
        <f t="shared" si="18"/>
        <v>0</v>
      </c>
      <c r="X87" s="471">
        <f t="shared" si="18"/>
        <v>0</v>
      </c>
    </row>
  </sheetData>
  <sheetProtection/>
  <mergeCells count="82">
    <mergeCell ref="B82:C82"/>
    <mergeCell ref="B87:C87"/>
    <mergeCell ref="B47:C47"/>
    <mergeCell ref="B64:C64"/>
    <mergeCell ref="B66:C66"/>
    <mergeCell ref="B69:C69"/>
    <mergeCell ref="B76:C76"/>
    <mergeCell ref="B50:C50"/>
    <mergeCell ref="B51:C51"/>
    <mergeCell ref="B52:C52"/>
    <mergeCell ref="B55:C55"/>
    <mergeCell ref="B56:C56"/>
    <mergeCell ref="B57:C57"/>
    <mergeCell ref="B58:C58"/>
    <mergeCell ref="B36:C36"/>
    <mergeCell ref="B41:C41"/>
    <mergeCell ref="B37:C37"/>
    <mergeCell ref="B38:C38"/>
    <mergeCell ref="B39:C39"/>
    <mergeCell ref="B40:C40"/>
    <mergeCell ref="B9:C9"/>
    <mergeCell ref="B10:C10"/>
    <mergeCell ref="B25:C25"/>
    <mergeCell ref="B23:C23"/>
    <mergeCell ref="B19:C19"/>
    <mergeCell ref="B20:C20"/>
    <mergeCell ref="B21:C21"/>
    <mergeCell ref="B24:C24"/>
    <mergeCell ref="B11:C11"/>
    <mergeCell ref="B26:C26"/>
    <mergeCell ref="B28:C28"/>
    <mergeCell ref="B7:C7"/>
    <mergeCell ref="B22:C22"/>
    <mergeCell ref="B18:C18"/>
    <mergeCell ref="B16:C16"/>
    <mergeCell ref="B17:C17"/>
    <mergeCell ref="B14:C14"/>
    <mergeCell ref="B15:C15"/>
    <mergeCell ref="B12:C12"/>
    <mergeCell ref="B13:C13"/>
    <mergeCell ref="B8:C8"/>
    <mergeCell ref="B62:C62"/>
    <mergeCell ref="B63:C63"/>
    <mergeCell ref="B42:C42"/>
    <mergeCell ref="B43:C43"/>
    <mergeCell ref="B44:C44"/>
    <mergeCell ref="B45:C45"/>
    <mergeCell ref="B46:C46"/>
    <mergeCell ref="B60:C60"/>
    <mergeCell ref="B53:C53"/>
    <mergeCell ref="B54:C54"/>
    <mergeCell ref="B70:C70"/>
    <mergeCell ref="B59:C59"/>
    <mergeCell ref="B85:C85"/>
    <mergeCell ref="G5:I5"/>
    <mergeCell ref="B79:C79"/>
    <mergeCell ref="B80:C80"/>
    <mergeCell ref="B81:C81"/>
    <mergeCell ref="B83:C83"/>
    <mergeCell ref="B72:C72"/>
    <mergeCell ref="B61:C61"/>
    <mergeCell ref="B73:C73"/>
    <mergeCell ref="B74:C74"/>
    <mergeCell ref="B75:C75"/>
    <mergeCell ref="B77:C77"/>
    <mergeCell ref="V3:X3"/>
    <mergeCell ref="A1:U1"/>
    <mergeCell ref="A2:U2"/>
    <mergeCell ref="S5:U5"/>
    <mergeCell ref="V4:X4"/>
    <mergeCell ref="V5:X5"/>
    <mergeCell ref="G4:I4"/>
    <mergeCell ref="J4:L4"/>
    <mergeCell ref="M4:O4"/>
    <mergeCell ref="P4:R4"/>
    <mergeCell ref="S4:U4"/>
    <mergeCell ref="A4:A6"/>
    <mergeCell ref="D4:F5"/>
    <mergeCell ref="B4:C6"/>
    <mergeCell ref="J5:L5"/>
    <mergeCell ref="M5:O5"/>
    <mergeCell ref="P5:R5"/>
  </mergeCells>
  <printOptions horizontalCentered="1"/>
  <pageMargins left="0.31496062992125984" right="0.11811023622047245" top="0.7480314960629921" bottom="0.7480314960629921" header="0.31496062992125984" footer="0.31496062992125984"/>
  <pageSetup cellComments="asDisplayed" horizontalDpi="600" verticalDpi="600" orientation="landscape" paperSize="9" scale="75" r:id="rId4"/>
  <headerFooter alignWithMargins="0">
    <oddHeader>&amp;CMartonvásár Város Képviselőtestület  ..../2014 (........) önkormányzati rendelete  Martonvásár Város 2014. évi költségvetéséről&amp;R6.c melléklet</oddHeader>
  </headerFooter>
  <rowBreaks count="1" manualBreakCount="1">
    <brk id="33" max="255" man="1"/>
  </rowBreaks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B1">
      <selection activeCell="G46" activeCellId="1" sqref="G41 G46"/>
    </sheetView>
  </sheetViews>
  <sheetFormatPr defaultColWidth="9.140625" defaultRowHeight="15"/>
  <cols>
    <col min="1" max="1" width="6.8515625" style="410" customWidth="1"/>
    <col min="2" max="2" width="56.28125" style="410" customWidth="1"/>
    <col min="3" max="3" width="13.421875" style="410" customWidth="1"/>
    <col min="4" max="5" width="9.57421875" style="412" bestFit="1" customWidth="1"/>
    <col min="6" max="6" width="9.57421875" style="412" customWidth="1"/>
    <col min="7" max="7" width="7.8515625" style="412" bestFit="1" customWidth="1"/>
    <col min="8" max="8" width="8.57421875" style="427" bestFit="1" customWidth="1"/>
    <col min="9" max="9" width="11.57421875" style="427" customWidth="1"/>
    <col min="10" max="10" width="11.7109375" style="412" customWidth="1"/>
    <col min="11" max="16384" width="9.140625" style="410" customWidth="1"/>
  </cols>
  <sheetData>
    <row r="1" spans="2:10" ht="12.75">
      <c r="B1" s="411"/>
      <c r="H1" s="412"/>
      <c r="I1" s="412"/>
      <c r="J1" s="413" t="s">
        <v>733</v>
      </c>
    </row>
    <row r="2" spans="2:10" ht="33" customHeight="1">
      <c r="B2" s="962" t="s">
        <v>426</v>
      </c>
      <c r="C2" s="962"/>
      <c r="D2" s="962"/>
      <c r="E2" s="962"/>
      <c r="F2" s="962"/>
      <c r="G2" s="962"/>
      <c r="H2" s="962"/>
      <c r="I2" s="962"/>
      <c r="J2" s="962"/>
    </row>
    <row r="3" spans="2:10" ht="14.25" customHeight="1">
      <c r="B3" s="411"/>
      <c r="H3" s="963" t="s">
        <v>526</v>
      </c>
      <c r="I3" s="963"/>
      <c r="J3" s="963"/>
    </row>
    <row r="4" spans="1:10" s="411" customFormat="1" ht="38.25">
      <c r="A4" s="401" t="s">
        <v>427</v>
      </c>
      <c r="B4" s="401" t="s">
        <v>428</v>
      </c>
      <c r="C4" s="401" t="s">
        <v>326</v>
      </c>
      <c r="D4" s="401" t="s">
        <v>374</v>
      </c>
      <c r="E4" s="401" t="s">
        <v>375</v>
      </c>
      <c r="F4" s="401" t="s">
        <v>516</v>
      </c>
      <c r="G4" s="401" t="s">
        <v>429</v>
      </c>
      <c r="H4" s="401" t="s">
        <v>430</v>
      </c>
      <c r="I4" s="401" t="s">
        <v>513</v>
      </c>
      <c r="J4" s="414" t="s">
        <v>514</v>
      </c>
    </row>
    <row r="5" spans="1:10" ht="12.75">
      <c r="A5" s="415">
        <v>1</v>
      </c>
      <c r="B5" s="414"/>
      <c r="C5" s="414"/>
      <c r="D5" s="416"/>
      <c r="E5" s="416"/>
      <c r="F5" s="416"/>
      <c r="G5" s="416"/>
      <c r="H5" s="416"/>
      <c r="I5" s="416"/>
      <c r="J5" s="416"/>
    </row>
    <row r="6" spans="1:10" ht="12.75" customHeight="1">
      <c r="A6" s="415">
        <v>2</v>
      </c>
      <c r="B6" s="402" t="s">
        <v>571</v>
      </c>
      <c r="C6" s="417"/>
      <c r="D6" s="405"/>
      <c r="E6" s="405"/>
      <c r="F6" s="405"/>
      <c r="G6" s="405"/>
      <c r="H6" s="405"/>
      <c r="I6" s="405"/>
      <c r="J6" s="405"/>
    </row>
    <row r="7" spans="1:10" ht="12.75" customHeight="1">
      <c r="A7" s="415">
        <v>3</v>
      </c>
      <c r="B7" s="403" t="s">
        <v>487</v>
      </c>
      <c r="C7" s="342">
        <f>+G7+H7</f>
        <v>23390</v>
      </c>
      <c r="D7" s="342"/>
      <c r="E7" s="342"/>
      <c r="F7" s="342"/>
      <c r="G7" s="342">
        <v>4973</v>
      </c>
      <c r="H7" s="342">
        <v>18417</v>
      </c>
      <c r="I7" s="342"/>
      <c r="J7" s="404"/>
    </row>
    <row r="8" spans="1:10" s="418" customFormat="1" ht="12.75" customHeight="1">
      <c r="A8" s="415">
        <v>4</v>
      </c>
      <c r="B8" s="346" t="s">
        <v>571</v>
      </c>
      <c r="C8" s="406">
        <f>SUM(C7:C7)</f>
        <v>23390</v>
      </c>
      <c r="D8" s="406">
        <f>SUM(D7:D7)</f>
        <v>0</v>
      </c>
      <c r="E8" s="406">
        <f>SUM(E7:E7)</f>
        <v>0</v>
      </c>
      <c r="F8" s="406"/>
      <c r="G8" s="406">
        <f>+G7</f>
        <v>4973</v>
      </c>
      <c r="H8" s="406">
        <f>SUM(H7)</f>
        <v>18417</v>
      </c>
      <c r="I8" s="406"/>
      <c r="J8" s="406">
        <f>SUM(J7:J7)</f>
        <v>0</v>
      </c>
    </row>
    <row r="9" spans="1:10" ht="12.75" customHeight="1">
      <c r="A9" s="415">
        <v>5</v>
      </c>
      <c r="B9" s="402"/>
      <c r="C9" s="338"/>
      <c r="D9" s="345"/>
      <c r="E9" s="345"/>
      <c r="F9" s="345"/>
      <c r="G9" s="345"/>
      <c r="H9" s="345"/>
      <c r="I9" s="345"/>
      <c r="J9" s="405"/>
    </row>
    <row r="10" spans="1:10" ht="12.75" customHeight="1">
      <c r="A10" s="415">
        <v>6</v>
      </c>
      <c r="B10" s="419" t="s">
        <v>446</v>
      </c>
      <c r="C10" s="338"/>
      <c r="D10" s="345"/>
      <c r="E10" s="345"/>
      <c r="F10" s="345"/>
      <c r="G10" s="345"/>
      <c r="H10" s="345"/>
      <c r="I10" s="345"/>
      <c r="J10" s="405"/>
    </row>
    <row r="11" spans="1:10" ht="12.75" customHeight="1">
      <c r="A11" s="415">
        <v>7</v>
      </c>
      <c r="B11" s="337" t="s">
        <v>490</v>
      </c>
      <c r="C11" s="338">
        <f aca="true" t="shared" si="0" ref="C11:C16">SUM(F11:I11)</f>
        <v>246595</v>
      </c>
      <c r="D11" s="345"/>
      <c r="E11" s="345"/>
      <c r="F11" s="345"/>
      <c r="G11" s="345"/>
      <c r="H11" s="339">
        <v>246085</v>
      </c>
      <c r="I11" s="339">
        <v>510</v>
      </c>
      <c r="J11" s="405"/>
    </row>
    <row r="12" spans="1:10" ht="12.75" customHeight="1">
      <c r="A12" s="415">
        <v>10</v>
      </c>
      <c r="B12" s="340" t="s">
        <v>488</v>
      </c>
      <c r="C12" s="338">
        <f t="shared" si="0"/>
        <v>18208</v>
      </c>
      <c r="D12" s="343"/>
      <c r="E12" s="343"/>
      <c r="F12" s="343">
        <v>704</v>
      </c>
      <c r="G12" s="338">
        <v>5299</v>
      </c>
      <c r="H12" s="338">
        <v>12205</v>
      </c>
      <c r="I12" s="338"/>
      <c r="J12" s="420"/>
    </row>
    <row r="13" spans="1:10" ht="12.75" customHeight="1">
      <c r="A13" s="415"/>
      <c r="B13" s="340" t="s">
        <v>575</v>
      </c>
      <c r="C13" s="338">
        <f t="shared" si="0"/>
        <v>640</v>
      </c>
      <c r="D13" s="343"/>
      <c r="E13" s="343"/>
      <c r="F13" s="343"/>
      <c r="G13" s="338"/>
      <c r="H13" s="338">
        <v>640</v>
      </c>
      <c r="I13" s="338"/>
      <c r="J13" s="420"/>
    </row>
    <row r="14" spans="1:10" ht="12.75" customHeight="1">
      <c r="A14" s="415">
        <v>11</v>
      </c>
      <c r="B14" s="340" t="s">
        <v>489</v>
      </c>
      <c r="C14" s="338">
        <f t="shared" si="0"/>
        <v>32349</v>
      </c>
      <c r="D14" s="343"/>
      <c r="E14" s="343"/>
      <c r="F14" s="343">
        <v>850</v>
      </c>
      <c r="G14" s="338">
        <v>0</v>
      </c>
      <c r="H14" s="338">
        <v>31499</v>
      </c>
      <c r="I14" s="338"/>
      <c r="J14" s="420"/>
    </row>
    <row r="15" spans="1:10" ht="12.75" customHeight="1">
      <c r="A15" s="415">
        <v>9</v>
      </c>
      <c r="B15" s="337" t="s">
        <v>501</v>
      </c>
      <c r="C15" s="338">
        <f t="shared" si="0"/>
        <v>517</v>
      </c>
      <c r="D15" s="343"/>
      <c r="E15" s="343"/>
      <c r="F15" s="343"/>
      <c r="G15" s="343"/>
      <c r="H15" s="343">
        <v>517</v>
      </c>
      <c r="I15" s="343"/>
      <c r="J15" s="420"/>
    </row>
    <row r="16" spans="1:10" ht="12.75" customHeight="1">
      <c r="A16" s="415"/>
      <c r="B16" s="340" t="s">
        <v>573</v>
      </c>
      <c r="C16" s="338">
        <f t="shared" si="0"/>
        <v>8</v>
      </c>
      <c r="D16" s="343"/>
      <c r="E16" s="343"/>
      <c r="F16" s="343"/>
      <c r="G16" s="338"/>
      <c r="H16" s="338"/>
      <c r="I16" s="338">
        <v>8</v>
      </c>
      <c r="J16" s="420"/>
    </row>
    <row r="17" spans="1:10" s="418" customFormat="1" ht="12.75" customHeight="1">
      <c r="A17" s="415">
        <v>12</v>
      </c>
      <c r="B17" s="421" t="s">
        <v>432</v>
      </c>
      <c r="C17" s="406">
        <f>SUM(C11:C16)</f>
        <v>298317</v>
      </c>
      <c r="D17" s="406">
        <f aca="true" t="shared" si="1" ref="D17:I17">SUM(D11:D16)</f>
        <v>0</v>
      </c>
      <c r="E17" s="406">
        <f t="shared" si="1"/>
        <v>0</v>
      </c>
      <c r="F17" s="406">
        <f t="shared" si="1"/>
        <v>1554</v>
      </c>
      <c r="G17" s="406">
        <f t="shared" si="1"/>
        <v>5299</v>
      </c>
      <c r="H17" s="406">
        <f t="shared" si="1"/>
        <v>290946</v>
      </c>
      <c r="I17" s="406">
        <f t="shared" si="1"/>
        <v>518</v>
      </c>
      <c r="J17" s="406">
        <f>SUM(J11:J14)</f>
        <v>0</v>
      </c>
    </row>
    <row r="18" spans="1:10" s="418" customFormat="1" ht="12.75" customHeight="1">
      <c r="A18" s="415"/>
      <c r="B18" s="421"/>
      <c r="C18" s="406"/>
      <c r="D18" s="406"/>
      <c r="E18" s="406"/>
      <c r="F18" s="406"/>
      <c r="G18" s="406"/>
      <c r="H18" s="406"/>
      <c r="I18" s="406"/>
      <c r="J18" s="406"/>
    </row>
    <row r="19" spans="1:10" ht="12.75" customHeight="1">
      <c r="A19" s="415">
        <v>13</v>
      </c>
      <c r="B19" s="346" t="s">
        <v>570</v>
      </c>
      <c r="C19" s="338"/>
      <c r="D19" s="345"/>
      <c r="E19" s="345"/>
      <c r="F19" s="345"/>
      <c r="G19" s="345"/>
      <c r="H19" s="345"/>
      <c r="I19" s="345"/>
      <c r="J19" s="405"/>
    </row>
    <row r="20" spans="1:10" ht="12.75" customHeight="1">
      <c r="A20" s="415">
        <v>14</v>
      </c>
      <c r="C20" s="342"/>
      <c r="D20" s="343"/>
      <c r="E20" s="343"/>
      <c r="F20" s="343"/>
      <c r="G20" s="343"/>
      <c r="H20" s="343"/>
      <c r="I20" s="343"/>
      <c r="J20" s="420"/>
    </row>
    <row r="21" spans="1:10" ht="12.75" customHeight="1">
      <c r="A21" s="415">
        <v>15</v>
      </c>
      <c r="B21" s="419" t="s">
        <v>433</v>
      </c>
      <c r="C21" s="342"/>
      <c r="D21" s="343"/>
      <c r="E21" s="343"/>
      <c r="F21" s="343"/>
      <c r="G21" s="343"/>
      <c r="H21" s="343"/>
      <c r="I21" s="343"/>
      <c r="J21" s="420"/>
    </row>
    <row r="22" spans="1:10" ht="12.75" customHeight="1">
      <c r="A22" s="415">
        <v>16</v>
      </c>
      <c r="B22" s="341"/>
      <c r="C22" s="342"/>
      <c r="D22" s="343"/>
      <c r="E22" s="343"/>
      <c r="F22" s="343"/>
      <c r="G22" s="343"/>
      <c r="H22" s="343"/>
      <c r="I22" s="343"/>
      <c r="J22" s="420"/>
    </row>
    <row r="23" spans="1:10" ht="12.75" customHeight="1">
      <c r="A23" s="415">
        <v>18</v>
      </c>
      <c r="B23" s="419" t="s">
        <v>434</v>
      </c>
      <c r="C23" s="338"/>
      <c r="D23" s="345"/>
      <c r="E23" s="345"/>
      <c r="F23" s="345"/>
      <c r="G23" s="345"/>
      <c r="H23" s="345"/>
      <c r="I23" s="345"/>
      <c r="J23" s="405"/>
    </row>
    <row r="24" spans="1:10" ht="12.75" customHeight="1">
      <c r="A24" s="415">
        <v>19</v>
      </c>
      <c r="B24" s="341" t="s">
        <v>494</v>
      </c>
      <c r="C24" s="342">
        <f>+F24</f>
        <v>36747</v>
      </c>
      <c r="D24" s="343"/>
      <c r="E24" s="343"/>
      <c r="F24" s="343">
        <v>36747</v>
      </c>
      <c r="G24" s="422"/>
      <c r="H24" s="343"/>
      <c r="I24" s="343"/>
      <c r="J24" s="420"/>
    </row>
    <row r="25" spans="1:10" ht="12.75" customHeight="1">
      <c r="A25" s="415">
        <v>20</v>
      </c>
      <c r="B25" s="341" t="s">
        <v>495</v>
      </c>
      <c r="C25" s="342">
        <f>+F25</f>
        <v>29031</v>
      </c>
      <c r="D25" s="343"/>
      <c r="E25" s="343"/>
      <c r="F25" s="343">
        <v>29031</v>
      </c>
      <c r="G25" s="422"/>
      <c r="H25" s="343"/>
      <c r="I25" s="343"/>
      <c r="J25" s="420"/>
    </row>
    <row r="26" spans="1:10" ht="12.75" customHeight="1">
      <c r="A26" s="415">
        <v>21</v>
      </c>
      <c r="B26" s="341" t="s">
        <v>496</v>
      </c>
      <c r="C26" s="342">
        <f>+F26</f>
        <v>1550</v>
      </c>
      <c r="D26" s="343"/>
      <c r="E26" s="343"/>
      <c r="F26" s="343">
        <v>1550</v>
      </c>
      <c r="G26" s="422"/>
      <c r="H26" s="343"/>
      <c r="I26" s="343"/>
      <c r="J26" s="420"/>
    </row>
    <row r="27" spans="1:10" ht="12.75" customHeight="1">
      <c r="A27" s="415">
        <v>22</v>
      </c>
      <c r="B27" s="341" t="s">
        <v>497</v>
      </c>
      <c r="C27" s="342">
        <f>+F27</f>
        <v>77102</v>
      </c>
      <c r="D27" s="343"/>
      <c r="E27" s="343"/>
      <c r="F27" s="343">
        <v>77102</v>
      </c>
      <c r="G27" s="422"/>
      <c r="H27" s="343"/>
      <c r="I27" s="343"/>
      <c r="J27" s="420"/>
    </row>
    <row r="28" spans="1:10" ht="12.75" customHeight="1">
      <c r="A28" s="415">
        <v>23</v>
      </c>
      <c r="B28" s="341" t="s">
        <v>500</v>
      </c>
      <c r="C28" s="342">
        <f>+F28</f>
        <v>500</v>
      </c>
      <c r="D28" s="343"/>
      <c r="E28" s="343"/>
      <c r="F28" s="343">
        <v>500</v>
      </c>
      <c r="G28" s="422"/>
      <c r="H28" s="343"/>
      <c r="I28" s="343"/>
      <c r="J28" s="420"/>
    </row>
    <row r="29" spans="1:10" ht="12.75" customHeight="1">
      <c r="A29" s="415">
        <v>24</v>
      </c>
      <c r="B29" s="341"/>
      <c r="C29" s="342">
        <f>+G29</f>
        <v>0</v>
      </c>
      <c r="D29" s="343"/>
      <c r="E29" s="343"/>
      <c r="F29" s="343"/>
      <c r="G29" s="343"/>
      <c r="H29" s="343"/>
      <c r="I29" s="343"/>
      <c r="J29" s="420"/>
    </row>
    <row r="30" spans="1:10" s="418" customFormat="1" ht="12.75" customHeight="1">
      <c r="A30" s="415">
        <v>25</v>
      </c>
      <c r="B30" s="346" t="s">
        <v>435</v>
      </c>
      <c r="C30" s="406">
        <f>SUM(C24:C29)</f>
        <v>144930</v>
      </c>
      <c r="D30" s="406">
        <f>SUM(D21:D22)</f>
        <v>0</v>
      </c>
      <c r="E30" s="406">
        <f>SUM(E21:E22)</f>
        <v>0</v>
      </c>
      <c r="F30" s="406">
        <f>SUM(F24:F28)</f>
        <v>144930</v>
      </c>
      <c r="G30" s="406">
        <f>SUM(G24:G28)</f>
        <v>0</v>
      </c>
      <c r="H30" s="406">
        <f>SUM(H24:H28)</f>
        <v>0</v>
      </c>
      <c r="I30" s="406">
        <f>SUM(I24:I28)</f>
        <v>0</v>
      </c>
      <c r="J30" s="406">
        <f>SUM(J21:J29)</f>
        <v>0</v>
      </c>
    </row>
    <row r="31" spans="1:10" ht="12.75" customHeight="1">
      <c r="A31" s="415">
        <v>26</v>
      </c>
      <c r="B31" s="346"/>
      <c r="C31" s="338"/>
      <c r="D31" s="345"/>
      <c r="E31" s="345"/>
      <c r="F31" s="345"/>
      <c r="G31" s="345"/>
      <c r="H31" s="345"/>
      <c r="I31" s="345"/>
      <c r="J31" s="345"/>
    </row>
    <row r="32" spans="1:10" ht="12.75" customHeight="1">
      <c r="A32" s="415">
        <v>27</v>
      </c>
      <c r="B32" s="346" t="s">
        <v>436</v>
      </c>
      <c r="C32" s="338"/>
      <c r="D32" s="345"/>
      <c r="E32" s="345"/>
      <c r="F32" s="345"/>
      <c r="G32" s="345"/>
      <c r="H32" s="345"/>
      <c r="I32" s="345"/>
      <c r="J32" s="345"/>
    </row>
    <row r="33" spans="1:10" ht="12.75" customHeight="1">
      <c r="A33" s="415">
        <v>28</v>
      </c>
      <c r="B33" s="423"/>
      <c r="C33" s="342"/>
      <c r="D33" s="343"/>
      <c r="E33" s="343"/>
      <c r="F33" s="343"/>
      <c r="G33" s="343"/>
      <c r="H33" s="343"/>
      <c r="I33" s="343"/>
      <c r="J33" s="420"/>
    </row>
    <row r="34" spans="1:10" ht="12.75" customHeight="1">
      <c r="A34" s="415">
        <v>31</v>
      </c>
      <c r="B34" s="346" t="s">
        <v>438</v>
      </c>
      <c r="C34" s="338"/>
      <c r="D34" s="406"/>
      <c r="E34" s="406"/>
      <c r="F34" s="406"/>
      <c r="G34" s="406"/>
      <c r="H34" s="406"/>
      <c r="I34" s="406"/>
      <c r="J34" s="406"/>
    </row>
    <row r="35" spans="1:10" ht="12.75" customHeight="1">
      <c r="A35" s="415">
        <v>32</v>
      </c>
      <c r="B35" s="346"/>
      <c r="C35" s="338"/>
      <c r="D35" s="345"/>
      <c r="E35" s="345"/>
      <c r="F35" s="345"/>
      <c r="G35" s="345"/>
      <c r="H35" s="345"/>
      <c r="I35" s="345"/>
      <c r="J35" s="405"/>
    </row>
    <row r="36" spans="1:10" ht="12.75" customHeight="1">
      <c r="A36" s="415">
        <v>33</v>
      </c>
      <c r="B36" s="346" t="s">
        <v>439</v>
      </c>
      <c r="C36" s="338"/>
      <c r="D36" s="345"/>
      <c r="E36" s="345"/>
      <c r="F36" s="345"/>
      <c r="G36" s="345"/>
      <c r="H36" s="345"/>
      <c r="I36" s="345"/>
      <c r="J36" s="405"/>
    </row>
    <row r="37" spans="1:10" ht="12.75" customHeight="1">
      <c r="A37" s="415">
        <v>34</v>
      </c>
      <c r="B37" s="341" t="s">
        <v>502</v>
      </c>
      <c r="C37" s="342">
        <f>+G37</f>
        <v>100</v>
      </c>
      <c r="D37" s="343"/>
      <c r="E37" s="343"/>
      <c r="F37" s="343"/>
      <c r="G37" s="343">
        <v>100</v>
      </c>
      <c r="H37" s="343"/>
      <c r="I37" s="343"/>
      <c r="J37" s="420"/>
    </row>
    <row r="38" spans="1:10" ht="12.75" customHeight="1">
      <c r="A38" s="415">
        <v>35</v>
      </c>
      <c r="B38" s="341" t="s">
        <v>505</v>
      </c>
      <c r="C38" s="342">
        <f>+G38</f>
        <v>330</v>
      </c>
      <c r="D38" s="343"/>
      <c r="E38" s="343"/>
      <c r="F38" s="343"/>
      <c r="G38" s="343">
        <v>330</v>
      </c>
      <c r="H38" s="343"/>
      <c r="I38" s="343"/>
      <c r="J38" s="420"/>
    </row>
    <row r="39" spans="1:10" ht="12.75" customHeight="1">
      <c r="A39" s="415">
        <v>36</v>
      </c>
      <c r="B39" s="341" t="s">
        <v>506</v>
      </c>
      <c r="C39" s="342">
        <f>+G39</f>
        <v>213</v>
      </c>
      <c r="D39" s="343"/>
      <c r="E39" s="343"/>
      <c r="F39" s="343"/>
      <c r="G39" s="343">
        <v>213</v>
      </c>
      <c r="H39" s="343"/>
      <c r="I39" s="343"/>
      <c r="J39" s="420"/>
    </row>
    <row r="40" spans="1:10" ht="12.75" customHeight="1">
      <c r="A40" s="415">
        <v>37</v>
      </c>
      <c r="B40" s="341" t="s">
        <v>507</v>
      </c>
      <c r="C40" s="342">
        <f>+G40</f>
        <v>50</v>
      </c>
      <c r="D40" s="343"/>
      <c r="E40" s="343"/>
      <c r="F40" s="343"/>
      <c r="G40" s="343">
        <v>50</v>
      </c>
      <c r="H40" s="343"/>
      <c r="I40" s="343"/>
      <c r="J40" s="420"/>
    </row>
    <row r="41" spans="1:10" s="418" customFormat="1" ht="12.75" customHeight="1">
      <c r="A41" s="415">
        <v>40</v>
      </c>
      <c r="B41" s="346" t="s">
        <v>440</v>
      </c>
      <c r="C41" s="406">
        <f>SUM(C37:C40)</f>
        <v>693</v>
      </c>
      <c r="D41" s="345">
        <f>SUM(D37:D40)</f>
        <v>0</v>
      </c>
      <c r="E41" s="345">
        <f>SUM(E37:E40)</f>
        <v>0</v>
      </c>
      <c r="F41" s="345"/>
      <c r="G41" s="345">
        <f>SUM(G37:G40)</f>
        <v>693</v>
      </c>
      <c r="H41" s="345">
        <f>SUM(H37:H40)</f>
        <v>0</v>
      </c>
      <c r="I41" s="345">
        <f>SUM(I37:I40)</f>
        <v>0</v>
      </c>
      <c r="J41" s="345">
        <f>SUM(J37:J40)</f>
        <v>0</v>
      </c>
    </row>
    <row r="42" spans="1:10" ht="12.75" customHeight="1">
      <c r="A42" s="415">
        <v>41</v>
      </c>
      <c r="B42" s="346"/>
      <c r="C42" s="338"/>
      <c r="D42" s="345"/>
      <c r="E42" s="345"/>
      <c r="F42" s="345"/>
      <c r="G42" s="345"/>
      <c r="H42" s="345"/>
      <c r="I42" s="345"/>
      <c r="J42" s="345"/>
    </row>
    <row r="43" spans="1:10" ht="12.75" customHeight="1">
      <c r="A43" s="415">
        <v>42</v>
      </c>
      <c r="B43" s="346" t="s">
        <v>441</v>
      </c>
      <c r="C43" s="338"/>
      <c r="D43" s="345"/>
      <c r="E43" s="345"/>
      <c r="F43" s="345"/>
      <c r="G43" s="345"/>
      <c r="H43" s="345"/>
      <c r="I43" s="345"/>
      <c r="J43" s="405"/>
    </row>
    <row r="44" spans="1:10" ht="12.75" customHeight="1">
      <c r="A44" s="415">
        <v>43</v>
      </c>
      <c r="B44" s="341" t="s">
        <v>503</v>
      </c>
      <c r="C44" s="342">
        <f>+G44</f>
        <v>330</v>
      </c>
      <c r="D44" s="343"/>
      <c r="E44" s="343"/>
      <c r="F44" s="343"/>
      <c r="G44" s="343">
        <v>330</v>
      </c>
      <c r="H44" s="343"/>
      <c r="I44" s="343"/>
      <c r="J44" s="420"/>
    </row>
    <row r="45" spans="1:10" ht="12.75" customHeight="1">
      <c r="A45" s="415">
        <v>44</v>
      </c>
      <c r="B45" s="341" t="s">
        <v>504</v>
      </c>
      <c r="C45" s="342">
        <f>+G45</f>
        <v>350</v>
      </c>
      <c r="D45" s="343"/>
      <c r="E45" s="343"/>
      <c r="F45" s="343"/>
      <c r="G45" s="343">
        <v>350</v>
      </c>
      <c r="H45" s="343"/>
      <c r="I45" s="343"/>
      <c r="J45" s="420"/>
    </row>
    <row r="46" spans="1:10" s="418" customFormat="1" ht="12.75" customHeight="1">
      <c r="A46" s="415">
        <v>46</v>
      </c>
      <c r="B46" s="346" t="s">
        <v>442</v>
      </c>
      <c r="C46" s="406">
        <f>SUM(C44:C45)</f>
        <v>680</v>
      </c>
      <c r="D46" s="345">
        <f>SUM(D44:D45)</f>
        <v>0</v>
      </c>
      <c r="E46" s="345">
        <f>SUM(E44:E45)</f>
        <v>0</v>
      </c>
      <c r="F46" s="345"/>
      <c r="G46" s="345">
        <f>SUM(G44:G45)</f>
        <v>680</v>
      </c>
      <c r="H46" s="345">
        <f>SUM(H44:H45)</f>
        <v>0</v>
      </c>
      <c r="I46" s="345">
        <f>SUM(I44:I45)</f>
        <v>0</v>
      </c>
      <c r="J46" s="345">
        <f>SUM(J44:J45)</f>
        <v>0</v>
      </c>
    </row>
    <row r="47" spans="1:10" ht="12.75" customHeight="1">
      <c r="A47" s="415">
        <v>47</v>
      </c>
      <c r="B47" s="346"/>
      <c r="C47" s="338"/>
      <c r="D47" s="345"/>
      <c r="E47" s="345"/>
      <c r="F47" s="345"/>
      <c r="G47" s="345"/>
      <c r="H47" s="345"/>
      <c r="I47" s="345"/>
      <c r="J47" s="345"/>
    </row>
    <row r="48" spans="1:10" ht="12.75" customHeight="1">
      <c r="A48" s="415">
        <v>48</v>
      </c>
      <c r="B48" s="346" t="s">
        <v>443</v>
      </c>
      <c r="C48" s="338"/>
      <c r="D48" s="345"/>
      <c r="E48" s="345"/>
      <c r="F48" s="345"/>
      <c r="G48" s="345"/>
      <c r="H48" s="345"/>
      <c r="I48" s="345"/>
      <c r="J48" s="405"/>
    </row>
    <row r="49" spans="1:10" ht="12.75" customHeight="1">
      <c r="A49" s="415">
        <v>49</v>
      </c>
      <c r="B49" s="341" t="s">
        <v>491</v>
      </c>
      <c r="C49" s="342">
        <f>+F49</f>
        <v>1742</v>
      </c>
      <c r="D49" s="343"/>
      <c r="E49" s="343"/>
      <c r="F49" s="343">
        <v>1742</v>
      </c>
      <c r="G49" s="422"/>
      <c r="H49" s="343"/>
      <c r="I49" s="343"/>
      <c r="J49" s="420"/>
    </row>
    <row r="50" spans="1:10" ht="12.75" customHeight="1">
      <c r="A50" s="415">
        <v>50</v>
      </c>
      <c r="B50" s="341" t="s">
        <v>492</v>
      </c>
      <c r="C50" s="342">
        <f>+F50</f>
        <v>762</v>
      </c>
      <c r="D50" s="343"/>
      <c r="E50" s="343"/>
      <c r="F50" s="343">
        <v>762</v>
      </c>
      <c r="G50" s="422"/>
      <c r="H50" s="343"/>
      <c r="I50" s="343"/>
      <c r="J50" s="420"/>
    </row>
    <row r="51" spans="1:10" ht="12.75" customHeight="1">
      <c r="A51" s="415">
        <v>51</v>
      </c>
      <c r="B51" s="341" t="s">
        <v>493</v>
      </c>
      <c r="C51" s="342">
        <f>+F51</f>
        <v>5969</v>
      </c>
      <c r="D51" s="343"/>
      <c r="E51" s="343"/>
      <c r="F51" s="343">
        <v>5969</v>
      </c>
      <c r="G51" s="422"/>
      <c r="H51" s="343"/>
      <c r="I51" s="343"/>
      <c r="J51" s="420"/>
    </row>
    <row r="52" spans="1:10" s="418" customFormat="1" ht="12.75" customHeight="1">
      <c r="A52" s="415">
        <v>52</v>
      </c>
      <c r="B52" s="346" t="s">
        <v>444</v>
      </c>
      <c r="C52" s="406">
        <f>SUM(C49:C51)</f>
        <v>8473</v>
      </c>
      <c r="D52" s="406">
        <f aca="true" t="shared" si="2" ref="D52:J52">SUM(D49:D51)</f>
        <v>0</v>
      </c>
      <c r="E52" s="406">
        <f t="shared" si="2"/>
        <v>0</v>
      </c>
      <c r="F52" s="406">
        <f t="shared" si="2"/>
        <v>8473</v>
      </c>
      <c r="G52" s="406">
        <f t="shared" si="2"/>
        <v>0</v>
      </c>
      <c r="H52" s="406">
        <f t="shared" si="2"/>
        <v>0</v>
      </c>
      <c r="I52" s="406">
        <f t="shared" si="2"/>
        <v>0</v>
      </c>
      <c r="J52" s="406">
        <f t="shared" si="2"/>
        <v>0</v>
      </c>
    </row>
    <row r="53" spans="1:10" s="418" customFormat="1" ht="13.5" customHeight="1">
      <c r="A53" s="415">
        <v>53</v>
      </c>
      <c r="B53" s="407" t="s">
        <v>445</v>
      </c>
      <c r="C53" s="408">
        <f aca="true" t="shared" si="3" ref="C53:J53">+C52+C46+C41+C34+C30+C17+C8</f>
        <v>476483</v>
      </c>
      <c r="D53" s="408">
        <f t="shared" si="3"/>
        <v>0</v>
      </c>
      <c r="E53" s="408">
        <f t="shared" si="3"/>
        <v>0</v>
      </c>
      <c r="F53" s="408">
        <f t="shared" si="3"/>
        <v>154957</v>
      </c>
      <c r="G53" s="408">
        <f t="shared" si="3"/>
        <v>11645</v>
      </c>
      <c r="H53" s="408">
        <f t="shared" si="3"/>
        <v>309363</v>
      </c>
      <c r="I53" s="408">
        <f t="shared" si="3"/>
        <v>518</v>
      </c>
      <c r="J53" s="408">
        <f t="shared" si="3"/>
        <v>0</v>
      </c>
    </row>
    <row r="54" spans="2:10" ht="13.5" customHeight="1">
      <c r="B54" s="347"/>
      <c r="C54" s="424"/>
      <c r="D54" s="425"/>
      <c r="E54" s="425"/>
      <c r="F54" s="425"/>
      <c r="G54" s="425"/>
      <c r="H54" s="425"/>
      <c r="I54" s="425"/>
      <c r="J54" s="426"/>
    </row>
  </sheetData>
  <sheetProtection/>
  <mergeCells count="2">
    <mergeCell ref="B2:J2"/>
    <mergeCell ref="H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headerFooter alignWithMargins="0">
    <oddHeader>&amp;CMartonvásár Város Képviselőtestület  ..../2014 (........) önkormányzati rendelete  Martonvásár Város 2014. évi költségvetéséről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B1">
      <selection activeCell="H16" sqref="H16"/>
    </sheetView>
  </sheetViews>
  <sheetFormatPr defaultColWidth="53.140625" defaultRowHeight="15"/>
  <cols>
    <col min="1" max="1" width="5.57421875" style="226" customWidth="1"/>
    <col min="2" max="2" width="53.140625" style="227" customWidth="1"/>
    <col min="3" max="3" width="13.7109375" style="226" customWidth="1"/>
    <col min="4" max="4" width="13.421875" style="226" customWidth="1"/>
    <col min="5" max="5" width="13.28125" style="226" customWidth="1"/>
    <col min="6" max="6" width="11.28125" style="226" customWidth="1"/>
    <col min="7" max="7" width="11.8515625" style="226" customWidth="1"/>
    <col min="8" max="8" width="11.7109375" style="260" customWidth="1"/>
    <col min="9" max="16384" width="53.140625" style="226" customWidth="1"/>
  </cols>
  <sheetData>
    <row r="1" ht="12.75" customHeight="1">
      <c r="H1" s="228" t="s">
        <v>734</v>
      </c>
    </row>
    <row r="2" spans="2:8" ht="30.75" customHeight="1">
      <c r="B2" s="964" t="s">
        <v>447</v>
      </c>
      <c r="C2" s="964"/>
      <c r="D2" s="964"/>
      <c r="E2" s="964"/>
      <c r="F2" s="964"/>
      <c r="G2" s="964"/>
      <c r="H2" s="964"/>
    </row>
    <row r="3" spans="7:8" ht="12.75" customHeight="1" thickBot="1">
      <c r="G3" s="965" t="s">
        <v>526</v>
      </c>
      <c r="H3" s="965"/>
    </row>
    <row r="4" spans="1:8" s="256" customFormat="1" ht="39.75" customHeight="1" thickBot="1">
      <c r="A4" s="254" t="s">
        <v>448</v>
      </c>
      <c r="B4" s="229" t="s">
        <v>449</v>
      </c>
      <c r="C4" s="229" t="s">
        <v>450</v>
      </c>
      <c r="D4" s="229" t="s">
        <v>451</v>
      </c>
      <c r="E4" s="229" t="s">
        <v>375</v>
      </c>
      <c r="F4" s="229" t="s">
        <v>429</v>
      </c>
      <c r="G4" s="229" t="s">
        <v>430</v>
      </c>
      <c r="H4" s="255" t="s">
        <v>191</v>
      </c>
    </row>
    <row r="5" spans="1:8" s="260" customFormat="1" ht="12.75" customHeight="1">
      <c r="A5" s="257">
        <v>1</v>
      </c>
      <c r="B5" s="258" t="s">
        <v>376</v>
      </c>
      <c r="C5" s="258" t="s">
        <v>384</v>
      </c>
      <c r="D5" s="258" t="s">
        <v>377</v>
      </c>
      <c r="E5" s="258" t="s">
        <v>378</v>
      </c>
      <c r="F5" s="258" t="s">
        <v>379</v>
      </c>
      <c r="G5" s="258" t="s">
        <v>380</v>
      </c>
      <c r="H5" s="259" t="s">
        <v>431</v>
      </c>
    </row>
    <row r="6" spans="1:8" s="260" customFormat="1" ht="12.75" customHeight="1">
      <c r="A6" s="261">
        <v>2</v>
      </c>
      <c r="B6" s="262" t="s">
        <v>452</v>
      </c>
      <c r="C6" s="263"/>
      <c r="D6" s="263"/>
      <c r="E6" s="263"/>
      <c r="F6" s="263"/>
      <c r="G6" s="263"/>
      <c r="H6" s="264"/>
    </row>
    <row r="7" spans="1:8" ht="13.5" customHeight="1">
      <c r="A7" s="261">
        <v>3</v>
      </c>
      <c r="B7" s="244"/>
      <c r="C7" s="265"/>
      <c r="D7" s="266"/>
      <c r="E7" s="267"/>
      <c r="F7" s="267"/>
      <c r="G7" s="267"/>
      <c r="H7" s="268"/>
    </row>
    <row r="8" spans="1:8" ht="12.75" customHeight="1">
      <c r="A8" s="261">
        <v>4</v>
      </c>
      <c r="B8" s="269"/>
      <c r="C8" s="265"/>
      <c r="D8" s="266"/>
      <c r="E8" s="267"/>
      <c r="F8" s="267"/>
      <c r="G8" s="267"/>
      <c r="H8" s="268"/>
    </row>
    <row r="9" spans="1:8" ht="12.75" customHeight="1" thickBot="1">
      <c r="A9" s="270">
        <v>5</v>
      </c>
      <c r="B9" s="245"/>
      <c r="C9" s="271"/>
      <c r="D9" s="272"/>
      <c r="E9" s="273"/>
      <c r="F9" s="273"/>
      <c r="G9" s="273"/>
      <c r="H9" s="274"/>
    </row>
    <row r="10" spans="1:8" ht="12.75" customHeight="1" thickBot="1">
      <c r="A10" s="275">
        <v>6</v>
      </c>
      <c r="B10" s="230" t="s">
        <v>453</v>
      </c>
      <c r="C10" s="276"/>
      <c r="D10" s="277"/>
      <c r="E10" s="238"/>
      <c r="F10" s="238"/>
      <c r="G10" s="238"/>
      <c r="H10" s="278"/>
    </row>
    <row r="11" spans="1:8" ht="12.75" customHeight="1">
      <c r="A11" s="257">
        <v>7</v>
      </c>
      <c r="B11" s="279" t="s">
        <v>572</v>
      </c>
      <c r="C11" s="280"/>
      <c r="D11" s="281"/>
      <c r="E11" s="239"/>
      <c r="F11" s="239"/>
      <c r="G11" s="239"/>
      <c r="H11" s="282"/>
    </row>
    <row r="12" spans="1:8" ht="12.75" customHeight="1" thickBot="1">
      <c r="A12" s="270">
        <v>8</v>
      </c>
      <c r="B12" s="245"/>
      <c r="C12" s="271"/>
      <c r="D12" s="272"/>
      <c r="E12" s="273"/>
      <c r="F12" s="273"/>
      <c r="G12" s="273"/>
      <c r="H12" s="274"/>
    </row>
    <row r="13" spans="1:8" ht="12.75" customHeight="1" thickBot="1">
      <c r="A13" s="275">
        <v>9</v>
      </c>
      <c r="B13" s="243" t="s">
        <v>432</v>
      </c>
      <c r="C13" s="276"/>
      <c r="D13" s="277"/>
      <c r="E13" s="238"/>
      <c r="F13" s="238"/>
      <c r="G13" s="238"/>
      <c r="H13" s="278"/>
    </row>
    <row r="14" spans="1:8" ht="12.75" customHeight="1">
      <c r="A14" s="257">
        <v>10</v>
      </c>
      <c r="B14" s="279" t="s">
        <v>454</v>
      </c>
      <c r="C14" s="280">
        <f>+C15</f>
        <v>12392</v>
      </c>
      <c r="D14" s="281"/>
      <c r="E14" s="239"/>
      <c r="F14" s="239"/>
      <c r="G14" s="239"/>
      <c r="H14" s="282"/>
    </row>
    <row r="15" spans="1:8" ht="12.75" customHeight="1">
      <c r="A15" s="261">
        <v>11</v>
      </c>
      <c r="B15" s="341" t="s">
        <v>498</v>
      </c>
      <c r="C15" s="342">
        <f>+F15</f>
        <v>12392</v>
      </c>
      <c r="D15" s="344"/>
      <c r="E15" s="342"/>
      <c r="F15" s="342">
        <v>12392</v>
      </c>
      <c r="G15" s="231"/>
      <c r="H15" s="268"/>
    </row>
    <row r="16" spans="1:8" ht="12.75" customHeight="1">
      <c r="A16" s="261"/>
      <c r="B16" s="341"/>
      <c r="C16" s="342"/>
      <c r="D16" s="344"/>
      <c r="E16" s="342"/>
      <c r="F16" s="342"/>
      <c r="G16" s="231"/>
      <c r="H16" s="268"/>
    </row>
    <row r="17" spans="1:8" ht="12.75" customHeight="1">
      <c r="A17" s="261">
        <v>23</v>
      </c>
      <c r="B17" s="241" t="s">
        <v>455</v>
      </c>
      <c r="C17" s="285">
        <f>+C18</f>
        <v>1894</v>
      </c>
      <c r="D17" s="286"/>
      <c r="E17" s="242"/>
      <c r="F17" s="242"/>
      <c r="G17" s="242"/>
      <c r="H17" s="287"/>
    </row>
    <row r="18" spans="1:8" ht="12.75" customHeight="1" thickBot="1">
      <c r="A18" s="270">
        <v>24</v>
      </c>
      <c r="B18" s="341" t="s">
        <v>499</v>
      </c>
      <c r="C18" s="342">
        <f>+F18</f>
        <v>1894</v>
      </c>
      <c r="D18" s="344"/>
      <c r="E18" s="342"/>
      <c r="F18" s="342">
        <v>1894</v>
      </c>
      <c r="G18" s="235"/>
      <c r="H18" s="274"/>
    </row>
    <row r="19" spans="1:8" ht="12.75" customHeight="1" thickBot="1">
      <c r="A19" s="275">
        <v>25</v>
      </c>
      <c r="B19" s="246" t="s">
        <v>456</v>
      </c>
      <c r="C19" s="247">
        <f>SUM(C15:C17)</f>
        <v>14286</v>
      </c>
      <c r="D19" s="247">
        <f>SUM(D15:D15)</f>
        <v>0</v>
      </c>
      <c r="E19" s="247">
        <f>SUM(E15:E15)</f>
        <v>0</v>
      </c>
      <c r="F19" s="247">
        <f>SUM(F15:F18)</f>
        <v>14286</v>
      </c>
      <c r="G19" s="247">
        <f>SUM(G15:G15)</f>
        <v>0</v>
      </c>
      <c r="H19" s="248">
        <f>SUM(H15:H15)</f>
        <v>0</v>
      </c>
    </row>
    <row r="20" spans="1:8" ht="12.75" customHeight="1">
      <c r="A20" s="257">
        <v>26</v>
      </c>
      <c r="B20" s="249" t="s">
        <v>436</v>
      </c>
      <c r="C20" s="250"/>
      <c r="D20" s="289"/>
      <c r="E20" s="250"/>
      <c r="F20" s="250"/>
      <c r="G20" s="250"/>
      <c r="H20" s="282"/>
    </row>
    <row r="21" spans="1:8" ht="12.75" customHeight="1">
      <c r="A21" s="261">
        <v>29</v>
      </c>
      <c r="B21" s="244"/>
      <c r="C21" s="231"/>
      <c r="D21" s="284"/>
      <c r="E21" s="231"/>
      <c r="F21" s="231"/>
      <c r="G21" s="231"/>
      <c r="H21" s="268"/>
    </row>
    <row r="22" spans="1:8" ht="12.75" customHeight="1">
      <c r="A22" s="261">
        <v>30</v>
      </c>
      <c r="B22" s="241" t="s">
        <v>437</v>
      </c>
      <c r="C22" s="285"/>
      <c r="D22" s="286"/>
      <c r="E22" s="242"/>
      <c r="F22" s="242"/>
      <c r="G22" s="242"/>
      <c r="H22" s="287"/>
    </row>
    <row r="23" spans="1:8" ht="12.75" customHeight="1">
      <c r="A23" s="261">
        <v>31</v>
      </c>
      <c r="B23" s="241"/>
      <c r="C23" s="285"/>
      <c r="D23" s="286"/>
      <c r="E23" s="242"/>
      <c r="F23" s="242"/>
      <c r="G23" s="242"/>
      <c r="H23" s="287"/>
    </row>
    <row r="24" spans="1:8" ht="12.75" customHeight="1" thickBot="1">
      <c r="A24" s="270">
        <v>32</v>
      </c>
      <c r="B24" s="234"/>
      <c r="C24" s="235"/>
      <c r="D24" s="288"/>
      <c r="E24" s="235"/>
      <c r="F24" s="235"/>
      <c r="G24" s="235"/>
      <c r="H24" s="274">
        <f>SUM(F24:G24)</f>
        <v>0</v>
      </c>
    </row>
    <row r="25" spans="1:8" ht="12.75" customHeight="1" thickBot="1">
      <c r="A25" s="275">
        <v>33</v>
      </c>
      <c r="B25" s="246" t="s">
        <v>438</v>
      </c>
      <c r="C25" s="247"/>
      <c r="D25" s="252">
        <f>SUM(D23:D24)</f>
        <v>0</v>
      </c>
      <c r="E25" s="252">
        <f>SUM(E23:E24)</f>
        <v>0</v>
      </c>
      <c r="F25" s="252">
        <f>SUM(F23:F24)</f>
        <v>0</v>
      </c>
      <c r="G25" s="252">
        <f>SUM(G23:G24)</f>
        <v>0</v>
      </c>
      <c r="H25" s="253">
        <f>SUM(H23:H24)</f>
        <v>0</v>
      </c>
    </row>
    <row r="26" spans="1:8" ht="12.75" customHeight="1">
      <c r="A26" s="257">
        <v>34</v>
      </c>
      <c r="B26" s="249" t="s">
        <v>457</v>
      </c>
      <c r="C26" s="250"/>
      <c r="D26" s="289"/>
      <c r="E26" s="250"/>
      <c r="F26" s="250"/>
      <c r="G26" s="250"/>
      <c r="H26" s="282"/>
    </row>
    <row r="27" spans="1:8" ht="12.75" customHeight="1" thickBot="1">
      <c r="A27" s="270">
        <v>39</v>
      </c>
      <c r="B27" s="290"/>
      <c r="C27" s="235"/>
      <c r="D27" s="291"/>
      <c r="E27" s="235"/>
      <c r="F27" s="235"/>
      <c r="G27" s="235"/>
      <c r="H27" s="274"/>
    </row>
    <row r="28" spans="1:8" ht="12.75" customHeight="1" thickBot="1">
      <c r="A28" s="275">
        <v>40</v>
      </c>
      <c r="B28" s="246" t="s">
        <v>458</v>
      </c>
      <c r="C28" s="247"/>
      <c r="D28" s="252">
        <f>SUM(D27:D27)</f>
        <v>0</v>
      </c>
      <c r="E28" s="252">
        <f>SUM(E27:E27)</f>
        <v>0</v>
      </c>
      <c r="F28" s="252">
        <f>SUM(F27:F27)</f>
        <v>0</v>
      </c>
      <c r="G28" s="252">
        <f>SUM(G27:G27)</f>
        <v>0</v>
      </c>
      <c r="H28" s="253">
        <f>SUM(H27:H27)</f>
        <v>0</v>
      </c>
    </row>
    <row r="29" spans="1:8" ht="12.75" customHeight="1">
      <c r="A29" s="257">
        <v>41</v>
      </c>
      <c r="B29" s="249" t="s">
        <v>441</v>
      </c>
      <c r="C29" s="250"/>
      <c r="D29" s="251"/>
      <c r="E29" s="251"/>
      <c r="F29" s="251"/>
      <c r="G29" s="250"/>
      <c r="H29" s="240"/>
    </row>
    <row r="30" spans="1:8" ht="12.75" customHeight="1">
      <c r="A30" s="261">
        <v>42</v>
      </c>
      <c r="B30" s="283"/>
      <c r="C30" s="231"/>
      <c r="D30" s="232"/>
      <c r="E30" s="232"/>
      <c r="F30" s="232"/>
      <c r="G30" s="231"/>
      <c r="H30" s="233"/>
    </row>
    <row r="31" spans="1:8" ht="12.75" customHeight="1" thickBot="1">
      <c r="A31" s="270">
        <v>43</v>
      </c>
      <c r="B31" s="290"/>
      <c r="C31" s="235"/>
      <c r="D31" s="236"/>
      <c r="E31" s="236"/>
      <c r="F31" s="236"/>
      <c r="G31" s="235"/>
      <c r="H31" s="237"/>
    </row>
    <row r="32" spans="1:8" s="293" customFormat="1" ht="12.75" customHeight="1" thickBot="1">
      <c r="A32" s="275">
        <v>44</v>
      </c>
      <c r="B32" s="246" t="s">
        <v>442</v>
      </c>
      <c r="C32" s="247"/>
      <c r="D32" s="252"/>
      <c r="E32" s="252"/>
      <c r="F32" s="252"/>
      <c r="G32" s="247"/>
      <c r="H32" s="292"/>
    </row>
    <row r="33" spans="1:8" ht="12.75" customHeight="1">
      <c r="A33" s="257">
        <v>45</v>
      </c>
      <c r="B33" s="294"/>
      <c r="C33" s="295"/>
      <c r="D33" s="296"/>
      <c r="E33" s="296"/>
      <c r="F33" s="296"/>
      <c r="G33" s="295"/>
      <c r="H33" s="297"/>
    </row>
    <row r="34" spans="1:8" s="293" customFormat="1" ht="12.75" customHeight="1" thickBot="1">
      <c r="A34" s="270">
        <v>46</v>
      </c>
      <c r="B34" s="298"/>
      <c r="C34" s="299"/>
      <c r="D34" s="300"/>
      <c r="E34" s="300"/>
      <c r="F34" s="300"/>
      <c r="G34" s="299"/>
      <c r="H34" s="301"/>
    </row>
    <row r="35" spans="1:8" s="293" customFormat="1" ht="12.75" customHeight="1" thickBot="1">
      <c r="A35" s="275">
        <v>47</v>
      </c>
      <c r="B35" s="302" t="s">
        <v>459</v>
      </c>
      <c r="C35" s="303">
        <f aca="true" t="shared" si="0" ref="C35:H35">+C32+C28+C25+C22+C19</f>
        <v>14286</v>
      </c>
      <c r="D35" s="303">
        <f t="shared" si="0"/>
        <v>0</v>
      </c>
      <c r="E35" s="303">
        <f t="shared" si="0"/>
        <v>0</v>
      </c>
      <c r="F35" s="303">
        <f t="shared" si="0"/>
        <v>14286</v>
      </c>
      <c r="G35" s="303">
        <f t="shared" si="0"/>
        <v>0</v>
      </c>
      <c r="H35" s="278">
        <f t="shared" si="0"/>
        <v>0</v>
      </c>
    </row>
  </sheetData>
  <sheetProtection/>
  <mergeCells count="2">
    <mergeCell ref="B2:H2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Header>&amp;CMartonvásár Város Képviselőtestület  ..../2014 (........) önkormányzati rendelete  Martonvásár Város 2014. évi költségvetéséről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tabSelected="1" zoomScale="80" zoomScaleNormal="80" zoomScalePageLayoutView="0" workbookViewId="0" topLeftCell="A1">
      <selection activeCell="G35" sqref="G35"/>
    </sheetView>
  </sheetViews>
  <sheetFormatPr defaultColWidth="8.7109375" defaultRowHeight="12.75" customHeight="1"/>
  <cols>
    <col min="1" max="1" width="18.8515625" style="429" customWidth="1"/>
    <col min="2" max="2" width="35.140625" style="474" customWidth="1"/>
    <col min="3" max="3" width="12.421875" style="474" customWidth="1"/>
    <col min="4" max="5" width="11.7109375" style="474" customWidth="1"/>
    <col min="6" max="6" width="33.7109375" style="474" customWidth="1"/>
    <col min="7" max="7" width="12.8515625" style="474" customWidth="1"/>
    <col min="8" max="9" width="12.421875" style="474" customWidth="1"/>
    <col min="10" max="11" width="8.7109375" style="474" customWidth="1"/>
    <col min="12" max="16384" width="8.7109375" style="429" customWidth="1"/>
  </cols>
  <sheetData>
    <row r="1" spans="2:11" ht="15">
      <c r="B1" s="428"/>
      <c r="C1" s="428"/>
      <c r="D1" s="428"/>
      <c r="E1" s="428"/>
      <c r="F1" s="428"/>
      <c r="G1" s="428"/>
      <c r="H1" s="428"/>
      <c r="I1" s="474" t="s">
        <v>523</v>
      </c>
      <c r="J1" s="428"/>
      <c r="K1" s="428"/>
    </row>
    <row r="2" spans="2:11" ht="15"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2:11" ht="15.75" customHeight="1">
      <c r="B3" s="840" t="s">
        <v>593</v>
      </c>
      <c r="C3" s="840"/>
      <c r="D3" s="840"/>
      <c r="E3" s="840"/>
      <c r="F3" s="840"/>
      <c r="G3" s="840"/>
      <c r="H3" s="840"/>
      <c r="I3" s="840"/>
      <c r="J3" s="428"/>
      <c r="K3" s="428"/>
    </row>
    <row r="4" spans="2:11" ht="15.75" customHeight="1">
      <c r="B4" s="840" t="s">
        <v>395</v>
      </c>
      <c r="C4" s="840"/>
      <c r="D4" s="840"/>
      <c r="E4" s="840"/>
      <c r="F4" s="840"/>
      <c r="G4" s="840"/>
      <c r="H4" s="840"/>
      <c r="I4" s="840"/>
      <c r="J4" s="428"/>
      <c r="K4" s="428"/>
    </row>
    <row r="5" spans="2:11" ht="16.5" customHeight="1" thickBot="1">
      <c r="B5" s="475"/>
      <c r="C5" s="475"/>
      <c r="D5" s="475"/>
      <c r="E5" s="475"/>
      <c r="F5" s="475"/>
      <c r="G5" s="475"/>
      <c r="H5" s="475"/>
      <c r="I5" s="476" t="s">
        <v>518</v>
      </c>
      <c r="J5" s="428"/>
      <c r="K5" s="428"/>
    </row>
    <row r="6" spans="2:11" ht="26.25" customHeight="1" thickBot="1">
      <c r="B6" s="477" t="s">
        <v>413</v>
      </c>
      <c r="C6" s="478" t="s">
        <v>326</v>
      </c>
      <c r="D6" s="478" t="s">
        <v>374</v>
      </c>
      <c r="E6" s="479" t="s">
        <v>414</v>
      </c>
      <c r="F6" s="477" t="s">
        <v>415</v>
      </c>
      <c r="G6" s="478" t="s">
        <v>326</v>
      </c>
      <c r="H6" s="478" t="s">
        <v>374</v>
      </c>
      <c r="I6" s="479" t="s">
        <v>414</v>
      </c>
      <c r="J6" s="480"/>
      <c r="K6" s="428"/>
    </row>
    <row r="7" spans="2:11" ht="13.5" customHeight="1" thickBot="1">
      <c r="B7" s="481" t="s">
        <v>416</v>
      </c>
      <c r="C7" s="482">
        <f>SUM(C8:C11)</f>
        <v>771180</v>
      </c>
      <c r="D7" s="483"/>
      <c r="E7" s="844"/>
      <c r="F7" s="485" t="s">
        <v>594</v>
      </c>
      <c r="G7" s="846">
        <f>SUM(G8:G16)</f>
        <v>857210</v>
      </c>
      <c r="H7" s="478"/>
      <c r="I7" s="479"/>
      <c r="J7" s="480"/>
      <c r="K7" s="428"/>
    </row>
    <row r="8" spans="2:11" ht="15" customHeight="1">
      <c r="B8" s="486" t="s">
        <v>563</v>
      </c>
      <c r="C8" s="487">
        <f>+'Önk össz.bevétel'!C23+'Int.összesen'!D17</f>
        <v>555747</v>
      </c>
      <c r="D8" s="487"/>
      <c r="E8" s="843"/>
      <c r="F8" s="489" t="s">
        <v>417</v>
      </c>
      <c r="G8" s="847">
        <f>+'Önk.össz kiadás'!D7+'Int.összesen'!D54</f>
        <v>241405</v>
      </c>
      <c r="H8" s="490"/>
      <c r="I8" s="491"/>
      <c r="J8" s="480"/>
      <c r="K8" s="428"/>
    </row>
    <row r="9" spans="2:11" ht="15" customHeight="1">
      <c r="B9" s="486" t="s">
        <v>595</v>
      </c>
      <c r="C9" s="487">
        <f>+'Önk össz.bevétel'!C54</f>
        <v>174500</v>
      </c>
      <c r="D9" s="487"/>
      <c r="E9" s="843"/>
      <c r="F9" s="486" t="s">
        <v>418</v>
      </c>
      <c r="G9" s="848">
        <f>+'Önk.össz kiadás'!D9+'Int.összesen'!D55</f>
        <v>67363</v>
      </c>
      <c r="H9" s="492"/>
      <c r="I9" s="488"/>
      <c r="J9" s="480"/>
      <c r="K9" s="428"/>
    </row>
    <row r="10" spans="2:11" ht="15" customHeight="1">
      <c r="B10" s="486" t="s">
        <v>416</v>
      </c>
      <c r="C10" s="487">
        <f>+'Önk össz.bevétel'!C65+'Int.összesen'!D34</f>
        <v>37391</v>
      </c>
      <c r="D10" s="487"/>
      <c r="E10" s="843"/>
      <c r="F10" s="486" t="s">
        <v>419</v>
      </c>
      <c r="G10" s="608">
        <f>+'Önk.össz kiadás'!D16+'Int.összesen'!D62-552</f>
        <v>132129</v>
      </c>
      <c r="H10" s="487"/>
      <c r="I10" s="488"/>
      <c r="J10" s="480"/>
      <c r="K10" s="428"/>
    </row>
    <row r="11" spans="2:11" ht="15" customHeight="1">
      <c r="B11" s="486" t="s">
        <v>564</v>
      </c>
      <c r="C11" s="487">
        <f>+'Önk össz.bevétel'!C68</f>
        <v>3542</v>
      </c>
      <c r="D11" s="487"/>
      <c r="E11" s="843"/>
      <c r="F11" s="486" t="s">
        <v>420</v>
      </c>
      <c r="G11" s="608">
        <f>+'Önk.össz kiadás'!D18</f>
        <v>14400</v>
      </c>
      <c r="H11" s="487"/>
      <c r="I11" s="488"/>
      <c r="J11" s="480"/>
      <c r="K11" s="428"/>
    </row>
    <row r="12" spans="2:11" ht="15" customHeight="1">
      <c r="B12" s="486"/>
      <c r="C12" s="487"/>
      <c r="D12" s="487"/>
      <c r="E12" s="843"/>
      <c r="F12" s="486" t="s">
        <v>481</v>
      </c>
      <c r="G12" s="608">
        <f>+'Önk.össz kiadás'!D20+'Önk.össz kiadás'!D21+'Önk.össz kiadás'!D22+'Önk.össz kiadás'!D23+'Int.összesen'!D65</f>
        <v>369622</v>
      </c>
      <c r="H12" s="487"/>
      <c r="I12" s="488"/>
      <c r="J12" s="480"/>
      <c r="K12" s="428"/>
    </row>
    <row r="13" spans="2:11" ht="15" customHeight="1">
      <c r="B13" s="493" t="s">
        <v>355</v>
      </c>
      <c r="C13" s="494">
        <f>+C14</f>
        <v>98309</v>
      </c>
      <c r="D13" s="487"/>
      <c r="E13" s="843"/>
      <c r="F13" s="486" t="s">
        <v>574</v>
      </c>
      <c r="G13" s="608">
        <v>2011</v>
      </c>
      <c r="H13" s="487"/>
      <c r="I13" s="488"/>
      <c r="J13" s="480"/>
      <c r="K13" s="428"/>
    </row>
    <row r="14" spans="2:11" ht="15" customHeight="1">
      <c r="B14" s="486" t="s">
        <v>509</v>
      </c>
      <c r="C14" s="487">
        <f>+'Önk össz.bevétel'!C73+'Int.összesen'!D42</f>
        <v>98309</v>
      </c>
      <c r="D14" s="487"/>
      <c r="E14" s="843"/>
      <c r="F14" s="842" t="s">
        <v>819</v>
      </c>
      <c r="G14" s="608">
        <v>9728</v>
      </c>
      <c r="H14" s="487"/>
      <c r="I14" s="488"/>
      <c r="J14" s="480"/>
      <c r="K14" s="428"/>
    </row>
    <row r="15" spans="2:11" ht="15" customHeight="1">
      <c r="B15" s="594" t="s">
        <v>720</v>
      </c>
      <c r="C15" s="595">
        <v>56662</v>
      </c>
      <c r="D15" s="487"/>
      <c r="E15" s="843"/>
      <c r="F15" s="486" t="s">
        <v>820</v>
      </c>
      <c r="G15" s="474">
        <v>20000</v>
      </c>
      <c r="H15" s="487"/>
      <c r="I15" s="488"/>
      <c r="J15" s="480"/>
      <c r="K15" s="428"/>
    </row>
    <row r="16" spans="2:11" ht="15" customHeight="1">
      <c r="B16" s="486"/>
      <c r="C16" s="487"/>
      <c r="D16" s="487"/>
      <c r="E16" s="843"/>
      <c r="F16" s="486" t="s">
        <v>596</v>
      </c>
      <c r="G16" s="608">
        <v>552</v>
      </c>
      <c r="H16" s="495"/>
      <c r="I16" s="488"/>
      <c r="J16" s="480"/>
      <c r="K16" s="428"/>
    </row>
    <row r="17" spans="2:11" ht="15" customHeight="1">
      <c r="B17" s="486"/>
      <c r="C17" s="487"/>
      <c r="D17" s="487"/>
      <c r="E17" s="843"/>
      <c r="F17" s="496" t="s">
        <v>318</v>
      </c>
      <c r="G17" s="620">
        <f>+G18</f>
        <v>6160</v>
      </c>
      <c r="H17" s="495"/>
      <c r="I17" s="488"/>
      <c r="J17" s="480"/>
      <c r="K17" s="428"/>
    </row>
    <row r="18" spans="2:11" s="502" customFormat="1" ht="15" customHeight="1" thickBot="1">
      <c r="B18" s="498"/>
      <c r="C18" s="499"/>
      <c r="D18" s="499"/>
      <c r="E18" s="845"/>
      <c r="F18" s="498" t="s">
        <v>422</v>
      </c>
      <c r="G18" s="849">
        <v>6160</v>
      </c>
      <c r="H18" s="501"/>
      <c r="I18" s="500"/>
      <c r="J18" s="480"/>
      <c r="K18" s="428"/>
    </row>
    <row r="19" spans="2:11" s="506" customFormat="1" ht="22.5" customHeight="1" thickBot="1">
      <c r="B19" s="503" t="s">
        <v>423</v>
      </c>
      <c r="C19" s="504">
        <f>+C13+C7</f>
        <v>869489</v>
      </c>
      <c r="D19" s="504"/>
      <c r="E19" s="505"/>
      <c r="F19" s="503" t="s">
        <v>423</v>
      </c>
      <c r="G19" s="504">
        <f>+G17+G7</f>
        <v>863370</v>
      </c>
      <c r="H19" s="504"/>
      <c r="I19" s="505"/>
      <c r="J19" s="480"/>
      <c r="K19" s="428"/>
    </row>
    <row r="20" spans="2:11" ht="15">
      <c r="B20" s="507"/>
      <c r="C20" s="507"/>
      <c r="D20" s="507"/>
      <c r="E20" s="508"/>
      <c r="F20" s="509"/>
      <c r="G20" s="509"/>
      <c r="H20" s="509"/>
      <c r="I20" s="508"/>
      <c r="J20" s="428"/>
      <c r="K20" s="428"/>
    </row>
    <row r="21" spans="2:11" ht="13.5" customHeight="1" thickBot="1">
      <c r="B21" s="510"/>
      <c r="C21" s="511"/>
      <c r="D21" s="511"/>
      <c r="E21" s="512"/>
      <c r="F21" s="510"/>
      <c r="G21" s="510"/>
      <c r="H21" s="510"/>
      <c r="I21" s="512"/>
      <c r="J21" s="428"/>
      <c r="K21" s="428"/>
    </row>
    <row r="22" spans="2:11" s="474" customFormat="1" ht="25.5" customHeight="1">
      <c r="B22" s="513" t="s">
        <v>413</v>
      </c>
      <c r="C22" s="483" t="s">
        <v>326</v>
      </c>
      <c r="D22" s="483" t="s">
        <v>374</v>
      </c>
      <c r="E22" s="484" t="s">
        <v>414</v>
      </c>
      <c r="F22" s="513" t="s">
        <v>415</v>
      </c>
      <c r="G22" s="483" t="s">
        <v>326</v>
      </c>
      <c r="H22" s="483" t="s">
        <v>374</v>
      </c>
      <c r="I22" s="484" t="s">
        <v>414</v>
      </c>
      <c r="J22" s="480"/>
      <c r="K22" s="428"/>
    </row>
    <row r="23" spans="2:11" s="474" customFormat="1" ht="15">
      <c r="B23" s="493" t="s">
        <v>726</v>
      </c>
      <c r="C23" s="494">
        <f>+C24+C25</f>
        <v>379277</v>
      </c>
      <c r="D23" s="514"/>
      <c r="E23" s="515"/>
      <c r="F23" s="493" t="s">
        <v>557</v>
      </c>
      <c r="G23" s="516">
        <f>(+G24+G25)+G26</f>
        <v>498989</v>
      </c>
      <c r="H23" s="514"/>
      <c r="I23" s="515"/>
      <c r="J23" s="480"/>
      <c r="K23" s="428"/>
    </row>
    <row r="24" spans="2:11" s="474" customFormat="1" ht="15">
      <c r="B24" s="486" t="s">
        <v>565</v>
      </c>
      <c r="C24" s="487">
        <f>+'Önk össz.bevétel'!C37+'Int.összesen'!D29</f>
        <v>379277</v>
      </c>
      <c r="D24" s="487"/>
      <c r="E24" s="488"/>
      <c r="F24" s="486" t="s">
        <v>166</v>
      </c>
      <c r="G24" s="517">
        <f>+'Önk.össz kiadás'!D27+'Int.összesen'!D67</f>
        <v>474188</v>
      </c>
      <c r="H24" s="517"/>
      <c r="I24" s="488"/>
      <c r="J24" s="480"/>
      <c r="K24" s="518"/>
    </row>
    <row r="25" spans="2:11" s="474" customFormat="1" ht="15">
      <c r="B25" s="486" t="s">
        <v>424</v>
      </c>
      <c r="C25" s="487">
        <f>+'[1]Mérleg'!C20</f>
        <v>0</v>
      </c>
      <c r="D25" s="487"/>
      <c r="E25" s="488"/>
      <c r="F25" s="486" t="s">
        <v>387</v>
      </c>
      <c r="G25" s="517">
        <f>+'Önk.össz kiadás'!D29</f>
        <v>14286</v>
      </c>
      <c r="H25" s="517"/>
      <c r="I25" s="488"/>
      <c r="J25" s="480"/>
      <c r="K25" s="428"/>
    </row>
    <row r="26" spans="2:11" s="474" customFormat="1" ht="15">
      <c r="B26" s="486"/>
      <c r="C26" s="486"/>
      <c r="D26" s="487"/>
      <c r="E26" s="488"/>
      <c r="F26" s="486" t="s">
        <v>566</v>
      </c>
      <c r="G26" s="517">
        <f>+'Önk.össz kiadás'!D31</f>
        <v>10515</v>
      </c>
      <c r="H26" s="517"/>
      <c r="I26" s="488"/>
      <c r="J26" s="480"/>
      <c r="K26" s="428"/>
    </row>
    <row r="27" spans="2:11" s="474" customFormat="1" ht="15">
      <c r="B27" s="493" t="s">
        <v>355</v>
      </c>
      <c r="C27" s="497">
        <f>+C28</f>
        <v>181186</v>
      </c>
      <c r="D27" s="487"/>
      <c r="E27" s="488"/>
      <c r="F27" s="486"/>
      <c r="G27" s="486"/>
      <c r="H27" s="519"/>
      <c r="I27" s="488"/>
      <c r="J27" s="480"/>
      <c r="K27" s="428"/>
    </row>
    <row r="28" spans="2:11" s="474" customFormat="1" ht="15">
      <c r="B28" s="486" t="s">
        <v>510</v>
      </c>
      <c r="C28" s="487">
        <f>+'Önk össz.bevétel'!C74+'Int.összesen'!D43</f>
        <v>181186</v>
      </c>
      <c r="D28" s="487"/>
      <c r="E28" s="488"/>
      <c r="F28" s="496" t="s">
        <v>318</v>
      </c>
      <c r="G28" s="520">
        <f>+G29</f>
        <v>67593</v>
      </c>
      <c r="H28" s="517"/>
      <c r="I28" s="488"/>
      <c r="J28" s="480"/>
      <c r="K28" s="428"/>
    </row>
    <row r="29" spans="2:11" s="474" customFormat="1" ht="15">
      <c r="B29" s="594" t="s">
        <v>721</v>
      </c>
      <c r="C29" s="595">
        <v>176213</v>
      </c>
      <c r="D29" s="487"/>
      <c r="E29" s="488"/>
      <c r="F29" s="486" t="s">
        <v>567</v>
      </c>
      <c r="G29" s="519">
        <v>67593</v>
      </c>
      <c r="H29" s="517"/>
      <c r="I29" s="488"/>
      <c r="J29" s="480"/>
      <c r="K29" s="428"/>
    </row>
    <row r="30" spans="2:11" s="506" customFormat="1" ht="22.5" customHeight="1">
      <c r="B30" s="521" t="s">
        <v>425</v>
      </c>
      <c r="C30" s="522">
        <f>+C23+C27</f>
        <v>560463</v>
      </c>
      <c r="D30" s="522"/>
      <c r="E30" s="488"/>
      <c r="F30" s="521" t="s">
        <v>425</v>
      </c>
      <c r="G30" s="523">
        <f>+G28+G23</f>
        <v>566582</v>
      </c>
      <c r="H30" s="523"/>
      <c r="I30" s="488"/>
      <c r="J30" s="480"/>
      <c r="K30" s="428"/>
    </row>
    <row r="31" spans="2:11" s="506" customFormat="1" ht="29.25" customHeight="1" thickBot="1">
      <c r="B31" s="524" t="s">
        <v>325</v>
      </c>
      <c r="C31" s="525">
        <f>C19+C30</f>
        <v>1429952</v>
      </c>
      <c r="D31" s="525"/>
      <c r="E31" s="500"/>
      <c r="F31" s="524" t="s">
        <v>325</v>
      </c>
      <c r="G31" s="526">
        <f>G19+G30</f>
        <v>1429952</v>
      </c>
      <c r="H31" s="526"/>
      <c r="I31" s="500"/>
      <c r="J31" s="480"/>
      <c r="K31" s="428"/>
    </row>
    <row r="32" spans="2:11" ht="15">
      <c r="B32" s="527"/>
      <c r="C32" s="528"/>
      <c r="D32" s="528"/>
      <c r="E32" s="528"/>
      <c r="F32" s="527"/>
      <c r="G32" s="527"/>
      <c r="H32" s="527"/>
      <c r="I32" s="527"/>
      <c r="J32" s="428"/>
      <c r="K32" s="428"/>
    </row>
    <row r="33" spans="2:11" ht="15">
      <c r="B33" s="440" t="s">
        <v>822</v>
      </c>
      <c r="C33" s="529"/>
      <c r="D33" s="529"/>
      <c r="E33" s="529"/>
      <c r="F33" s="529"/>
      <c r="G33" s="529"/>
      <c r="H33" s="529"/>
      <c r="I33" s="529"/>
      <c r="J33" s="428"/>
      <c r="K33" s="428"/>
    </row>
    <row r="34" spans="2:11" ht="15">
      <c r="B34" s="428"/>
      <c r="C34" s="529"/>
      <c r="D34" s="529"/>
      <c r="E34" s="529"/>
      <c r="F34" s="529"/>
      <c r="G34" s="529"/>
      <c r="H34" s="529"/>
      <c r="I34" s="428"/>
      <c r="J34" s="428"/>
      <c r="K34" s="428"/>
    </row>
    <row r="35" spans="2:11" ht="15">
      <c r="B35" s="428"/>
      <c r="C35" s="428"/>
      <c r="D35" s="428"/>
      <c r="E35" s="428"/>
      <c r="F35" s="428"/>
      <c r="G35" s="428"/>
      <c r="H35" s="428"/>
      <c r="I35" s="428"/>
      <c r="J35" s="428"/>
      <c r="K35" s="428"/>
    </row>
    <row r="36" spans="2:11" ht="15">
      <c r="B36" s="428"/>
      <c r="C36" s="529"/>
      <c r="D36" s="529"/>
      <c r="E36" s="529"/>
      <c r="F36" s="428"/>
      <c r="G36" s="428"/>
      <c r="H36" s="428"/>
      <c r="I36" s="529"/>
      <c r="J36" s="428"/>
      <c r="K36" s="428"/>
    </row>
  </sheetData>
  <sheetProtection/>
  <mergeCells count="2">
    <mergeCell ref="B3:I3"/>
    <mergeCell ref="B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headerFooter alignWithMargins="0">
    <oddHeader>&amp;CMartonvásár Város Képviselőtestület  6/2014 (II.26.) önkormányzati rendelete Martonvásár Város 2014. évi költségvetéséről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8515625" style="0" bestFit="1" customWidth="1"/>
    <col min="2" max="2" width="28.421875" style="0" customWidth="1"/>
    <col min="3" max="3" width="13.00390625" style="0" customWidth="1"/>
    <col min="4" max="4" width="13.57421875" style="0" customWidth="1"/>
    <col min="5" max="5" width="13.7109375" style="0" customWidth="1"/>
  </cols>
  <sheetData>
    <row r="1" spans="1:5" ht="15.75">
      <c r="A1" s="966" t="s">
        <v>468</v>
      </c>
      <c r="B1" s="966"/>
      <c r="C1" s="966"/>
      <c r="D1" s="967"/>
      <c r="E1" s="967"/>
    </row>
    <row r="2" spans="1:5" ht="28.5" customHeight="1" thickBot="1">
      <c r="A2" s="304"/>
      <c r="B2" s="305"/>
      <c r="C2" s="306"/>
      <c r="D2" s="305"/>
      <c r="E2" s="305"/>
    </row>
    <row r="3" spans="1:5" ht="15">
      <c r="A3" s="968" t="s">
        <v>460</v>
      </c>
      <c r="B3" s="970" t="s">
        <v>351</v>
      </c>
      <c r="C3" s="972" t="s">
        <v>461</v>
      </c>
      <c r="D3" s="972" t="s">
        <v>469</v>
      </c>
      <c r="E3" s="974" t="s">
        <v>470</v>
      </c>
    </row>
    <row r="4" spans="1:5" ht="15">
      <c r="A4" s="969"/>
      <c r="B4" s="971"/>
      <c r="C4" s="973"/>
      <c r="D4" s="973"/>
      <c r="E4" s="975"/>
    </row>
    <row r="5" spans="1:5" ht="15">
      <c r="A5" s="969"/>
      <c r="B5" s="971"/>
      <c r="C5" s="973"/>
      <c r="D5" s="973"/>
      <c r="E5" s="975"/>
    </row>
    <row r="6" spans="1:5" ht="15">
      <c r="A6" s="969"/>
      <c r="B6" s="971"/>
      <c r="C6" s="973"/>
      <c r="D6" s="973"/>
      <c r="E6" s="975"/>
    </row>
    <row r="7" spans="1:5" ht="15">
      <c r="A7" s="307" t="s">
        <v>376</v>
      </c>
      <c r="B7" s="308" t="s">
        <v>384</v>
      </c>
      <c r="C7" s="309" t="s">
        <v>377</v>
      </c>
      <c r="D7" s="310" t="s">
        <v>378</v>
      </c>
      <c r="E7" s="311" t="s">
        <v>379</v>
      </c>
    </row>
    <row r="8" spans="1:5" ht="15">
      <c r="A8" s="312">
        <v>1</v>
      </c>
      <c r="B8" s="313" t="s">
        <v>301</v>
      </c>
      <c r="C8" s="314">
        <v>1</v>
      </c>
      <c r="D8" s="313">
        <v>1</v>
      </c>
      <c r="E8" s="315">
        <v>1</v>
      </c>
    </row>
    <row r="9" spans="1:5" ht="15">
      <c r="A9" s="312">
        <v>2</v>
      </c>
      <c r="B9" s="313" t="s">
        <v>462</v>
      </c>
      <c r="C9" s="323"/>
      <c r="D9" s="313"/>
      <c r="E9" s="315"/>
    </row>
    <row r="10" spans="1:5" ht="15">
      <c r="A10" s="312">
        <v>3</v>
      </c>
      <c r="B10" s="316" t="s">
        <v>362</v>
      </c>
      <c r="C10" s="316">
        <v>37.5</v>
      </c>
      <c r="D10" s="316">
        <v>39</v>
      </c>
      <c r="E10" s="317">
        <v>35</v>
      </c>
    </row>
    <row r="11" spans="1:5" ht="15">
      <c r="A11" s="312">
        <v>4</v>
      </c>
      <c r="B11" s="316" t="s">
        <v>463</v>
      </c>
      <c r="C11" s="316">
        <v>7.3</v>
      </c>
      <c r="D11" s="316">
        <v>6.6</v>
      </c>
      <c r="E11" s="317">
        <v>6.6</v>
      </c>
    </row>
    <row r="12" spans="1:5" ht="15">
      <c r="A12" s="312">
        <v>5</v>
      </c>
      <c r="B12" s="313" t="s">
        <v>464</v>
      </c>
      <c r="C12" s="318">
        <f>SUM(C10:C11)</f>
        <v>44.8</v>
      </c>
      <c r="D12" s="318">
        <f>SUM(D10:D11)</f>
        <v>45.6</v>
      </c>
      <c r="E12" s="318">
        <f>SUM(E10:E11)</f>
        <v>41.6</v>
      </c>
    </row>
    <row r="13" spans="1:5" ht="15">
      <c r="A13" s="312">
        <v>6</v>
      </c>
      <c r="B13" s="313" t="s">
        <v>515</v>
      </c>
      <c r="C13" s="313">
        <v>26</v>
      </c>
      <c r="D13" s="313">
        <v>26.5</v>
      </c>
      <c r="E13" s="315">
        <v>28</v>
      </c>
    </row>
    <row r="14" spans="1:5" ht="15">
      <c r="A14" s="312">
        <v>7</v>
      </c>
      <c r="B14" s="313" t="s">
        <v>465</v>
      </c>
      <c r="C14" s="313">
        <v>3</v>
      </c>
      <c r="D14" s="313">
        <v>3</v>
      </c>
      <c r="E14" s="315">
        <v>3</v>
      </c>
    </row>
    <row r="15" spans="1:5" ht="15">
      <c r="A15" s="312">
        <v>8</v>
      </c>
      <c r="B15" s="313" t="s">
        <v>466</v>
      </c>
      <c r="C15" s="313">
        <v>1</v>
      </c>
      <c r="D15" s="313">
        <v>1</v>
      </c>
      <c r="E15" s="315">
        <v>1</v>
      </c>
    </row>
    <row r="16" spans="1:5" ht="15">
      <c r="A16" s="312">
        <v>9</v>
      </c>
      <c r="B16" s="319" t="s">
        <v>467</v>
      </c>
      <c r="C16" s="313">
        <v>7</v>
      </c>
      <c r="D16" s="313">
        <v>7</v>
      </c>
      <c r="E16" s="315">
        <v>11.46</v>
      </c>
    </row>
    <row r="17" spans="1:5" ht="15.75" thickBot="1">
      <c r="A17" s="320">
        <v>10</v>
      </c>
      <c r="B17" s="321" t="s">
        <v>471</v>
      </c>
      <c r="C17" s="322">
        <f>SUM(C12:C16)+C8</f>
        <v>82.8</v>
      </c>
      <c r="D17" s="322">
        <f>SUM(D12:D16)+D8</f>
        <v>84.1</v>
      </c>
      <c r="E17" s="322">
        <f>SUM(E12:E16)+E8</f>
        <v>86.06</v>
      </c>
    </row>
  </sheetData>
  <sheetProtection/>
  <mergeCells count="6">
    <mergeCell ref="A1:E1"/>
    <mergeCell ref="A3:A6"/>
    <mergeCell ref="B3:B6"/>
    <mergeCell ref="C3:C6"/>
    <mergeCell ref="D3:D6"/>
    <mergeCell ref="E3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&amp;C&amp;10Martonvásár Város Képviselőtestület  ..../2014 (........) önkormányzati rendelete  
Martonvásár Város 2014. évi költségvetéséről&amp;R&amp;10 9.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200"/>
  <sheetViews>
    <sheetView zoomScalePageLayoutView="0" workbookViewId="0" topLeftCell="D178">
      <selection activeCell="Q14" sqref="Q14"/>
    </sheetView>
  </sheetViews>
  <sheetFormatPr defaultColWidth="45.28125" defaultRowHeight="15"/>
  <cols>
    <col min="1" max="1" width="2.00390625" style="532" bestFit="1" customWidth="1"/>
    <col min="2" max="2" width="34.00390625" style="532" customWidth="1"/>
    <col min="3" max="3" width="14.8515625" style="532" bestFit="1" customWidth="1"/>
    <col min="4" max="4" width="12.7109375" style="532" customWidth="1"/>
    <col min="5" max="5" width="16.7109375" style="532" bestFit="1" customWidth="1"/>
    <col min="6" max="13" width="9.8515625" style="532" bestFit="1" customWidth="1"/>
    <col min="14" max="14" width="10.140625" style="532" bestFit="1" customWidth="1"/>
    <col min="15" max="17" width="9.8515625" style="532" bestFit="1" customWidth="1"/>
    <col min="18" max="18" width="13.00390625" style="532" customWidth="1"/>
    <col min="19" max="16384" width="45.28125" style="532" customWidth="1"/>
  </cols>
  <sheetData>
    <row r="1" spans="1:18" ht="12.75" customHeight="1">
      <c r="A1" s="978" t="s">
        <v>597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</row>
    <row r="2" spans="4:18" ht="13.5" thickBot="1"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 t="s">
        <v>525</v>
      </c>
    </row>
    <row r="3" spans="1:18" ht="26.25" thickBot="1">
      <c r="A3" s="982" t="s">
        <v>719</v>
      </c>
      <c r="B3" s="983"/>
      <c r="C3" s="533" t="s">
        <v>598</v>
      </c>
      <c r="D3" s="533" t="s">
        <v>599</v>
      </c>
      <c r="E3" s="534" t="s">
        <v>600</v>
      </c>
      <c r="F3" s="535" t="s">
        <v>601</v>
      </c>
      <c r="G3" s="536" t="s">
        <v>602</v>
      </c>
      <c r="H3" s="537" t="s">
        <v>603</v>
      </c>
      <c r="I3" s="536" t="s">
        <v>604</v>
      </c>
      <c r="J3" s="537" t="s">
        <v>605</v>
      </c>
      <c r="K3" s="536" t="s">
        <v>606</v>
      </c>
      <c r="L3" s="537" t="s">
        <v>607</v>
      </c>
      <c r="M3" s="536" t="s">
        <v>608</v>
      </c>
      <c r="N3" s="537" t="s">
        <v>609</v>
      </c>
      <c r="O3" s="536" t="s">
        <v>610</v>
      </c>
      <c r="P3" s="537" t="s">
        <v>611</v>
      </c>
      <c r="Q3" s="536" t="s">
        <v>612</v>
      </c>
      <c r="R3" s="536" t="s">
        <v>191</v>
      </c>
    </row>
    <row r="4" spans="1:18" ht="15" customHeight="1" thickBot="1">
      <c r="A4" s="976" t="s">
        <v>613</v>
      </c>
      <c r="B4" s="977"/>
      <c r="C4" s="538">
        <v>48058700</v>
      </c>
      <c r="D4" s="538"/>
      <c r="E4" s="544">
        <v>48058700</v>
      </c>
      <c r="F4" s="545">
        <v>4004891.6666666665</v>
      </c>
      <c r="G4" s="546">
        <v>4004891.6666666665</v>
      </c>
      <c r="H4" s="547">
        <v>4004891.6666666665</v>
      </c>
      <c r="I4" s="546">
        <v>4004891.6666666665</v>
      </c>
      <c r="J4" s="547">
        <v>4004891.6666666665</v>
      </c>
      <c r="K4" s="546">
        <v>4004891.6666666665</v>
      </c>
      <c r="L4" s="547">
        <v>4004891.6666666665</v>
      </c>
      <c r="M4" s="546">
        <v>4004891.6666666665</v>
      </c>
      <c r="N4" s="547">
        <v>4004891.6666666665</v>
      </c>
      <c r="O4" s="546">
        <v>4004891.6666666665</v>
      </c>
      <c r="P4" s="547">
        <v>4004891.6666666665</v>
      </c>
      <c r="Q4" s="546">
        <v>4004891.6666666665</v>
      </c>
      <c r="R4" s="548">
        <v>48058699.99999999</v>
      </c>
    </row>
    <row r="5" spans="1:18" ht="15" customHeight="1" thickBot="1">
      <c r="A5" s="979" t="s">
        <v>614</v>
      </c>
      <c r="B5" s="980"/>
      <c r="C5" s="549">
        <v>9032800</v>
      </c>
      <c r="D5" s="549">
        <v>7631000</v>
      </c>
      <c r="E5" s="550">
        <v>7631000</v>
      </c>
      <c r="F5" s="551">
        <v>635916.6666666666</v>
      </c>
      <c r="G5" s="552">
        <v>635916.6666666666</v>
      </c>
      <c r="H5" s="553">
        <v>635916.6666666666</v>
      </c>
      <c r="I5" s="552">
        <v>635916.6666666666</v>
      </c>
      <c r="J5" s="553">
        <v>635916.6666666666</v>
      </c>
      <c r="K5" s="552">
        <v>635916.6666666666</v>
      </c>
      <c r="L5" s="553">
        <v>635916.6666666666</v>
      </c>
      <c r="M5" s="552">
        <v>635916.6666666666</v>
      </c>
      <c r="N5" s="553">
        <v>635916.6666666666</v>
      </c>
      <c r="O5" s="552">
        <v>635916.6666666666</v>
      </c>
      <c r="P5" s="553">
        <v>635916.6666666666</v>
      </c>
      <c r="Q5" s="552">
        <v>635916.6666666666</v>
      </c>
      <c r="R5" s="554">
        <v>7631000.000000001</v>
      </c>
    </row>
    <row r="6" spans="1:18" ht="12" customHeight="1">
      <c r="A6" s="555"/>
      <c r="B6" s="556" t="s">
        <v>615</v>
      </c>
      <c r="C6" s="557">
        <v>1500000</v>
      </c>
      <c r="D6" s="557"/>
      <c r="E6" s="558">
        <v>1200000</v>
      </c>
      <c r="F6" s="555">
        <v>100000</v>
      </c>
      <c r="G6" s="559">
        <v>100000</v>
      </c>
      <c r="H6" s="560">
        <v>100000</v>
      </c>
      <c r="I6" s="559">
        <v>100000</v>
      </c>
      <c r="J6" s="560">
        <v>100000</v>
      </c>
      <c r="K6" s="559">
        <v>100000</v>
      </c>
      <c r="L6" s="560">
        <v>100000</v>
      </c>
      <c r="M6" s="559">
        <v>100000</v>
      </c>
      <c r="N6" s="560">
        <v>100000</v>
      </c>
      <c r="O6" s="559">
        <v>100000</v>
      </c>
      <c r="P6" s="560">
        <v>100000</v>
      </c>
      <c r="Q6" s="559">
        <v>100000</v>
      </c>
      <c r="R6" s="561">
        <v>1200000</v>
      </c>
    </row>
    <row r="7" spans="1:18" ht="12" customHeight="1">
      <c r="A7" s="562"/>
      <c r="B7" s="563" t="s">
        <v>616</v>
      </c>
      <c r="C7" s="564">
        <v>2659800</v>
      </c>
      <c r="D7" s="564"/>
      <c r="E7" s="565">
        <v>2659800</v>
      </c>
      <c r="F7" s="562">
        <v>221650</v>
      </c>
      <c r="G7" s="566">
        <v>221650</v>
      </c>
      <c r="H7" s="567">
        <v>221650</v>
      </c>
      <c r="I7" s="566">
        <v>221650</v>
      </c>
      <c r="J7" s="567">
        <v>221650</v>
      </c>
      <c r="K7" s="566">
        <v>221650</v>
      </c>
      <c r="L7" s="567">
        <v>221650</v>
      </c>
      <c r="M7" s="566">
        <v>221650</v>
      </c>
      <c r="N7" s="567">
        <v>221650</v>
      </c>
      <c r="O7" s="566">
        <v>221650</v>
      </c>
      <c r="P7" s="567">
        <v>221650</v>
      </c>
      <c r="Q7" s="566">
        <v>221650</v>
      </c>
      <c r="R7" s="568">
        <v>2659800</v>
      </c>
    </row>
    <row r="8" spans="1:18" ht="12" customHeight="1">
      <c r="A8" s="562"/>
      <c r="B8" s="563" t="s">
        <v>617</v>
      </c>
      <c r="C8" s="564">
        <v>300000</v>
      </c>
      <c r="D8" s="564"/>
      <c r="E8" s="565">
        <v>0</v>
      </c>
      <c r="F8" s="562">
        <v>0</v>
      </c>
      <c r="G8" s="566">
        <v>0</v>
      </c>
      <c r="H8" s="567">
        <v>0</v>
      </c>
      <c r="I8" s="566">
        <v>0</v>
      </c>
      <c r="J8" s="567">
        <v>0</v>
      </c>
      <c r="K8" s="566">
        <v>0</v>
      </c>
      <c r="L8" s="567">
        <v>0</v>
      </c>
      <c r="M8" s="566">
        <v>0</v>
      </c>
      <c r="N8" s="567">
        <v>0</v>
      </c>
      <c r="O8" s="566">
        <v>0</v>
      </c>
      <c r="P8" s="567">
        <v>0</v>
      </c>
      <c r="Q8" s="566">
        <v>0</v>
      </c>
      <c r="R8" s="568">
        <v>0</v>
      </c>
    </row>
    <row r="9" spans="1:18" ht="12" customHeight="1">
      <c r="A9" s="562"/>
      <c r="B9" s="563" t="s">
        <v>618</v>
      </c>
      <c r="C9" s="564">
        <v>730800</v>
      </c>
      <c r="D9" s="564"/>
      <c r="E9" s="565">
        <v>730800</v>
      </c>
      <c r="F9" s="562">
        <v>60900</v>
      </c>
      <c r="G9" s="566">
        <v>60900</v>
      </c>
      <c r="H9" s="567">
        <v>60900</v>
      </c>
      <c r="I9" s="566">
        <v>60900</v>
      </c>
      <c r="J9" s="567">
        <v>60900</v>
      </c>
      <c r="K9" s="566">
        <v>60900</v>
      </c>
      <c r="L9" s="567">
        <v>60900</v>
      </c>
      <c r="M9" s="566">
        <v>60900</v>
      </c>
      <c r="N9" s="567">
        <v>60900</v>
      </c>
      <c r="O9" s="566">
        <v>60900</v>
      </c>
      <c r="P9" s="567">
        <v>60900</v>
      </c>
      <c r="Q9" s="566">
        <v>60900</v>
      </c>
      <c r="R9" s="568">
        <v>730800</v>
      </c>
    </row>
    <row r="10" spans="1:18" ht="12" customHeight="1">
      <c r="A10" s="562"/>
      <c r="B10" s="563" t="s">
        <v>619</v>
      </c>
      <c r="C10" s="564">
        <v>0</v>
      </c>
      <c r="D10" s="564"/>
      <c r="E10" s="565">
        <v>0</v>
      </c>
      <c r="F10" s="562">
        <v>0</v>
      </c>
      <c r="G10" s="566">
        <v>0</v>
      </c>
      <c r="H10" s="567">
        <v>0</v>
      </c>
      <c r="I10" s="566">
        <v>0</v>
      </c>
      <c r="J10" s="567">
        <v>0</v>
      </c>
      <c r="K10" s="566">
        <v>0</v>
      </c>
      <c r="L10" s="567">
        <v>0</v>
      </c>
      <c r="M10" s="566">
        <v>0</v>
      </c>
      <c r="N10" s="567">
        <v>0</v>
      </c>
      <c r="O10" s="566">
        <v>0</v>
      </c>
      <c r="P10" s="567">
        <v>0</v>
      </c>
      <c r="Q10" s="566">
        <v>0</v>
      </c>
      <c r="R10" s="568">
        <v>0</v>
      </c>
    </row>
    <row r="11" spans="1:18" ht="12" customHeight="1">
      <c r="A11" s="562"/>
      <c r="B11" s="563" t="s">
        <v>620</v>
      </c>
      <c r="C11" s="564">
        <v>1100000</v>
      </c>
      <c r="D11" s="564"/>
      <c r="E11" s="565">
        <v>1000000</v>
      </c>
      <c r="F11" s="562">
        <v>83333.33333333333</v>
      </c>
      <c r="G11" s="566">
        <v>83333.33333333333</v>
      </c>
      <c r="H11" s="567">
        <v>83333.33333333333</v>
      </c>
      <c r="I11" s="566">
        <v>83333.33333333333</v>
      </c>
      <c r="J11" s="567">
        <v>83333.33333333333</v>
      </c>
      <c r="K11" s="566">
        <v>83333.33333333333</v>
      </c>
      <c r="L11" s="567">
        <v>83333.33333333333</v>
      </c>
      <c r="M11" s="566">
        <v>83333.33333333333</v>
      </c>
      <c r="N11" s="567">
        <v>83333.33333333333</v>
      </c>
      <c r="O11" s="566">
        <v>83333.33333333333</v>
      </c>
      <c r="P11" s="567">
        <v>83333.33333333333</v>
      </c>
      <c r="Q11" s="566">
        <v>83333.33333333333</v>
      </c>
      <c r="R11" s="568">
        <v>1000000.0000000001</v>
      </c>
    </row>
    <row r="12" spans="1:18" ht="12" customHeight="1">
      <c r="A12" s="562"/>
      <c r="B12" s="563" t="s">
        <v>621</v>
      </c>
      <c r="C12" s="564">
        <v>310000</v>
      </c>
      <c r="D12" s="564"/>
      <c r="E12" s="565">
        <v>250000</v>
      </c>
      <c r="F12" s="562">
        <v>20833.333333333332</v>
      </c>
      <c r="G12" s="566">
        <v>20833.333333333332</v>
      </c>
      <c r="H12" s="567">
        <v>20833.333333333332</v>
      </c>
      <c r="I12" s="566">
        <v>20833.333333333332</v>
      </c>
      <c r="J12" s="567">
        <v>20833.333333333332</v>
      </c>
      <c r="K12" s="566">
        <v>20833.333333333332</v>
      </c>
      <c r="L12" s="567">
        <v>20833.333333333332</v>
      </c>
      <c r="M12" s="566">
        <v>20833.333333333332</v>
      </c>
      <c r="N12" s="567">
        <v>20833.333333333332</v>
      </c>
      <c r="O12" s="566">
        <v>20833.333333333332</v>
      </c>
      <c r="P12" s="567">
        <v>20833.333333333332</v>
      </c>
      <c r="Q12" s="566">
        <v>20833.333333333332</v>
      </c>
      <c r="R12" s="568">
        <v>250000.00000000003</v>
      </c>
    </row>
    <row r="13" spans="1:18" ht="12" customHeight="1">
      <c r="A13" s="562"/>
      <c r="B13" s="563" t="s">
        <v>622</v>
      </c>
      <c r="C13" s="564">
        <v>1023000</v>
      </c>
      <c r="D13" s="564"/>
      <c r="E13" s="565">
        <v>1023000</v>
      </c>
      <c r="F13" s="562">
        <v>85250</v>
      </c>
      <c r="G13" s="566">
        <v>85250</v>
      </c>
      <c r="H13" s="567">
        <v>85250</v>
      </c>
      <c r="I13" s="566">
        <v>85250</v>
      </c>
      <c r="J13" s="567">
        <v>85250</v>
      </c>
      <c r="K13" s="566">
        <v>85250</v>
      </c>
      <c r="L13" s="567">
        <v>85250</v>
      </c>
      <c r="M13" s="566">
        <v>85250</v>
      </c>
      <c r="N13" s="567">
        <v>85250</v>
      </c>
      <c r="O13" s="566">
        <v>85250</v>
      </c>
      <c r="P13" s="567">
        <v>85250</v>
      </c>
      <c r="Q13" s="566">
        <v>85250</v>
      </c>
      <c r="R13" s="568">
        <v>1023000</v>
      </c>
    </row>
    <row r="14" spans="1:18" ht="12" customHeight="1">
      <c r="A14" s="562"/>
      <c r="B14" s="563" t="s">
        <v>623</v>
      </c>
      <c r="C14" s="564">
        <v>0</v>
      </c>
      <c r="D14" s="564"/>
      <c r="E14" s="565">
        <v>0</v>
      </c>
      <c r="F14" s="562">
        <v>0</v>
      </c>
      <c r="G14" s="566">
        <v>0</v>
      </c>
      <c r="H14" s="567">
        <v>0</v>
      </c>
      <c r="I14" s="566">
        <v>0</v>
      </c>
      <c r="J14" s="567">
        <v>0</v>
      </c>
      <c r="K14" s="566">
        <v>0</v>
      </c>
      <c r="L14" s="567">
        <v>0</v>
      </c>
      <c r="M14" s="566">
        <v>0</v>
      </c>
      <c r="N14" s="567">
        <v>0</v>
      </c>
      <c r="O14" s="566">
        <v>0</v>
      </c>
      <c r="P14" s="567">
        <v>0</v>
      </c>
      <c r="Q14" s="566">
        <v>0</v>
      </c>
      <c r="R14" s="568">
        <v>0</v>
      </c>
    </row>
    <row r="15" spans="1:18" ht="12" customHeight="1">
      <c r="A15" s="562"/>
      <c r="B15" s="563" t="s">
        <v>624</v>
      </c>
      <c r="C15" s="564">
        <v>0</v>
      </c>
      <c r="D15" s="564"/>
      <c r="E15" s="565">
        <v>0</v>
      </c>
      <c r="F15" s="562">
        <v>0</v>
      </c>
      <c r="G15" s="566">
        <v>0</v>
      </c>
      <c r="H15" s="567">
        <v>0</v>
      </c>
      <c r="I15" s="566">
        <v>0</v>
      </c>
      <c r="J15" s="567">
        <v>0</v>
      </c>
      <c r="K15" s="566">
        <v>0</v>
      </c>
      <c r="L15" s="567">
        <v>0</v>
      </c>
      <c r="M15" s="566">
        <v>0</v>
      </c>
      <c r="N15" s="567">
        <v>0</v>
      </c>
      <c r="O15" s="566">
        <v>0</v>
      </c>
      <c r="P15" s="567">
        <v>0</v>
      </c>
      <c r="Q15" s="566">
        <v>0</v>
      </c>
      <c r="R15" s="568">
        <v>0</v>
      </c>
    </row>
    <row r="16" spans="1:18" ht="12" customHeight="1">
      <c r="A16" s="562"/>
      <c r="B16" s="563" t="s">
        <v>625</v>
      </c>
      <c r="C16" s="564">
        <v>0</v>
      </c>
      <c r="D16" s="564"/>
      <c r="E16" s="565">
        <v>0</v>
      </c>
      <c r="F16" s="562">
        <v>0</v>
      </c>
      <c r="G16" s="566">
        <v>0</v>
      </c>
      <c r="H16" s="567">
        <v>0</v>
      </c>
      <c r="I16" s="566">
        <v>0</v>
      </c>
      <c r="J16" s="567">
        <v>0</v>
      </c>
      <c r="K16" s="566">
        <v>0</v>
      </c>
      <c r="L16" s="567">
        <v>0</v>
      </c>
      <c r="M16" s="566">
        <v>0</v>
      </c>
      <c r="N16" s="567">
        <v>0</v>
      </c>
      <c r="O16" s="566">
        <v>0</v>
      </c>
      <c r="P16" s="567">
        <v>0</v>
      </c>
      <c r="Q16" s="566">
        <v>0</v>
      </c>
      <c r="R16" s="568">
        <v>0</v>
      </c>
    </row>
    <row r="17" spans="1:18" ht="12" customHeight="1">
      <c r="A17" s="562"/>
      <c r="B17" s="563" t="s">
        <v>626</v>
      </c>
      <c r="C17" s="564">
        <v>409200</v>
      </c>
      <c r="D17" s="564"/>
      <c r="E17" s="565">
        <v>409200</v>
      </c>
      <c r="F17" s="562">
        <v>34100</v>
      </c>
      <c r="G17" s="566">
        <v>34100</v>
      </c>
      <c r="H17" s="567">
        <v>34100</v>
      </c>
      <c r="I17" s="566">
        <v>34100</v>
      </c>
      <c r="J17" s="567">
        <v>34100</v>
      </c>
      <c r="K17" s="566">
        <v>34100</v>
      </c>
      <c r="L17" s="567">
        <v>34100</v>
      </c>
      <c r="M17" s="566">
        <v>34100</v>
      </c>
      <c r="N17" s="567">
        <v>34100</v>
      </c>
      <c r="O17" s="566">
        <v>34100</v>
      </c>
      <c r="P17" s="567">
        <v>34100</v>
      </c>
      <c r="Q17" s="566">
        <v>34100</v>
      </c>
      <c r="R17" s="568">
        <v>409200</v>
      </c>
    </row>
    <row r="18" spans="1:18" ht="12" customHeight="1">
      <c r="A18" s="562"/>
      <c r="B18" s="563" t="s">
        <v>627</v>
      </c>
      <c r="C18" s="564">
        <v>1000000</v>
      </c>
      <c r="D18" s="564"/>
      <c r="E18" s="565">
        <v>358200</v>
      </c>
      <c r="F18" s="562">
        <v>29850</v>
      </c>
      <c r="G18" s="566">
        <v>29850</v>
      </c>
      <c r="H18" s="567">
        <v>29850</v>
      </c>
      <c r="I18" s="566">
        <v>29850</v>
      </c>
      <c r="J18" s="567">
        <v>29850</v>
      </c>
      <c r="K18" s="566">
        <v>29850</v>
      </c>
      <c r="L18" s="567">
        <v>29850</v>
      </c>
      <c r="M18" s="566">
        <v>29850</v>
      </c>
      <c r="N18" s="567">
        <v>29850</v>
      </c>
      <c r="O18" s="566">
        <v>29850</v>
      </c>
      <c r="P18" s="567">
        <v>29850</v>
      </c>
      <c r="Q18" s="566">
        <v>29850</v>
      </c>
      <c r="R18" s="568">
        <v>358200</v>
      </c>
    </row>
    <row r="19" spans="1:18" ht="12" customHeight="1" thickBot="1">
      <c r="A19" s="569"/>
      <c r="B19" s="570" t="s">
        <v>628</v>
      </c>
      <c r="C19" s="571">
        <v>0</v>
      </c>
      <c r="D19" s="571"/>
      <c r="E19" s="572">
        <v>0</v>
      </c>
      <c r="F19" s="569">
        <v>0</v>
      </c>
      <c r="G19" s="573">
        <v>0</v>
      </c>
      <c r="H19" s="574">
        <v>0</v>
      </c>
      <c r="I19" s="573">
        <v>0</v>
      </c>
      <c r="J19" s="574">
        <v>0</v>
      </c>
      <c r="K19" s="573">
        <v>0</v>
      </c>
      <c r="L19" s="574">
        <v>0</v>
      </c>
      <c r="M19" s="573">
        <v>0</v>
      </c>
      <c r="N19" s="574">
        <v>0</v>
      </c>
      <c r="O19" s="573">
        <v>0</v>
      </c>
      <c r="P19" s="574">
        <v>0</v>
      </c>
      <c r="Q19" s="573">
        <v>0</v>
      </c>
      <c r="R19" s="575">
        <v>0</v>
      </c>
    </row>
    <row r="20" spans="1:18" ht="12" customHeight="1" thickBot="1">
      <c r="A20" s="976" t="s">
        <v>629</v>
      </c>
      <c r="B20" s="977"/>
      <c r="C20" s="538">
        <v>45000</v>
      </c>
      <c r="D20" s="538">
        <v>6256000</v>
      </c>
      <c r="E20" s="544">
        <v>6256000</v>
      </c>
      <c r="F20" s="545">
        <v>521333.3333333333</v>
      </c>
      <c r="G20" s="546">
        <v>521333.3333333333</v>
      </c>
      <c r="H20" s="547">
        <v>521333.3333333333</v>
      </c>
      <c r="I20" s="546">
        <v>521333.3333333333</v>
      </c>
      <c r="J20" s="547">
        <v>521333.3333333333</v>
      </c>
      <c r="K20" s="546">
        <v>521333.3333333333</v>
      </c>
      <c r="L20" s="547">
        <v>521333.3333333333</v>
      </c>
      <c r="M20" s="546">
        <v>521333.3333333333</v>
      </c>
      <c r="N20" s="547">
        <v>521333.3333333333</v>
      </c>
      <c r="O20" s="546">
        <v>521333.3333333333</v>
      </c>
      <c r="P20" s="547">
        <v>521333.3333333333</v>
      </c>
      <c r="Q20" s="546">
        <v>521333.3333333333</v>
      </c>
      <c r="R20" s="548">
        <v>6255999.999999999</v>
      </c>
    </row>
    <row r="21" spans="1:18" ht="12" customHeight="1">
      <c r="A21" s="555"/>
      <c r="B21" s="556" t="s">
        <v>630</v>
      </c>
      <c r="C21" s="557">
        <v>0</v>
      </c>
      <c r="D21" s="557"/>
      <c r="E21" s="558">
        <v>5314200</v>
      </c>
      <c r="F21" s="555">
        <v>442850</v>
      </c>
      <c r="G21" s="559">
        <v>442850</v>
      </c>
      <c r="H21" s="560">
        <v>442850</v>
      </c>
      <c r="I21" s="559">
        <v>442850</v>
      </c>
      <c r="J21" s="560">
        <v>442850</v>
      </c>
      <c r="K21" s="559">
        <v>442850</v>
      </c>
      <c r="L21" s="560">
        <v>442850</v>
      </c>
      <c r="M21" s="559">
        <v>442850</v>
      </c>
      <c r="N21" s="560">
        <v>442850</v>
      </c>
      <c r="O21" s="559">
        <v>442850</v>
      </c>
      <c r="P21" s="560">
        <v>442850</v>
      </c>
      <c r="Q21" s="559">
        <v>442850</v>
      </c>
      <c r="R21" s="561">
        <v>5314200</v>
      </c>
    </row>
    <row r="22" spans="1:18" ht="12" customHeight="1">
      <c r="A22" s="562"/>
      <c r="B22" s="563" t="s">
        <v>631</v>
      </c>
      <c r="C22" s="564">
        <v>0</v>
      </c>
      <c r="D22" s="564"/>
      <c r="E22" s="565">
        <v>150000</v>
      </c>
      <c r="F22" s="562">
        <v>12500</v>
      </c>
      <c r="G22" s="566">
        <v>12500</v>
      </c>
      <c r="H22" s="567">
        <v>12500</v>
      </c>
      <c r="I22" s="566">
        <v>12500</v>
      </c>
      <c r="J22" s="567">
        <v>12500</v>
      </c>
      <c r="K22" s="566">
        <v>12500</v>
      </c>
      <c r="L22" s="567">
        <v>12500</v>
      </c>
      <c r="M22" s="566">
        <v>12500</v>
      </c>
      <c r="N22" s="567">
        <v>12500</v>
      </c>
      <c r="O22" s="566">
        <v>12500</v>
      </c>
      <c r="P22" s="567">
        <v>12500</v>
      </c>
      <c r="Q22" s="566">
        <v>12500</v>
      </c>
      <c r="R22" s="568">
        <v>150000</v>
      </c>
    </row>
    <row r="23" spans="1:18" ht="12" customHeight="1">
      <c r="A23" s="562"/>
      <c r="B23" s="563" t="s">
        <v>632</v>
      </c>
      <c r="C23" s="564">
        <v>40000</v>
      </c>
      <c r="D23" s="564"/>
      <c r="E23" s="565">
        <v>150000</v>
      </c>
      <c r="F23" s="562">
        <v>12500</v>
      </c>
      <c r="G23" s="566">
        <v>12500</v>
      </c>
      <c r="H23" s="567">
        <v>12500</v>
      </c>
      <c r="I23" s="566">
        <v>12500</v>
      </c>
      <c r="J23" s="567">
        <v>12500</v>
      </c>
      <c r="K23" s="566">
        <v>12500</v>
      </c>
      <c r="L23" s="567">
        <v>12500</v>
      </c>
      <c r="M23" s="566">
        <v>12500</v>
      </c>
      <c r="N23" s="567">
        <v>12500</v>
      </c>
      <c r="O23" s="566">
        <v>12500</v>
      </c>
      <c r="P23" s="567">
        <v>12500</v>
      </c>
      <c r="Q23" s="566">
        <v>12500</v>
      </c>
      <c r="R23" s="568">
        <v>150000</v>
      </c>
    </row>
    <row r="24" spans="1:18" ht="12" customHeight="1">
      <c r="A24" s="562"/>
      <c r="B24" s="563" t="s">
        <v>633</v>
      </c>
      <c r="C24" s="564">
        <v>0</v>
      </c>
      <c r="D24" s="564"/>
      <c r="E24" s="565">
        <v>0</v>
      </c>
      <c r="F24" s="562">
        <v>0</v>
      </c>
      <c r="G24" s="566">
        <v>0</v>
      </c>
      <c r="H24" s="567">
        <v>0</v>
      </c>
      <c r="I24" s="566">
        <v>0</v>
      </c>
      <c r="J24" s="567">
        <v>0</v>
      </c>
      <c r="K24" s="566">
        <v>0</v>
      </c>
      <c r="L24" s="567">
        <v>0</v>
      </c>
      <c r="M24" s="566">
        <v>0</v>
      </c>
      <c r="N24" s="567">
        <v>0</v>
      </c>
      <c r="O24" s="566">
        <v>0</v>
      </c>
      <c r="P24" s="567">
        <v>0</v>
      </c>
      <c r="Q24" s="566">
        <v>0</v>
      </c>
      <c r="R24" s="568">
        <v>0</v>
      </c>
    </row>
    <row r="25" spans="1:18" ht="12" customHeight="1">
      <c r="A25" s="562"/>
      <c r="B25" s="563" t="s">
        <v>627</v>
      </c>
      <c r="C25" s="564">
        <v>5000</v>
      </c>
      <c r="D25" s="564"/>
      <c r="E25" s="565">
        <v>641800</v>
      </c>
      <c r="F25" s="562">
        <v>53483.333333333336</v>
      </c>
      <c r="G25" s="566">
        <v>53483.333333333336</v>
      </c>
      <c r="H25" s="567">
        <v>53483.333333333336</v>
      </c>
      <c r="I25" s="566">
        <v>53483.333333333336</v>
      </c>
      <c r="J25" s="567">
        <v>53483.333333333336</v>
      </c>
      <c r="K25" s="566">
        <v>53483.333333333336</v>
      </c>
      <c r="L25" s="567">
        <v>53483.333333333336</v>
      </c>
      <c r="M25" s="566">
        <v>53483.333333333336</v>
      </c>
      <c r="N25" s="567">
        <v>53483.333333333336</v>
      </c>
      <c r="O25" s="566">
        <v>53483.333333333336</v>
      </c>
      <c r="P25" s="567">
        <v>53483.333333333336</v>
      </c>
      <c r="Q25" s="566">
        <v>53483.333333333336</v>
      </c>
      <c r="R25" s="568">
        <v>641800</v>
      </c>
    </row>
    <row r="26" spans="1:18" ht="12" customHeight="1" thickBot="1">
      <c r="A26" s="569"/>
      <c r="B26" s="570" t="s">
        <v>634</v>
      </c>
      <c r="C26" s="571">
        <v>0</v>
      </c>
      <c r="D26" s="571"/>
      <c r="E26" s="572">
        <v>0</v>
      </c>
      <c r="F26" s="569">
        <v>0</v>
      </c>
      <c r="G26" s="573">
        <v>0</v>
      </c>
      <c r="H26" s="574">
        <v>0</v>
      </c>
      <c r="I26" s="573">
        <v>0</v>
      </c>
      <c r="J26" s="574">
        <v>0</v>
      </c>
      <c r="K26" s="573">
        <v>0</v>
      </c>
      <c r="L26" s="574">
        <v>0</v>
      </c>
      <c r="M26" s="573">
        <v>0</v>
      </c>
      <c r="N26" s="574">
        <v>0</v>
      </c>
      <c r="O26" s="573">
        <v>0</v>
      </c>
      <c r="P26" s="574">
        <v>0</v>
      </c>
      <c r="Q26" s="573">
        <v>0</v>
      </c>
      <c r="R26" s="575">
        <v>0</v>
      </c>
    </row>
    <row r="27" spans="1:18" ht="12" customHeight="1" thickBot="1">
      <c r="A27" s="976" t="s">
        <v>635</v>
      </c>
      <c r="B27" s="977"/>
      <c r="C27" s="538">
        <v>3574200</v>
      </c>
      <c r="D27" s="538">
        <v>1540000</v>
      </c>
      <c r="E27" s="544">
        <v>1540000</v>
      </c>
      <c r="F27" s="545">
        <v>128333.33333333334</v>
      </c>
      <c r="G27" s="546">
        <v>128333.33333333334</v>
      </c>
      <c r="H27" s="547">
        <v>128333.33333333334</v>
      </c>
      <c r="I27" s="546">
        <v>128333.33333333334</v>
      </c>
      <c r="J27" s="547">
        <v>128333.33333333334</v>
      </c>
      <c r="K27" s="546">
        <v>128333.33333333334</v>
      </c>
      <c r="L27" s="547">
        <v>128333.33333333334</v>
      </c>
      <c r="M27" s="546">
        <v>128333.33333333334</v>
      </c>
      <c r="N27" s="547">
        <v>128333.33333333334</v>
      </c>
      <c r="O27" s="546">
        <v>128333.33333333334</v>
      </c>
      <c r="P27" s="547">
        <v>128333.33333333334</v>
      </c>
      <c r="Q27" s="546">
        <v>128333.33333333334</v>
      </c>
      <c r="R27" s="548">
        <v>1540000</v>
      </c>
    </row>
    <row r="28" spans="1:18" ht="12" customHeight="1">
      <c r="A28" s="555"/>
      <c r="B28" s="556" t="s">
        <v>636</v>
      </c>
      <c r="C28" s="557">
        <v>150000</v>
      </c>
      <c r="D28" s="557"/>
      <c r="E28" s="558">
        <v>150000</v>
      </c>
      <c r="F28" s="555">
        <v>12500</v>
      </c>
      <c r="G28" s="559">
        <v>12500</v>
      </c>
      <c r="H28" s="560">
        <v>12500</v>
      </c>
      <c r="I28" s="559">
        <v>12500</v>
      </c>
      <c r="J28" s="560">
        <v>12500</v>
      </c>
      <c r="K28" s="559">
        <v>12500</v>
      </c>
      <c r="L28" s="560">
        <v>12500</v>
      </c>
      <c r="M28" s="559">
        <v>12500</v>
      </c>
      <c r="N28" s="560">
        <v>12500</v>
      </c>
      <c r="O28" s="559">
        <v>12500</v>
      </c>
      <c r="P28" s="560">
        <v>12500</v>
      </c>
      <c r="Q28" s="559">
        <v>12500</v>
      </c>
      <c r="R28" s="561">
        <v>150000</v>
      </c>
    </row>
    <row r="29" spans="1:18" ht="12" customHeight="1">
      <c r="A29" s="562"/>
      <c r="B29" s="563" t="s">
        <v>637</v>
      </c>
      <c r="C29" s="564">
        <v>25000</v>
      </c>
      <c r="D29" s="564"/>
      <c r="E29" s="565">
        <v>25000</v>
      </c>
      <c r="F29" s="562">
        <v>2083.3333333333335</v>
      </c>
      <c r="G29" s="566">
        <v>2083.3333333333335</v>
      </c>
      <c r="H29" s="567">
        <v>2083.3333333333335</v>
      </c>
      <c r="I29" s="566">
        <v>2083.3333333333335</v>
      </c>
      <c r="J29" s="567">
        <v>2083.3333333333335</v>
      </c>
      <c r="K29" s="566">
        <v>2083.3333333333335</v>
      </c>
      <c r="L29" s="567">
        <v>2083.3333333333335</v>
      </c>
      <c r="M29" s="566">
        <v>2083.3333333333335</v>
      </c>
      <c r="N29" s="567">
        <v>2083.3333333333335</v>
      </c>
      <c r="O29" s="566">
        <v>2083.3333333333335</v>
      </c>
      <c r="P29" s="567">
        <v>2083.3333333333335</v>
      </c>
      <c r="Q29" s="566">
        <v>2083.3333333333335</v>
      </c>
      <c r="R29" s="568">
        <v>24999.999999999996</v>
      </c>
    </row>
    <row r="30" spans="1:18" ht="12" customHeight="1">
      <c r="A30" s="562"/>
      <c r="B30" s="563" t="s">
        <v>638</v>
      </c>
      <c r="C30" s="564">
        <v>32000</v>
      </c>
      <c r="D30" s="564"/>
      <c r="E30" s="565">
        <v>32000</v>
      </c>
      <c r="F30" s="562">
        <v>2666.6666666666665</v>
      </c>
      <c r="G30" s="566">
        <v>2666.6666666666665</v>
      </c>
      <c r="H30" s="567">
        <v>2666.6666666666665</v>
      </c>
      <c r="I30" s="566">
        <v>2666.6666666666665</v>
      </c>
      <c r="J30" s="567">
        <v>2666.6666666666665</v>
      </c>
      <c r="K30" s="566">
        <v>2666.6666666666665</v>
      </c>
      <c r="L30" s="567">
        <v>2666.6666666666665</v>
      </c>
      <c r="M30" s="566">
        <v>2666.6666666666665</v>
      </c>
      <c r="N30" s="567">
        <v>2666.6666666666665</v>
      </c>
      <c r="O30" s="566">
        <v>2666.6666666666665</v>
      </c>
      <c r="P30" s="567">
        <v>2666.6666666666665</v>
      </c>
      <c r="Q30" s="566">
        <v>2666.6666666666665</v>
      </c>
      <c r="R30" s="568">
        <v>32000.000000000004</v>
      </c>
    </row>
    <row r="31" spans="1:18" ht="12" customHeight="1">
      <c r="A31" s="562"/>
      <c r="B31" s="563" t="s">
        <v>627</v>
      </c>
      <c r="C31" s="564">
        <v>400000</v>
      </c>
      <c r="D31" s="564"/>
      <c r="E31" s="565">
        <v>0</v>
      </c>
      <c r="F31" s="562">
        <v>0</v>
      </c>
      <c r="G31" s="566">
        <v>0</v>
      </c>
      <c r="H31" s="567">
        <v>0</v>
      </c>
      <c r="I31" s="566">
        <v>0</v>
      </c>
      <c r="J31" s="567">
        <v>0</v>
      </c>
      <c r="K31" s="566">
        <v>0</v>
      </c>
      <c r="L31" s="567">
        <v>0</v>
      </c>
      <c r="M31" s="566">
        <v>0</v>
      </c>
      <c r="N31" s="567">
        <v>0</v>
      </c>
      <c r="O31" s="566">
        <v>0</v>
      </c>
      <c r="P31" s="567">
        <v>0</v>
      </c>
      <c r="Q31" s="566">
        <v>0</v>
      </c>
      <c r="R31" s="568">
        <v>0</v>
      </c>
    </row>
    <row r="32" spans="1:18" ht="12" customHeight="1">
      <c r="A32" s="562"/>
      <c r="B32" s="563" t="s">
        <v>639</v>
      </c>
      <c r="C32" s="564">
        <v>2467200</v>
      </c>
      <c r="D32" s="564"/>
      <c r="E32" s="565">
        <v>833000</v>
      </c>
      <c r="F32" s="562">
        <v>69416.66666666667</v>
      </c>
      <c r="G32" s="566">
        <v>69416.66666666667</v>
      </c>
      <c r="H32" s="567">
        <v>69416.66666666667</v>
      </c>
      <c r="I32" s="566">
        <v>69416.66666666667</v>
      </c>
      <c r="J32" s="567">
        <v>69416.66666666667</v>
      </c>
      <c r="K32" s="566">
        <v>69416.66666666667</v>
      </c>
      <c r="L32" s="567">
        <v>69416.66666666667</v>
      </c>
      <c r="M32" s="566">
        <v>69416.66666666667</v>
      </c>
      <c r="N32" s="567">
        <v>69416.66666666667</v>
      </c>
      <c r="O32" s="566">
        <v>69416.66666666667</v>
      </c>
      <c r="P32" s="567">
        <v>69416.66666666667</v>
      </c>
      <c r="Q32" s="566">
        <v>69416.66666666667</v>
      </c>
      <c r="R32" s="568">
        <v>832999.9999999999</v>
      </c>
    </row>
    <row r="33" spans="1:18" ht="12" customHeight="1" thickBot="1">
      <c r="A33" s="569"/>
      <c r="B33" s="570" t="s">
        <v>640</v>
      </c>
      <c r="C33" s="571">
        <v>500000</v>
      </c>
      <c r="D33" s="571"/>
      <c r="E33" s="572">
        <v>500000</v>
      </c>
      <c r="F33" s="569">
        <v>41666.666666666664</v>
      </c>
      <c r="G33" s="573">
        <v>41666.666666666664</v>
      </c>
      <c r="H33" s="574">
        <v>41666.666666666664</v>
      </c>
      <c r="I33" s="573">
        <v>41666.666666666664</v>
      </c>
      <c r="J33" s="574">
        <v>41666.666666666664</v>
      </c>
      <c r="K33" s="573">
        <v>41666.666666666664</v>
      </c>
      <c r="L33" s="574">
        <v>41666.666666666664</v>
      </c>
      <c r="M33" s="573">
        <v>41666.666666666664</v>
      </c>
      <c r="N33" s="574">
        <v>41666.666666666664</v>
      </c>
      <c r="O33" s="573">
        <v>41666.666666666664</v>
      </c>
      <c r="P33" s="574">
        <v>41666.666666666664</v>
      </c>
      <c r="Q33" s="573">
        <v>41666.666666666664</v>
      </c>
      <c r="R33" s="575">
        <v>500000.00000000006</v>
      </c>
    </row>
    <row r="34" spans="1:18" ht="12" customHeight="1" thickBot="1">
      <c r="A34" s="976" t="s">
        <v>641</v>
      </c>
      <c r="B34" s="981"/>
      <c r="C34" s="538">
        <v>9380000</v>
      </c>
      <c r="D34" s="538">
        <v>9380000</v>
      </c>
      <c r="E34" s="544">
        <v>9380000</v>
      </c>
      <c r="F34" s="545">
        <v>781666.6666666667</v>
      </c>
      <c r="G34" s="546">
        <v>781666.6666666667</v>
      </c>
      <c r="H34" s="547">
        <v>781666.6666666667</v>
      </c>
      <c r="I34" s="546">
        <v>781666.6666666667</v>
      </c>
      <c r="J34" s="547">
        <v>781666.6666666667</v>
      </c>
      <c r="K34" s="546">
        <v>781666.6666666667</v>
      </c>
      <c r="L34" s="547">
        <v>781666.6666666667</v>
      </c>
      <c r="M34" s="546">
        <v>781666.6666666667</v>
      </c>
      <c r="N34" s="547">
        <v>781666.6666666667</v>
      </c>
      <c r="O34" s="546">
        <v>781666.6666666667</v>
      </c>
      <c r="P34" s="547">
        <v>781666.6666666667</v>
      </c>
      <c r="Q34" s="546">
        <v>781666.6666666667</v>
      </c>
      <c r="R34" s="548">
        <v>9380000.000000002</v>
      </c>
    </row>
    <row r="35" spans="1:18" ht="12" customHeight="1">
      <c r="A35" s="555"/>
      <c r="B35" s="556" t="s">
        <v>642</v>
      </c>
      <c r="C35" s="557">
        <v>6580000</v>
      </c>
      <c r="D35" s="557"/>
      <c r="E35" s="558">
        <v>6580000</v>
      </c>
      <c r="F35" s="555">
        <v>548333.3333333334</v>
      </c>
      <c r="G35" s="559">
        <v>548333.3333333334</v>
      </c>
      <c r="H35" s="560">
        <v>548333.3333333334</v>
      </c>
      <c r="I35" s="559">
        <v>548333.3333333334</v>
      </c>
      <c r="J35" s="560">
        <v>548333.3333333334</v>
      </c>
      <c r="K35" s="559">
        <v>548333.3333333334</v>
      </c>
      <c r="L35" s="560">
        <v>548333.3333333334</v>
      </c>
      <c r="M35" s="559">
        <v>548333.3333333334</v>
      </c>
      <c r="N35" s="560">
        <v>548333.3333333334</v>
      </c>
      <c r="O35" s="559">
        <v>548333.3333333334</v>
      </c>
      <c r="P35" s="560">
        <v>548333.3333333334</v>
      </c>
      <c r="Q35" s="559">
        <v>548333.3333333334</v>
      </c>
      <c r="R35" s="561">
        <v>6579999.999999999</v>
      </c>
    </row>
    <row r="36" spans="1:18" ht="12" customHeight="1">
      <c r="A36" s="562"/>
      <c r="B36" s="563" t="s">
        <v>643</v>
      </c>
      <c r="C36" s="564">
        <v>0</v>
      </c>
      <c r="D36" s="564"/>
      <c r="E36" s="565">
        <v>0</v>
      </c>
      <c r="F36" s="562">
        <v>0</v>
      </c>
      <c r="G36" s="566">
        <v>0</v>
      </c>
      <c r="H36" s="567">
        <v>0</v>
      </c>
      <c r="I36" s="566">
        <v>0</v>
      </c>
      <c r="J36" s="567">
        <v>0</v>
      </c>
      <c r="K36" s="566">
        <v>0</v>
      </c>
      <c r="L36" s="567">
        <v>0</v>
      </c>
      <c r="M36" s="566">
        <v>0</v>
      </c>
      <c r="N36" s="567">
        <v>0</v>
      </c>
      <c r="O36" s="566">
        <v>0</v>
      </c>
      <c r="P36" s="567">
        <v>0</v>
      </c>
      <c r="Q36" s="566">
        <v>0</v>
      </c>
      <c r="R36" s="568">
        <v>0</v>
      </c>
    </row>
    <row r="37" spans="1:18" ht="12" customHeight="1">
      <c r="A37" s="562"/>
      <c r="B37" s="563" t="s">
        <v>627</v>
      </c>
      <c r="C37" s="564">
        <v>1000000</v>
      </c>
      <c r="D37" s="564"/>
      <c r="E37" s="565">
        <v>1000000</v>
      </c>
      <c r="F37" s="562">
        <v>83333.33333333333</v>
      </c>
      <c r="G37" s="566">
        <v>83333.33333333333</v>
      </c>
      <c r="H37" s="567">
        <v>83333.33333333333</v>
      </c>
      <c r="I37" s="566">
        <v>83333.33333333333</v>
      </c>
      <c r="J37" s="567">
        <v>83333.33333333333</v>
      </c>
      <c r="K37" s="566">
        <v>83333.33333333333</v>
      </c>
      <c r="L37" s="567">
        <v>83333.33333333333</v>
      </c>
      <c r="M37" s="566">
        <v>83333.33333333333</v>
      </c>
      <c r="N37" s="567">
        <v>83333.33333333333</v>
      </c>
      <c r="O37" s="566">
        <v>83333.33333333333</v>
      </c>
      <c r="P37" s="567">
        <v>83333.33333333333</v>
      </c>
      <c r="Q37" s="566">
        <v>83333.33333333333</v>
      </c>
      <c r="R37" s="568">
        <v>1000000.0000000001</v>
      </c>
    </row>
    <row r="38" spans="1:18" ht="12" customHeight="1" thickBot="1">
      <c r="A38" s="569"/>
      <c r="B38" s="570" t="s">
        <v>644</v>
      </c>
      <c r="C38" s="571">
        <v>1800000</v>
      </c>
      <c r="D38" s="571"/>
      <c r="E38" s="572">
        <v>1800000</v>
      </c>
      <c r="F38" s="569">
        <v>150000</v>
      </c>
      <c r="G38" s="573">
        <v>150000</v>
      </c>
      <c r="H38" s="574">
        <v>150000</v>
      </c>
      <c r="I38" s="573">
        <v>150000</v>
      </c>
      <c r="J38" s="574">
        <v>150000</v>
      </c>
      <c r="K38" s="573">
        <v>150000</v>
      </c>
      <c r="L38" s="574">
        <v>150000</v>
      </c>
      <c r="M38" s="573">
        <v>150000</v>
      </c>
      <c r="N38" s="574">
        <v>150000</v>
      </c>
      <c r="O38" s="573">
        <v>150000</v>
      </c>
      <c r="P38" s="574">
        <v>150000</v>
      </c>
      <c r="Q38" s="573">
        <v>150000</v>
      </c>
      <c r="R38" s="575">
        <v>1800000</v>
      </c>
    </row>
    <row r="39" spans="1:18" ht="12" customHeight="1" thickBot="1">
      <c r="A39" s="976" t="s">
        <v>645</v>
      </c>
      <c r="B39" s="977"/>
      <c r="C39" s="538">
        <v>11400000</v>
      </c>
      <c r="D39" s="538">
        <v>9402000</v>
      </c>
      <c r="E39" s="544">
        <v>9402000</v>
      </c>
      <c r="F39" s="545">
        <v>783500</v>
      </c>
      <c r="G39" s="546">
        <v>783500</v>
      </c>
      <c r="H39" s="547">
        <v>783500</v>
      </c>
      <c r="I39" s="546">
        <v>783500</v>
      </c>
      <c r="J39" s="547">
        <v>783500</v>
      </c>
      <c r="K39" s="546">
        <v>783500</v>
      </c>
      <c r="L39" s="547">
        <v>783500</v>
      </c>
      <c r="M39" s="546">
        <v>783500</v>
      </c>
      <c r="N39" s="547">
        <v>783500</v>
      </c>
      <c r="O39" s="546">
        <v>783500</v>
      </c>
      <c r="P39" s="547">
        <v>783500</v>
      </c>
      <c r="Q39" s="546">
        <v>783500</v>
      </c>
      <c r="R39" s="548">
        <v>9402000</v>
      </c>
    </row>
    <row r="40" spans="1:18" ht="12" customHeight="1">
      <c r="A40" s="555"/>
      <c r="B40" s="556" t="s">
        <v>646</v>
      </c>
      <c r="C40" s="557">
        <v>500000</v>
      </c>
      <c r="D40" s="557"/>
      <c r="E40" s="558">
        <v>0</v>
      </c>
      <c r="F40" s="555">
        <v>0</v>
      </c>
      <c r="G40" s="559">
        <v>0</v>
      </c>
      <c r="H40" s="560">
        <v>0</v>
      </c>
      <c r="I40" s="559">
        <v>0</v>
      </c>
      <c r="J40" s="560">
        <v>0</v>
      </c>
      <c r="K40" s="559">
        <v>0</v>
      </c>
      <c r="L40" s="560">
        <v>0</v>
      </c>
      <c r="M40" s="559">
        <v>0</v>
      </c>
      <c r="N40" s="560">
        <v>0</v>
      </c>
      <c r="O40" s="559">
        <v>0</v>
      </c>
      <c r="P40" s="560">
        <v>0</v>
      </c>
      <c r="Q40" s="559">
        <v>0</v>
      </c>
      <c r="R40" s="561">
        <v>0</v>
      </c>
    </row>
    <row r="41" spans="1:18" ht="12" customHeight="1">
      <c r="A41" s="562"/>
      <c r="B41" s="563" t="s">
        <v>647</v>
      </c>
      <c r="C41" s="564">
        <v>5000000</v>
      </c>
      <c r="D41" s="564"/>
      <c r="E41" s="565">
        <v>4300000</v>
      </c>
      <c r="F41" s="562">
        <v>358333.3333333333</v>
      </c>
      <c r="G41" s="566">
        <v>358333.3333333333</v>
      </c>
      <c r="H41" s="567">
        <v>358333.3333333333</v>
      </c>
      <c r="I41" s="566">
        <v>358333.3333333333</v>
      </c>
      <c r="J41" s="567">
        <v>358333.3333333333</v>
      </c>
      <c r="K41" s="566">
        <v>358333.3333333333</v>
      </c>
      <c r="L41" s="567">
        <v>358333.3333333333</v>
      </c>
      <c r="M41" s="566">
        <v>358333.3333333333</v>
      </c>
      <c r="N41" s="567">
        <v>358333.3333333333</v>
      </c>
      <c r="O41" s="566">
        <v>358333.3333333333</v>
      </c>
      <c r="P41" s="567">
        <v>358333.3333333333</v>
      </c>
      <c r="Q41" s="566">
        <v>358333.3333333333</v>
      </c>
      <c r="R41" s="568">
        <v>4300000.000000001</v>
      </c>
    </row>
    <row r="42" spans="1:18" ht="12" customHeight="1">
      <c r="A42" s="562"/>
      <c r="B42" s="563" t="s">
        <v>648</v>
      </c>
      <c r="C42" s="564">
        <v>5000000</v>
      </c>
      <c r="D42" s="564"/>
      <c r="E42" s="565">
        <v>4600000</v>
      </c>
      <c r="F42" s="562">
        <v>383333.3333333333</v>
      </c>
      <c r="G42" s="566">
        <v>383333.3333333333</v>
      </c>
      <c r="H42" s="567">
        <v>383333.3333333333</v>
      </c>
      <c r="I42" s="566">
        <v>383333.3333333333</v>
      </c>
      <c r="J42" s="567">
        <v>383333.3333333333</v>
      </c>
      <c r="K42" s="566">
        <v>383333.3333333333</v>
      </c>
      <c r="L42" s="567">
        <v>383333.3333333333</v>
      </c>
      <c r="M42" s="566">
        <v>383333.3333333333</v>
      </c>
      <c r="N42" s="567">
        <v>383333.3333333333</v>
      </c>
      <c r="O42" s="566">
        <v>383333.3333333333</v>
      </c>
      <c r="P42" s="567">
        <v>383333.3333333333</v>
      </c>
      <c r="Q42" s="566">
        <v>383333.3333333333</v>
      </c>
      <c r="R42" s="568">
        <v>4600000</v>
      </c>
    </row>
    <row r="43" spans="1:18" ht="12" customHeight="1">
      <c r="A43" s="562"/>
      <c r="B43" s="563" t="s">
        <v>649</v>
      </c>
      <c r="C43" s="564">
        <v>0</v>
      </c>
      <c r="D43" s="564"/>
      <c r="E43" s="565">
        <v>0</v>
      </c>
      <c r="F43" s="562">
        <v>0</v>
      </c>
      <c r="G43" s="566">
        <v>0</v>
      </c>
      <c r="H43" s="567">
        <v>0</v>
      </c>
      <c r="I43" s="566">
        <v>0</v>
      </c>
      <c r="J43" s="567">
        <v>0</v>
      </c>
      <c r="K43" s="566">
        <v>0</v>
      </c>
      <c r="L43" s="567">
        <v>0</v>
      </c>
      <c r="M43" s="566">
        <v>0</v>
      </c>
      <c r="N43" s="567">
        <v>0</v>
      </c>
      <c r="O43" s="566">
        <v>0</v>
      </c>
      <c r="P43" s="567">
        <v>0</v>
      </c>
      <c r="Q43" s="566">
        <v>0</v>
      </c>
      <c r="R43" s="568">
        <v>0</v>
      </c>
    </row>
    <row r="44" spans="1:18" ht="12" customHeight="1" thickBot="1">
      <c r="A44" s="569"/>
      <c r="B44" s="570" t="s">
        <v>627</v>
      </c>
      <c r="C44" s="571">
        <v>900000</v>
      </c>
      <c r="D44" s="571"/>
      <c r="E44" s="572">
        <v>502000</v>
      </c>
      <c r="F44" s="569">
        <v>41833.333333333336</v>
      </c>
      <c r="G44" s="573">
        <v>41833.333333333336</v>
      </c>
      <c r="H44" s="574">
        <v>41833.333333333336</v>
      </c>
      <c r="I44" s="573">
        <v>41833.333333333336</v>
      </c>
      <c r="J44" s="574">
        <v>41833.333333333336</v>
      </c>
      <c r="K44" s="573">
        <v>41833.333333333336</v>
      </c>
      <c r="L44" s="574">
        <v>41833.333333333336</v>
      </c>
      <c r="M44" s="573">
        <v>41833.333333333336</v>
      </c>
      <c r="N44" s="574">
        <v>41833.333333333336</v>
      </c>
      <c r="O44" s="573">
        <v>41833.333333333336</v>
      </c>
      <c r="P44" s="574">
        <v>41833.333333333336</v>
      </c>
      <c r="Q44" s="573">
        <v>41833.333333333336</v>
      </c>
      <c r="R44" s="575">
        <v>501999.99999999994</v>
      </c>
    </row>
    <row r="45" spans="1:18" ht="12" customHeight="1" thickBot="1">
      <c r="A45" s="976" t="s">
        <v>650</v>
      </c>
      <c r="B45" s="977"/>
      <c r="C45" s="538">
        <v>13466700</v>
      </c>
      <c r="D45" s="538"/>
      <c r="E45" s="544">
        <v>13466700</v>
      </c>
      <c r="F45" s="544">
        <v>1122225.0000000002</v>
      </c>
      <c r="G45" s="546">
        <v>1122225.0000000002</v>
      </c>
      <c r="H45" s="547">
        <v>1122225.0000000002</v>
      </c>
      <c r="I45" s="546">
        <v>1122225.0000000002</v>
      </c>
      <c r="J45" s="547">
        <v>1122225.0000000002</v>
      </c>
      <c r="K45" s="546">
        <v>1122225.0000000002</v>
      </c>
      <c r="L45" s="547">
        <v>1122225.0000000002</v>
      </c>
      <c r="M45" s="546">
        <v>1122225.0000000002</v>
      </c>
      <c r="N45" s="547">
        <v>1122225.0000000002</v>
      </c>
      <c r="O45" s="546">
        <v>1122225.0000000002</v>
      </c>
      <c r="P45" s="547">
        <v>1122225.0000000002</v>
      </c>
      <c r="Q45" s="546">
        <v>1122225.0000000002</v>
      </c>
      <c r="R45" s="548">
        <v>13466700.000000002</v>
      </c>
    </row>
    <row r="46" spans="1:18" ht="12" customHeight="1">
      <c r="A46" s="555"/>
      <c r="B46" s="556" t="s">
        <v>651</v>
      </c>
      <c r="C46" s="557">
        <v>2200000</v>
      </c>
      <c r="D46" s="557"/>
      <c r="E46" s="558">
        <v>2200000</v>
      </c>
      <c r="F46" s="555">
        <v>183333.33333333334</v>
      </c>
      <c r="G46" s="559">
        <v>183333.33333333334</v>
      </c>
      <c r="H46" s="560">
        <v>183333.33333333334</v>
      </c>
      <c r="I46" s="559">
        <v>183333.33333333334</v>
      </c>
      <c r="J46" s="560">
        <v>183333.33333333334</v>
      </c>
      <c r="K46" s="559">
        <v>183333.33333333334</v>
      </c>
      <c r="L46" s="560">
        <v>183333.33333333334</v>
      </c>
      <c r="M46" s="559">
        <v>183333.33333333334</v>
      </c>
      <c r="N46" s="560">
        <v>183333.33333333334</v>
      </c>
      <c r="O46" s="559">
        <v>183333.33333333334</v>
      </c>
      <c r="P46" s="560">
        <v>183333.33333333334</v>
      </c>
      <c r="Q46" s="559">
        <v>183333.33333333334</v>
      </c>
      <c r="R46" s="561">
        <v>2199999.9999999995</v>
      </c>
    </row>
    <row r="47" spans="1:18" ht="12" customHeight="1">
      <c r="A47" s="562"/>
      <c r="B47" s="563" t="s">
        <v>652</v>
      </c>
      <c r="C47" s="564">
        <v>5973000</v>
      </c>
      <c r="D47" s="564"/>
      <c r="E47" s="565">
        <v>5973000</v>
      </c>
      <c r="F47" s="562">
        <v>497750</v>
      </c>
      <c r="G47" s="566">
        <v>497750</v>
      </c>
      <c r="H47" s="567">
        <v>497750</v>
      </c>
      <c r="I47" s="566">
        <v>497750</v>
      </c>
      <c r="J47" s="567">
        <v>497750</v>
      </c>
      <c r="K47" s="566">
        <v>497750</v>
      </c>
      <c r="L47" s="567">
        <v>497750</v>
      </c>
      <c r="M47" s="566">
        <v>497750</v>
      </c>
      <c r="N47" s="567">
        <v>497750</v>
      </c>
      <c r="O47" s="566">
        <v>497750</v>
      </c>
      <c r="P47" s="567">
        <v>497750</v>
      </c>
      <c r="Q47" s="566">
        <v>497750</v>
      </c>
      <c r="R47" s="568">
        <v>5973000</v>
      </c>
    </row>
    <row r="48" spans="1:18" ht="12" customHeight="1">
      <c r="A48" s="562"/>
      <c r="B48" s="563" t="s">
        <v>653</v>
      </c>
      <c r="C48" s="564">
        <v>900000</v>
      </c>
      <c r="D48" s="564"/>
      <c r="E48" s="565">
        <v>900000</v>
      </c>
      <c r="F48" s="562">
        <v>75000</v>
      </c>
      <c r="G48" s="566">
        <v>75000</v>
      </c>
      <c r="H48" s="567">
        <v>75000</v>
      </c>
      <c r="I48" s="566">
        <v>75000</v>
      </c>
      <c r="J48" s="567">
        <v>75000</v>
      </c>
      <c r="K48" s="566">
        <v>75000</v>
      </c>
      <c r="L48" s="567">
        <v>75000</v>
      </c>
      <c r="M48" s="566">
        <v>75000</v>
      </c>
      <c r="N48" s="567">
        <v>75000</v>
      </c>
      <c r="O48" s="566">
        <v>75000</v>
      </c>
      <c r="P48" s="567">
        <v>75000</v>
      </c>
      <c r="Q48" s="566">
        <v>75000</v>
      </c>
      <c r="R48" s="568">
        <v>900000</v>
      </c>
    </row>
    <row r="49" spans="1:18" ht="12" customHeight="1">
      <c r="A49" s="562"/>
      <c r="B49" s="563" t="s">
        <v>654</v>
      </c>
      <c r="C49" s="564">
        <v>1023000</v>
      </c>
      <c r="D49" s="564"/>
      <c r="E49" s="565">
        <v>1023000</v>
      </c>
      <c r="F49" s="562">
        <v>85250</v>
      </c>
      <c r="G49" s="566">
        <v>85250</v>
      </c>
      <c r="H49" s="567">
        <v>85250</v>
      </c>
      <c r="I49" s="566">
        <v>85250</v>
      </c>
      <c r="J49" s="567">
        <v>85250</v>
      </c>
      <c r="K49" s="566">
        <v>85250</v>
      </c>
      <c r="L49" s="567">
        <v>85250</v>
      </c>
      <c r="M49" s="566">
        <v>85250</v>
      </c>
      <c r="N49" s="567">
        <v>85250</v>
      </c>
      <c r="O49" s="566">
        <v>85250</v>
      </c>
      <c r="P49" s="567">
        <v>85250</v>
      </c>
      <c r="Q49" s="566">
        <v>85250</v>
      </c>
      <c r="R49" s="568">
        <v>1023000</v>
      </c>
    </row>
    <row r="50" spans="1:18" ht="12" customHeight="1">
      <c r="A50" s="562"/>
      <c r="B50" s="563" t="s">
        <v>655</v>
      </c>
      <c r="C50" s="564">
        <v>350000</v>
      </c>
      <c r="D50" s="564"/>
      <c r="E50" s="565">
        <v>350000</v>
      </c>
      <c r="F50" s="562">
        <v>29166.666666666668</v>
      </c>
      <c r="G50" s="566">
        <v>29166.666666666668</v>
      </c>
      <c r="H50" s="567">
        <v>29166.666666666668</v>
      </c>
      <c r="I50" s="566">
        <v>29166.666666666668</v>
      </c>
      <c r="J50" s="567">
        <v>29166.666666666668</v>
      </c>
      <c r="K50" s="566">
        <v>29166.666666666668</v>
      </c>
      <c r="L50" s="567">
        <v>29166.666666666668</v>
      </c>
      <c r="M50" s="566">
        <v>29166.666666666668</v>
      </c>
      <c r="N50" s="567">
        <v>29166.666666666668</v>
      </c>
      <c r="O50" s="566">
        <v>29166.666666666668</v>
      </c>
      <c r="P50" s="567">
        <v>29166.666666666668</v>
      </c>
      <c r="Q50" s="566">
        <v>29166.666666666668</v>
      </c>
      <c r="R50" s="568">
        <v>350000.00000000006</v>
      </c>
    </row>
    <row r="51" spans="1:18" ht="12" customHeight="1">
      <c r="A51" s="562"/>
      <c r="B51" s="563" t="s">
        <v>656</v>
      </c>
      <c r="C51" s="564">
        <v>511500</v>
      </c>
      <c r="D51" s="564"/>
      <c r="E51" s="565">
        <v>511500</v>
      </c>
      <c r="F51" s="562">
        <v>42625</v>
      </c>
      <c r="G51" s="566">
        <v>42625</v>
      </c>
      <c r="H51" s="567">
        <v>42625</v>
      </c>
      <c r="I51" s="566">
        <v>42625</v>
      </c>
      <c r="J51" s="567">
        <v>42625</v>
      </c>
      <c r="K51" s="566">
        <v>42625</v>
      </c>
      <c r="L51" s="567">
        <v>42625</v>
      </c>
      <c r="M51" s="566">
        <v>42625</v>
      </c>
      <c r="N51" s="567">
        <v>42625</v>
      </c>
      <c r="O51" s="566">
        <v>42625</v>
      </c>
      <c r="P51" s="567">
        <v>42625</v>
      </c>
      <c r="Q51" s="566">
        <v>42625</v>
      </c>
      <c r="R51" s="568">
        <v>511500</v>
      </c>
    </row>
    <row r="52" spans="1:18" ht="12" customHeight="1">
      <c r="A52" s="562"/>
      <c r="B52" s="563" t="s">
        <v>657</v>
      </c>
      <c r="C52" s="564">
        <v>150000</v>
      </c>
      <c r="D52" s="564"/>
      <c r="E52" s="565">
        <v>150000</v>
      </c>
      <c r="F52" s="562">
        <v>12500</v>
      </c>
      <c r="G52" s="566">
        <v>12500</v>
      </c>
      <c r="H52" s="567">
        <v>12500</v>
      </c>
      <c r="I52" s="566">
        <v>12500</v>
      </c>
      <c r="J52" s="567">
        <v>12500</v>
      </c>
      <c r="K52" s="566">
        <v>12500</v>
      </c>
      <c r="L52" s="567">
        <v>12500</v>
      </c>
      <c r="M52" s="566">
        <v>12500</v>
      </c>
      <c r="N52" s="567">
        <v>12500</v>
      </c>
      <c r="O52" s="566">
        <v>12500</v>
      </c>
      <c r="P52" s="567">
        <v>12500</v>
      </c>
      <c r="Q52" s="566">
        <v>12500</v>
      </c>
      <c r="R52" s="568">
        <v>150000</v>
      </c>
    </row>
    <row r="53" spans="1:18" ht="12" customHeight="1">
      <c r="A53" s="562"/>
      <c r="B53" s="563" t="s">
        <v>658</v>
      </c>
      <c r="C53" s="564">
        <v>150000</v>
      </c>
      <c r="D53" s="564"/>
      <c r="E53" s="565">
        <v>150000</v>
      </c>
      <c r="F53" s="562">
        <v>12500</v>
      </c>
      <c r="G53" s="566">
        <v>12500</v>
      </c>
      <c r="H53" s="567">
        <v>12500</v>
      </c>
      <c r="I53" s="566">
        <v>12500</v>
      </c>
      <c r="J53" s="567">
        <v>12500</v>
      </c>
      <c r="K53" s="566">
        <v>12500</v>
      </c>
      <c r="L53" s="567">
        <v>12500</v>
      </c>
      <c r="M53" s="566">
        <v>12500</v>
      </c>
      <c r="N53" s="567">
        <v>12500</v>
      </c>
      <c r="O53" s="566">
        <v>12500</v>
      </c>
      <c r="P53" s="567">
        <v>12500</v>
      </c>
      <c r="Q53" s="566">
        <v>12500</v>
      </c>
      <c r="R53" s="568">
        <v>150000</v>
      </c>
    </row>
    <row r="54" spans="1:18" ht="12" customHeight="1">
      <c r="A54" s="562"/>
      <c r="B54" s="563" t="s">
        <v>627</v>
      </c>
      <c r="C54" s="564">
        <v>1300000</v>
      </c>
      <c r="D54" s="564"/>
      <c r="E54" s="565">
        <v>1300000</v>
      </c>
      <c r="F54" s="562">
        <v>108333.33333333333</v>
      </c>
      <c r="G54" s="566">
        <v>108333.33333333333</v>
      </c>
      <c r="H54" s="567">
        <v>108333.33333333333</v>
      </c>
      <c r="I54" s="566">
        <v>108333.33333333333</v>
      </c>
      <c r="J54" s="567">
        <v>108333.33333333333</v>
      </c>
      <c r="K54" s="566">
        <v>108333.33333333333</v>
      </c>
      <c r="L54" s="567">
        <v>108333.33333333333</v>
      </c>
      <c r="M54" s="566">
        <v>108333.33333333333</v>
      </c>
      <c r="N54" s="567">
        <v>108333.33333333333</v>
      </c>
      <c r="O54" s="566">
        <v>108333.33333333333</v>
      </c>
      <c r="P54" s="567">
        <v>108333.33333333333</v>
      </c>
      <c r="Q54" s="566">
        <v>108333.33333333333</v>
      </c>
      <c r="R54" s="568">
        <v>1300000</v>
      </c>
    </row>
    <row r="55" spans="1:18" ht="12" customHeight="1">
      <c r="A55" s="562"/>
      <c r="B55" s="563" t="s">
        <v>659</v>
      </c>
      <c r="C55" s="564">
        <v>300000</v>
      </c>
      <c r="D55" s="564"/>
      <c r="E55" s="565">
        <v>300000</v>
      </c>
      <c r="F55" s="562">
        <v>25000</v>
      </c>
      <c r="G55" s="566">
        <v>25000</v>
      </c>
      <c r="H55" s="567">
        <v>25000</v>
      </c>
      <c r="I55" s="566">
        <v>25000</v>
      </c>
      <c r="J55" s="567">
        <v>25000</v>
      </c>
      <c r="K55" s="566">
        <v>25000</v>
      </c>
      <c r="L55" s="567">
        <v>25000</v>
      </c>
      <c r="M55" s="566">
        <v>25000</v>
      </c>
      <c r="N55" s="567">
        <v>25000</v>
      </c>
      <c r="O55" s="566">
        <v>25000</v>
      </c>
      <c r="P55" s="567">
        <v>25000</v>
      </c>
      <c r="Q55" s="566">
        <v>25000</v>
      </c>
      <c r="R55" s="568">
        <v>300000</v>
      </c>
    </row>
    <row r="56" spans="1:18" ht="12" customHeight="1">
      <c r="A56" s="562"/>
      <c r="B56" s="563" t="s">
        <v>660</v>
      </c>
      <c r="C56" s="564">
        <v>409200</v>
      </c>
      <c r="D56" s="564"/>
      <c r="E56" s="565">
        <v>409200</v>
      </c>
      <c r="F56" s="562">
        <v>34100</v>
      </c>
      <c r="G56" s="566">
        <v>34100</v>
      </c>
      <c r="H56" s="567">
        <v>34100</v>
      </c>
      <c r="I56" s="566">
        <v>34100</v>
      </c>
      <c r="J56" s="567">
        <v>34100</v>
      </c>
      <c r="K56" s="566">
        <v>34100</v>
      </c>
      <c r="L56" s="567">
        <v>34100</v>
      </c>
      <c r="M56" s="566">
        <v>34100</v>
      </c>
      <c r="N56" s="567">
        <v>34100</v>
      </c>
      <c r="O56" s="566">
        <v>34100</v>
      </c>
      <c r="P56" s="567">
        <v>34100</v>
      </c>
      <c r="Q56" s="566">
        <v>34100</v>
      </c>
      <c r="R56" s="568">
        <v>409200</v>
      </c>
    </row>
    <row r="57" spans="1:18" ht="12" customHeight="1" thickBot="1">
      <c r="A57" s="569"/>
      <c r="B57" s="570" t="s">
        <v>661</v>
      </c>
      <c r="C57" s="571">
        <v>200000</v>
      </c>
      <c r="D57" s="571"/>
      <c r="E57" s="572">
        <v>200000</v>
      </c>
      <c r="F57" s="562">
        <v>16666.666666666668</v>
      </c>
      <c r="G57" s="566">
        <v>16666.666666666668</v>
      </c>
      <c r="H57" s="567">
        <v>16666.666666666668</v>
      </c>
      <c r="I57" s="566">
        <v>16666.666666666668</v>
      </c>
      <c r="J57" s="567">
        <v>16666.666666666668</v>
      </c>
      <c r="K57" s="566">
        <v>16666.666666666668</v>
      </c>
      <c r="L57" s="567">
        <v>16666.666666666668</v>
      </c>
      <c r="M57" s="566">
        <v>16666.666666666668</v>
      </c>
      <c r="N57" s="567">
        <v>16666.666666666668</v>
      </c>
      <c r="O57" s="566">
        <v>16666.666666666668</v>
      </c>
      <c r="P57" s="567">
        <v>16666.666666666668</v>
      </c>
      <c r="Q57" s="566">
        <v>16666.666666666668</v>
      </c>
      <c r="R57" s="575">
        <v>199999.99999999997</v>
      </c>
    </row>
    <row r="58" spans="1:18" ht="12" customHeight="1" thickBot="1">
      <c r="A58" s="976" t="s">
        <v>662</v>
      </c>
      <c r="B58" s="977"/>
      <c r="C58" s="538">
        <v>1160000</v>
      </c>
      <c r="D58" s="538"/>
      <c r="E58" s="544">
        <v>383000</v>
      </c>
      <c r="F58" s="544">
        <v>31916.666666666668</v>
      </c>
      <c r="G58" s="546">
        <v>31916.666666666668</v>
      </c>
      <c r="H58" s="547">
        <v>31916.666666666668</v>
      </c>
      <c r="I58" s="546">
        <v>31916.666666666668</v>
      </c>
      <c r="J58" s="547">
        <v>31916.666666666668</v>
      </c>
      <c r="K58" s="546">
        <v>31916.666666666668</v>
      </c>
      <c r="L58" s="547">
        <v>31916.666666666668</v>
      </c>
      <c r="M58" s="546">
        <v>31916.666666666668</v>
      </c>
      <c r="N58" s="547">
        <v>31916.666666666668</v>
      </c>
      <c r="O58" s="546">
        <v>31916.666666666668</v>
      </c>
      <c r="P58" s="547">
        <v>31916.666666666668</v>
      </c>
      <c r="Q58" s="546">
        <v>31916.666666666668</v>
      </c>
      <c r="R58" s="548">
        <v>383000.00000000006</v>
      </c>
    </row>
    <row r="59" spans="1:18" ht="12" customHeight="1">
      <c r="A59" s="555"/>
      <c r="B59" s="556" t="s">
        <v>663</v>
      </c>
      <c r="C59" s="557">
        <v>150000</v>
      </c>
      <c r="D59" s="557"/>
      <c r="E59" s="558">
        <v>0</v>
      </c>
      <c r="F59" s="562">
        <v>0</v>
      </c>
      <c r="G59" s="566">
        <v>0</v>
      </c>
      <c r="H59" s="567">
        <v>0</v>
      </c>
      <c r="I59" s="566">
        <v>0</v>
      </c>
      <c r="J59" s="567">
        <v>0</v>
      </c>
      <c r="K59" s="566">
        <v>0</v>
      </c>
      <c r="L59" s="567">
        <v>0</v>
      </c>
      <c r="M59" s="566">
        <v>0</v>
      </c>
      <c r="N59" s="567">
        <v>0</v>
      </c>
      <c r="O59" s="566">
        <v>0</v>
      </c>
      <c r="P59" s="567">
        <v>0</v>
      </c>
      <c r="Q59" s="566">
        <v>0</v>
      </c>
      <c r="R59" s="561">
        <v>0</v>
      </c>
    </row>
    <row r="60" spans="1:18" ht="12" customHeight="1">
      <c r="A60" s="562"/>
      <c r="B60" s="563" t="s">
        <v>664</v>
      </c>
      <c r="C60" s="564">
        <v>300000</v>
      </c>
      <c r="D60" s="564"/>
      <c r="E60" s="565">
        <v>0</v>
      </c>
      <c r="F60" s="562">
        <v>0</v>
      </c>
      <c r="G60" s="566">
        <v>0</v>
      </c>
      <c r="H60" s="567">
        <v>0</v>
      </c>
      <c r="I60" s="566">
        <v>0</v>
      </c>
      <c r="J60" s="567">
        <v>0</v>
      </c>
      <c r="K60" s="566">
        <v>0</v>
      </c>
      <c r="L60" s="567">
        <v>0</v>
      </c>
      <c r="M60" s="566">
        <v>0</v>
      </c>
      <c r="N60" s="567">
        <v>0</v>
      </c>
      <c r="O60" s="566">
        <v>0</v>
      </c>
      <c r="P60" s="567">
        <v>0</v>
      </c>
      <c r="Q60" s="566">
        <v>0</v>
      </c>
      <c r="R60" s="568">
        <v>0</v>
      </c>
    </row>
    <row r="61" spans="1:18" ht="12" customHeight="1">
      <c r="A61" s="562"/>
      <c r="B61" s="563" t="s">
        <v>665</v>
      </c>
      <c r="C61" s="564">
        <v>300000</v>
      </c>
      <c r="D61" s="564"/>
      <c r="E61" s="565">
        <v>300000</v>
      </c>
      <c r="F61" s="562">
        <v>25000</v>
      </c>
      <c r="G61" s="566">
        <v>25000</v>
      </c>
      <c r="H61" s="567">
        <v>25000</v>
      </c>
      <c r="I61" s="566">
        <v>25000</v>
      </c>
      <c r="J61" s="567">
        <v>25000</v>
      </c>
      <c r="K61" s="566">
        <v>25000</v>
      </c>
      <c r="L61" s="567">
        <v>25000</v>
      </c>
      <c r="M61" s="566">
        <v>25000</v>
      </c>
      <c r="N61" s="567">
        <v>25000</v>
      </c>
      <c r="O61" s="566">
        <v>25000</v>
      </c>
      <c r="P61" s="567">
        <v>25000</v>
      </c>
      <c r="Q61" s="566">
        <v>25000</v>
      </c>
      <c r="R61" s="568">
        <v>300000</v>
      </c>
    </row>
    <row r="62" spans="1:18" ht="12" customHeight="1">
      <c r="A62" s="562"/>
      <c r="B62" s="563" t="s">
        <v>666</v>
      </c>
      <c r="C62" s="564">
        <v>180000</v>
      </c>
      <c r="D62" s="564"/>
      <c r="E62" s="565">
        <v>0</v>
      </c>
      <c r="F62" s="562">
        <v>0</v>
      </c>
      <c r="G62" s="566">
        <v>0</v>
      </c>
      <c r="H62" s="567">
        <v>0</v>
      </c>
      <c r="I62" s="566">
        <v>0</v>
      </c>
      <c r="J62" s="567">
        <v>0</v>
      </c>
      <c r="K62" s="566">
        <v>0</v>
      </c>
      <c r="L62" s="567">
        <v>0</v>
      </c>
      <c r="M62" s="566">
        <v>0</v>
      </c>
      <c r="N62" s="567">
        <v>0</v>
      </c>
      <c r="O62" s="566">
        <v>0</v>
      </c>
      <c r="P62" s="567">
        <v>0</v>
      </c>
      <c r="Q62" s="566">
        <v>0</v>
      </c>
      <c r="R62" s="568">
        <v>0</v>
      </c>
    </row>
    <row r="63" spans="1:18" ht="12" customHeight="1">
      <c r="A63" s="562"/>
      <c r="B63" s="563" t="s">
        <v>667</v>
      </c>
      <c r="C63" s="564">
        <v>100000</v>
      </c>
      <c r="D63" s="564"/>
      <c r="E63" s="565">
        <v>0</v>
      </c>
      <c r="F63" s="562">
        <v>0</v>
      </c>
      <c r="G63" s="566">
        <v>0</v>
      </c>
      <c r="H63" s="567">
        <v>0</v>
      </c>
      <c r="I63" s="566">
        <v>0</v>
      </c>
      <c r="J63" s="567">
        <v>0</v>
      </c>
      <c r="K63" s="566">
        <v>0</v>
      </c>
      <c r="L63" s="567">
        <v>0</v>
      </c>
      <c r="M63" s="566">
        <v>0</v>
      </c>
      <c r="N63" s="567">
        <v>0</v>
      </c>
      <c r="O63" s="566">
        <v>0</v>
      </c>
      <c r="P63" s="567">
        <v>0</v>
      </c>
      <c r="Q63" s="566">
        <v>0</v>
      </c>
      <c r="R63" s="568">
        <v>0</v>
      </c>
    </row>
    <row r="64" spans="1:18" ht="12" customHeight="1" thickBot="1">
      <c r="A64" s="569"/>
      <c r="B64" s="576" t="s">
        <v>627</v>
      </c>
      <c r="C64" s="577">
        <v>130000</v>
      </c>
      <c r="D64" s="577"/>
      <c r="E64" s="578">
        <v>83000</v>
      </c>
      <c r="F64" s="562">
        <v>6916.666666666667</v>
      </c>
      <c r="G64" s="566">
        <v>6916.666666666667</v>
      </c>
      <c r="H64" s="567">
        <v>6916.666666666667</v>
      </c>
      <c r="I64" s="566">
        <v>6916.666666666667</v>
      </c>
      <c r="J64" s="567">
        <v>6916.666666666667</v>
      </c>
      <c r="K64" s="566">
        <v>6916.666666666667</v>
      </c>
      <c r="L64" s="567">
        <v>6916.666666666667</v>
      </c>
      <c r="M64" s="566">
        <v>6916.666666666667</v>
      </c>
      <c r="N64" s="567">
        <v>6916.666666666667</v>
      </c>
      <c r="O64" s="566">
        <v>6916.666666666667</v>
      </c>
      <c r="P64" s="567">
        <v>6916.666666666667</v>
      </c>
      <c r="Q64" s="566">
        <v>6916.666666666667</v>
      </c>
      <c r="R64" s="575">
        <v>83000</v>
      </c>
    </row>
    <row r="65" spans="1:18" ht="12" customHeight="1" thickBot="1">
      <c r="A65" s="976" t="s">
        <v>668</v>
      </c>
      <c r="B65" s="977"/>
      <c r="C65" s="538">
        <v>0</v>
      </c>
      <c r="D65" s="538">
        <v>0</v>
      </c>
      <c r="E65" s="544">
        <v>0</v>
      </c>
      <c r="F65" s="544">
        <v>0</v>
      </c>
      <c r="G65" s="546">
        <v>0</v>
      </c>
      <c r="H65" s="547">
        <v>0</v>
      </c>
      <c r="I65" s="546">
        <v>0</v>
      </c>
      <c r="J65" s="547">
        <v>0</v>
      </c>
      <c r="K65" s="546">
        <v>0</v>
      </c>
      <c r="L65" s="547">
        <v>0</v>
      </c>
      <c r="M65" s="546">
        <v>0</v>
      </c>
      <c r="N65" s="547">
        <v>0</v>
      </c>
      <c r="O65" s="546">
        <v>0</v>
      </c>
      <c r="P65" s="547">
        <v>0</v>
      </c>
      <c r="Q65" s="546">
        <v>0</v>
      </c>
      <c r="R65" s="548">
        <v>0</v>
      </c>
    </row>
    <row r="66" spans="1:18" ht="12" customHeight="1">
      <c r="A66" s="555"/>
      <c r="B66" s="556"/>
      <c r="C66" s="557"/>
      <c r="D66" s="557"/>
      <c r="E66" s="558"/>
      <c r="F66" s="562">
        <v>0</v>
      </c>
      <c r="G66" s="566"/>
      <c r="H66" s="567"/>
      <c r="I66" s="566"/>
      <c r="J66" s="567"/>
      <c r="K66" s="566"/>
      <c r="L66" s="567"/>
      <c r="M66" s="566"/>
      <c r="N66" s="567"/>
      <c r="O66" s="566"/>
      <c r="P66" s="567"/>
      <c r="Q66" s="566"/>
      <c r="R66" s="561">
        <v>0</v>
      </c>
    </row>
    <row r="67" spans="1:18" ht="12" customHeight="1" thickBot="1">
      <c r="A67" s="569"/>
      <c r="B67" s="570"/>
      <c r="C67" s="571"/>
      <c r="D67" s="571"/>
      <c r="E67" s="572"/>
      <c r="F67" s="562">
        <v>0</v>
      </c>
      <c r="G67" s="566"/>
      <c r="H67" s="567"/>
      <c r="I67" s="566"/>
      <c r="J67" s="567"/>
      <c r="K67" s="566"/>
      <c r="L67" s="567"/>
      <c r="M67" s="566"/>
      <c r="N67" s="567"/>
      <c r="O67" s="566"/>
      <c r="P67" s="567"/>
      <c r="Q67" s="566"/>
      <c r="R67" s="568">
        <v>0</v>
      </c>
    </row>
    <row r="68" spans="1:18" ht="12" customHeight="1" thickBot="1">
      <c r="A68" s="976" t="s">
        <v>669</v>
      </c>
      <c r="B68" s="977"/>
      <c r="C68" s="538">
        <v>1000000</v>
      </c>
      <c r="D68" s="538">
        <v>0</v>
      </c>
      <c r="E68" s="538">
        <v>1000000</v>
      </c>
      <c r="F68" s="544">
        <v>83333.33333333333</v>
      </c>
      <c r="G68" s="546">
        <v>83333.33333333333</v>
      </c>
      <c r="H68" s="547">
        <v>83333.33333333333</v>
      </c>
      <c r="I68" s="546">
        <v>83333.33333333333</v>
      </c>
      <c r="J68" s="547">
        <v>83333.33333333333</v>
      </c>
      <c r="K68" s="546">
        <v>83333.33333333333</v>
      </c>
      <c r="L68" s="547">
        <v>83333.33333333333</v>
      </c>
      <c r="M68" s="546">
        <v>83333.33333333333</v>
      </c>
      <c r="N68" s="547">
        <v>83333.33333333333</v>
      </c>
      <c r="O68" s="546">
        <v>83333.33333333333</v>
      </c>
      <c r="P68" s="547">
        <v>83333.33333333333</v>
      </c>
      <c r="Q68" s="546">
        <v>83333.33333333333</v>
      </c>
      <c r="R68" s="568">
        <v>1000000.0000000001</v>
      </c>
    </row>
    <row r="69" spans="1:18" ht="12" customHeight="1">
      <c r="A69" s="555"/>
      <c r="B69" s="556" t="s">
        <v>670</v>
      </c>
      <c r="C69" s="557"/>
      <c r="D69" s="557"/>
      <c r="E69" s="558"/>
      <c r="F69" s="562">
        <v>0</v>
      </c>
      <c r="G69" s="566"/>
      <c r="H69" s="567"/>
      <c r="I69" s="566"/>
      <c r="J69" s="567"/>
      <c r="K69" s="566"/>
      <c r="L69" s="567"/>
      <c r="M69" s="566"/>
      <c r="N69" s="567"/>
      <c r="O69" s="566"/>
      <c r="P69" s="567"/>
      <c r="Q69" s="566"/>
      <c r="R69" s="568">
        <v>0</v>
      </c>
    </row>
    <row r="70" spans="1:18" ht="12" customHeight="1">
      <c r="A70" s="562"/>
      <c r="B70" s="563" t="s">
        <v>671</v>
      </c>
      <c r="C70" s="564"/>
      <c r="D70" s="564"/>
      <c r="E70" s="565"/>
      <c r="F70" s="562">
        <v>0</v>
      </c>
      <c r="G70" s="566"/>
      <c r="H70" s="567"/>
      <c r="I70" s="566"/>
      <c r="J70" s="567"/>
      <c r="K70" s="566"/>
      <c r="L70" s="567"/>
      <c r="M70" s="566"/>
      <c r="N70" s="567"/>
      <c r="O70" s="566"/>
      <c r="P70" s="567"/>
      <c r="Q70" s="566"/>
      <c r="R70" s="568">
        <v>0</v>
      </c>
    </row>
    <row r="71" spans="1:18" ht="12" customHeight="1">
      <c r="A71" s="562"/>
      <c r="B71" s="563" t="s">
        <v>672</v>
      </c>
      <c r="C71" s="564"/>
      <c r="D71" s="564"/>
      <c r="E71" s="565"/>
      <c r="F71" s="562">
        <v>0</v>
      </c>
      <c r="G71" s="566"/>
      <c r="H71" s="567"/>
      <c r="I71" s="566"/>
      <c r="J71" s="567"/>
      <c r="K71" s="566"/>
      <c r="L71" s="567"/>
      <c r="M71" s="566"/>
      <c r="N71" s="567"/>
      <c r="O71" s="566"/>
      <c r="P71" s="567"/>
      <c r="Q71" s="566"/>
      <c r="R71" s="568">
        <v>0</v>
      </c>
    </row>
    <row r="72" spans="1:18" ht="12" customHeight="1">
      <c r="A72" s="562"/>
      <c r="B72" s="563" t="s">
        <v>673</v>
      </c>
      <c r="C72" s="564"/>
      <c r="D72" s="564"/>
      <c r="E72" s="565"/>
      <c r="F72" s="562">
        <v>0</v>
      </c>
      <c r="G72" s="566"/>
      <c r="H72" s="567"/>
      <c r="I72" s="566"/>
      <c r="J72" s="567"/>
      <c r="K72" s="566"/>
      <c r="L72" s="567"/>
      <c r="M72" s="566"/>
      <c r="N72" s="567"/>
      <c r="O72" s="566"/>
      <c r="P72" s="567"/>
      <c r="Q72" s="566"/>
      <c r="R72" s="568">
        <v>0</v>
      </c>
    </row>
    <row r="73" spans="1:18" ht="12" customHeight="1">
      <c r="A73" s="562"/>
      <c r="B73" s="563" t="s">
        <v>674</v>
      </c>
      <c r="C73" s="564"/>
      <c r="D73" s="564"/>
      <c r="E73" s="565"/>
      <c r="F73" s="562">
        <v>0</v>
      </c>
      <c r="G73" s="566"/>
      <c r="H73" s="567"/>
      <c r="I73" s="566"/>
      <c r="J73" s="567"/>
      <c r="K73" s="566"/>
      <c r="L73" s="567"/>
      <c r="M73" s="566"/>
      <c r="N73" s="567"/>
      <c r="O73" s="566"/>
      <c r="P73" s="567"/>
      <c r="Q73" s="566"/>
      <c r="R73" s="568">
        <v>0</v>
      </c>
    </row>
    <row r="74" spans="1:18" ht="12" customHeight="1">
      <c r="A74" s="562"/>
      <c r="B74" s="563" t="s">
        <v>675</v>
      </c>
      <c r="C74" s="564"/>
      <c r="D74" s="564"/>
      <c r="E74" s="565"/>
      <c r="F74" s="562">
        <v>0</v>
      </c>
      <c r="G74" s="566"/>
      <c r="H74" s="567"/>
      <c r="I74" s="566"/>
      <c r="J74" s="567"/>
      <c r="K74" s="566"/>
      <c r="L74" s="567"/>
      <c r="M74" s="566"/>
      <c r="N74" s="567"/>
      <c r="O74" s="566"/>
      <c r="P74" s="567"/>
      <c r="Q74" s="566"/>
      <c r="R74" s="568">
        <v>0</v>
      </c>
    </row>
    <row r="75" spans="1:18" ht="12" customHeight="1">
      <c r="A75" s="562"/>
      <c r="B75" s="563" t="s">
        <v>676</v>
      </c>
      <c r="C75" s="564"/>
      <c r="D75" s="564"/>
      <c r="E75" s="565"/>
      <c r="F75" s="562">
        <v>0</v>
      </c>
      <c r="G75" s="566"/>
      <c r="H75" s="567"/>
      <c r="I75" s="566"/>
      <c r="J75" s="567"/>
      <c r="K75" s="566"/>
      <c r="L75" s="567"/>
      <c r="M75" s="566"/>
      <c r="N75" s="567"/>
      <c r="O75" s="566"/>
      <c r="P75" s="567"/>
      <c r="Q75" s="566"/>
      <c r="R75" s="568">
        <v>0</v>
      </c>
    </row>
    <row r="76" spans="1:18" ht="12" customHeight="1">
      <c r="A76" s="562"/>
      <c r="B76" s="563" t="s">
        <v>677</v>
      </c>
      <c r="C76" s="564"/>
      <c r="D76" s="564"/>
      <c r="E76" s="565"/>
      <c r="F76" s="562">
        <v>0</v>
      </c>
      <c r="G76" s="566"/>
      <c r="H76" s="567"/>
      <c r="I76" s="566"/>
      <c r="J76" s="567"/>
      <c r="K76" s="566"/>
      <c r="L76" s="567"/>
      <c r="M76" s="566"/>
      <c r="N76" s="567"/>
      <c r="O76" s="566"/>
      <c r="P76" s="567"/>
      <c r="Q76" s="566"/>
      <c r="R76" s="568">
        <v>0</v>
      </c>
    </row>
    <row r="77" spans="1:18" ht="12" customHeight="1">
      <c r="A77" s="562"/>
      <c r="B77" s="563" t="s">
        <v>678</v>
      </c>
      <c r="C77" s="564"/>
      <c r="D77" s="564"/>
      <c r="E77" s="565"/>
      <c r="F77" s="562">
        <v>0</v>
      </c>
      <c r="G77" s="566"/>
      <c r="H77" s="567"/>
      <c r="I77" s="566"/>
      <c r="J77" s="567"/>
      <c r="K77" s="566"/>
      <c r="L77" s="567"/>
      <c r="M77" s="566"/>
      <c r="N77" s="567"/>
      <c r="O77" s="566"/>
      <c r="P77" s="567"/>
      <c r="Q77" s="566"/>
      <c r="R77" s="568">
        <v>0</v>
      </c>
    </row>
    <row r="78" spans="1:18" ht="12" customHeight="1">
      <c r="A78" s="562"/>
      <c r="B78" s="563" t="s">
        <v>679</v>
      </c>
      <c r="C78" s="564"/>
      <c r="D78" s="564"/>
      <c r="E78" s="565"/>
      <c r="F78" s="562">
        <v>0</v>
      </c>
      <c r="G78" s="566"/>
      <c r="H78" s="567"/>
      <c r="I78" s="566"/>
      <c r="J78" s="567"/>
      <c r="K78" s="566"/>
      <c r="L78" s="567"/>
      <c r="M78" s="566"/>
      <c r="N78" s="567"/>
      <c r="O78" s="566"/>
      <c r="P78" s="567"/>
      <c r="Q78" s="566"/>
      <c r="R78" s="568">
        <v>0</v>
      </c>
    </row>
    <row r="79" spans="1:18" ht="12" customHeight="1">
      <c r="A79" s="562"/>
      <c r="B79" s="563" t="s">
        <v>680</v>
      </c>
      <c r="C79" s="564"/>
      <c r="D79" s="564"/>
      <c r="E79" s="565"/>
      <c r="F79" s="562">
        <v>0</v>
      </c>
      <c r="G79" s="566"/>
      <c r="H79" s="567"/>
      <c r="I79" s="566"/>
      <c r="J79" s="567"/>
      <c r="K79" s="566"/>
      <c r="L79" s="567"/>
      <c r="M79" s="566"/>
      <c r="N79" s="567"/>
      <c r="O79" s="566"/>
      <c r="P79" s="567"/>
      <c r="Q79" s="566"/>
      <c r="R79" s="568">
        <v>0</v>
      </c>
    </row>
    <row r="80" spans="1:18" ht="12" customHeight="1">
      <c r="A80" s="562"/>
      <c r="B80" s="563" t="s">
        <v>681</v>
      </c>
      <c r="C80" s="564"/>
      <c r="D80" s="564"/>
      <c r="E80" s="565"/>
      <c r="F80" s="562">
        <v>0</v>
      </c>
      <c r="G80" s="566"/>
      <c r="H80" s="567"/>
      <c r="I80" s="566"/>
      <c r="J80" s="567"/>
      <c r="K80" s="566"/>
      <c r="L80" s="567"/>
      <c r="M80" s="566"/>
      <c r="N80" s="567"/>
      <c r="O80" s="566"/>
      <c r="P80" s="567"/>
      <c r="Q80" s="566"/>
      <c r="R80" s="568">
        <v>0</v>
      </c>
    </row>
    <row r="81" spans="1:18" ht="12" customHeight="1">
      <c r="A81" s="562"/>
      <c r="B81" s="563" t="s">
        <v>682</v>
      </c>
      <c r="C81" s="564"/>
      <c r="D81" s="564"/>
      <c r="E81" s="565"/>
      <c r="F81" s="562">
        <v>0</v>
      </c>
      <c r="G81" s="566"/>
      <c r="H81" s="567"/>
      <c r="I81" s="566"/>
      <c r="J81" s="567"/>
      <c r="K81" s="566"/>
      <c r="L81" s="567"/>
      <c r="M81" s="566"/>
      <c r="N81" s="567"/>
      <c r="O81" s="566"/>
      <c r="P81" s="567"/>
      <c r="Q81" s="566"/>
      <c r="R81" s="568">
        <v>0</v>
      </c>
    </row>
    <row r="82" spans="1:18" ht="12" customHeight="1">
      <c r="A82" s="562"/>
      <c r="B82" s="563" t="s">
        <v>683</v>
      </c>
      <c r="C82" s="564"/>
      <c r="D82" s="564"/>
      <c r="E82" s="565"/>
      <c r="F82" s="562">
        <v>0</v>
      </c>
      <c r="G82" s="566"/>
      <c r="H82" s="567"/>
      <c r="I82" s="566"/>
      <c r="J82" s="567"/>
      <c r="K82" s="566"/>
      <c r="L82" s="567"/>
      <c r="M82" s="566"/>
      <c r="N82" s="567"/>
      <c r="O82" s="566"/>
      <c r="P82" s="567"/>
      <c r="Q82" s="566"/>
      <c r="R82" s="568">
        <v>0</v>
      </c>
    </row>
    <row r="83" spans="1:18" ht="12" customHeight="1">
      <c r="A83" s="562"/>
      <c r="B83" s="563" t="s">
        <v>684</v>
      </c>
      <c r="C83" s="564"/>
      <c r="D83" s="564"/>
      <c r="E83" s="565"/>
      <c r="F83" s="562">
        <v>0</v>
      </c>
      <c r="G83" s="566"/>
      <c r="H83" s="567"/>
      <c r="I83" s="566"/>
      <c r="J83" s="567"/>
      <c r="K83" s="566"/>
      <c r="L83" s="567"/>
      <c r="M83" s="566"/>
      <c r="N83" s="567"/>
      <c r="O83" s="566"/>
      <c r="P83" s="567"/>
      <c r="Q83" s="566"/>
      <c r="R83" s="568">
        <v>0</v>
      </c>
    </row>
    <row r="84" spans="1:18" ht="12" customHeight="1">
      <c r="A84" s="562"/>
      <c r="B84" s="563" t="s">
        <v>685</v>
      </c>
      <c r="C84" s="564"/>
      <c r="D84" s="564"/>
      <c r="E84" s="565"/>
      <c r="F84" s="562">
        <v>0</v>
      </c>
      <c r="G84" s="566"/>
      <c r="H84" s="567"/>
      <c r="I84" s="566"/>
      <c r="J84" s="567"/>
      <c r="K84" s="566"/>
      <c r="L84" s="567"/>
      <c r="M84" s="566"/>
      <c r="N84" s="567"/>
      <c r="O84" s="566"/>
      <c r="P84" s="567"/>
      <c r="Q84" s="566"/>
      <c r="R84" s="568">
        <v>0</v>
      </c>
    </row>
    <row r="85" spans="1:18" ht="12" customHeight="1">
      <c r="A85" s="562"/>
      <c r="B85" s="563" t="s">
        <v>686</v>
      </c>
      <c r="C85" s="564"/>
      <c r="D85" s="564"/>
      <c r="E85" s="565"/>
      <c r="F85" s="562">
        <v>0</v>
      </c>
      <c r="G85" s="566"/>
      <c r="H85" s="567"/>
      <c r="I85" s="566"/>
      <c r="J85" s="567"/>
      <c r="K85" s="566"/>
      <c r="L85" s="567"/>
      <c r="M85" s="566"/>
      <c r="N85" s="567"/>
      <c r="O85" s="566"/>
      <c r="P85" s="567"/>
      <c r="Q85" s="566"/>
      <c r="R85" s="568">
        <v>0</v>
      </c>
    </row>
    <row r="86" spans="1:18" ht="12" customHeight="1">
      <c r="A86" s="562"/>
      <c r="B86" s="563" t="s">
        <v>687</v>
      </c>
      <c r="C86" s="564"/>
      <c r="D86" s="564"/>
      <c r="E86" s="565"/>
      <c r="F86" s="562">
        <v>0</v>
      </c>
      <c r="G86" s="566"/>
      <c r="H86" s="567"/>
      <c r="I86" s="566"/>
      <c r="J86" s="567"/>
      <c r="K86" s="566"/>
      <c r="L86" s="567"/>
      <c r="M86" s="566"/>
      <c r="N86" s="567"/>
      <c r="O86" s="566"/>
      <c r="P86" s="567"/>
      <c r="Q86" s="566"/>
      <c r="R86" s="568">
        <v>0</v>
      </c>
    </row>
    <row r="87" spans="1:18" ht="12" customHeight="1">
      <c r="A87" s="562"/>
      <c r="B87" s="563" t="s">
        <v>688</v>
      </c>
      <c r="C87" s="564"/>
      <c r="D87" s="564"/>
      <c r="E87" s="565"/>
      <c r="F87" s="562">
        <v>0</v>
      </c>
      <c r="G87" s="566"/>
      <c r="H87" s="567"/>
      <c r="I87" s="566"/>
      <c r="J87" s="567"/>
      <c r="K87" s="566"/>
      <c r="L87" s="567"/>
      <c r="M87" s="566"/>
      <c r="N87" s="567"/>
      <c r="O87" s="566"/>
      <c r="P87" s="567"/>
      <c r="Q87" s="566"/>
      <c r="R87" s="568">
        <v>0</v>
      </c>
    </row>
    <row r="88" spans="1:18" ht="12" customHeight="1" thickBot="1">
      <c r="A88" s="569"/>
      <c r="B88" s="576" t="s">
        <v>689</v>
      </c>
      <c r="C88" s="577">
        <v>1000000</v>
      </c>
      <c r="D88" s="577"/>
      <c r="E88" s="578">
        <v>1000000</v>
      </c>
      <c r="F88" s="562">
        <v>83333.33333333333</v>
      </c>
      <c r="G88" s="566">
        <v>83333.33333333333</v>
      </c>
      <c r="H88" s="567">
        <v>83333.33333333333</v>
      </c>
      <c r="I88" s="566">
        <v>83333.33333333333</v>
      </c>
      <c r="J88" s="567">
        <v>83333.33333333333</v>
      </c>
      <c r="K88" s="566">
        <v>83333.33333333333</v>
      </c>
      <c r="L88" s="567">
        <v>83333.33333333333</v>
      </c>
      <c r="M88" s="566">
        <v>83333.33333333333</v>
      </c>
      <c r="N88" s="567">
        <v>83333.33333333333</v>
      </c>
      <c r="O88" s="566">
        <v>83333.33333333333</v>
      </c>
      <c r="P88" s="567">
        <v>83333.33333333333</v>
      </c>
      <c r="Q88" s="566">
        <v>83333.33333333333</v>
      </c>
      <c r="R88" s="575">
        <v>1000000.0000000001</v>
      </c>
    </row>
    <row r="89" spans="1:18" ht="12" customHeight="1" thickBot="1">
      <c r="A89" s="976" t="s">
        <v>690</v>
      </c>
      <c r="B89" s="977"/>
      <c r="C89" s="538">
        <v>88043503.3</v>
      </c>
      <c r="D89" s="538"/>
      <c r="E89" s="544">
        <v>88043503.3</v>
      </c>
      <c r="F89" s="544">
        <v>8336958.608333332</v>
      </c>
      <c r="G89" s="546">
        <v>8336958.608333332</v>
      </c>
      <c r="H89" s="547">
        <v>8336958.608333332</v>
      </c>
      <c r="I89" s="546">
        <v>7336958.608333334</v>
      </c>
      <c r="J89" s="547">
        <v>7336958.608333334</v>
      </c>
      <c r="K89" s="546">
        <v>6336958.608333332</v>
      </c>
      <c r="L89" s="547">
        <v>6336958.608333332</v>
      </c>
      <c r="M89" s="546">
        <v>6336958.608333332</v>
      </c>
      <c r="N89" s="547">
        <v>6336958.608333332</v>
      </c>
      <c r="O89" s="546">
        <v>8336958.608333332</v>
      </c>
      <c r="P89" s="547">
        <v>8336958.608333332</v>
      </c>
      <c r="Q89" s="546">
        <v>6336958.608333332</v>
      </c>
      <c r="R89" s="548">
        <v>88043503.3</v>
      </c>
    </row>
    <row r="90" spans="1:18" ht="12" customHeight="1" thickBot="1">
      <c r="A90" s="979" t="s">
        <v>691</v>
      </c>
      <c r="B90" s="980"/>
      <c r="C90" s="549">
        <v>4196000</v>
      </c>
      <c r="D90" s="549"/>
      <c r="E90" s="550">
        <v>4196000</v>
      </c>
      <c r="F90" s="550">
        <v>349666.6666666666</v>
      </c>
      <c r="G90" s="546">
        <v>349666.6666666666</v>
      </c>
      <c r="H90" s="553">
        <v>349666.6666666666</v>
      </c>
      <c r="I90" s="546">
        <v>349666.6666666666</v>
      </c>
      <c r="J90" s="553">
        <v>349666.6666666666</v>
      </c>
      <c r="K90" s="546">
        <v>349666.6666666666</v>
      </c>
      <c r="L90" s="553">
        <v>349666.6666666666</v>
      </c>
      <c r="M90" s="546">
        <v>349666.6666666666</v>
      </c>
      <c r="N90" s="553">
        <v>349666.6666666666</v>
      </c>
      <c r="O90" s="546">
        <v>349666.6666666666</v>
      </c>
      <c r="P90" s="553">
        <v>349666.6666666666</v>
      </c>
      <c r="Q90" s="546">
        <v>349666.6666666666</v>
      </c>
      <c r="R90" s="548">
        <v>4195999.999999999</v>
      </c>
    </row>
    <row r="91" spans="1:18" ht="12" customHeight="1">
      <c r="A91" s="555"/>
      <c r="B91" s="556" t="s">
        <v>637</v>
      </c>
      <c r="C91" s="557">
        <v>150000</v>
      </c>
      <c r="D91" s="557"/>
      <c r="E91" s="558">
        <v>150000</v>
      </c>
      <c r="F91" s="562">
        <v>12500</v>
      </c>
      <c r="G91" s="562">
        <v>12500</v>
      </c>
      <c r="H91" s="562">
        <v>12500</v>
      </c>
      <c r="I91" s="562">
        <v>12500</v>
      </c>
      <c r="J91" s="562">
        <v>12500</v>
      </c>
      <c r="K91" s="562">
        <v>12500</v>
      </c>
      <c r="L91" s="562">
        <v>12500</v>
      </c>
      <c r="M91" s="562">
        <v>12500</v>
      </c>
      <c r="N91" s="562">
        <v>12500</v>
      </c>
      <c r="O91" s="562">
        <v>12500</v>
      </c>
      <c r="P91" s="562">
        <v>12500</v>
      </c>
      <c r="Q91" s="562">
        <v>12500</v>
      </c>
      <c r="R91" s="561">
        <v>150000</v>
      </c>
    </row>
    <row r="92" spans="1:18" ht="12" customHeight="1">
      <c r="A92" s="562"/>
      <c r="B92" s="563" t="s">
        <v>692</v>
      </c>
      <c r="C92" s="564">
        <v>160000</v>
      </c>
      <c r="D92" s="564"/>
      <c r="E92" s="565">
        <v>160000</v>
      </c>
      <c r="F92" s="562">
        <v>13333.333333333334</v>
      </c>
      <c r="G92" s="562">
        <v>13333.333333333334</v>
      </c>
      <c r="H92" s="562">
        <v>13333.333333333334</v>
      </c>
      <c r="I92" s="562">
        <v>13333.333333333334</v>
      </c>
      <c r="J92" s="562">
        <v>13333.333333333334</v>
      </c>
      <c r="K92" s="562">
        <v>13333.333333333334</v>
      </c>
      <c r="L92" s="562">
        <v>13333.333333333334</v>
      </c>
      <c r="M92" s="562">
        <v>13333.333333333334</v>
      </c>
      <c r="N92" s="562">
        <v>13333.333333333334</v>
      </c>
      <c r="O92" s="562">
        <v>13333.333333333334</v>
      </c>
      <c r="P92" s="562">
        <v>13333.333333333334</v>
      </c>
      <c r="Q92" s="562">
        <v>13333.333333333334</v>
      </c>
      <c r="R92" s="568">
        <v>160000</v>
      </c>
    </row>
    <row r="93" spans="1:18" ht="12" customHeight="1">
      <c r="A93" s="562"/>
      <c r="B93" s="563" t="s">
        <v>638</v>
      </c>
      <c r="C93" s="564">
        <v>160000</v>
      </c>
      <c r="D93" s="564"/>
      <c r="E93" s="565">
        <v>160000</v>
      </c>
      <c r="F93" s="562">
        <v>13333.333333333334</v>
      </c>
      <c r="G93" s="562">
        <v>13333.333333333334</v>
      </c>
      <c r="H93" s="562">
        <v>13333.333333333334</v>
      </c>
      <c r="I93" s="562">
        <v>13333.333333333334</v>
      </c>
      <c r="J93" s="562">
        <v>13333.333333333334</v>
      </c>
      <c r="K93" s="562">
        <v>13333.333333333334</v>
      </c>
      <c r="L93" s="562">
        <v>13333.333333333334</v>
      </c>
      <c r="M93" s="562">
        <v>13333.333333333334</v>
      </c>
      <c r="N93" s="562">
        <v>13333.333333333334</v>
      </c>
      <c r="O93" s="562">
        <v>13333.333333333334</v>
      </c>
      <c r="P93" s="562">
        <v>13333.333333333334</v>
      </c>
      <c r="Q93" s="562">
        <v>13333.333333333334</v>
      </c>
      <c r="R93" s="568">
        <v>160000</v>
      </c>
    </row>
    <row r="94" spans="1:18" ht="12" customHeight="1">
      <c r="A94" s="562"/>
      <c r="B94" s="563" t="s">
        <v>693</v>
      </c>
      <c r="C94" s="564">
        <v>180000</v>
      </c>
      <c r="D94" s="564"/>
      <c r="E94" s="565">
        <v>180000</v>
      </c>
      <c r="F94" s="562">
        <v>15000</v>
      </c>
      <c r="G94" s="562">
        <v>15000</v>
      </c>
      <c r="H94" s="562">
        <v>15000</v>
      </c>
      <c r="I94" s="562">
        <v>15000</v>
      </c>
      <c r="J94" s="562">
        <v>15000</v>
      </c>
      <c r="K94" s="562">
        <v>15000</v>
      </c>
      <c r="L94" s="562">
        <v>15000</v>
      </c>
      <c r="M94" s="562">
        <v>15000</v>
      </c>
      <c r="N94" s="562">
        <v>15000</v>
      </c>
      <c r="O94" s="562">
        <v>15000</v>
      </c>
      <c r="P94" s="562">
        <v>15000</v>
      </c>
      <c r="Q94" s="562">
        <v>15000</v>
      </c>
      <c r="R94" s="568">
        <v>180000</v>
      </c>
    </row>
    <row r="95" spans="1:18" ht="12" customHeight="1">
      <c r="A95" s="562"/>
      <c r="B95" s="563" t="s">
        <v>694</v>
      </c>
      <c r="C95" s="564">
        <v>0</v>
      </c>
      <c r="D95" s="564"/>
      <c r="E95" s="565">
        <v>0</v>
      </c>
      <c r="F95" s="562">
        <v>0</v>
      </c>
      <c r="G95" s="562">
        <v>0</v>
      </c>
      <c r="H95" s="562">
        <v>0</v>
      </c>
      <c r="I95" s="562">
        <v>0</v>
      </c>
      <c r="J95" s="562">
        <v>0</v>
      </c>
      <c r="K95" s="562">
        <v>0</v>
      </c>
      <c r="L95" s="562">
        <v>0</v>
      </c>
      <c r="M95" s="562">
        <v>0</v>
      </c>
      <c r="N95" s="562">
        <v>0</v>
      </c>
      <c r="O95" s="562">
        <v>0</v>
      </c>
      <c r="P95" s="562">
        <v>0</v>
      </c>
      <c r="Q95" s="562">
        <v>0</v>
      </c>
      <c r="R95" s="568">
        <v>0</v>
      </c>
    </row>
    <row r="96" spans="1:18" ht="12" customHeight="1">
      <c r="A96" s="562"/>
      <c r="B96" s="563" t="s">
        <v>695</v>
      </c>
      <c r="C96" s="564">
        <v>0</v>
      </c>
      <c r="D96" s="564"/>
      <c r="E96" s="565">
        <v>0</v>
      </c>
      <c r="F96" s="562">
        <v>0</v>
      </c>
      <c r="G96" s="562">
        <v>0</v>
      </c>
      <c r="H96" s="562">
        <v>0</v>
      </c>
      <c r="I96" s="562">
        <v>0</v>
      </c>
      <c r="J96" s="562">
        <v>0</v>
      </c>
      <c r="K96" s="562">
        <v>0</v>
      </c>
      <c r="L96" s="562">
        <v>0</v>
      </c>
      <c r="M96" s="562">
        <v>0</v>
      </c>
      <c r="N96" s="562">
        <v>0</v>
      </c>
      <c r="O96" s="562">
        <v>0</v>
      </c>
      <c r="P96" s="562">
        <v>0</v>
      </c>
      <c r="Q96" s="562">
        <v>0</v>
      </c>
      <c r="R96" s="568">
        <v>0</v>
      </c>
    </row>
    <row r="97" spans="1:18" ht="12" customHeight="1">
      <c r="A97" s="562"/>
      <c r="B97" s="563" t="s">
        <v>667</v>
      </c>
      <c r="C97" s="564">
        <v>110000</v>
      </c>
      <c r="D97" s="564"/>
      <c r="E97" s="565">
        <v>110000</v>
      </c>
      <c r="F97" s="562">
        <v>9166.666666666666</v>
      </c>
      <c r="G97" s="562">
        <v>9166.666666666666</v>
      </c>
      <c r="H97" s="562">
        <v>9166.666666666666</v>
      </c>
      <c r="I97" s="562">
        <v>9166.666666666666</v>
      </c>
      <c r="J97" s="562">
        <v>9166.666666666666</v>
      </c>
      <c r="K97" s="562">
        <v>9166.666666666666</v>
      </c>
      <c r="L97" s="562">
        <v>9166.666666666666</v>
      </c>
      <c r="M97" s="562">
        <v>9166.666666666666</v>
      </c>
      <c r="N97" s="562">
        <v>9166.666666666666</v>
      </c>
      <c r="O97" s="562">
        <v>9166.666666666666</v>
      </c>
      <c r="P97" s="562">
        <v>9166.666666666666</v>
      </c>
      <c r="Q97" s="562">
        <v>9166.666666666666</v>
      </c>
      <c r="R97" s="568">
        <v>110000.00000000001</v>
      </c>
    </row>
    <row r="98" spans="1:18" ht="12" customHeight="1">
      <c r="A98" s="562"/>
      <c r="B98" s="563" t="s">
        <v>689</v>
      </c>
      <c r="C98" s="564">
        <v>500000</v>
      </c>
      <c r="D98" s="564"/>
      <c r="E98" s="565">
        <v>500000</v>
      </c>
      <c r="F98" s="562">
        <v>41666.666666666664</v>
      </c>
      <c r="G98" s="562">
        <v>41666.666666666664</v>
      </c>
      <c r="H98" s="562">
        <v>41666.666666666664</v>
      </c>
      <c r="I98" s="562">
        <v>41666.666666666664</v>
      </c>
      <c r="J98" s="562">
        <v>41666.666666666664</v>
      </c>
      <c r="K98" s="562">
        <v>41666.666666666664</v>
      </c>
      <c r="L98" s="562">
        <v>41666.666666666664</v>
      </c>
      <c r="M98" s="562">
        <v>41666.666666666664</v>
      </c>
      <c r="N98" s="562">
        <v>41666.666666666664</v>
      </c>
      <c r="O98" s="562">
        <v>41666.666666666664</v>
      </c>
      <c r="P98" s="562">
        <v>41666.666666666664</v>
      </c>
      <c r="Q98" s="562">
        <v>41666.666666666664</v>
      </c>
      <c r="R98" s="568">
        <v>500000.00000000006</v>
      </c>
    </row>
    <row r="99" spans="1:18" ht="12" customHeight="1">
      <c r="A99" s="562"/>
      <c r="B99" s="563" t="s">
        <v>696</v>
      </c>
      <c r="C99" s="564">
        <v>500000</v>
      </c>
      <c r="D99" s="564"/>
      <c r="E99" s="565">
        <v>500000</v>
      </c>
      <c r="F99" s="562">
        <v>41666.666666666664</v>
      </c>
      <c r="G99" s="562">
        <v>41666.666666666664</v>
      </c>
      <c r="H99" s="562">
        <v>41666.666666666664</v>
      </c>
      <c r="I99" s="562">
        <v>41666.666666666664</v>
      </c>
      <c r="J99" s="562">
        <v>41666.666666666664</v>
      </c>
      <c r="K99" s="562">
        <v>41666.666666666664</v>
      </c>
      <c r="L99" s="562">
        <v>41666.666666666664</v>
      </c>
      <c r="M99" s="562">
        <v>41666.666666666664</v>
      </c>
      <c r="N99" s="562">
        <v>41666.666666666664</v>
      </c>
      <c r="O99" s="562">
        <v>41666.666666666664</v>
      </c>
      <c r="P99" s="562">
        <v>41666.666666666664</v>
      </c>
      <c r="Q99" s="562">
        <v>41666.666666666664</v>
      </c>
      <c r="R99" s="568">
        <v>500000.00000000006</v>
      </c>
    </row>
    <row r="100" spans="1:18" ht="12" customHeight="1" thickBot="1">
      <c r="A100" s="569"/>
      <c r="B100" s="576" t="s">
        <v>697</v>
      </c>
      <c r="C100" s="577">
        <v>2436000</v>
      </c>
      <c r="D100" s="577"/>
      <c r="E100" s="578">
        <v>2436000</v>
      </c>
      <c r="F100" s="562">
        <v>203000</v>
      </c>
      <c r="G100" s="562">
        <v>203000</v>
      </c>
      <c r="H100" s="562">
        <v>203000</v>
      </c>
      <c r="I100" s="562">
        <v>203000</v>
      </c>
      <c r="J100" s="562">
        <v>203000</v>
      </c>
      <c r="K100" s="562">
        <v>203000</v>
      </c>
      <c r="L100" s="562">
        <v>203000</v>
      </c>
      <c r="M100" s="562">
        <v>203000</v>
      </c>
      <c r="N100" s="562">
        <v>203000</v>
      </c>
      <c r="O100" s="562">
        <v>203000</v>
      </c>
      <c r="P100" s="562">
        <v>203000</v>
      </c>
      <c r="Q100" s="562">
        <v>203000</v>
      </c>
      <c r="R100" s="575">
        <v>2436000</v>
      </c>
    </row>
    <row r="101" spans="1:18" ht="12" customHeight="1" thickBot="1">
      <c r="A101" s="976" t="s">
        <v>698</v>
      </c>
      <c r="B101" s="977"/>
      <c r="C101" s="538">
        <v>11736800</v>
      </c>
      <c r="D101" s="538"/>
      <c r="E101" s="546">
        <v>11736800</v>
      </c>
      <c r="F101" s="547">
        <v>978066.6666666667</v>
      </c>
      <c r="G101" s="546">
        <v>978066.6666666667</v>
      </c>
      <c r="H101" s="547">
        <v>978066.6666666667</v>
      </c>
      <c r="I101" s="546">
        <v>978066.6666666667</v>
      </c>
      <c r="J101" s="547">
        <v>978066.6666666667</v>
      </c>
      <c r="K101" s="546">
        <v>978066.6666666667</v>
      </c>
      <c r="L101" s="547">
        <v>978066.6666666667</v>
      </c>
      <c r="M101" s="546">
        <v>978066.6666666667</v>
      </c>
      <c r="N101" s="547">
        <v>978066.6666666667</v>
      </c>
      <c r="O101" s="546">
        <v>978066.6666666667</v>
      </c>
      <c r="P101" s="547">
        <v>978066.6666666667</v>
      </c>
      <c r="Q101" s="546">
        <v>978066.6666666667</v>
      </c>
      <c r="R101" s="548">
        <v>11736800</v>
      </c>
    </row>
    <row r="102" spans="1:18" ht="12" customHeight="1">
      <c r="A102" s="579">
        <v>1</v>
      </c>
      <c r="B102" s="580" t="s">
        <v>361</v>
      </c>
      <c r="C102" s="581">
        <v>4473800</v>
      </c>
      <c r="D102" s="581"/>
      <c r="E102" s="582">
        <v>4473800</v>
      </c>
      <c r="F102" s="583">
        <v>372816.6666666667</v>
      </c>
      <c r="G102" s="584">
        <v>372816.6666666667</v>
      </c>
      <c r="H102" s="583">
        <v>372816.6666666667</v>
      </c>
      <c r="I102" s="584">
        <v>372816.6666666667</v>
      </c>
      <c r="J102" s="583">
        <v>372816.6666666667</v>
      </c>
      <c r="K102" s="584">
        <v>372816.6666666667</v>
      </c>
      <c r="L102" s="583">
        <v>372816.6666666667</v>
      </c>
      <c r="M102" s="584">
        <v>372816.6666666667</v>
      </c>
      <c r="N102" s="583">
        <v>372816.6666666667</v>
      </c>
      <c r="O102" s="584">
        <v>372816.6666666667</v>
      </c>
      <c r="P102" s="583">
        <v>372816.6666666667</v>
      </c>
      <c r="Q102" s="584">
        <v>372816.6666666667</v>
      </c>
      <c r="R102" s="561">
        <v>4473799.999999999</v>
      </c>
    </row>
    <row r="103" spans="1:18" ht="12" customHeight="1">
      <c r="A103" s="563"/>
      <c r="B103" s="585" t="s">
        <v>637</v>
      </c>
      <c r="C103" s="564">
        <v>1450000</v>
      </c>
      <c r="D103" s="564"/>
      <c r="E103" s="586">
        <v>1450000</v>
      </c>
      <c r="F103" s="567">
        <v>120833.33333333333</v>
      </c>
      <c r="G103" s="562">
        <v>120833.33333333333</v>
      </c>
      <c r="H103" s="562">
        <v>120833.33333333333</v>
      </c>
      <c r="I103" s="562">
        <v>120833.33333333333</v>
      </c>
      <c r="J103" s="562">
        <v>120833.33333333333</v>
      </c>
      <c r="K103" s="562">
        <v>120833.33333333333</v>
      </c>
      <c r="L103" s="562">
        <v>120833.33333333333</v>
      </c>
      <c r="M103" s="562">
        <v>120833.33333333333</v>
      </c>
      <c r="N103" s="562">
        <v>120833.33333333333</v>
      </c>
      <c r="O103" s="562">
        <v>120833.33333333333</v>
      </c>
      <c r="P103" s="562">
        <v>120833.33333333333</v>
      </c>
      <c r="Q103" s="562">
        <v>120833.33333333333</v>
      </c>
      <c r="R103" s="568">
        <v>1449999.9999999998</v>
      </c>
    </row>
    <row r="104" spans="1:18" ht="12" customHeight="1">
      <c r="A104" s="563"/>
      <c r="B104" s="585" t="s">
        <v>692</v>
      </c>
      <c r="C104" s="564">
        <v>500000</v>
      </c>
      <c r="D104" s="564"/>
      <c r="E104" s="586">
        <v>500000</v>
      </c>
      <c r="F104" s="567">
        <v>41666.666666666664</v>
      </c>
      <c r="G104" s="562">
        <v>41666.666666666664</v>
      </c>
      <c r="H104" s="562">
        <v>41666.666666666664</v>
      </c>
      <c r="I104" s="562">
        <v>41666.666666666664</v>
      </c>
      <c r="J104" s="562">
        <v>41666.666666666664</v>
      </c>
      <c r="K104" s="562">
        <v>41666.666666666664</v>
      </c>
      <c r="L104" s="562">
        <v>41666.666666666664</v>
      </c>
      <c r="M104" s="562">
        <v>41666.666666666664</v>
      </c>
      <c r="N104" s="562">
        <v>41666.666666666664</v>
      </c>
      <c r="O104" s="562">
        <v>41666.666666666664</v>
      </c>
      <c r="P104" s="562">
        <v>41666.666666666664</v>
      </c>
      <c r="Q104" s="562">
        <v>41666.666666666664</v>
      </c>
      <c r="R104" s="568">
        <v>500000.00000000006</v>
      </c>
    </row>
    <row r="105" spans="1:18" ht="12" customHeight="1">
      <c r="A105" s="563"/>
      <c r="B105" s="585" t="s">
        <v>638</v>
      </c>
      <c r="C105" s="564">
        <v>120000</v>
      </c>
      <c r="D105" s="564"/>
      <c r="E105" s="586">
        <v>120000</v>
      </c>
      <c r="F105" s="567">
        <v>10000</v>
      </c>
      <c r="G105" s="562">
        <v>10000</v>
      </c>
      <c r="H105" s="562">
        <v>10000</v>
      </c>
      <c r="I105" s="562">
        <v>10000</v>
      </c>
      <c r="J105" s="562">
        <v>10000</v>
      </c>
      <c r="K105" s="562">
        <v>10000</v>
      </c>
      <c r="L105" s="562">
        <v>10000</v>
      </c>
      <c r="M105" s="562">
        <v>10000</v>
      </c>
      <c r="N105" s="562">
        <v>10000</v>
      </c>
      <c r="O105" s="562">
        <v>10000</v>
      </c>
      <c r="P105" s="562">
        <v>10000</v>
      </c>
      <c r="Q105" s="562">
        <v>10000</v>
      </c>
      <c r="R105" s="568">
        <v>120000</v>
      </c>
    </row>
    <row r="106" spans="1:18" ht="12" customHeight="1">
      <c r="A106" s="563"/>
      <c r="B106" s="585" t="s">
        <v>693</v>
      </c>
      <c r="C106" s="564">
        <v>160000</v>
      </c>
      <c r="D106" s="564"/>
      <c r="E106" s="586">
        <v>160000</v>
      </c>
      <c r="F106" s="567">
        <v>13333.333333333334</v>
      </c>
      <c r="G106" s="562">
        <v>13333.333333333334</v>
      </c>
      <c r="H106" s="562">
        <v>13333.333333333334</v>
      </c>
      <c r="I106" s="562">
        <v>13333.333333333334</v>
      </c>
      <c r="J106" s="562">
        <v>13333.333333333334</v>
      </c>
      <c r="K106" s="562">
        <v>13333.333333333334</v>
      </c>
      <c r="L106" s="562">
        <v>13333.333333333334</v>
      </c>
      <c r="M106" s="562">
        <v>13333.333333333334</v>
      </c>
      <c r="N106" s="562">
        <v>13333.333333333334</v>
      </c>
      <c r="O106" s="562">
        <v>13333.333333333334</v>
      </c>
      <c r="P106" s="562">
        <v>13333.333333333334</v>
      </c>
      <c r="Q106" s="562">
        <v>13333.333333333334</v>
      </c>
      <c r="R106" s="568">
        <v>160000</v>
      </c>
    </row>
    <row r="107" spans="1:18" ht="12" customHeight="1">
      <c r="A107" s="563"/>
      <c r="B107" s="585" t="s">
        <v>694</v>
      </c>
      <c r="C107" s="564">
        <v>70000</v>
      </c>
      <c r="D107" s="564"/>
      <c r="E107" s="586">
        <v>70000</v>
      </c>
      <c r="F107" s="567">
        <v>5833.333333333333</v>
      </c>
      <c r="G107" s="562">
        <v>5833.333333333333</v>
      </c>
      <c r="H107" s="562">
        <v>5833.333333333333</v>
      </c>
      <c r="I107" s="562">
        <v>5833.333333333333</v>
      </c>
      <c r="J107" s="562">
        <v>5833.333333333333</v>
      </c>
      <c r="K107" s="562">
        <v>5833.333333333333</v>
      </c>
      <c r="L107" s="562">
        <v>5833.333333333333</v>
      </c>
      <c r="M107" s="562">
        <v>5833.333333333333</v>
      </c>
      <c r="N107" s="562">
        <v>5833.333333333333</v>
      </c>
      <c r="O107" s="562">
        <v>5833.333333333333</v>
      </c>
      <c r="P107" s="562">
        <v>5833.333333333333</v>
      </c>
      <c r="Q107" s="562">
        <v>5833.333333333333</v>
      </c>
      <c r="R107" s="568">
        <v>70000.00000000001</v>
      </c>
    </row>
    <row r="108" spans="1:18" ht="12" customHeight="1">
      <c r="A108" s="563"/>
      <c r="B108" s="585" t="s">
        <v>699</v>
      </c>
      <c r="C108" s="564">
        <v>828000</v>
      </c>
      <c r="D108" s="564"/>
      <c r="E108" s="586">
        <v>828000</v>
      </c>
      <c r="F108" s="567">
        <v>69000</v>
      </c>
      <c r="G108" s="562">
        <v>69000</v>
      </c>
      <c r="H108" s="562">
        <v>69000</v>
      </c>
      <c r="I108" s="562">
        <v>69000</v>
      </c>
      <c r="J108" s="562">
        <v>69000</v>
      </c>
      <c r="K108" s="562">
        <v>69000</v>
      </c>
      <c r="L108" s="562">
        <v>69000</v>
      </c>
      <c r="M108" s="562">
        <v>69000</v>
      </c>
      <c r="N108" s="562">
        <v>69000</v>
      </c>
      <c r="O108" s="562">
        <v>69000</v>
      </c>
      <c r="P108" s="562">
        <v>69000</v>
      </c>
      <c r="Q108" s="562">
        <v>69000</v>
      </c>
      <c r="R108" s="568">
        <v>828000</v>
      </c>
    </row>
    <row r="109" spans="1:18" ht="12" customHeight="1">
      <c r="A109" s="563"/>
      <c r="B109" s="585" t="s">
        <v>700</v>
      </c>
      <c r="C109" s="564">
        <v>15000</v>
      </c>
      <c r="D109" s="564"/>
      <c r="E109" s="586">
        <v>15000</v>
      </c>
      <c r="F109" s="567">
        <v>1250</v>
      </c>
      <c r="G109" s="562">
        <v>1250</v>
      </c>
      <c r="H109" s="562">
        <v>1250</v>
      </c>
      <c r="I109" s="562">
        <v>1250</v>
      </c>
      <c r="J109" s="562">
        <v>1250</v>
      </c>
      <c r="K109" s="562">
        <v>1250</v>
      </c>
      <c r="L109" s="562">
        <v>1250</v>
      </c>
      <c r="M109" s="562">
        <v>1250</v>
      </c>
      <c r="N109" s="562">
        <v>1250</v>
      </c>
      <c r="O109" s="562">
        <v>1250</v>
      </c>
      <c r="P109" s="562">
        <v>1250</v>
      </c>
      <c r="Q109" s="562">
        <v>1250</v>
      </c>
      <c r="R109" s="568">
        <v>15000</v>
      </c>
    </row>
    <row r="110" spans="1:18" ht="12" customHeight="1">
      <c r="A110" s="563"/>
      <c r="B110" s="585" t="s">
        <v>689</v>
      </c>
      <c r="C110" s="564">
        <v>500000</v>
      </c>
      <c r="D110" s="564"/>
      <c r="E110" s="586">
        <v>500000</v>
      </c>
      <c r="F110" s="567">
        <v>41666.666666666664</v>
      </c>
      <c r="G110" s="562">
        <v>41666.666666666664</v>
      </c>
      <c r="H110" s="562">
        <v>41666.666666666664</v>
      </c>
      <c r="I110" s="562">
        <v>41666.666666666664</v>
      </c>
      <c r="J110" s="562">
        <v>41666.666666666664</v>
      </c>
      <c r="K110" s="562">
        <v>41666.666666666664</v>
      </c>
      <c r="L110" s="562">
        <v>41666.666666666664</v>
      </c>
      <c r="M110" s="562">
        <v>41666.666666666664</v>
      </c>
      <c r="N110" s="562">
        <v>41666.666666666664</v>
      </c>
      <c r="O110" s="562">
        <v>41666.666666666664</v>
      </c>
      <c r="P110" s="562">
        <v>41666.666666666664</v>
      </c>
      <c r="Q110" s="562">
        <v>41666.666666666664</v>
      </c>
      <c r="R110" s="568">
        <v>500000.00000000006</v>
      </c>
    </row>
    <row r="111" spans="1:18" ht="12" customHeight="1">
      <c r="A111" s="563"/>
      <c r="B111" s="585" t="s">
        <v>696</v>
      </c>
      <c r="C111" s="564">
        <v>100000</v>
      </c>
      <c r="D111" s="564"/>
      <c r="E111" s="586">
        <v>100000</v>
      </c>
      <c r="F111" s="567">
        <v>8333.333333333334</v>
      </c>
      <c r="G111" s="562">
        <v>8333.333333333334</v>
      </c>
      <c r="H111" s="562">
        <v>8333.333333333334</v>
      </c>
      <c r="I111" s="562">
        <v>8333.333333333334</v>
      </c>
      <c r="J111" s="562">
        <v>8333.333333333334</v>
      </c>
      <c r="K111" s="562">
        <v>8333.333333333334</v>
      </c>
      <c r="L111" s="562">
        <v>8333.333333333334</v>
      </c>
      <c r="M111" s="562">
        <v>8333.333333333334</v>
      </c>
      <c r="N111" s="562">
        <v>8333.333333333334</v>
      </c>
      <c r="O111" s="562">
        <v>8333.333333333334</v>
      </c>
      <c r="P111" s="562">
        <v>8333.333333333334</v>
      </c>
      <c r="Q111" s="562">
        <v>8333.333333333334</v>
      </c>
      <c r="R111" s="568">
        <v>99999.99999999999</v>
      </c>
    </row>
    <row r="112" spans="1:18" ht="12" customHeight="1" thickBot="1">
      <c r="A112" s="576"/>
      <c r="B112" s="587" t="s">
        <v>701</v>
      </c>
      <c r="C112" s="577">
        <v>730800</v>
      </c>
      <c r="D112" s="577"/>
      <c r="E112" s="588">
        <v>730800</v>
      </c>
      <c r="F112" s="567">
        <v>60900</v>
      </c>
      <c r="G112" s="562">
        <v>60900</v>
      </c>
      <c r="H112" s="562">
        <v>60900</v>
      </c>
      <c r="I112" s="562">
        <v>60900</v>
      </c>
      <c r="J112" s="562">
        <v>60900</v>
      </c>
      <c r="K112" s="562">
        <v>60900</v>
      </c>
      <c r="L112" s="562">
        <v>60900</v>
      </c>
      <c r="M112" s="562">
        <v>60900</v>
      </c>
      <c r="N112" s="562">
        <v>60900</v>
      </c>
      <c r="O112" s="562">
        <v>60900</v>
      </c>
      <c r="P112" s="562">
        <v>60900</v>
      </c>
      <c r="Q112" s="562">
        <v>60900</v>
      </c>
      <c r="R112" s="575">
        <v>730800</v>
      </c>
    </row>
    <row r="113" spans="1:18" ht="12" customHeight="1" thickBot="1">
      <c r="A113" s="589">
        <v>2</v>
      </c>
      <c r="B113" s="590" t="s">
        <v>702</v>
      </c>
      <c r="C113" s="591">
        <v>3933400</v>
      </c>
      <c r="D113" s="591"/>
      <c r="E113" s="582">
        <v>3933400</v>
      </c>
      <c r="F113" s="592">
        <v>327783.3333333333</v>
      </c>
      <c r="G113" s="582">
        <v>327783.3333333333</v>
      </c>
      <c r="H113" s="592">
        <v>327783.3333333333</v>
      </c>
      <c r="I113" s="582">
        <v>327783.3333333333</v>
      </c>
      <c r="J113" s="592">
        <v>327783.3333333333</v>
      </c>
      <c r="K113" s="582">
        <v>327783.3333333333</v>
      </c>
      <c r="L113" s="592">
        <v>327783.3333333333</v>
      </c>
      <c r="M113" s="582">
        <v>327783.3333333333</v>
      </c>
      <c r="N113" s="592">
        <v>327783.3333333333</v>
      </c>
      <c r="O113" s="582">
        <v>327783.3333333333</v>
      </c>
      <c r="P113" s="592">
        <v>327783.3333333333</v>
      </c>
      <c r="Q113" s="582">
        <v>327783.3333333333</v>
      </c>
      <c r="R113" s="548">
        <v>3933400.0000000005</v>
      </c>
    </row>
    <row r="114" spans="1:18" ht="12" customHeight="1">
      <c r="A114" s="563"/>
      <c r="B114" s="585" t="s">
        <v>637</v>
      </c>
      <c r="C114" s="564">
        <v>300000</v>
      </c>
      <c r="D114" s="564"/>
      <c r="E114" s="586">
        <v>300000</v>
      </c>
      <c r="F114" s="567">
        <v>25000</v>
      </c>
      <c r="G114" s="562">
        <v>25000</v>
      </c>
      <c r="H114" s="562">
        <v>25000</v>
      </c>
      <c r="I114" s="562">
        <v>25000</v>
      </c>
      <c r="J114" s="562">
        <v>25000</v>
      </c>
      <c r="K114" s="562">
        <v>25000</v>
      </c>
      <c r="L114" s="562">
        <v>25000</v>
      </c>
      <c r="M114" s="562">
        <v>25000</v>
      </c>
      <c r="N114" s="562">
        <v>25000</v>
      </c>
      <c r="O114" s="562">
        <v>25000</v>
      </c>
      <c r="P114" s="562">
        <v>25000</v>
      </c>
      <c r="Q114" s="562">
        <v>25000</v>
      </c>
      <c r="R114" s="561">
        <v>300000</v>
      </c>
    </row>
    <row r="115" spans="1:18" ht="12" customHeight="1">
      <c r="A115" s="563"/>
      <c r="B115" s="585" t="s">
        <v>692</v>
      </c>
      <c r="C115" s="564">
        <v>1500000</v>
      </c>
      <c r="D115" s="564"/>
      <c r="E115" s="586">
        <v>1500000</v>
      </c>
      <c r="F115" s="567">
        <v>125000</v>
      </c>
      <c r="G115" s="562">
        <v>125000</v>
      </c>
      <c r="H115" s="562">
        <v>125000</v>
      </c>
      <c r="I115" s="562">
        <v>125000</v>
      </c>
      <c r="J115" s="562">
        <v>125000</v>
      </c>
      <c r="K115" s="562">
        <v>125000</v>
      </c>
      <c r="L115" s="562">
        <v>125000</v>
      </c>
      <c r="M115" s="562">
        <v>125000</v>
      </c>
      <c r="N115" s="562">
        <v>125000</v>
      </c>
      <c r="O115" s="562">
        <v>125000</v>
      </c>
      <c r="P115" s="562">
        <v>125000</v>
      </c>
      <c r="Q115" s="562">
        <v>125000</v>
      </c>
      <c r="R115" s="568">
        <v>1500000</v>
      </c>
    </row>
    <row r="116" spans="1:18" ht="12" customHeight="1">
      <c r="A116" s="563"/>
      <c r="B116" s="585" t="s">
        <v>638</v>
      </c>
      <c r="C116" s="564">
        <v>150000</v>
      </c>
      <c r="D116" s="564"/>
      <c r="E116" s="586">
        <v>150000</v>
      </c>
      <c r="F116" s="567">
        <v>12500</v>
      </c>
      <c r="G116" s="562">
        <v>12500</v>
      </c>
      <c r="H116" s="562">
        <v>12500</v>
      </c>
      <c r="I116" s="562">
        <v>12500</v>
      </c>
      <c r="J116" s="562">
        <v>12500</v>
      </c>
      <c r="K116" s="562">
        <v>12500</v>
      </c>
      <c r="L116" s="562">
        <v>12500</v>
      </c>
      <c r="M116" s="562">
        <v>12500</v>
      </c>
      <c r="N116" s="562">
        <v>12500</v>
      </c>
      <c r="O116" s="562">
        <v>12500</v>
      </c>
      <c r="P116" s="562">
        <v>12500</v>
      </c>
      <c r="Q116" s="562">
        <v>12500</v>
      </c>
      <c r="R116" s="568">
        <v>150000</v>
      </c>
    </row>
    <row r="117" spans="1:18" ht="12" customHeight="1">
      <c r="A117" s="563"/>
      <c r="B117" s="585" t="s">
        <v>693</v>
      </c>
      <c r="C117" s="564">
        <v>200000</v>
      </c>
      <c r="D117" s="564"/>
      <c r="E117" s="586">
        <v>200000</v>
      </c>
      <c r="F117" s="567">
        <v>16666.666666666668</v>
      </c>
      <c r="G117" s="562">
        <v>16666.666666666668</v>
      </c>
      <c r="H117" s="562">
        <v>16666.666666666668</v>
      </c>
      <c r="I117" s="562">
        <v>16666.666666666668</v>
      </c>
      <c r="J117" s="562">
        <v>16666.666666666668</v>
      </c>
      <c r="K117" s="562">
        <v>16666.666666666668</v>
      </c>
      <c r="L117" s="562">
        <v>16666.666666666668</v>
      </c>
      <c r="M117" s="562">
        <v>16666.666666666668</v>
      </c>
      <c r="N117" s="562">
        <v>16666.666666666668</v>
      </c>
      <c r="O117" s="562">
        <v>16666.666666666668</v>
      </c>
      <c r="P117" s="562">
        <v>16666.666666666668</v>
      </c>
      <c r="Q117" s="562">
        <v>16666.666666666668</v>
      </c>
      <c r="R117" s="568">
        <v>199999.99999999997</v>
      </c>
    </row>
    <row r="118" spans="1:18" ht="12" customHeight="1">
      <c r="A118" s="563"/>
      <c r="B118" s="585" t="s">
        <v>694</v>
      </c>
      <c r="C118" s="564">
        <v>70000</v>
      </c>
      <c r="D118" s="564"/>
      <c r="E118" s="586">
        <v>70000</v>
      </c>
      <c r="F118" s="567">
        <v>5833.333333333333</v>
      </c>
      <c r="G118" s="562">
        <v>5833.333333333333</v>
      </c>
      <c r="H118" s="562">
        <v>5833.333333333333</v>
      </c>
      <c r="I118" s="562">
        <v>5833.333333333333</v>
      </c>
      <c r="J118" s="562">
        <v>5833.333333333333</v>
      </c>
      <c r="K118" s="562">
        <v>5833.333333333333</v>
      </c>
      <c r="L118" s="562">
        <v>5833.333333333333</v>
      </c>
      <c r="M118" s="562">
        <v>5833.333333333333</v>
      </c>
      <c r="N118" s="562">
        <v>5833.333333333333</v>
      </c>
      <c r="O118" s="562">
        <v>5833.333333333333</v>
      </c>
      <c r="P118" s="562">
        <v>5833.333333333333</v>
      </c>
      <c r="Q118" s="562">
        <v>5833.333333333333</v>
      </c>
      <c r="R118" s="568">
        <v>70000.00000000001</v>
      </c>
    </row>
    <row r="119" spans="1:18" ht="12" customHeight="1">
      <c r="A119" s="563"/>
      <c r="B119" s="585" t="s">
        <v>699</v>
      </c>
      <c r="C119" s="564">
        <v>828000</v>
      </c>
      <c r="D119" s="564"/>
      <c r="E119" s="586">
        <v>828000</v>
      </c>
      <c r="F119" s="567">
        <v>69000</v>
      </c>
      <c r="G119" s="562">
        <v>69000</v>
      </c>
      <c r="H119" s="562">
        <v>69000</v>
      </c>
      <c r="I119" s="562">
        <v>69000</v>
      </c>
      <c r="J119" s="562">
        <v>69000</v>
      </c>
      <c r="K119" s="562">
        <v>69000</v>
      </c>
      <c r="L119" s="562">
        <v>69000</v>
      </c>
      <c r="M119" s="562">
        <v>69000</v>
      </c>
      <c r="N119" s="562">
        <v>69000</v>
      </c>
      <c r="O119" s="562">
        <v>69000</v>
      </c>
      <c r="P119" s="562">
        <v>69000</v>
      </c>
      <c r="Q119" s="562">
        <v>69000</v>
      </c>
      <c r="R119" s="568">
        <v>828000</v>
      </c>
    </row>
    <row r="120" spans="1:18" ht="12" customHeight="1">
      <c r="A120" s="563"/>
      <c r="B120" s="585" t="s">
        <v>700</v>
      </c>
      <c r="C120" s="564">
        <v>20000</v>
      </c>
      <c r="D120" s="564"/>
      <c r="E120" s="586">
        <v>20000</v>
      </c>
      <c r="F120" s="567">
        <v>1666.6666666666667</v>
      </c>
      <c r="G120" s="562">
        <v>1666.6666666666667</v>
      </c>
      <c r="H120" s="562">
        <v>1666.6666666666667</v>
      </c>
      <c r="I120" s="562">
        <v>1666.6666666666667</v>
      </c>
      <c r="J120" s="562">
        <v>1666.6666666666667</v>
      </c>
      <c r="K120" s="562">
        <v>1666.6666666666667</v>
      </c>
      <c r="L120" s="562">
        <v>1666.6666666666667</v>
      </c>
      <c r="M120" s="562">
        <v>1666.6666666666667</v>
      </c>
      <c r="N120" s="562">
        <v>1666.6666666666667</v>
      </c>
      <c r="O120" s="562">
        <v>1666.6666666666667</v>
      </c>
      <c r="P120" s="562">
        <v>1666.6666666666667</v>
      </c>
      <c r="Q120" s="562">
        <v>1666.6666666666667</v>
      </c>
      <c r="R120" s="568">
        <v>20000</v>
      </c>
    </row>
    <row r="121" spans="1:18" ht="12" customHeight="1">
      <c r="A121" s="563"/>
      <c r="B121" s="585" t="s">
        <v>689</v>
      </c>
      <c r="C121" s="564">
        <v>400000</v>
      </c>
      <c r="D121" s="564"/>
      <c r="E121" s="586">
        <v>400000</v>
      </c>
      <c r="F121" s="567">
        <v>33333.333333333336</v>
      </c>
      <c r="G121" s="562">
        <v>33333.333333333336</v>
      </c>
      <c r="H121" s="562">
        <v>33333.333333333336</v>
      </c>
      <c r="I121" s="562">
        <v>33333.333333333336</v>
      </c>
      <c r="J121" s="562">
        <v>33333.333333333336</v>
      </c>
      <c r="K121" s="562">
        <v>33333.333333333336</v>
      </c>
      <c r="L121" s="562">
        <v>33333.333333333336</v>
      </c>
      <c r="M121" s="562">
        <v>33333.333333333336</v>
      </c>
      <c r="N121" s="562">
        <v>33333.333333333336</v>
      </c>
      <c r="O121" s="562">
        <v>33333.333333333336</v>
      </c>
      <c r="P121" s="562">
        <v>33333.333333333336</v>
      </c>
      <c r="Q121" s="562">
        <v>33333.333333333336</v>
      </c>
      <c r="R121" s="568">
        <v>399999.99999999994</v>
      </c>
    </row>
    <row r="122" spans="1:18" ht="12" customHeight="1">
      <c r="A122" s="563"/>
      <c r="B122" s="585" t="s">
        <v>696</v>
      </c>
      <c r="C122" s="564">
        <v>100000</v>
      </c>
      <c r="D122" s="564"/>
      <c r="E122" s="586">
        <v>100000</v>
      </c>
      <c r="F122" s="567">
        <v>8333.333333333334</v>
      </c>
      <c r="G122" s="562">
        <v>8333.333333333334</v>
      </c>
      <c r="H122" s="562">
        <v>8333.333333333334</v>
      </c>
      <c r="I122" s="562">
        <v>8333.333333333334</v>
      </c>
      <c r="J122" s="562">
        <v>8333.333333333334</v>
      </c>
      <c r="K122" s="562">
        <v>8333.333333333334</v>
      </c>
      <c r="L122" s="562">
        <v>8333.333333333334</v>
      </c>
      <c r="M122" s="562">
        <v>8333.333333333334</v>
      </c>
      <c r="N122" s="562">
        <v>8333.333333333334</v>
      </c>
      <c r="O122" s="562">
        <v>8333.333333333334</v>
      </c>
      <c r="P122" s="562">
        <v>8333.333333333334</v>
      </c>
      <c r="Q122" s="562">
        <v>8333.333333333334</v>
      </c>
      <c r="R122" s="568">
        <v>99999.99999999999</v>
      </c>
    </row>
    <row r="123" spans="1:18" ht="12" customHeight="1" thickBot="1">
      <c r="A123" s="570"/>
      <c r="B123" s="593" t="s">
        <v>703</v>
      </c>
      <c r="C123" s="571">
        <v>365400</v>
      </c>
      <c r="D123" s="571"/>
      <c r="E123" s="588">
        <v>365400</v>
      </c>
      <c r="F123" s="567">
        <v>30450</v>
      </c>
      <c r="G123" s="562">
        <v>30450</v>
      </c>
      <c r="H123" s="562">
        <v>30450</v>
      </c>
      <c r="I123" s="562">
        <v>30450</v>
      </c>
      <c r="J123" s="562">
        <v>30450</v>
      </c>
      <c r="K123" s="562">
        <v>30450</v>
      </c>
      <c r="L123" s="562">
        <v>30450</v>
      </c>
      <c r="M123" s="562">
        <v>30450</v>
      </c>
      <c r="N123" s="562">
        <v>30450</v>
      </c>
      <c r="O123" s="562">
        <v>30450</v>
      </c>
      <c r="P123" s="562">
        <v>30450</v>
      </c>
      <c r="Q123" s="562">
        <v>30450</v>
      </c>
      <c r="R123" s="575">
        <v>365400</v>
      </c>
    </row>
    <row r="124" spans="1:18" ht="12" customHeight="1" thickBot="1">
      <c r="A124" s="589">
        <v>3</v>
      </c>
      <c r="B124" s="590" t="s">
        <v>704</v>
      </c>
      <c r="C124" s="591">
        <v>1841000</v>
      </c>
      <c r="D124" s="591"/>
      <c r="E124" s="582">
        <v>1841000</v>
      </c>
      <c r="F124" s="592">
        <v>153416.6666666667</v>
      </c>
      <c r="G124" s="582">
        <v>153416.6666666667</v>
      </c>
      <c r="H124" s="592">
        <v>153416.6666666667</v>
      </c>
      <c r="I124" s="582">
        <v>153416.6666666667</v>
      </c>
      <c r="J124" s="592">
        <v>153416.6666666667</v>
      </c>
      <c r="K124" s="582">
        <v>153416.6666666667</v>
      </c>
      <c r="L124" s="592">
        <v>153416.6666666667</v>
      </c>
      <c r="M124" s="582">
        <v>153416.6666666667</v>
      </c>
      <c r="N124" s="592">
        <v>153416.6666666667</v>
      </c>
      <c r="O124" s="582">
        <v>153416.6666666667</v>
      </c>
      <c r="P124" s="592">
        <v>153416.6666666667</v>
      </c>
      <c r="Q124" s="582">
        <v>153416.6666666667</v>
      </c>
      <c r="R124" s="548">
        <v>1841000.0000000007</v>
      </c>
    </row>
    <row r="125" spans="1:18" ht="12" customHeight="1">
      <c r="A125" s="563"/>
      <c r="B125" s="585" t="s">
        <v>637</v>
      </c>
      <c r="C125" s="564"/>
      <c r="D125" s="564"/>
      <c r="E125" s="586"/>
      <c r="F125" s="567">
        <v>0</v>
      </c>
      <c r="G125" s="562">
        <v>0</v>
      </c>
      <c r="H125" s="562">
        <v>0</v>
      </c>
      <c r="I125" s="562">
        <v>0</v>
      </c>
      <c r="J125" s="562">
        <v>0</v>
      </c>
      <c r="K125" s="562">
        <v>0</v>
      </c>
      <c r="L125" s="562">
        <v>0</v>
      </c>
      <c r="M125" s="562">
        <v>0</v>
      </c>
      <c r="N125" s="562">
        <v>0</v>
      </c>
      <c r="O125" s="562">
        <v>0</v>
      </c>
      <c r="P125" s="562">
        <v>0</v>
      </c>
      <c r="Q125" s="562">
        <v>0</v>
      </c>
      <c r="R125" s="561">
        <v>0</v>
      </c>
    </row>
    <row r="126" spans="1:18" ht="12" customHeight="1">
      <c r="A126" s="563"/>
      <c r="B126" s="585" t="s">
        <v>692</v>
      </c>
      <c r="C126" s="564">
        <v>350000</v>
      </c>
      <c r="D126" s="564"/>
      <c r="E126" s="586">
        <v>350000</v>
      </c>
      <c r="F126" s="567">
        <v>29166.666666666668</v>
      </c>
      <c r="G126" s="562">
        <v>29166.666666666668</v>
      </c>
      <c r="H126" s="562">
        <v>29166.666666666668</v>
      </c>
      <c r="I126" s="562">
        <v>29166.666666666668</v>
      </c>
      <c r="J126" s="562">
        <v>29166.666666666668</v>
      </c>
      <c r="K126" s="562">
        <v>29166.666666666668</v>
      </c>
      <c r="L126" s="562">
        <v>29166.666666666668</v>
      </c>
      <c r="M126" s="562">
        <v>29166.666666666668</v>
      </c>
      <c r="N126" s="562">
        <v>29166.666666666668</v>
      </c>
      <c r="O126" s="562">
        <v>29166.666666666668</v>
      </c>
      <c r="P126" s="562">
        <v>29166.666666666668</v>
      </c>
      <c r="Q126" s="562">
        <v>29166.666666666668</v>
      </c>
      <c r="R126" s="568">
        <v>350000.00000000006</v>
      </c>
    </row>
    <row r="127" spans="1:18" ht="12" customHeight="1">
      <c r="A127" s="563"/>
      <c r="B127" s="585" t="s">
        <v>638</v>
      </c>
      <c r="C127" s="564">
        <v>90000</v>
      </c>
      <c r="D127" s="564"/>
      <c r="E127" s="586">
        <v>90000</v>
      </c>
      <c r="F127" s="567">
        <v>7500</v>
      </c>
      <c r="G127" s="562">
        <v>7500</v>
      </c>
      <c r="H127" s="562">
        <v>7500</v>
      </c>
      <c r="I127" s="562">
        <v>7500</v>
      </c>
      <c r="J127" s="562">
        <v>7500</v>
      </c>
      <c r="K127" s="562">
        <v>7500</v>
      </c>
      <c r="L127" s="562">
        <v>7500</v>
      </c>
      <c r="M127" s="562">
        <v>7500</v>
      </c>
      <c r="N127" s="562">
        <v>7500</v>
      </c>
      <c r="O127" s="562">
        <v>7500</v>
      </c>
      <c r="P127" s="562">
        <v>7500</v>
      </c>
      <c r="Q127" s="562">
        <v>7500</v>
      </c>
      <c r="R127" s="568">
        <v>90000</v>
      </c>
    </row>
    <row r="128" spans="1:18" ht="12" customHeight="1">
      <c r="A128" s="563"/>
      <c r="B128" s="585" t="s">
        <v>693</v>
      </c>
      <c r="C128" s="564">
        <v>120000</v>
      </c>
      <c r="D128" s="564"/>
      <c r="E128" s="586">
        <v>120000</v>
      </c>
      <c r="F128" s="567">
        <v>10000</v>
      </c>
      <c r="G128" s="562">
        <v>10000</v>
      </c>
      <c r="H128" s="562">
        <v>10000</v>
      </c>
      <c r="I128" s="562">
        <v>10000</v>
      </c>
      <c r="J128" s="562">
        <v>10000</v>
      </c>
      <c r="K128" s="562">
        <v>10000</v>
      </c>
      <c r="L128" s="562">
        <v>10000</v>
      </c>
      <c r="M128" s="562">
        <v>10000</v>
      </c>
      <c r="N128" s="562">
        <v>10000</v>
      </c>
      <c r="O128" s="562">
        <v>10000</v>
      </c>
      <c r="P128" s="562">
        <v>10000</v>
      </c>
      <c r="Q128" s="562">
        <v>10000</v>
      </c>
      <c r="R128" s="568">
        <v>120000</v>
      </c>
    </row>
    <row r="129" spans="1:18" ht="12" customHeight="1">
      <c r="A129" s="563"/>
      <c r="B129" s="585" t="s">
        <v>694</v>
      </c>
      <c r="C129" s="564">
        <v>30000</v>
      </c>
      <c r="D129" s="564"/>
      <c r="E129" s="586">
        <v>30000</v>
      </c>
      <c r="F129" s="567">
        <v>2500</v>
      </c>
      <c r="G129" s="562">
        <v>2500</v>
      </c>
      <c r="H129" s="562">
        <v>2500</v>
      </c>
      <c r="I129" s="562">
        <v>2500</v>
      </c>
      <c r="J129" s="562">
        <v>2500</v>
      </c>
      <c r="K129" s="562">
        <v>2500</v>
      </c>
      <c r="L129" s="562">
        <v>2500</v>
      </c>
      <c r="M129" s="562">
        <v>2500</v>
      </c>
      <c r="N129" s="562">
        <v>2500</v>
      </c>
      <c r="O129" s="562">
        <v>2500</v>
      </c>
      <c r="P129" s="562">
        <v>2500</v>
      </c>
      <c r="Q129" s="562">
        <v>2500</v>
      </c>
      <c r="R129" s="568">
        <v>30000</v>
      </c>
    </row>
    <row r="130" spans="1:18" ht="12" customHeight="1">
      <c r="A130" s="563"/>
      <c r="B130" s="585" t="s">
        <v>705</v>
      </c>
      <c r="C130" s="564">
        <v>579600</v>
      </c>
      <c r="D130" s="564"/>
      <c r="E130" s="586">
        <v>579600</v>
      </c>
      <c r="F130" s="567">
        <v>48300</v>
      </c>
      <c r="G130" s="562">
        <v>48300</v>
      </c>
      <c r="H130" s="562">
        <v>48300</v>
      </c>
      <c r="I130" s="562">
        <v>48300</v>
      </c>
      <c r="J130" s="562">
        <v>48300</v>
      </c>
      <c r="K130" s="562">
        <v>48300</v>
      </c>
      <c r="L130" s="562">
        <v>48300</v>
      </c>
      <c r="M130" s="562">
        <v>48300</v>
      </c>
      <c r="N130" s="562">
        <v>48300</v>
      </c>
      <c r="O130" s="562">
        <v>48300</v>
      </c>
      <c r="P130" s="562">
        <v>48300</v>
      </c>
      <c r="Q130" s="562">
        <v>48300</v>
      </c>
      <c r="R130" s="568">
        <v>579600</v>
      </c>
    </row>
    <row r="131" spans="1:18" ht="12" customHeight="1">
      <c r="A131" s="563"/>
      <c r="B131" s="585" t="s">
        <v>700</v>
      </c>
      <c r="C131" s="564">
        <v>6000</v>
      </c>
      <c r="D131" s="564"/>
      <c r="E131" s="586">
        <v>6000</v>
      </c>
      <c r="F131" s="567">
        <v>500</v>
      </c>
      <c r="G131" s="562">
        <v>500</v>
      </c>
      <c r="H131" s="562">
        <v>500</v>
      </c>
      <c r="I131" s="562">
        <v>500</v>
      </c>
      <c r="J131" s="562">
        <v>500</v>
      </c>
      <c r="K131" s="562">
        <v>500</v>
      </c>
      <c r="L131" s="562">
        <v>500</v>
      </c>
      <c r="M131" s="562">
        <v>500</v>
      </c>
      <c r="N131" s="562">
        <v>500</v>
      </c>
      <c r="O131" s="562">
        <v>500</v>
      </c>
      <c r="P131" s="562">
        <v>500</v>
      </c>
      <c r="Q131" s="562">
        <v>500</v>
      </c>
      <c r="R131" s="568">
        <v>6000</v>
      </c>
    </row>
    <row r="132" spans="1:18" ht="12" customHeight="1">
      <c r="A132" s="563"/>
      <c r="B132" s="585" t="s">
        <v>689</v>
      </c>
      <c r="C132" s="564">
        <v>200000</v>
      </c>
      <c r="D132" s="564"/>
      <c r="E132" s="586">
        <v>200000</v>
      </c>
      <c r="F132" s="567">
        <v>16666.666666666668</v>
      </c>
      <c r="G132" s="562">
        <v>16666.666666666668</v>
      </c>
      <c r="H132" s="562">
        <v>16666.666666666668</v>
      </c>
      <c r="I132" s="562">
        <v>16666.666666666668</v>
      </c>
      <c r="J132" s="562">
        <v>16666.666666666668</v>
      </c>
      <c r="K132" s="562">
        <v>16666.666666666668</v>
      </c>
      <c r="L132" s="562">
        <v>16666.666666666668</v>
      </c>
      <c r="M132" s="562">
        <v>16666.666666666668</v>
      </c>
      <c r="N132" s="562">
        <v>16666.666666666668</v>
      </c>
      <c r="O132" s="562">
        <v>16666.666666666668</v>
      </c>
      <c r="P132" s="562">
        <v>16666.666666666668</v>
      </c>
      <c r="Q132" s="562">
        <v>16666.666666666668</v>
      </c>
      <c r="R132" s="568">
        <v>199999.99999999997</v>
      </c>
    </row>
    <row r="133" spans="1:18" ht="12" customHeight="1">
      <c r="A133" s="563"/>
      <c r="B133" s="585" t="s">
        <v>696</v>
      </c>
      <c r="C133" s="564">
        <v>100000</v>
      </c>
      <c r="D133" s="564"/>
      <c r="E133" s="586">
        <v>100000</v>
      </c>
      <c r="F133" s="567">
        <v>8333.333333333334</v>
      </c>
      <c r="G133" s="562">
        <v>8333.333333333334</v>
      </c>
      <c r="H133" s="562">
        <v>8333.333333333334</v>
      </c>
      <c r="I133" s="562">
        <v>8333.333333333334</v>
      </c>
      <c r="J133" s="562">
        <v>8333.333333333334</v>
      </c>
      <c r="K133" s="562">
        <v>8333.333333333334</v>
      </c>
      <c r="L133" s="562">
        <v>8333.333333333334</v>
      </c>
      <c r="M133" s="562">
        <v>8333.333333333334</v>
      </c>
      <c r="N133" s="562">
        <v>8333.333333333334</v>
      </c>
      <c r="O133" s="562">
        <v>8333.333333333334</v>
      </c>
      <c r="P133" s="562">
        <v>8333.333333333334</v>
      </c>
      <c r="Q133" s="562">
        <v>8333.333333333334</v>
      </c>
      <c r="R133" s="568">
        <v>99999.99999999999</v>
      </c>
    </row>
    <row r="134" spans="1:18" ht="12" customHeight="1" thickBot="1">
      <c r="A134" s="570"/>
      <c r="B134" s="593" t="s">
        <v>703</v>
      </c>
      <c r="C134" s="571">
        <v>365400</v>
      </c>
      <c r="D134" s="571"/>
      <c r="E134" s="588">
        <v>365400</v>
      </c>
      <c r="F134" s="567">
        <v>30450</v>
      </c>
      <c r="G134" s="562">
        <v>30450</v>
      </c>
      <c r="H134" s="562">
        <v>30450</v>
      </c>
      <c r="I134" s="562">
        <v>30450</v>
      </c>
      <c r="J134" s="562">
        <v>30450</v>
      </c>
      <c r="K134" s="562">
        <v>30450</v>
      </c>
      <c r="L134" s="562">
        <v>30450</v>
      </c>
      <c r="M134" s="562">
        <v>30450</v>
      </c>
      <c r="N134" s="562">
        <v>30450</v>
      </c>
      <c r="O134" s="562">
        <v>30450</v>
      </c>
      <c r="P134" s="562">
        <v>30450</v>
      </c>
      <c r="Q134" s="562">
        <v>30450</v>
      </c>
      <c r="R134" s="575">
        <v>365400</v>
      </c>
    </row>
    <row r="135" spans="1:18" ht="12" customHeight="1" thickBot="1">
      <c r="A135" s="589">
        <v>4</v>
      </c>
      <c r="B135" s="590" t="s">
        <v>492</v>
      </c>
      <c r="C135" s="591">
        <v>1488600</v>
      </c>
      <c r="D135" s="591"/>
      <c r="E135" s="582">
        <v>1488600</v>
      </c>
      <c r="F135" s="592">
        <v>124049.99999999999</v>
      </c>
      <c r="G135" s="582">
        <v>124049.99999999999</v>
      </c>
      <c r="H135" s="592">
        <v>124049.99999999999</v>
      </c>
      <c r="I135" s="582">
        <v>124049.99999999999</v>
      </c>
      <c r="J135" s="592">
        <v>124049.99999999999</v>
      </c>
      <c r="K135" s="582">
        <v>124049.99999999999</v>
      </c>
      <c r="L135" s="592">
        <v>124049.99999999999</v>
      </c>
      <c r="M135" s="582">
        <v>124049.99999999999</v>
      </c>
      <c r="N135" s="592">
        <v>124049.99999999999</v>
      </c>
      <c r="O135" s="582">
        <v>124049.99999999999</v>
      </c>
      <c r="P135" s="592">
        <v>124049.99999999999</v>
      </c>
      <c r="Q135" s="582">
        <v>124049.99999999999</v>
      </c>
      <c r="R135" s="548">
        <v>1488599.9999999998</v>
      </c>
    </row>
    <row r="136" spans="1:18" ht="12" customHeight="1">
      <c r="A136" s="563"/>
      <c r="B136" s="585" t="s">
        <v>637</v>
      </c>
      <c r="C136" s="564">
        <v>65000</v>
      </c>
      <c r="D136" s="564"/>
      <c r="E136" s="586">
        <v>65000</v>
      </c>
      <c r="F136" s="567">
        <v>5416.666666666667</v>
      </c>
      <c r="G136" s="562">
        <v>5416.666666666667</v>
      </c>
      <c r="H136" s="562">
        <v>5416.666666666667</v>
      </c>
      <c r="I136" s="562">
        <v>5416.666666666667</v>
      </c>
      <c r="J136" s="562">
        <v>5416.666666666667</v>
      </c>
      <c r="K136" s="562">
        <v>5416.666666666667</v>
      </c>
      <c r="L136" s="562">
        <v>5416.666666666667</v>
      </c>
      <c r="M136" s="562">
        <v>5416.666666666667</v>
      </c>
      <c r="N136" s="562">
        <v>5416.666666666667</v>
      </c>
      <c r="O136" s="562">
        <v>5416.666666666667</v>
      </c>
      <c r="P136" s="562">
        <v>5416.666666666667</v>
      </c>
      <c r="Q136" s="562">
        <v>5416.666666666667</v>
      </c>
      <c r="R136" s="561">
        <v>64999.99999999999</v>
      </c>
    </row>
    <row r="137" spans="1:18" ht="12" customHeight="1">
      <c r="A137" s="563"/>
      <c r="B137" s="585" t="s">
        <v>692</v>
      </c>
      <c r="C137" s="564">
        <v>590000</v>
      </c>
      <c r="D137" s="564"/>
      <c r="E137" s="586">
        <v>590000</v>
      </c>
      <c r="F137" s="567">
        <v>49166.666666666664</v>
      </c>
      <c r="G137" s="562">
        <v>49166.666666666664</v>
      </c>
      <c r="H137" s="562">
        <v>49166.666666666664</v>
      </c>
      <c r="I137" s="562">
        <v>49166.666666666664</v>
      </c>
      <c r="J137" s="562">
        <v>49166.666666666664</v>
      </c>
      <c r="K137" s="562">
        <v>49166.666666666664</v>
      </c>
      <c r="L137" s="562">
        <v>49166.666666666664</v>
      </c>
      <c r="M137" s="562">
        <v>49166.666666666664</v>
      </c>
      <c r="N137" s="562">
        <v>49166.666666666664</v>
      </c>
      <c r="O137" s="562">
        <v>49166.666666666664</v>
      </c>
      <c r="P137" s="562">
        <v>49166.666666666664</v>
      </c>
      <c r="Q137" s="562">
        <v>49166.666666666664</v>
      </c>
      <c r="R137" s="568">
        <v>590000</v>
      </c>
    </row>
    <row r="138" spans="1:18" ht="12" customHeight="1">
      <c r="A138" s="563"/>
      <c r="B138" s="585" t="s">
        <v>638</v>
      </c>
      <c r="C138" s="564">
        <v>90000</v>
      </c>
      <c r="D138" s="564"/>
      <c r="E138" s="586">
        <v>90000</v>
      </c>
      <c r="F138" s="567">
        <v>7500</v>
      </c>
      <c r="G138" s="562">
        <v>7500</v>
      </c>
      <c r="H138" s="562">
        <v>7500</v>
      </c>
      <c r="I138" s="562">
        <v>7500</v>
      </c>
      <c r="J138" s="562">
        <v>7500</v>
      </c>
      <c r="K138" s="562">
        <v>7500</v>
      </c>
      <c r="L138" s="562">
        <v>7500</v>
      </c>
      <c r="M138" s="562">
        <v>7500</v>
      </c>
      <c r="N138" s="562">
        <v>7500</v>
      </c>
      <c r="O138" s="562">
        <v>7500</v>
      </c>
      <c r="P138" s="562">
        <v>7500</v>
      </c>
      <c r="Q138" s="562">
        <v>7500</v>
      </c>
      <c r="R138" s="568">
        <v>90000</v>
      </c>
    </row>
    <row r="139" spans="1:18" ht="12" customHeight="1">
      <c r="A139" s="563"/>
      <c r="B139" s="585" t="s">
        <v>693</v>
      </c>
      <c r="C139" s="564">
        <v>130000</v>
      </c>
      <c r="D139" s="564"/>
      <c r="E139" s="586">
        <v>130000</v>
      </c>
      <c r="F139" s="567">
        <v>10833.333333333334</v>
      </c>
      <c r="G139" s="562">
        <v>10833.333333333334</v>
      </c>
      <c r="H139" s="562">
        <v>10833.333333333334</v>
      </c>
      <c r="I139" s="562">
        <v>10833.333333333334</v>
      </c>
      <c r="J139" s="562">
        <v>10833.333333333334</v>
      </c>
      <c r="K139" s="562">
        <v>10833.333333333334</v>
      </c>
      <c r="L139" s="562">
        <v>10833.333333333334</v>
      </c>
      <c r="M139" s="562">
        <v>10833.333333333334</v>
      </c>
      <c r="N139" s="562">
        <v>10833.333333333334</v>
      </c>
      <c r="O139" s="562">
        <v>10833.333333333334</v>
      </c>
      <c r="P139" s="562">
        <v>10833.333333333334</v>
      </c>
      <c r="Q139" s="562">
        <v>10833.333333333334</v>
      </c>
      <c r="R139" s="568">
        <v>129999.99999999999</v>
      </c>
    </row>
    <row r="140" spans="1:18" ht="12" customHeight="1">
      <c r="A140" s="563"/>
      <c r="B140" s="585" t="s">
        <v>700</v>
      </c>
      <c r="C140" s="564">
        <v>20000</v>
      </c>
      <c r="D140" s="564"/>
      <c r="E140" s="586">
        <v>20000</v>
      </c>
      <c r="F140" s="567">
        <v>1666.6666666666667</v>
      </c>
      <c r="G140" s="562">
        <v>1666.6666666666667</v>
      </c>
      <c r="H140" s="562">
        <v>1666.6666666666667</v>
      </c>
      <c r="I140" s="562">
        <v>1666.6666666666667</v>
      </c>
      <c r="J140" s="562">
        <v>1666.6666666666667</v>
      </c>
      <c r="K140" s="562">
        <v>1666.6666666666667</v>
      </c>
      <c r="L140" s="562">
        <v>1666.6666666666667</v>
      </c>
      <c r="M140" s="562">
        <v>1666.6666666666667</v>
      </c>
      <c r="N140" s="562">
        <v>1666.6666666666667</v>
      </c>
      <c r="O140" s="562">
        <v>1666.6666666666667</v>
      </c>
      <c r="P140" s="562">
        <v>1666.6666666666667</v>
      </c>
      <c r="Q140" s="562">
        <v>1666.6666666666667</v>
      </c>
      <c r="R140" s="568">
        <v>20000</v>
      </c>
    </row>
    <row r="141" spans="1:18" ht="12" customHeight="1">
      <c r="A141" s="563"/>
      <c r="B141" s="585" t="s">
        <v>689</v>
      </c>
      <c r="C141" s="564">
        <v>220000</v>
      </c>
      <c r="D141" s="564"/>
      <c r="E141" s="586">
        <v>220000</v>
      </c>
      <c r="F141" s="567">
        <v>18333.333333333332</v>
      </c>
      <c r="G141" s="562">
        <v>18333.333333333332</v>
      </c>
      <c r="H141" s="562">
        <v>18333.333333333332</v>
      </c>
      <c r="I141" s="562">
        <v>18333.333333333332</v>
      </c>
      <c r="J141" s="562">
        <v>18333.333333333332</v>
      </c>
      <c r="K141" s="562">
        <v>18333.333333333332</v>
      </c>
      <c r="L141" s="562">
        <v>18333.333333333332</v>
      </c>
      <c r="M141" s="562">
        <v>18333.333333333332</v>
      </c>
      <c r="N141" s="562">
        <v>18333.333333333332</v>
      </c>
      <c r="O141" s="562">
        <v>18333.333333333332</v>
      </c>
      <c r="P141" s="562">
        <v>18333.333333333332</v>
      </c>
      <c r="Q141" s="562">
        <v>18333.333333333332</v>
      </c>
      <c r="R141" s="568">
        <v>220000.00000000003</v>
      </c>
    </row>
    <row r="142" spans="1:18" ht="12" customHeight="1">
      <c r="A142" s="563"/>
      <c r="B142" s="585" t="s">
        <v>696</v>
      </c>
      <c r="C142" s="564">
        <v>130000</v>
      </c>
      <c r="D142" s="564"/>
      <c r="E142" s="586">
        <v>130000</v>
      </c>
      <c r="F142" s="567">
        <v>10833.333333333334</v>
      </c>
      <c r="G142" s="562">
        <v>10833.333333333334</v>
      </c>
      <c r="H142" s="562">
        <v>10833.333333333334</v>
      </c>
      <c r="I142" s="562">
        <v>10833.333333333334</v>
      </c>
      <c r="J142" s="562">
        <v>10833.333333333334</v>
      </c>
      <c r="K142" s="562">
        <v>10833.333333333334</v>
      </c>
      <c r="L142" s="562">
        <v>10833.333333333334</v>
      </c>
      <c r="M142" s="562">
        <v>10833.333333333334</v>
      </c>
      <c r="N142" s="562">
        <v>10833.333333333334</v>
      </c>
      <c r="O142" s="562">
        <v>10833.333333333334</v>
      </c>
      <c r="P142" s="562">
        <v>10833.333333333334</v>
      </c>
      <c r="Q142" s="562">
        <v>10833.333333333334</v>
      </c>
      <c r="R142" s="568">
        <v>129999.99999999999</v>
      </c>
    </row>
    <row r="143" spans="1:18" ht="12" customHeight="1" thickBot="1">
      <c r="A143" s="570"/>
      <c r="B143" s="593" t="s">
        <v>706</v>
      </c>
      <c r="C143" s="571">
        <v>243600</v>
      </c>
      <c r="D143" s="571"/>
      <c r="E143" s="588">
        <v>243600</v>
      </c>
      <c r="F143" s="567">
        <v>20300</v>
      </c>
      <c r="G143" s="562">
        <v>20300</v>
      </c>
      <c r="H143" s="562">
        <v>20300</v>
      </c>
      <c r="I143" s="562">
        <v>20300</v>
      </c>
      <c r="J143" s="562">
        <v>20300</v>
      </c>
      <c r="K143" s="562">
        <v>20300</v>
      </c>
      <c r="L143" s="562">
        <v>20300</v>
      </c>
      <c r="M143" s="562">
        <v>20300</v>
      </c>
      <c r="N143" s="562">
        <v>20300</v>
      </c>
      <c r="O143" s="562">
        <v>20300</v>
      </c>
      <c r="P143" s="562">
        <v>20300</v>
      </c>
      <c r="Q143" s="562">
        <v>20300</v>
      </c>
      <c r="R143" s="575">
        <v>243600</v>
      </c>
    </row>
    <row r="144" spans="1:18" ht="12" customHeight="1" thickBot="1">
      <c r="A144" s="976" t="s">
        <v>707</v>
      </c>
      <c r="B144" s="977"/>
      <c r="C144" s="538">
        <v>49763200</v>
      </c>
      <c r="D144" s="538"/>
      <c r="E144" s="544">
        <v>49763200</v>
      </c>
      <c r="F144" s="544">
        <v>5146933.333333333</v>
      </c>
      <c r="G144" s="546">
        <v>5146933.333333333</v>
      </c>
      <c r="H144" s="547">
        <v>5146933.333333333</v>
      </c>
      <c r="I144" s="546">
        <v>4146933.333333334</v>
      </c>
      <c r="J144" s="547">
        <v>4146933.333333334</v>
      </c>
      <c r="K144" s="546">
        <v>3146933.333333333</v>
      </c>
      <c r="L144" s="547">
        <v>3146933.333333333</v>
      </c>
      <c r="M144" s="546">
        <v>3146933.333333333</v>
      </c>
      <c r="N144" s="547">
        <v>3146933.333333333</v>
      </c>
      <c r="O144" s="546">
        <v>5146933.333333333</v>
      </c>
      <c r="P144" s="547">
        <v>5146933.333333333</v>
      </c>
      <c r="Q144" s="546">
        <v>3146933.333333333</v>
      </c>
      <c r="R144" s="548">
        <v>49763200.00000001</v>
      </c>
    </row>
    <row r="145" spans="1:18" ht="12" customHeight="1">
      <c r="A145" s="555"/>
      <c r="B145" s="556" t="s">
        <v>637</v>
      </c>
      <c r="C145" s="557">
        <v>5800000</v>
      </c>
      <c r="D145" s="557"/>
      <c r="E145" s="558">
        <v>5800000</v>
      </c>
      <c r="F145" s="562">
        <v>483333.3333333333</v>
      </c>
      <c r="G145" s="562">
        <v>483333.3333333333</v>
      </c>
      <c r="H145" s="562">
        <v>483333.3333333333</v>
      </c>
      <c r="I145" s="562">
        <v>483333.3333333333</v>
      </c>
      <c r="J145" s="562">
        <v>483333.3333333333</v>
      </c>
      <c r="K145" s="562">
        <v>483333.3333333333</v>
      </c>
      <c r="L145" s="562">
        <v>483333.3333333333</v>
      </c>
      <c r="M145" s="562">
        <v>483333.3333333333</v>
      </c>
      <c r="N145" s="562">
        <v>483333.3333333333</v>
      </c>
      <c r="O145" s="562">
        <v>483333.3333333333</v>
      </c>
      <c r="P145" s="562">
        <v>483333.3333333333</v>
      </c>
      <c r="Q145" s="562">
        <v>483333.3333333333</v>
      </c>
      <c r="R145" s="561">
        <v>5799999.999999999</v>
      </c>
    </row>
    <row r="146" spans="1:18" ht="12" customHeight="1">
      <c r="A146" s="562"/>
      <c r="B146" s="563" t="s">
        <v>692</v>
      </c>
      <c r="C146" s="564">
        <v>13500000</v>
      </c>
      <c r="D146" s="564"/>
      <c r="E146" s="565">
        <v>13500000</v>
      </c>
      <c r="F146" s="562">
        <v>2125000</v>
      </c>
      <c r="G146" s="562">
        <v>2125000</v>
      </c>
      <c r="H146" s="562">
        <v>2125000</v>
      </c>
      <c r="I146" s="562">
        <v>1125000</v>
      </c>
      <c r="J146" s="562">
        <v>1125000</v>
      </c>
      <c r="K146" s="562">
        <v>125000</v>
      </c>
      <c r="L146" s="562">
        <v>125000</v>
      </c>
      <c r="M146" s="562">
        <v>125000</v>
      </c>
      <c r="N146" s="562">
        <v>125000</v>
      </c>
      <c r="O146" s="562">
        <v>2125000</v>
      </c>
      <c r="P146" s="562">
        <v>2125000</v>
      </c>
      <c r="Q146" s="562">
        <v>125000</v>
      </c>
      <c r="R146" s="568">
        <v>13500000</v>
      </c>
    </row>
    <row r="147" spans="1:18" ht="12" customHeight="1">
      <c r="A147" s="562"/>
      <c r="B147" s="563" t="s">
        <v>638</v>
      </c>
      <c r="C147" s="564">
        <v>500000</v>
      </c>
      <c r="D147" s="564"/>
      <c r="E147" s="565">
        <v>500000</v>
      </c>
      <c r="F147" s="562">
        <v>41666.666666666664</v>
      </c>
      <c r="G147" s="562">
        <v>41666.666666666664</v>
      </c>
      <c r="H147" s="562">
        <v>41666.666666666664</v>
      </c>
      <c r="I147" s="562">
        <v>41666.666666666664</v>
      </c>
      <c r="J147" s="562">
        <v>41666.666666666664</v>
      </c>
      <c r="K147" s="562">
        <v>41666.666666666664</v>
      </c>
      <c r="L147" s="562">
        <v>41666.666666666664</v>
      </c>
      <c r="M147" s="562">
        <v>41666.666666666664</v>
      </c>
      <c r="N147" s="562">
        <v>41666.666666666664</v>
      </c>
      <c r="O147" s="562">
        <v>41666.666666666664</v>
      </c>
      <c r="P147" s="562">
        <v>41666.666666666664</v>
      </c>
      <c r="Q147" s="562">
        <v>41666.666666666664</v>
      </c>
      <c r="R147" s="568">
        <v>500000.00000000006</v>
      </c>
    </row>
    <row r="148" spans="1:18" ht="12" customHeight="1">
      <c r="A148" s="562"/>
      <c r="B148" s="563" t="s">
        <v>693</v>
      </c>
      <c r="C148" s="564">
        <v>750000</v>
      </c>
      <c r="D148" s="564"/>
      <c r="E148" s="565">
        <v>750000</v>
      </c>
      <c r="F148" s="562">
        <v>62500</v>
      </c>
      <c r="G148" s="562">
        <v>62500</v>
      </c>
      <c r="H148" s="562">
        <v>62500</v>
      </c>
      <c r="I148" s="562">
        <v>62500</v>
      </c>
      <c r="J148" s="562">
        <v>62500</v>
      </c>
      <c r="K148" s="562">
        <v>62500</v>
      </c>
      <c r="L148" s="562">
        <v>62500</v>
      </c>
      <c r="M148" s="562">
        <v>62500</v>
      </c>
      <c r="N148" s="562">
        <v>62500</v>
      </c>
      <c r="O148" s="562">
        <v>62500</v>
      </c>
      <c r="P148" s="562">
        <v>62500</v>
      </c>
      <c r="Q148" s="562">
        <v>62500</v>
      </c>
      <c r="R148" s="568">
        <v>750000</v>
      </c>
    </row>
    <row r="149" spans="1:18" ht="12" customHeight="1">
      <c r="A149" s="562"/>
      <c r="B149" s="563" t="s">
        <v>694</v>
      </c>
      <c r="C149" s="564">
        <v>680000</v>
      </c>
      <c r="D149" s="564"/>
      <c r="E149" s="565">
        <v>680000</v>
      </c>
      <c r="F149" s="562">
        <v>56666.666666666664</v>
      </c>
      <c r="G149" s="562">
        <v>56666.666666666664</v>
      </c>
      <c r="H149" s="562">
        <v>56666.666666666664</v>
      </c>
      <c r="I149" s="562">
        <v>56666.666666666664</v>
      </c>
      <c r="J149" s="562">
        <v>56666.666666666664</v>
      </c>
      <c r="K149" s="562">
        <v>56666.666666666664</v>
      </c>
      <c r="L149" s="562">
        <v>56666.666666666664</v>
      </c>
      <c r="M149" s="562">
        <v>56666.666666666664</v>
      </c>
      <c r="N149" s="562">
        <v>56666.666666666664</v>
      </c>
      <c r="O149" s="562">
        <v>56666.666666666664</v>
      </c>
      <c r="P149" s="562">
        <v>56666.666666666664</v>
      </c>
      <c r="Q149" s="562">
        <v>56666.666666666664</v>
      </c>
      <c r="R149" s="568">
        <v>680000</v>
      </c>
    </row>
    <row r="150" spans="1:18" ht="12" customHeight="1">
      <c r="A150" s="562"/>
      <c r="B150" s="563" t="s">
        <v>708</v>
      </c>
      <c r="C150" s="564">
        <v>8611200</v>
      </c>
      <c r="D150" s="564"/>
      <c r="E150" s="565">
        <v>8611200</v>
      </c>
      <c r="F150" s="562">
        <v>717600</v>
      </c>
      <c r="G150" s="562">
        <v>717600</v>
      </c>
      <c r="H150" s="562">
        <v>717600</v>
      </c>
      <c r="I150" s="562">
        <v>717600</v>
      </c>
      <c r="J150" s="562">
        <v>717600</v>
      </c>
      <c r="K150" s="562">
        <v>717600</v>
      </c>
      <c r="L150" s="562">
        <v>717600</v>
      </c>
      <c r="M150" s="562">
        <v>717600</v>
      </c>
      <c r="N150" s="562">
        <v>717600</v>
      </c>
      <c r="O150" s="562">
        <v>717600</v>
      </c>
      <c r="P150" s="562">
        <v>717600</v>
      </c>
      <c r="Q150" s="562">
        <v>717600</v>
      </c>
      <c r="R150" s="568">
        <v>8611200</v>
      </c>
    </row>
    <row r="151" spans="1:18" ht="12" customHeight="1">
      <c r="A151" s="562"/>
      <c r="B151" s="563" t="s">
        <v>700</v>
      </c>
      <c r="C151" s="564">
        <v>100000</v>
      </c>
      <c r="D151" s="564"/>
      <c r="E151" s="565">
        <v>100000</v>
      </c>
      <c r="F151" s="562">
        <v>8333.333333333334</v>
      </c>
      <c r="G151" s="562">
        <v>8333.333333333334</v>
      </c>
      <c r="H151" s="562">
        <v>8333.333333333334</v>
      </c>
      <c r="I151" s="562">
        <v>8333.333333333334</v>
      </c>
      <c r="J151" s="562">
        <v>8333.333333333334</v>
      </c>
      <c r="K151" s="562">
        <v>8333.333333333334</v>
      </c>
      <c r="L151" s="562">
        <v>8333.333333333334</v>
      </c>
      <c r="M151" s="562">
        <v>8333.333333333334</v>
      </c>
      <c r="N151" s="562">
        <v>8333.333333333334</v>
      </c>
      <c r="O151" s="562">
        <v>8333.333333333334</v>
      </c>
      <c r="P151" s="562">
        <v>8333.333333333334</v>
      </c>
      <c r="Q151" s="562">
        <v>8333.333333333334</v>
      </c>
      <c r="R151" s="568">
        <v>99999.99999999999</v>
      </c>
    </row>
    <row r="152" spans="1:18" ht="12" customHeight="1">
      <c r="A152" s="562"/>
      <c r="B152" s="563" t="s">
        <v>689</v>
      </c>
      <c r="C152" s="564">
        <v>7000000</v>
      </c>
      <c r="D152" s="564"/>
      <c r="E152" s="565">
        <v>7000000</v>
      </c>
      <c r="F152" s="562">
        <v>583333.3333333334</v>
      </c>
      <c r="G152" s="562">
        <v>583333.3333333334</v>
      </c>
      <c r="H152" s="562">
        <v>583333.3333333334</v>
      </c>
      <c r="I152" s="562">
        <v>583333.3333333334</v>
      </c>
      <c r="J152" s="562">
        <v>583333.3333333334</v>
      </c>
      <c r="K152" s="562">
        <v>583333.3333333334</v>
      </c>
      <c r="L152" s="562">
        <v>583333.3333333334</v>
      </c>
      <c r="M152" s="562">
        <v>583333.3333333334</v>
      </c>
      <c r="N152" s="562">
        <v>583333.3333333334</v>
      </c>
      <c r="O152" s="562">
        <v>583333.3333333334</v>
      </c>
      <c r="P152" s="562">
        <v>583333.3333333334</v>
      </c>
      <c r="Q152" s="562">
        <v>583333.3333333334</v>
      </c>
      <c r="R152" s="568">
        <v>6999999.999999999</v>
      </c>
    </row>
    <row r="153" spans="1:18" ht="12" customHeight="1">
      <c r="A153" s="562"/>
      <c r="B153" s="563" t="s">
        <v>667</v>
      </c>
      <c r="C153" s="564">
        <v>110000</v>
      </c>
      <c r="D153" s="564"/>
      <c r="E153" s="565">
        <v>110000</v>
      </c>
      <c r="F153" s="562">
        <v>9166.666666666666</v>
      </c>
      <c r="G153" s="562">
        <v>9166.666666666666</v>
      </c>
      <c r="H153" s="562">
        <v>9166.666666666666</v>
      </c>
      <c r="I153" s="562">
        <v>9166.666666666666</v>
      </c>
      <c r="J153" s="562">
        <v>9166.666666666666</v>
      </c>
      <c r="K153" s="562">
        <v>9166.666666666666</v>
      </c>
      <c r="L153" s="562">
        <v>9166.666666666666</v>
      </c>
      <c r="M153" s="562">
        <v>9166.666666666666</v>
      </c>
      <c r="N153" s="562">
        <v>9166.666666666666</v>
      </c>
      <c r="O153" s="562">
        <v>9166.666666666666</v>
      </c>
      <c r="P153" s="562">
        <v>9166.666666666666</v>
      </c>
      <c r="Q153" s="562">
        <v>9166.666666666666</v>
      </c>
      <c r="R153" s="568">
        <v>110000.00000000001</v>
      </c>
    </row>
    <row r="154" spans="1:18" ht="12" customHeight="1">
      <c r="A154" s="562"/>
      <c r="B154" s="563" t="s">
        <v>696</v>
      </c>
      <c r="C154" s="564">
        <v>2500000</v>
      </c>
      <c r="D154" s="564"/>
      <c r="E154" s="565">
        <v>2500000</v>
      </c>
      <c r="F154" s="562">
        <v>208333.33333333334</v>
      </c>
      <c r="G154" s="562">
        <v>208333.33333333334</v>
      </c>
      <c r="H154" s="562">
        <v>208333.33333333334</v>
      </c>
      <c r="I154" s="562">
        <v>208333.33333333334</v>
      </c>
      <c r="J154" s="562">
        <v>208333.33333333334</v>
      </c>
      <c r="K154" s="562">
        <v>208333.33333333334</v>
      </c>
      <c r="L154" s="562">
        <v>208333.33333333334</v>
      </c>
      <c r="M154" s="562">
        <v>208333.33333333334</v>
      </c>
      <c r="N154" s="562">
        <v>208333.33333333334</v>
      </c>
      <c r="O154" s="562">
        <v>208333.33333333334</v>
      </c>
      <c r="P154" s="562">
        <v>208333.33333333334</v>
      </c>
      <c r="Q154" s="562">
        <v>208333.33333333334</v>
      </c>
      <c r="R154" s="568">
        <v>2500000</v>
      </c>
    </row>
    <row r="155" spans="1:18" ht="12" customHeight="1" thickBot="1">
      <c r="A155" s="569"/>
      <c r="B155" s="576" t="s">
        <v>709</v>
      </c>
      <c r="C155" s="577">
        <v>10212000</v>
      </c>
      <c r="D155" s="577"/>
      <c r="E155" s="578">
        <v>10212000</v>
      </c>
      <c r="F155" s="569">
        <v>851000</v>
      </c>
      <c r="G155" s="569">
        <v>851000</v>
      </c>
      <c r="H155" s="569">
        <v>851000</v>
      </c>
      <c r="I155" s="569">
        <v>851000</v>
      </c>
      <c r="J155" s="569">
        <v>851000</v>
      </c>
      <c r="K155" s="569">
        <v>851000</v>
      </c>
      <c r="L155" s="569">
        <v>851000</v>
      </c>
      <c r="M155" s="569">
        <v>851000</v>
      </c>
      <c r="N155" s="569">
        <v>851000</v>
      </c>
      <c r="O155" s="569">
        <v>851000</v>
      </c>
      <c r="P155" s="569">
        <v>851000</v>
      </c>
      <c r="Q155" s="569">
        <v>851000</v>
      </c>
      <c r="R155" s="575">
        <v>10212000</v>
      </c>
    </row>
    <row r="156" spans="1:18" ht="12" customHeight="1" thickBot="1">
      <c r="A156" s="976" t="s">
        <v>710</v>
      </c>
      <c r="B156" s="977"/>
      <c r="C156" s="538">
        <v>3113623.3</v>
      </c>
      <c r="D156" s="538"/>
      <c r="E156" s="544">
        <v>3113623.3</v>
      </c>
      <c r="F156" s="545">
        <v>259468.60833333334</v>
      </c>
      <c r="G156" s="546">
        <v>259468.60833333334</v>
      </c>
      <c r="H156" s="547">
        <v>259468.60833333334</v>
      </c>
      <c r="I156" s="546">
        <v>259468.60833333334</v>
      </c>
      <c r="J156" s="547">
        <v>259468.60833333334</v>
      </c>
      <c r="K156" s="546">
        <v>259468.60833333334</v>
      </c>
      <c r="L156" s="547">
        <v>259468.60833333334</v>
      </c>
      <c r="M156" s="546">
        <v>259468.60833333334</v>
      </c>
      <c r="N156" s="547">
        <v>259468.60833333334</v>
      </c>
      <c r="O156" s="546">
        <v>259468.60833333334</v>
      </c>
      <c r="P156" s="547">
        <v>259468.60833333334</v>
      </c>
      <c r="Q156" s="546">
        <v>259468.60833333334</v>
      </c>
      <c r="R156" s="548">
        <v>3113623.3000000003</v>
      </c>
    </row>
    <row r="157" spans="1:18" ht="12" customHeight="1">
      <c r="A157" s="555"/>
      <c r="B157" s="556" t="s">
        <v>637</v>
      </c>
      <c r="C157" s="557">
        <v>150000</v>
      </c>
      <c r="D157" s="557"/>
      <c r="E157" s="558">
        <v>150000</v>
      </c>
      <c r="F157" s="555">
        <v>12500</v>
      </c>
      <c r="G157" s="555">
        <v>12500</v>
      </c>
      <c r="H157" s="555">
        <v>12500</v>
      </c>
      <c r="I157" s="555">
        <v>12500</v>
      </c>
      <c r="J157" s="555">
        <v>12500</v>
      </c>
      <c r="K157" s="555">
        <v>12500</v>
      </c>
      <c r="L157" s="555">
        <v>12500</v>
      </c>
      <c r="M157" s="555">
        <v>12500</v>
      </c>
      <c r="N157" s="555">
        <v>12500</v>
      </c>
      <c r="O157" s="555">
        <v>12500</v>
      </c>
      <c r="P157" s="555">
        <v>12500</v>
      </c>
      <c r="Q157" s="555">
        <v>12500</v>
      </c>
      <c r="R157" s="561">
        <v>150000</v>
      </c>
    </row>
    <row r="158" spans="1:18" ht="12" customHeight="1">
      <c r="A158" s="562"/>
      <c r="B158" s="563" t="s">
        <v>692</v>
      </c>
      <c r="C158" s="564">
        <v>250000</v>
      </c>
      <c r="D158" s="564"/>
      <c r="E158" s="565">
        <v>250000</v>
      </c>
      <c r="F158" s="562">
        <v>20833.333333333332</v>
      </c>
      <c r="G158" s="562">
        <v>20833.333333333332</v>
      </c>
      <c r="H158" s="562">
        <v>20833.333333333332</v>
      </c>
      <c r="I158" s="562">
        <v>20833.333333333332</v>
      </c>
      <c r="J158" s="562">
        <v>20833.333333333332</v>
      </c>
      <c r="K158" s="562">
        <v>20833.333333333332</v>
      </c>
      <c r="L158" s="562">
        <v>20833.333333333332</v>
      </c>
      <c r="M158" s="562">
        <v>20833.333333333332</v>
      </c>
      <c r="N158" s="562">
        <v>20833.333333333332</v>
      </c>
      <c r="O158" s="562">
        <v>20833.333333333332</v>
      </c>
      <c r="P158" s="562">
        <v>20833.333333333332</v>
      </c>
      <c r="Q158" s="562">
        <v>20833.333333333332</v>
      </c>
      <c r="R158" s="568">
        <v>250000.00000000003</v>
      </c>
    </row>
    <row r="159" spans="1:18" ht="12" customHeight="1">
      <c r="A159" s="562"/>
      <c r="B159" s="563" t="s">
        <v>638</v>
      </c>
      <c r="C159" s="564">
        <v>52000</v>
      </c>
      <c r="D159" s="564"/>
      <c r="E159" s="565">
        <v>52000</v>
      </c>
      <c r="F159" s="562">
        <v>4333.333333333333</v>
      </c>
      <c r="G159" s="562">
        <v>4333.333333333333</v>
      </c>
      <c r="H159" s="562">
        <v>4333.333333333333</v>
      </c>
      <c r="I159" s="562">
        <v>4333.333333333333</v>
      </c>
      <c r="J159" s="562">
        <v>4333.333333333333</v>
      </c>
      <c r="K159" s="562">
        <v>4333.333333333333</v>
      </c>
      <c r="L159" s="562">
        <v>4333.333333333333</v>
      </c>
      <c r="M159" s="562">
        <v>4333.333333333333</v>
      </c>
      <c r="N159" s="562">
        <v>4333.333333333333</v>
      </c>
      <c r="O159" s="562">
        <v>4333.333333333333</v>
      </c>
      <c r="P159" s="562">
        <v>4333.333333333333</v>
      </c>
      <c r="Q159" s="562">
        <v>4333.333333333333</v>
      </c>
      <c r="R159" s="568">
        <v>52000.00000000001</v>
      </c>
    </row>
    <row r="160" spans="1:18" ht="12" customHeight="1">
      <c r="A160" s="562"/>
      <c r="B160" s="563" t="s">
        <v>693</v>
      </c>
      <c r="C160" s="564">
        <v>70000</v>
      </c>
      <c r="D160" s="564"/>
      <c r="E160" s="565">
        <v>70000</v>
      </c>
      <c r="F160" s="562">
        <v>5833.333333333333</v>
      </c>
      <c r="G160" s="562">
        <v>5833.333333333333</v>
      </c>
      <c r="H160" s="562">
        <v>5833.333333333333</v>
      </c>
      <c r="I160" s="562">
        <v>5833.333333333333</v>
      </c>
      <c r="J160" s="562">
        <v>5833.333333333333</v>
      </c>
      <c r="K160" s="562">
        <v>5833.333333333333</v>
      </c>
      <c r="L160" s="562">
        <v>5833.333333333333</v>
      </c>
      <c r="M160" s="562">
        <v>5833.333333333333</v>
      </c>
      <c r="N160" s="562">
        <v>5833.333333333333</v>
      </c>
      <c r="O160" s="562">
        <v>5833.333333333333</v>
      </c>
      <c r="P160" s="562">
        <v>5833.333333333333</v>
      </c>
      <c r="Q160" s="562">
        <v>5833.333333333333</v>
      </c>
      <c r="R160" s="568">
        <v>70000.00000000001</v>
      </c>
    </row>
    <row r="161" spans="1:18" ht="12" customHeight="1">
      <c r="A161" s="562"/>
      <c r="B161" s="563" t="s">
        <v>694</v>
      </c>
      <c r="C161" s="564">
        <v>150000</v>
      </c>
      <c r="D161" s="564"/>
      <c r="E161" s="565">
        <v>150000</v>
      </c>
      <c r="F161" s="562">
        <v>12500</v>
      </c>
      <c r="G161" s="562">
        <v>12500</v>
      </c>
      <c r="H161" s="562">
        <v>12500</v>
      </c>
      <c r="I161" s="562">
        <v>12500</v>
      </c>
      <c r="J161" s="562">
        <v>12500</v>
      </c>
      <c r="K161" s="562">
        <v>12500</v>
      </c>
      <c r="L161" s="562">
        <v>12500</v>
      </c>
      <c r="M161" s="562">
        <v>12500</v>
      </c>
      <c r="N161" s="562">
        <v>12500</v>
      </c>
      <c r="O161" s="562">
        <v>12500</v>
      </c>
      <c r="P161" s="562">
        <v>12500</v>
      </c>
      <c r="Q161" s="562">
        <v>12500</v>
      </c>
      <c r="R161" s="568">
        <v>150000</v>
      </c>
    </row>
    <row r="162" spans="1:18" ht="12" customHeight="1">
      <c r="A162" s="562"/>
      <c r="B162" s="563" t="s">
        <v>711</v>
      </c>
      <c r="C162" s="564">
        <v>546480</v>
      </c>
      <c r="D162" s="564"/>
      <c r="E162" s="565">
        <v>546480</v>
      </c>
      <c r="F162" s="562">
        <v>45540</v>
      </c>
      <c r="G162" s="562">
        <v>45540</v>
      </c>
      <c r="H162" s="562">
        <v>45540</v>
      </c>
      <c r="I162" s="562">
        <v>45540</v>
      </c>
      <c r="J162" s="562">
        <v>45540</v>
      </c>
      <c r="K162" s="562">
        <v>45540</v>
      </c>
      <c r="L162" s="562">
        <v>45540</v>
      </c>
      <c r="M162" s="562">
        <v>45540</v>
      </c>
      <c r="N162" s="562">
        <v>45540</v>
      </c>
      <c r="O162" s="562">
        <v>45540</v>
      </c>
      <c r="P162" s="562">
        <v>45540</v>
      </c>
      <c r="Q162" s="562">
        <v>45540</v>
      </c>
      <c r="R162" s="568">
        <v>546480</v>
      </c>
    </row>
    <row r="163" spans="1:18" ht="12" customHeight="1">
      <c r="A163" s="562"/>
      <c r="B163" s="563" t="s">
        <v>700</v>
      </c>
      <c r="C163" s="564">
        <v>25000</v>
      </c>
      <c r="D163" s="564"/>
      <c r="E163" s="565">
        <v>25000</v>
      </c>
      <c r="F163" s="562">
        <v>2083.3333333333335</v>
      </c>
      <c r="G163" s="562">
        <v>2083.3333333333335</v>
      </c>
      <c r="H163" s="562">
        <v>2083.3333333333335</v>
      </c>
      <c r="I163" s="562">
        <v>2083.3333333333335</v>
      </c>
      <c r="J163" s="562">
        <v>2083.3333333333335</v>
      </c>
      <c r="K163" s="562">
        <v>2083.3333333333335</v>
      </c>
      <c r="L163" s="562">
        <v>2083.3333333333335</v>
      </c>
      <c r="M163" s="562">
        <v>2083.3333333333335</v>
      </c>
      <c r="N163" s="562">
        <v>2083.3333333333335</v>
      </c>
      <c r="O163" s="562">
        <v>2083.3333333333335</v>
      </c>
      <c r="P163" s="562">
        <v>2083.3333333333335</v>
      </c>
      <c r="Q163" s="562">
        <v>2083.3333333333335</v>
      </c>
      <c r="R163" s="568">
        <v>24999.999999999996</v>
      </c>
    </row>
    <row r="164" spans="1:18" ht="12" customHeight="1">
      <c r="A164" s="562"/>
      <c r="B164" s="563" t="s">
        <v>689</v>
      </c>
      <c r="C164" s="564">
        <v>400000</v>
      </c>
      <c r="D164" s="564"/>
      <c r="E164" s="565">
        <v>400000</v>
      </c>
      <c r="F164" s="562">
        <v>33333.333333333336</v>
      </c>
      <c r="G164" s="562">
        <v>33333.333333333336</v>
      </c>
      <c r="H164" s="562">
        <v>33333.333333333336</v>
      </c>
      <c r="I164" s="562">
        <v>33333.333333333336</v>
      </c>
      <c r="J164" s="562">
        <v>33333.333333333336</v>
      </c>
      <c r="K164" s="562">
        <v>33333.333333333336</v>
      </c>
      <c r="L164" s="562">
        <v>33333.333333333336</v>
      </c>
      <c r="M164" s="562">
        <v>33333.333333333336</v>
      </c>
      <c r="N164" s="562">
        <v>33333.333333333336</v>
      </c>
      <c r="O164" s="562">
        <v>33333.333333333336</v>
      </c>
      <c r="P164" s="562">
        <v>33333.333333333336</v>
      </c>
      <c r="Q164" s="562">
        <v>33333.333333333336</v>
      </c>
      <c r="R164" s="568">
        <v>399999.99999999994</v>
      </c>
    </row>
    <row r="165" spans="1:18" ht="12" customHeight="1">
      <c r="A165" s="562"/>
      <c r="B165" s="563" t="s">
        <v>712</v>
      </c>
      <c r="C165" s="564">
        <v>350000</v>
      </c>
      <c r="D165" s="564"/>
      <c r="E165" s="565">
        <v>350000</v>
      </c>
      <c r="F165" s="562">
        <v>29166.666666666668</v>
      </c>
      <c r="G165" s="562">
        <v>29166.666666666668</v>
      </c>
      <c r="H165" s="562">
        <v>29166.666666666668</v>
      </c>
      <c r="I165" s="562">
        <v>29166.666666666668</v>
      </c>
      <c r="J165" s="562">
        <v>29166.666666666668</v>
      </c>
      <c r="K165" s="562">
        <v>29166.666666666668</v>
      </c>
      <c r="L165" s="562">
        <v>29166.666666666668</v>
      </c>
      <c r="M165" s="562">
        <v>29166.666666666668</v>
      </c>
      <c r="N165" s="562">
        <v>29166.666666666668</v>
      </c>
      <c r="O165" s="562">
        <v>29166.666666666668</v>
      </c>
      <c r="P165" s="562">
        <v>29166.666666666668</v>
      </c>
      <c r="Q165" s="562">
        <v>29166.666666666668</v>
      </c>
      <c r="R165" s="568">
        <v>350000.00000000006</v>
      </c>
    </row>
    <row r="166" spans="1:18" ht="12" customHeight="1" thickBot="1">
      <c r="A166" s="569"/>
      <c r="B166" s="576" t="s">
        <v>713</v>
      </c>
      <c r="C166" s="577">
        <v>1120143.3</v>
      </c>
      <c r="D166" s="577"/>
      <c r="E166" s="578">
        <v>1120143.3</v>
      </c>
      <c r="F166" s="562">
        <v>93345.27500000001</v>
      </c>
      <c r="G166" s="562">
        <v>93345.27500000001</v>
      </c>
      <c r="H166" s="562">
        <v>93345.27500000001</v>
      </c>
      <c r="I166" s="562">
        <v>93345.27500000001</v>
      </c>
      <c r="J166" s="562">
        <v>93345.27500000001</v>
      </c>
      <c r="K166" s="562">
        <v>93345.27500000001</v>
      </c>
      <c r="L166" s="562">
        <v>93345.27500000001</v>
      </c>
      <c r="M166" s="562">
        <v>93345.27500000001</v>
      </c>
      <c r="N166" s="562">
        <v>93345.27500000001</v>
      </c>
      <c r="O166" s="562">
        <v>93345.27500000001</v>
      </c>
      <c r="P166" s="562">
        <v>93345.27500000001</v>
      </c>
      <c r="Q166" s="562">
        <v>93345.27500000001</v>
      </c>
      <c r="R166" s="575">
        <v>1120143.3</v>
      </c>
    </row>
    <row r="167" spans="1:18" ht="12" customHeight="1" thickBot="1">
      <c r="A167" s="976" t="s">
        <v>362</v>
      </c>
      <c r="B167" s="977"/>
      <c r="C167" s="538">
        <v>11616000</v>
      </c>
      <c r="D167" s="538"/>
      <c r="E167" s="544">
        <v>11616000</v>
      </c>
      <c r="F167" s="544">
        <v>967999.9999999999</v>
      </c>
      <c r="G167" s="546">
        <v>967999.9999999999</v>
      </c>
      <c r="H167" s="547">
        <v>967999.9999999999</v>
      </c>
      <c r="I167" s="546">
        <v>967999.9999999999</v>
      </c>
      <c r="J167" s="547">
        <v>967999.9999999999</v>
      </c>
      <c r="K167" s="546">
        <v>967999.9999999999</v>
      </c>
      <c r="L167" s="547">
        <v>967999.9999999999</v>
      </c>
      <c r="M167" s="546">
        <v>967999.9999999999</v>
      </c>
      <c r="N167" s="547">
        <v>967999.9999999999</v>
      </c>
      <c r="O167" s="546">
        <v>967999.9999999999</v>
      </c>
      <c r="P167" s="547">
        <v>967999.9999999999</v>
      </c>
      <c r="Q167" s="546">
        <v>967999.9999999999</v>
      </c>
      <c r="R167" s="548">
        <v>11615999.999999998</v>
      </c>
    </row>
    <row r="168" spans="1:18" ht="12" customHeight="1">
      <c r="A168" s="555"/>
      <c r="B168" s="556" t="s">
        <v>637</v>
      </c>
      <c r="C168" s="557">
        <v>1400000</v>
      </c>
      <c r="D168" s="557"/>
      <c r="E168" s="558">
        <v>1400000</v>
      </c>
      <c r="F168" s="562">
        <v>116666.66666666667</v>
      </c>
      <c r="G168" s="562">
        <v>116666.66666666667</v>
      </c>
      <c r="H168" s="562">
        <v>116666.66666666667</v>
      </c>
      <c r="I168" s="562">
        <v>116666.66666666667</v>
      </c>
      <c r="J168" s="562">
        <v>116666.66666666667</v>
      </c>
      <c r="K168" s="562">
        <v>116666.66666666667</v>
      </c>
      <c r="L168" s="562">
        <v>116666.66666666667</v>
      </c>
      <c r="M168" s="562">
        <v>116666.66666666667</v>
      </c>
      <c r="N168" s="562">
        <v>116666.66666666667</v>
      </c>
      <c r="O168" s="562">
        <v>116666.66666666667</v>
      </c>
      <c r="P168" s="562">
        <v>116666.66666666667</v>
      </c>
      <c r="Q168" s="562">
        <v>116666.66666666667</v>
      </c>
      <c r="R168" s="561">
        <v>1400000.0000000002</v>
      </c>
    </row>
    <row r="169" spans="1:18" ht="12" customHeight="1">
      <c r="A169" s="562"/>
      <c r="B169" s="563" t="s">
        <v>692</v>
      </c>
      <c r="C169" s="564">
        <v>3700000</v>
      </c>
      <c r="D169" s="564"/>
      <c r="E169" s="565">
        <v>3700000</v>
      </c>
      <c r="F169" s="562">
        <v>308333.3333333333</v>
      </c>
      <c r="G169" s="562">
        <v>308333.3333333333</v>
      </c>
      <c r="H169" s="562">
        <v>308333.3333333333</v>
      </c>
      <c r="I169" s="562">
        <v>308333.3333333333</v>
      </c>
      <c r="J169" s="562">
        <v>308333.3333333333</v>
      </c>
      <c r="K169" s="562">
        <v>308333.3333333333</v>
      </c>
      <c r="L169" s="562">
        <v>308333.3333333333</v>
      </c>
      <c r="M169" s="562">
        <v>308333.3333333333</v>
      </c>
      <c r="N169" s="562">
        <v>308333.3333333333</v>
      </c>
      <c r="O169" s="562">
        <v>308333.3333333333</v>
      </c>
      <c r="P169" s="562">
        <v>308333.3333333333</v>
      </c>
      <c r="Q169" s="562">
        <v>308333.3333333333</v>
      </c>
      <c r="R169" s="568">
        <v>3700000.0000000005</v>
      </c>
    </row>
    <row r="170" spans="1:18" ht="12" customHeight="1">
      <c r="A170" s="562"/>
      <c r="B170" s="563" t="s">
        <v>638</v>
      </c>
      <c r="C170" s="564">
        <v>580000</v>
      </c>
      <c r="D170" s="564"/>
      <c r="E170" s="565">
        <v>580000</v>
      </c>
      <c r="F170" s="562">
        <v>48333.333333333336</v>
      </c>
      <c r="G170" s="562">
        <v>48333.333333333336</v>
      </c>
      <c r="H170" s="562">
        <v>48333.333333333336</v>
      </c>
      <c r="I170" s="562">
        <v>48333.333333333336</v>
      </c>
      <c r="J170" s="562">
        <v>48333.333333333336</v>
      </c>
      <c r="K170" s="562">
        <v>48333.333333333336</v>
      </c>
      <c r="L170" s="562">
        <v>48333.333333333336</v>
      </c>
      <c r="M170" s="562">
        <v>48333.333333333336</v>
      </c>
      <c r="N170" s="562">
        <v>48333.333333333336</v>
      </c>
      <c r="O170" s="562">
        <v>48333.333333333336</v>
      </c>
      <c r="P170" s="562">
        <v>48333.333333333336</v>
      </c>
      <c r="Q170" s="562">
        <v>48333.333333333336</v>
      </c>
      <c r="R170" s="568">
        <v>580000</v>
      </c>
    </row>
    <row r="171" spans="1:18" ht="12" customHeight="1">
      <c r="A171" s="562"/>
      <c r="B171" s="563" t="s">
        <v>693</v>
      </c>
      <c r="C171" s="564">
        <v>600000</v>
      </c>
      <c r="D171" s="564"/>
      <c r="E171" s="565">
        <v>600000</v>
      </c>
      <c r="F171" s="562">
        <v>50000</v>
      </c>
      <c r="G171" s="562">
        <v>50000</v>
      </c>
      <c r="H171" s="562">
        <v>50000</v>
      </c>
      <c r="I171" s="562">
        <v>50000</v>
      </c>
      <c r="J171" s="562">
        <v>50000</v>
      </c>
      <c r="K171" s="562">
        <v>50000</v>
      </c>
      <c r="L171" s="562">
        <v>50000</v>
      </c>
      <c r="M171" s="562">
        <v>50000</v>
      </c>
      <c r="N171" s="562">
        <v>50000</v>
      </c>
      <c r="O171" s="562">
        <v>50000</v>
      </c>
      <c r="P171" s="562">
        <v>50000</v>
      </c>
      <c r="Q171" s="562">
        <v>50000</v>
      </c>
      <c r="R171" s="568">
        <v>600000</v>
      </c>
    </row>
    <row r="172" spans="1:18" ht="12" customHeight="1">
      <c r="A172" s="562"/>
      <c r="B172" s="563" t="s">
        <v>700</v>
      </c>
      <c r="C172" s="564">
        <v>40000</v>
      </c>
      <c r="D172" s="564"/>
      <c r="E172" s="565">
        <v>40000</v>
      </c>
      <c r="F172" s="562">
        <v>3333.3333333333335</v>
      </c>
      <c r="G172" s="562">
        <v>3333.3333333333335</v>
      </c>
      <c r="H172" s="562">
        <v>3333.3333333333335</v>
      </c>
      <c r="I172" s="562">
        <v>3333.3333333333335</v>
      </c>
      <c r="J172" s="562">
        <v>3333.3333333333335</v>
      </c>
      <c r="K172" s="562">
        <v>3333.3333333333335</v>
      </c>
      <c r="L172" s="562">
        <v>3333.3333333333335</v>
      </c>
      <c r="M172" s="562">
        <v>3333.3333333333335</v>
      </c>
      <c r="N172" s="562">
        <v>3333.3333333333335</v>
      </c>
      <c r="O172" s="562">
        <v>3333.3333333333335</v>
      </c>
      <c r="P172" s="562">
        <v>3333.3333333333335</v>
      </c>
      <c r="Q172" s="562">
        <v>3333.3333333333335</v>
      </c>
      <c r="R172" s="568">
        <v>40000</v>
      </c>
    </row>
    <row r="173" spans="1:18" ht="12" customHeight="1">
      <c r="A173" s="562"/>
      <c r="B173" s="563" t="s">
        <v>689</v>
      </c>
      <c r="C173" s="564">
        <v>1650000</v>
      </c>
      <c r="D173" s="564"/>
      <c r="E173" s="565">
        <v>1650000</v>
      </c>
      <c r="F173" s="562">
        <v>137500</v>
      </c>
      <c r="G173" s="562">
        <v>137500</v>
      </c>
      <c r="H173" s="562">
        <v>137500</v>
      </c>
      <c r="I173" s="562">
        <v>137500</v>
      </c>
      <c r="J173" s="562">
        <v>137500</v>
      </c>
      <c r="K173" s="562">
        <v>137500</v>
      </c>
      <c r="L173" s="562">
        <v>137500</v>
      </c>
      <c r="M173" s="562">
        <v>137500</v>
      </c>
      <c r="N173" s="562">
        <v>137500</v>
      </c>
      <c r="O173" s="562">
        <v>137500</v>
      </c>
      <c r="P173" s="562">
        <v>137500</v>
      </c>
      <c r="Q173" s="562">
        <v>137500</v>
      </c>
      <c r="R173" s="568">
        <v>1650000</v>
      </c>
    </row>
    <row r="174" spans="1:18" ht="12" customHeight="1">
      <c r="A174" s="562"/>
      <c r="B174" s="563" t="s">
        <v>667</v>
      </c>
      <c r="C174" s="564">
        <v>110000</v>
      </c>
      <c r="D174" s="564"/>
      <c r="E174" s="565">
        <v>110000</v>
      </c>
      <c r="F174" s="562">
        <v>9166.666666666666</v>
      </c>
      <c r="G174" s="562">
        <v>9166.666666666666</v>
      </c>
      <c r="H174" s="562">
        <v>9166.666666666666</v>
      </c>
      <c r="I174" s="562">
        <v>9166.666666666666</v>
      </c>
      <c r="J174" s="562">
        <v>9166.666666666666</v>
      </c>
      <c r="K174" s="562">
        <v>9166.666666666666</v>
      </c>
      <c r="L174" s="562">
        <v>9166.666666666666</v>
      </c>
      <c r="M174" s="562">
        <v>9166.666666666666</v>
      </c>
      <c r="N174" s="562">
        <v>9166.666666666666</v>
      </c>
      <c r="O174" s="562">
        <v>9166.666666666666</v>
      </c>
      <c r="P174" s="562">
        <v>9166.666666666666</v>
      </c>
      <c r="Q174" s="562">
        <v>9166.666666666666</v>
      </c>
      <c r="R174" s="568">
        <v>110000.00000000001</v>
      </c>
    </row>
    <row r="175" spans="1:18" ht="12" customHeight="1">
      <c r="A175" s="562"/>
      <c r="B175" s="563" t="s">
        <v>696</v>
      </c>
      <c r="C175" s="564">
        <v>1100000</v>
      </c>
      <c r="D175" s="564"/>
      <c r="E175" s="565">
        <v>1100000</v>
      </c>
      <c r="F175" s="562">
        <v>91666.66666666667</v>
      </c>
      <c r="G175" s="562">
        <v>91666.66666666667</v>
      </c>
      <c r="H175" s="562">
        <v>91666.66666666667</v>
      </c>
      <c r="I175" s="562">
        <v>91666.66666666667</v>
      </c>
      <c r="J175" s="562">
        <v>91666.66666666667</v>
      </c>
      <c r="K175" s="562">
        <v>91666.66666666667</v>
      </c>
      <c r="L175" s="562">
        <v>91666.66666666667</v>
      </c>
      <c r="M175" s="562">
        <v>91666.66666666667</v>
      </c>
      <c r="N175" s="562">
        <v>91666.66666666667</v>
      </c>
      <c r="O175" s="562">
        <v>91666.66666666667</v>
      </c>
      <c r="P175" s="562">
        <v>91666.66666666667</v>
      </c>
      <c r="Q175" s="562">
        <v>91666.66666666667</v>
      </c>
      <c r="R175" s="568">
        <v>1099999.9999999998</v>
      </c>
    </row>
    <row r="176" spans="1:18" ht="12" customHeight="1" thickBot="1">
      <c r="A176" s="569"/>
      <c r="B176" s="576" t="s">
        <v>714</v>
      </c>
      <c r="C176" s="577">
        <v>2436000</v>
      </c>
      <c r="D176" s="577"/>
      <c r="E176" s="578">
        <v>2436000</v>
      </c>
      <c r="F176" s="562">
        <v>203000</v>
      </c>
      <c r="G176" s="562">
        <v>203000</v>
      </c>
      <c r="H176" s="562">
        <v>203000</v>
      </c>
      <c r="I176" s="562">
        <v>203000</v>
      </c>
      <c r="J176" s="562">
        <v>203000</v>
      </c>
      <c r="K176" s="562">
        <v>203000</v>
      </c>
      <c r="L176" s="562">
        <v>203000</v>
      </c>
      <c r="M176" s="562">
        <v>203000</v>
      </c>
      <c r="N176" s="562">
        <v>203000</v>
      </c>
      <c r="O176" s="562">
        <v>203000</v>
      </c>
      <c r="P176" s="562">
        <v>203000</v>
      </c>
      <c r="Q176" s="562">
        <v>203000</v>
      </c>
      <c r="R176" s="575">
        <v>2436000</v>
      </c>
    </row>
    <row r="177" spans="1:18" ht="12" customHeight="1" thickBot="1">
      <c r="A177" s="976" t="s">
        <v>715</v>
      </c>
      <c r="B177" s="977"/>
      <c r="C177" s="538">
        <v>4149480</v>
      </c>
      <c r="D177" s="538"/>
      <c r="E177" s="544">
        <v>4149480</v>
      </c>
      <c r="F177" s="544">
        <v>345790</v>
      </c>
      <c r="G177" s="546">
        <v>345790</v>
      </c>
      <c r="H177" s="547">
        <v>345790</v>
      </c>
      <c r="I177" s="546">
        <v>345790</v>
      </c>
      <c r="J177" s="547">
        <v>345790</v>
      </c>
      <c r="K177" s="546">
        <v>345790</v>
      </c>
      <c r="L177" s="547">
        <v>345790</v>
      </c>
      <c r="M177" s="546">
        <v>345790</v>
      </c>
      <c r="N177" s="547">
        <v>345790</v>
      </c>
      <c r="O177" s="546">
        <v>345790</v>
      </c>
      <c r="P177" s="547">
        <v>345790</v>
      </c>
      <c r="Q177" s="546">
        <v>345790</v>
      </c>
      <c r="R177" s="548">
        <v>4149480</v>
      </c>
    </row>
    <row r="178" spans="1:18" ht="12" customHeight="1">
      <c r="A178" s="555"/>
      <c r="B178" s="556" t="s">
        <v>637</v>
      </c>
      <c r="C178" s="557">
        <v>1000000</v>
      </c>
      <c r="D178" s="557"/>
      <c r="E178" s="558">
        <v>1000000</v>
      </c>
      <c r="F178" s="562">
        <v>83333.33333333333</v>
      </c>
      <c r="G178" s="562">
        <v>83333.33333333333</v>
      </c>
      <c r="H178" s="562">
        <v>83333.33333333333</v>
      </c>
      <c r="I178" s="562">
        <v>83333.33333333333</v>
      </c>
      <c r="J178" s="562">
        <v>83333.33333333333</v>
      </c>
      <c r="K178" s="562">
        <v>83333.33333333333</v>
      </c>
      <c r="L178" s="562">
        <v>83333.33333333333</v>
      </c>
      <c r="M178" s="562">
        <v>83333.33333333333</v>
      </c>
      <c r="N178" s="562">
        <v>83333.33333333333</v>
      </c>
      <c r="O178" s="562">
        <v>83333.33333333333</v>
      </c>
      <c r="P178" s="562">
        <v>83333.33333333333</v>
      </c>
      <c r="Q178" s="562">
        <v>83333.33333333333</v>
      </c>
      <c r="R178" s="561">
        <v>1000000.0000000001</v>
      </c>
    </row>
    <row r="179" spans="1:18" ht="12" customHeight="1">
      <c r="A179" s="562"/>
      <c r="B179" s="563" t="s">
        <v>692</v>
      </c>
      <c r="C179" s="564">
        <v>500000</v>
      </c>
      <c r="D179" s="564"/>
      <c r="E179" s="565">
        <v>500000</v>
      </c>
      <c r="F179" s="562">
        <v>41666.666666666664</v>
      </c>
      <c r="G179" s="562">
        <v>41666.666666666664</v>
      </c>
      <c r="H179" s="562">
        <v>41666.666666666664</v>
      </c>
      <c r="I179" s="562">
        <v>41666.666666666664</v>
      </c>
      <c r="J179" s="562">
        <v>41666.666666666664</v>
      </c>
      <c r="K179" s="562">
        <v>41666.666666666664</v>
      </c>
      <c r="L179" s="562">
        <v>41666.666666666664</v>
      </c>
      <c r="M179" s="562">
        <v>41666.666666666664</v>
      </c>
      <c r="N179" s="562">
        <v>41666.666666666664</v>
      </c>
      <c r="O179" s="562">
        <v>41666.666666666664</v>
      </c>
      <c r="P179" s="562">
        <v>41666.666666666664</v>
      </c>
      <c r="Q179" s="562">
        <v>41666.666666666664</v>
      </c>
      <c r="R179" s="568">
        <v>500000.00000000006</v>
      </c>
    </row>
    <row r="180" spans="1:18" ht="12" customHeight="1">
      <c r="A180" s="562"/>
      <c r="B180" s="563" t="s">
        <v>638</v>
      </c>
      <c r="C180" s="564">
        <v>50000</v>
      </c>
      <c r="D180" s="564"/>
      <c r="E180" s="565">
        <v>50000</v>
      </c>
      <c r="F180" s="562">
        <v>4166.666666666667</v>
      </c>
      <c r="G180" s="562">
        <v>4166.666666666667</v>
      </c>
      <c r="H180" s="562">
        <v>4166.666666666667</v>
      </c>
      <c r="I180" s="562">
        <v>4166.666666666667</v>
      </c>
      <c r="J180" s="562">
        <v>4166.666666666667</v>
      </c>
      <c r="K180" s="562">
        <v>4166.666666666667</v>
      </c>
      <c r="L180" s="562">
        <v>4166.666666666667</v>
      </c>
      <c r="M180" s="562">
        <v>4166.666666666667</v>
      </c>
      <c r="N180" s="562">
        <v>4166.666666666667</v>
      </c>
      <c r="O180" s="562">
        <v>4166.666666666667</v>
      </c>
      <c r="P180" s="562">
        <v>4166.666666666667</v>
      </c>
      <c r="Q180" s="562">
        <v>4166.666666666667</v>
      </c>
      <c r="R180" s="568">
        <v>49999.99999999999</v>
      </c>
    </row>
    <row r="181" spans="1:18" ht="12" customHeight="1">
      <c r="A181" s="562"/>
      <c r="B181" s="563" t="s">
        <v>693</v>
      </c>
      <c r="C181" s="564">
        <v>100000</v>
      </c>
      <c r="D181" s="564"/>
      <c r="E181" s="565">
        <v>100000</v>
      </c>
      <c r="F181" s="562">
        <v>8333.333333333334</v>
      </c>
      <c r="G181" s="562">
        <v>8333.333333333334</v>
      </c>
      <c r="H181" s="562">
        <v>8333.333333333334</v>
      </c>
      <c r="I181" s="562">
        <v>8333.333333333334</v>
      </c>
      <c r="J181" s="562">
        <v>8333.333333333334</v>
      </c>
      <c r="K181" s="562">
        <v>8333.333333333334</v>
      </c>
      <c r="L181" s="562">
        <v>8333.333333333334</v>
      </c>
      <c r="M181" s="562">
        <v>8333.333333333334</v>
      </c>
      <c r="N181" s="562">
        <v>8333.333333333334</v>
      </c>
      <c r="O181" s="562">
        <v>8333.333333333334</v>
      </c>
      <c r="P181" s="562">
        <v>8333.333333333334</v>
      </c>
      <c r="Q181" s="562">
        <v>8333.333333333334</v>
      </c>
      <c r="R181" s="568">
        <v>99999.99999999999</v>
      </c>
    </row>
    <row r="182" spans="1:18" ht="12" customHeight="1">
      <c r="A182" s="562"/>
      <c r="B182" s="563" t="s">
        <v>694</v>
      </c>
      <c r="C182" s="564">
        <v>120000</v>
      </c>
      <c r="D182" s="564"/>
      <c r="E182" s="565">
        <v>120000</v>
      </c>
      <c r="F182" s="562">
        <v>10000</v>
      </c>
      <c r="G182" s="562">
        <v>10000</v>
      </c>
      <c r="H182" s="562">
        <v>10000</v>
      </c>
      <c r="I182" s="562">
        <v>10000</v>
      </c>
      <c r="J182" s="562">
        <v>10000</v>
      </c>
      <c r="K182" s="562">
        <v>10000</v>
      </c>
      <c r="L182" s="562">
        <v>10000</v>
      </c>
      <c r="M182" s="562">
        <v>10000</v>
      </c>
      <c r="N182" s="562">
        <v>10000</v>
      </c>
      <c r="O182" s="562">
        <v>10000</v>
      </c>
      <c r="P182" s="562">
        <v>10000</v>
      </c>
      <c r="Q182" s="562">
        <v>10000</v>
      </c>
      <c r="R182" s="568">
        <v>120000</v>
      </c>
    </row>
    <row r="183" spans="1:18" ht="12" customHeight="1">
      <c r="A183" s="562"/>
      <c r="B183" s="563" t="s">
        <v>711</v>
      </c>
      <c r="C183" s="564">
        <v>546480</v>
      </c>
      <c r="D183" s="564"/>
      <c r="E183" s="565">
        <v>546480</v>
      </c>
      <c r="F183" s="562">
        <v>45540</v>
      </c>
      <c r="G183" s="562">
        <v>45540</v>
      </c>
      <c r="H183" s="562">
        <v>45540</v>
      </c>
      <c r="I183" s="562">
        <v>45540</v>
      </c>
      <c r="J183" s="562">
        <v>45540</v>
      </c>
      <c r="K183" s="562">
        <v>45540</v>
      </c>
      <c r="L183" s="562">
        <v>45540</v>
      </c>
      <c r="M183" s="562">
        <v>45540</v>
      </c>
      <c r="N183" s="562">
        <v>45540</v>
      </c>
      <c r="O183" s="562">
        <v>45540</v>
      </c>
      <c r="P183" s="562">
        <v>45540</v>
      </c>
      <c r="Q183" s="562">
        <v>45540</v>
      </c>
      <c r="R183" s="568">
        <v>546480</v>
      </c>
    </row>
    <row r="184" spans="1:18" ht="12" customHeight="1">
      <c r="A184" s="562"/>
      <c r="B184" s="563" t="s">
        <v>700</v>
      </c>
      <c r="C184" s="564">
        <v>15000</v>
      </c>
      <c r="D184" s="564"/>
      <c r="E184" s="565">
        <v>15000</v>
      </c>
      <c r="F184" s="562">
        <v>1250</v>
      </c>
      <c r="G184" s="562">
        <v>1250</v>
      </c>
      <c r="H184" s="562">
        <v>1250</v>
      </c>
      <c r="I184" s="562">
        <v>1250</v>
      </c>
      <c r="J184" s="562">
        <v>1250</v>
      </c>
      <c r="K184" s="562">
        <v>1250</v>
      </c>
      <c r="L184" s="562">
        <v>1250</v>
      </c>
      <c r="M184" s="562">
        <v>1250</v>
      </c>
      <c r="N184" s="562">
        <v>1250</v>
      </c>
      <c r="O184" s="562">
        <v>1250</v>
      </c>
      <c r="P184" s="562">
        <v>1250</v>
      </c>
      <c r="Q184" s="562">
        <v>1250</v>
      </c>
      <c r="R184" s="568">
        <v>15000</v>
      </c>
    </row>
    <row r="185" spans="1:18" ht="12" customHeight="1">
      <c r="A185" s="562"/>
      <c r="B185" s="563" t="s">
        <v>689</v>
      </c>
      <c r="C185" s="564">
        <v>500000</v>
      </c>
      <c r="D185" s="564"/>
      <c r="E185" s="565">
        <v>500000</v>
      </c>
      <c r="F185" s="562">
        <v>41666.666666666664</v>
      </c>
      <c r="G185" s="562">
        <v>41666.666666666664</v>
      </c>
      <c r="H185" s="562">
        <v>41666.666666666664</v>
      </c>
      <c r="I185" s="562">
        <v>41666.666666666664</v>
      </c>
      <c r="J185" s="562">
        <v>41666.666666666664</v>
      </c>
      <c r="K185" s="562">
        <v>41666.666666666664</v>
      </c>
      <c r="L185" s="562">
        <v>41666.666666666664</v>
      </c>
      <c r="M185" s="562">
        <v>41666.666666666664</v>
      </c>
      <c r="N185" s="562">
        <v>41666.666666666664</v>
      </c>
      <c r="O185" s="562">
        <v>41666.666666666664</v>
      </c>
      <c r="P185" s="562">
        <v>41666.666666666664</v>
      </c>
      <c r="Q185" s="562">
        <v>41666.666666666664</v>
      </c>
      <c r="R185" s="568">
        <v>500000.00000000006</v>
      </c>
    </row>
    <row r="186" spans="1:18" ht="12" customHeight="1">
      <c r="A186" s="562"/>
      <c r="B186" s="563" t="s">
        <v>667</v>
      </c>
      <c r="C186" s="564">
        <v>0</v>
      </c>
      <c r="D186" s="564"/>
      <c r="E186" s="565">
        <v>0</v>
      </c>
      <c r="F186" s="562">
        <v>0</v>
      </c>
      <c r="G186" s="562">
        <v>0</v>
      </c>
      <c r="H186" s="562">
        <v>0</v>
      </c>
      <c r="I186" s="562">
        <v>0</v>
      </c>
      <c r="J186" s="562">
        <v>0</v>
      </c>
      <c r="K186" s="562">
        <v>0</v>
      </c>
      <c r="L186" s="562">
        <v>0</v>
      </c>
      <c r="M186" s="562">
        <v>0</v>
      </c>
      <c r="N186" s="562">
        <v>0</v>
      </c>
      <c r="O186" s="562">
        <v>0</v>
      </c>
      <c r="P186" s="562">
        <v>0</v>
      </c>
      <c r="Q186" s="562">
        <v>0</v>
      </c>
      <c r="R186" s="568">
        <v>0</v>
      </c>
    </row>
    <row r="187" spans="1:18" ht="12" customHeight="1">
      <c r="A187" s="562"/>
      <c r="B187" s="563" t="s">
        <v>696</v>
      </c>
      <c r="C187" s="564">
        <v>100000</v>
      </c>
      <c r="D187" s="564"/>
      <c r="E187" s="565">
        <v>100000</v>
      </c>
      <c r="F187" s="562">
        <v>8333.333333333334</v>
      </c>
      <c r="G187" s="562">
        <v>8333.333333333334</v>
      </c>
      <c r="H187" s="562">
        <v>8333.333333333334</v>
      </c>
      <c r="I187" s="562">
        <v>8333.333333333334</v>
      </c>
      <c r="J187" s="562">
        <v>8333.333333333334</v>
      </c>
      <c r="K187" s="562">
        <v>8333.333333333334</v>
      </c>
      <c r="L187" s="562">
        <v>8333.333333333334</v>
      </c>
      <c r="M187" s="562">
        <v>8333.333333333334</v>
      </c>
      <c r="N187" s="562">
        <v>8333.333333333334</v>
      </c>
      <c r="O187" s="562">
        <v>8333.333333333334</v>
      </c>
      <c r="P187" s="562">
        <v>8333.333333333334</v>
      </c>
      <c r="Q187" s="562">
        <v>8333.333333333334</v>
      </c>
      <c r="R187" s="568">
        <v>99999.99999999999</v>
      </c>
    </row>
    <row r="188" spans="1:18" ht="12" customHeight="1" thickBot="1">
      <c r="A188" s="569"/>
      <c r="B188" s="576" t="s">
        <v>713</v>
      </c>
      <c r="C188" s="577">
        <v>1218000</v>
      </c>
      <c r="D188" s="577"/>
      <c r="E188" s="578">
        <v>1218000</v>
      </c>
      <c r="F188" s="562">
        <v>101500</v>
      </c>
      <c r="G188" s="562">
        <v>101500</v>
      </c>
      <c r="H188" s="562">
        <v>101500</v>
      </c>
      <c r="I188" s="562">
        <v>101500</v>
      </c>
      <c r="J188" s="562">
        <v>101500</v>
      </c>
      <c r="K188" s="562">
        <v>101500</v>
      </c>
      <c r="L188" s="562">
        <v>101500</v>
      </c>
      <c r="M188" s="562">
        <v>101500</v>
      </c>
      <c r="N188" s="562">
        <v>101500</v>
      </c>
      <c r="O188" s="562">
        <v>101500</v>
      </c>
      <c r="P188" s="562">
        <v>101500</v>
      </c>
      <c r="Q188" s="562">
        <v>101500</v>
      </c>
      <c r="R188" s="575">
        <v>1218000</v>
      </c>
    </row>
    <row r="189" spans="1:18" ht="12" customHeight="1" thickBot="1">
      <c r="A189" s="976" t="s">
        <v>716</v>
      </c>
      <c r="B189" s="977"/>
      <c r="C189" s="538">
        <v>3468400</v>
      </c>
      <c r="D189" s="538"/>
      <c r="E189" s="544">
        <v>3468400</v>
      </c>
      <c r="F189" s="544">
        <v>289033.3333333334</v>
      </c>
      <c r="G189" s="546">
        <v>289033.3333333334</v>
      </c>
      <c r="H189" s="547">
        <v>289033.3333333334</v>
      </c>
      <c r="I189" s="546">
        <v>289033.3333333334</v>
      </c>
      <c r="J189" s="547">
        <v>289033.3333333334</v>
      </c>
      <c r="K189" s="546">
        <v>289033.3333333334</v>
      </c>
      <c r="L189" s="547">
        <v>289033.3333333334</v>
      </c>
      <c r="M189" s="546">
        <v>289033.3333333334</v>
      </c>
      <c r="N189" s="547">
        <v>289033.3333333334</v>
      </c>
      <c r="O189" s="546">
        <v>289033.3333333334</v>
      </c>
      <c r="P189" s="547">
        <v>289033.3333333334</v>
      </c>
      <c r="Q189" s="546">
        <v>289033.3333333334</v>
      </c>
      <c r="R189" s="548">
        <v>3468400.0000000014</v>
      </c>
    </row>
    <row r="190" spans="1:18" ht="12" customHeight="1">
      <c r="A190" s="555"/>
      <c r="B190" s="556" t="s">
        <v>637</v>
      </c>
      <c r="C190" s="557">
        <v>1000000</v>
      </c>
      <c r="D190" s="557"/>
      <c r="E190" s="558">
        <v>1000000</v>
      </c>
      <c r="F190" s="562">
        <v>83333.33333333333</v>
      </c>
      <c r="G190" s="562">
        <v>83333.33333333333</v>
      </c>
      <c r="H190" s="562">
        <v>83333.33333333333</v>
      </c>
      <c r="I190" s="562">
        <v>83333.33333333333</v>
      </c>
      <c r="J190" s="562">
        <v>83333.33333333333</v>
      </c>
      <c r="K190" s="562">
        <v>83333.33333333333</v>
      </c>
      <c r="L190" s="562">
        <v>83333.33333333333</v>
      </c>
      <c r="M190" s="562">
        <v>83333.33333333333</v>
      </c>
      <c r="N190" s="562">
        <v>83333.33333333333</v>
      </c>
      <c r="O190" s="562">
        <v>83333.33333333333</v>
      </c>
      <c r="P190" s="562">
        <v>83333.33333333333</v>
      </c>
      <c r="Q190" s="562">
        <v>83333.33333333333</v>
      </c>
      <c r="R190" s="561">
        <v>1000000.0000000001</v>
      </c>
    </row>
    <row r="191" spans="1:18" ht="12" customHeight="1">
      <c r="A191" s="562"/>
      <c r="B191" s="563" t="s">
        <v>692</v>
      </c>
      <c r="C191" s="564">
        <v>500000</v>
      </c>
      <c r="D191" s="564"/>
      <c r="E191" s="565">
        <v>500000</v>
      </c>
      <c r="F191" s="562">
        <v>41666.666666666664</v>
      </c>
      <c r="G191" s="562">
        <v>41666.666666666664</v>
      </c>
      <c r="H191" s="562">
        <v>41666.666666666664</v>
      </c>
      <c r="I191" s="562">
        <v>41666.666666666664</v>
      </c>
      <c r="J191" s="562">
        <v>41666.666666666664</v>
      </c>
      <c r="K191" s="562">
        <v>41666.666666666664</v>
      </c>
      <c r="L191" s="562">
        <v>41666.666666666664</v>
      </c>
      <c r="M191" s="562">
        <v>41666.666666666664</v>
      </c>
      <c r="N191" s="562">
        <v>41666.666666666664</v>
      </c>
      <c r="O191" s="562">
        <v>41666.666666666664</v>
      </c>
      <c r="P191" s="562">
        <v>41666.666666666664</v>
      </c>
      <c r="Q191" s="562">
        <v>41666.666666666664</v>
      </c>
      <c r="R191" s="568">
        <v>500000.00000000006</v>
      </c>
    </row>
    <row r="192" spans="1:18" ht="12" customHeight="1">
      <c r="A192" s="562"/>
      <c r="B192" s="563" t="s">
        <v>638</v>
      </c>
      <c r="C192" s="564">
        <v>50000</v>
      </c>
      <c r="D192" s="564"/>
      <c r="E192" s="565">
        <v>50000</v>
      </c>
      <c r="F192" s="562">
        <v>4166.666666666667</v>
      </c>
      <c r="G192" s="562">
        <v>4166.666666666667</v>
      </c>
      <c r="H192" s="562">
        <v>4166.666666666667</v>
      </c>
      <c r="I192" s="562">
        <v>4166.666666666667</v>
      </c>
      <c r="J192" s="562">
        <v>4166.666666666667</v>
      </c>
      <c r="K192" s="562">
        <v>4166.666666666667</v>
      </c>
      <c r="L192" s="562">
        <v>4166.666666666667</v>
      </c>
      <c r="M192" s="562">
        <v>4166.666666666667</v>
      </c>
      <c r="N192" s="562">
        <v>4166.666666666667</v>
      </c>
      <c r="O192" s="562">
        <v>4166.666666666667</v>
      </c>
      <c r="P192" s="562">
        <v>4166.666666666667</v>
      </c>
      <c r="Q192" s="562">
        <v>4166.666666666667</v>
      </c>
      <c r="R192" s="568">
        <v>49999.99999999999</v>
      </c>
    </row>
    <row r="193" spans="1:18" ht="12" customHeight="1">
      <c r="A193" s="562"/>
      <c r="B193" s="563" t="s">
        <v>693</v>
      </c>
      <c r="C193" s="564">
        <v>100000</v>
      </c>
      <c r="D193" s="564"/>
      <c r="E193" s="565">
        <v>100000</v>
      </c>
      <c r="F193" s="562">
        <v>8333.333333333334</v>
      </c>
      <c r="G193" s="562">
        <v>8333.333333333334</v>
      </c>
      <c r="H193" s="562">
        <v>8333.333333333334</v>
      </c>
      <c r="I193" s="562">
        <v>8333.333333333334</v>
      </c>
      <c r="J193" s="562">
        <v>8333.333333333334</v>
      </c>
      <c r="K193" s="562">
        <v>8333.333333333334</v>
      </c>
      <c r="L193" s="562">
        <v>8333.333333333334</v>
      </c>
      <c r="M193" s="562">
        <v>8333.333333333334</v>
      </c>
      <c r="N193" s="562">
        <v>8333.333333333334</v>
      </c>
      <c r="O193" s="562">
        <v>8333.333333333334</v>
      </c>
      <c r="P193" s="562">
        <v>8333.333333333334</v>
      </c>
      <c r="Q193" s="562">
        <v>8333.333333333334</v>
      </c>
      <c r="R193" s="568">
        <v>99999.99999999999</v>
      </c>
    </row>
    <row r="194" spans="1:18" ht="12" customHeight="1">
      <c r="A194" s="562"/>
      <c r="B194" s="563" t="s">
        <v>694</v>
      </c>
      <c r="C194" s="564">
        <v>100000</v>
      </c>
      <c r="D194" s="564"/>
      <c r="E194" s="565">
        <v>100000</v>
      </c>
      <c r="F194" s="562">
        <v>8333.333333333334</v>
      </c>
      <c r="G194" s="562">
        <v>8333.333333333334</v>
      </c>
      <c r="H194" s="562">
        <v>8333.333333333334</v>
      </c>
      <c r="I194" s="562">
        <v>8333.333333333334</v>
      </c>
      <c r="J194" s="562">
        <v>8333.333333333334</v>
      </c>
      <c r="K194" s="562">
        <v>8333.333333333334</v>
      </c>
      <c r="L194" s="562">
        <v>8333.333333333334</v>
      </c>
      <c r="M194" s="562">
        <v>8333.333333333334</v>
      </c>
      <c r="N194" s="562">
        <v>8333.333333333334</v>
      </c>
      <c r="O194" s="562">
        <v>8333.333333333334</v>
      </c>
      <c r="P194" s="562">
        <v>8333.333333333334</v>
      </c>
      <c r="Q194" s="562">
        <v>8333.333333333334</v>
      </c>
      <c r="R194" s="568">
        <v>99999.99999999999</v>
      </c>
    </row>
    <row r="195" spans="1:18" ht="12" customHeight="1">
      <c r="A195" s="562"/>
      <c r="B195" s="563" t="s">
        <v>699</v>
      </c>
      <c r="C195" s="564">
        <v>828000</v>
      </c>
      <c r="D195" s="564"/>
      <c r="E195" s="565">
        <v>828000</v>
      </c>
      <c r="F195" s="562">
        <v>69000</v>
      </c>
      <c r="G195" s="562">
        <v>69000</v>
      </c>
      <c r="H195" s="562">
        <v>69000</v>
      </c>
      <c r="I195" s="562">
        <v>69000</v>
      </c>
      <c r="J195" s="562">
        <v>69000</v>
      </c>
      <c r="K195" s="562">
        <v>69000</v>
      </c>
      <c r="L195" s="562">
        <v>69000</v>
      </c>
      <c r="M195" s="562">
        <v>69000</v>
      </c>
      <c r="N195" s="562">
        <v>69000</v>
      </c>
      <c r="O195" s="562">
        <v>69000</v>
      </c>
      <c r="P195" s="562">
        <v>69000</v>
      </c>
      <c r="Q195" s="562">
        <v>69000</v>
      </c>
      <c r="R195" s="568">
        <v>828000</v>
      </c>
    </row>
    <row r="196" spans="1:18" ht="12" customHeight="1">
      <c r="A196" s="562"/>
      <c r="B196" s="563" t="s">
        <v>700</v>
      </c>
      <c r="C196" s="564">
        <v>25000</v>
      </c>
      <c r="D196" s="564"/>
      <c r="E196" s="565">
        <v>25000</v>
      </c>
      <c r="F196" s="562">
        <v>2083.3333333333335</v>
      </c>
      <c r="G196" s="562">
        <v>2083.3333333333335</v>
      </c>
      <c r="H196" s="562">
        <v>2083.3333333333335</v>
      </c>
      <c r="I196" s="562">
        <v>2083.3333333333335</v>
      </c>
      <c r="J196" s="562">
        <v>2083.3333333333335</v>
      </c>
      <c r="K196" s="562">
        <v>2083.3333333333335</v>
      </c>
      <c r="L196" s="562">
        <v>2083.3333333333335</v>
      </c>
      <c r="M196" s="562">
        <v>2083.3333333333335</v>
      </c>
      <c r="N196" s="562">
        <v>2083.3333333333335</v>
      </c>
      <c r="O196" s="562">
        <v>2083.3333333333335</v>
      </c>
      <c r="P196" s="562">
        <v>2083.3333333333335</v>
      </c>
      <c r="Q196" s="562">
        <v>2083.3333333333335</v>
      </c>
      <c r="R196" s="568">
        <v>24999.999999999996</v>
      </c>
    </row>
    <row r="197" spans="1:18" ht="12" customHeight="1">
      <c r="A197" s="562"/>
      <c r="B197" s="563" t="s">
        <v>689</v>
      </c>
      <c r="C197" s="564">
        <v>400000</v>
      </c>
      <c r="D197" s="564"/>
      <c r="E197" s="565">
        <v>400000</v>
      </c>
      <c r="F197" s="562">
        <v>33333.333333333336</v>
      </c>
      <c r="G197" s="562">
        <v>33333.333333333336</v>
      </c>
      <c r="H197" s="562">
        <v>33333.333333333336</v>
      </c>
      <c r="I197" s="562">
        <v>33333.333333333336</v>
      </c>
      <c r="J197" s="562">
        <v>33333.333333333336</v>
      </c>
      <c r="K197" s="562">
        <v>33333.333333333336</v>
      </c>
      <c r="L197" s="562">
        <v>33333.333333333336</v>
      </c>
      <c r="M197" s="562">
        <v>33333.333333333336</v>
      </c>
      <c r="N197" s="562">
        <v>33333.333333333336</v>
      </c>
      <c r="O197" s="562">
        <v>33333.333333333336</v>
      </c>
      <c r="P197" s="562">
        <v>33333.333333333336</v>
      </c>
      <c r="Q197" s="562">
        <v>33333.333333333336</v>
      </c>
      <c r="R197" s="568">
        <v>399999.99999999994</v>
      </c>
    </row>
    <row r="198" spans="1:18" ht="12" customHeight="1">
      <c r="A198" s="562"/>
      <c r="B198" s="563" t="s">
        <v>717</v>
      </c>
      <c r="C198" s="564">
        <v>100000</v>
      </c>
      <c r="D198" s="564"/>
      <c r="E198" s="565">
        <v>100000</v>
      </c>
      <c r="F198" s="562">
        <v>8333.333333333334</v>
      </c>
      <c r="G198" s="562">
        <v>8333.333333333334</v>
      </c>
      <c r="H198" s="562">
        <v>8333.333333333334</v>
      </c>
      <c r="I198" s="562">
        <v>8333.333333333334</v>
      </c>
      <c r="J198" s="562">
        <v>8333.333333333334</v>
      </c>
      <c r="K198" s="562">
        <v>8333.333333333334</v>
      </c>
      <c r="L198" s="562">
        <v>8333.333333333334</v>
      </c>
      <c r="M198" s="562">
        <v>8333.333333333334</v>
      </c>
      <c r="N198" s="562">
        <v>8333.333333333334</v>
      </c>
      <c r="O198" s="562">
        <v>8333.333333333334</v>
      </c>
      <c r="P198" s="562">
        <v>8333.333333333334</v>
      </c>
      <c r="Q198" s="562">
        <v>8333.333333333334</v>
      </c>
      <c r="R198" s="568">
        <v>99999.99999999999</v>
      </c>
    </row>
    <row r="199" spans="1:18" ht="12" customHeight="1" thickBot="1">
      <c r="A199" s="562"/>
      <c r="B199" s="570" t="s">
        <v>703</v>
      </c>
      <c r="C199" s="571">
        <v>365400</v>
      </c>
      <c r="D199" s="571"/>
      <c r="E199" s="572">
        <v>365400</v>
      </c>
      <c r="F199" s="569">
        <v>30450</v>
      </c>
      <c r="G199" s="569">
        <v>30450</v>
      </c>
      <c r="H199" s="569">
        <v>30450</v>
      </c>
      <c r="I199" s="569">
        <v>30450</v>
      </c>
      <c r="J199" s="569">
        <v>30450</v>
      </c>
      <c r="K199" s="569">
        <v>30450</v>
      </c>
      <c r="L199" s="569">
        <v>30450</v>
      </c>
      <c r="M199" s="569">
        <v>30450</v>
      </c>
      <c r="N199" s="569">
        <v>30450</v>
      </c>
      <c r="O199" s="569">
        <v>30450</v>
      </c>
      <c r="P199" s="569">
        <v>30450</v>
      </c>
      <c r="Q199" s="569">
        <v>30450</v>
      </c>
      <c r="R199" s="575">
        <v>365400</v>
      </c>
    </row>
    <row r="200" spans="1:18" ht="12" customHeight="1" thickBot="1">
      <c r="A200" s="976" t="s">
        <v>718</v>
      </c>
      <c r="B200" s="977"/>
      <c r="C200" s="538">
        <v>137102203.3</v>
      </c>
      <c r="D200" s="538"/>
      <c r="E200" s="544">
        <v>137102203.3</v>
      </c>
      <c r="F200" s="545">
        <v>12425183.608333332</v>
      </c>
      <c r="G200" s="546">
        <v>12425183.608333332</v>
      </c>
      <c r="H200" s="547">
        <v>12425183.608333332</v>
      </c>
      <c r="I200" s="546">
        <v>11425183.608333334</v>
      </c>
      <c r="J200" s="547">
        <v>11425183.608333334</v>
      </c>
      <c r="K200" s="546">
        <v>10425183.608333332</v>
      </c>
      <c r="L200" s="547">
        <v>10425183.608333332</v>
      </c>
      <c r="M200" s="546">
        <v>10425183.608333332</v>
      </c>
      <c r="N200" s="547">
        <v>10425183.608333332</v>
      </c>
      <c r="O200" s="546">
        <v>12425183.608333332</v>
      </c>
      <c r="P200" s="547">
        <v>12425183.608333332</v>
      </c>
      <c r="Q200" s="546">
        <v>10425183.608333332</v>
      </c>
      <c r="R200" s="548">
        <v>137102203.29999998</v>
      </c>
    </row>
  </sheetData>
  <sheetProtection/>
  <mergeCells count="21">
    <mergeCell ref="A177:B177"/>
    <mergeCell ref="A39:B39"/>
    <mergeCell ref="A45:B45"/>
    <mergeCell ref="A58:B58"/>
    <mergeCell ref="A65:B65"/>
    <mergeCell ref="A34:B34"/>
    <mergeCell ref="A3:B3"/>
    <mergeCell ref="A4:B4"/>
    <mergeCell ref="A5:B5"/>
    <mergeCell ref="A20:B20"/>
    <mergeCell ref="A27:B27"/>
    <mergeCell ref="A68:B68"/>
    <mergeCell ref="A189:B189"/>
    <mergeCell ref="A200:B200"/>
    <mergeCell ref="A1:R1"/>
    <mergeCell ref="A89:B89"/>
    <mergeCell ref="A90:B90"/>
    <mergeCell ref="A101:B101"/>
    <mergeCell ref="A144:B144"/>
    <mergeCell ref="A156:B156"/>
    <mergeCell ref="A167:B167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65" r:id="rId1"/>
  <headerFooter alignWithMargins="0">
    <oddHeader>&amp;CMartonvásár Város Képviselőtestület  ..../2014 (........) önkormányzati rendelete  Martonvásár Város 2014. évi költségvetéséről&amp;R10. melléklet</oddHeader>
  </headerFooter>
  <rowBreaks count="1" manualBreakCount="1">
    <brk id="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3">
      <selection activeCell="B28" sqref="B28:B29"/>
    </sheetView>
  </sheetViews>
  <sheetFormatPr defaultColWidth="9.140625" defaultRowHeight="15"/>
  <cols>
    <col min="1" max="1" width="5.8515625" style="649" customWidth="1"/>
    <col min="2" max="2" width="42.57421875" style="650" customWidth="1"/>
    <col min="3" max="9" width="11.00390625" style="650" customWidth="1"/>
    <col min="10" max="10" width="13.28125" style="650" customWidth="1"/>
    <col min="11" max="16384" width="9.140625" style="650" customWidth="1"/>
  </cols>
  <sheetData>
    <row r="1" spans="1:10" ht="15.75">
      <c r="A1" s="726"/>
      <c r="B1" s="727"/>
      <c r="C1" s="727"/>
      <c r="D1" s="727"/>
      <c r="E1" s="727"/>
      <c r="F1" s="727"/>
      <c r="G1" s="727"/>
      <c r="H1" s="727"/>
      <c r="I1" s="986"/>
      <c r="J1" s="986"/>
    </row>
    <row r="2" spans="1:10" ht="15.75">
      <c r="A2" s="726"/>
      <c r="B2" s="727"/>
      <c r="C2" s="727"/>
      <c r="D2" s="727"/>
      <c r="E2" s="727"/>
      <c r="F2" s="727"/>
      <c r="G2" s="727"/>
      <c r="H2" s="727"/>
      <c r="I2" s="728"/>
      <c r="J2" s="728"/>
    </row>
    <row r="3" spans="1:10" ht="15.75">
      <c r="A3" s="987" t="s">
        <v>790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0" ht="15">
      <c r="A4" s="988"/>
      <c r="B4" s="988"/>
      <c r="C4" s="988"/>
      <c r="D4" s="988"/>
      <c r="E4" s="988"/>
      <c r="F4" s="988"/>
      <c r="G4" s="988"/>
      <c r="H4" s="988"/>
      <c r="I4" s="988"/>
      <c r="J4" s="988"/>
    </row>
    <row r="5" spans="1:10" s="730" customFormat="1" ht="26.25" customHeight="1" thickBot="1">
      <c r="A5" s="649"/>
      <c r="B5" s="650"/>
      <c r="C5" s="650"/>
      <c r="D5" s="650"/>
      <c r="E5" s="650"/>
      <c r="F5" s="650"/>
      <c r="G5" s="650"/>
      <c r="H5" s="650"/>
      <c r="I5" s="650"/>
      <c r="J5" s="729" t="s">
        <v>737</v>
      </c>
    </row>
    <row r="6" spans="1:10" s="731" customFormat="1" ht="32.25" customHeight="1" thickBot="1">
      <c r="A6" s="989" t="s">
        <v>791</v>
      </c>
      <c r="B6" s="991" t="s">
        <v>792</v>
      </c>
      <c r="C6" s="989" t="s">
        <v>793</v>
      </c>
      <c r="D6" s="989" t="s">
        <v>794</v>
      </c>
      <c r="E6" s="994" t="s">
        <v>795</v>
      </c>
      <c r="F6" s="995"/>
      <c r="G6" s="995"/>
      <c r="H6" s="995"/>
      <c r="I6" s="996"/>
      <c r="J6" s="997" t="s">
        <v>191</v>
      </c>
    </row>
    <row r="7" spans="1:10" s="736" customFormat="1" ht="37.5" customHeight="1" thickBot="1">
      <c r="A7" s="990"/>
      <c r="B7" s="992"/>
      <c r="C7" s="993"/>
      <c r="D7" s="990"/>
      <c r="E7" s="732" t="s">
        <v>796</v>
      </c>
      <c r="F7" s="733" t="s">
        <v>797</v>
      </c>
      <c r="G7" s="733" t="s">
        <v>798</v>
      </c>
      <c r="H7" s="733" t="s">
        <v>799</v>
      </c>
      <c r="I7" s="734" t="s">
        <v>800</v>
      </c>
      <c r="J7" s="993"/>
    </row>
    <row r="8" spans="1:10" ht="19.5" customHeight="1">
      <c r="A8" s="737">
        <v>1</v>
      </c>
      <c r="B8" s="738">
        <v>2</v>
      </c>
      <c r="C8" s="737">
        <v>3</v>
      </c>
      <c r="D8" s="737">
        <v>4</v>
      </c>
      <c r="E8" s="739">
        <v>5</v>
      </c>
      <c r="F8" s="740">
        <v>6</v>
      </c>
      <c r="G8" s="740">
        <v>7</v>
      </c>
      <c r="H8" s="740">
        <v>8</v>
      </c>
      <c r="I8" s="741">
        <v>9</v>
      </c>
      <c r="J8" s="737" t="s">
        <v>801</v>
      </c>
    </row>
    <row r="9" spans="1:10" s="750" customFormat="1" ht="19.5" customHeight="1">
      <c r="A9" s="742" t="s">
        <v>381</v>
      </c>
      <c r="B9" s="743" t="s">
        <v>802</v>
      </c>
      <c r="C9" s="744"/>
      <c r="D9" s="745"/>
      <c r="E9" s="746">
        <f>SUM(E10:E10)</f>
        <v>0</v>
      </c>
      <c r="F9" s="747"/>
      <c r="G9" s="747"/>
      <c r="H9" s="747"/>
      <c r="I9" s="748"/>
      <c r="J9" s="749"/>
    </row>
    <row r="10" spans="1:10" ht="19.5" customHeight="1">
      <c r="A10" s="742" t="s">
        <v>545</v>
      </c>
      <c r="B10" s="751"/>
      <c r="C10" s="752"/>
      <c r="D10" s="753"/>
      <c r="E10" s="754"/>
      <c r="F10" s="755"/>
      <c r="G10" s="755"/>
      <c r="H10" s="755"/>
      <c r="I10" s="756"/>
      <c r="J10" s="749"/>
    </row>
    <row r="11" spans="1:10" ht="19.5" customHeight="1">
      <c r="A11" s="742" t="s">
        <v>744</v>
      </c>
      <c r="B11" s="757"/>
      <c r="C11" s="758"/>
      <c r="D11" s="753"/>
      <c r="E11" s="754"/>
      <c r="F11" s="755"/>
      <c r="G11" s="755"/>
      <c r="H11" s="755"/>
      <c r="I11" s="756"/>
      <c r="J11" s="749"/>
    </row>
    <row r="12" spans="1:10" ht="19.5" customHeight="1">
      <c r="A12" s="742" t="s">
        <v>746</v>
      </c>
      <c r="B12" s="757"/>
      <c r="C12" s="758"/>
      <c r="D12" s="753"/>
      <c r="E12" s="754"/>
      <c r="F12" s="755"/>
      <c r="G12" s="755"/>
      <c r="H12" s="755"/>
      <c r="I12" s="756"/>
      <c r="J12" s="749"/>
    </row>
    <row r="13" spans="1:10" s="750" customFormat="1" ht="19.5" customHeight="1">
      <c r="A13" s="742" t="s">
        <v>748</v>
      </c>
      <c r="B13" s="759" t="s">
        <v>803</v>
      </c>
      <c r="C13" s="760"/>
      <c r="D13" s="745">
        <f aca="true" t="shared" si="0" ref="D13:J13">SUM(D14:D15)</f>
        <v>40815</v>
      </c>
      <c r="E13" s="746">
        <f t="shared" si="0"/>
        <v>68145</v>
      </c>
      <c r="F13" s="747">
        <f t="shared" si="0"/>
        <v>0</v>
      </c>
      <c r="G13" s="747">
        <f t="shared" si="0"/>
        <v>0</v>
      </c>
      <c r="H13" s="747">
        <f t="shared" si="0"/>
        <v>0</v>
      </c>
      <c r="I13" s="748">
        <f t="shared" si="0"/>
        <v>0</v>
      </c>
      <c r="J13" s="745">
        <f t="shared" si="0"/>
        <v>108960</v>
      </c>
    </row>
    <row r="14" spans="1:10" ht="19.5" customHeight="1">
      <c r="A14" s="742" t="s">
        <v>750</v>
      </c>
      <c r="B14" s="751" t="s">
        <v>804</v>
      </c>
      <c r="C14" s="752">
        <v>2010</v>
      </c>
      <c r="D14" s="753">
        <v>40815</v>
      </c>
      <c r="E14" s="754">
        <v>67593</v>
      </c>
      <c r="F14" s="755">
        <v>0</v>
      </c>
      <c r="G14" s="755"/>
      <c r="H14" s="755"/>
      <c r="I14" s="756"/>
      <c r="J14" s="749">
        <f>SUM(D14:I14)</f>
        <v>108408</v>
      </c>
    </row>
    <row r="15" spans="1:11" ht="19.5" customHeight="1">
      <c r="A15" s="742" t="s">
        <v>752</v>
      </c>
      <c r="B15" s="751" t="s">
        <v>805</v>
      </c>
      <c r="C15" s="752">
        <v>2010</v>
      </c>
      <c r="D15" s="753"/>
      <c r="E15" s="754">
        <v>552</v>
      </c>
      <c r="F15" s="755"/>
      <c r="G15" s="755"/>
      <c r="H15" s="755"/>
      <c r="I15" s="756"/>
      <c r="J15" s="749">
        <f>SUM(D15:I15)</f>
        <v>552</v>
      </c>
      <c r="K15" s="761"/>
    </row>
    <row r="16" spans="1:10" ht="19.5" customHeight="1">
      <c r="A16" s="742" t="s">
        <v>754</v>
      </c>
      <c r="B16" s="751"/>
      <c r="C16" s="752"/>
      <c r="D16" s="753"/>
      <c r="E16" s="754"/>
      <c r="F16" s="755"/>
      <c r="G16" s="755"/>
      <c r="H16" s="755"/>
      <c r="I16" s="756"/>
      <c r="J16" s="749"/>
    </row>
    <row r="17" spans="1:10" ht="19.5" customHeight="1">
      <c r="A17" s="742" t="s">
        <v>756</v>
      </c>
      <c r="B17" s="762"/>
      <c r="C17" s="763"/>
      <c r="D17" s="764"/>
      <c r="E17" s="765"/>
      <c r="F17" s="766"/>
      <c r="G17" s="766"/>
      <c r="H17" s="766"/>
      <c r="I17" s="767"/>
      <c r="J17" s="749"/>
    </row>
    <row r="18" spans="1:10" s="750" customFormat="1" ht="12.75">
      <c r="A18" s="742" t="s">
        <v>758</v>
      </c>
      <c r="B18" s="768" t="s">
        <v>806</v>
      </c>
      <c r="C18" s="760"/>
      <c r="D18" s="769">
        <f>D19</f>
        <v>11807</v>
      </c>
      <c r="E18" s="770">
        <f>E19</f>
        <v>6160</v>
      </c>
      <c r="F18" s="771"/>
      <c r="G18" s="771">
        <f>G19</f>
        <v>6160</v>
      </c>
      <c r="H18" s="771">
        <f>H19</f>
        <v>5873</v>
      </c>
      <c r="I18" s="772">
        <f>I19</f>
        <v>0</v>
      </c>
      <c r="J18" s="749">
        <f>J19</f>
        <v>30000</v>
      </c>
    </row>
    <row r="19" spans="1:10" s="778" customFormat="1" ht="15">
      <c r="A19" s="742" t="s">
        <v>760</v>
      </c>
      <c r="B19" s="773" t="s">
        <v>807</v>
      </c>
      <c r="C19" s="774">
        <v>2012</v>
      </c>
      <c r="D19" s="775">
        <v>11807</v>
      </c>
      <c r="E19" s="776">
        <v>6160</v>
      </c>
      <c r="F19" s="673"/>
      <c r="G19" s="673">
        <v>6160</v>
      </c>
      <c r="H19" s="673">
        <v>5873</v>
      </c>
      <c r="I19" s="777"/>
      <c r="J19" s="749">
        <f>SUM(E19+G19+H19+I19)+D19</f>
        <v>30000</v>
      </c>
    </row>
    <row r="20" spans="1:10" ht="15.75" thickBot="1">
      <c r="A20" s="779" t="s">
        <v>762</v>
      </c>
      <c r="B20" s="780"/>
      <c r="C20" s="781"/>
      <c r="D20" s="782"/>
      <c r="E20" s="783"/>
      <c r="F20" s="784"/>
      <c r="G20" s="784"/>
      <c r="H20" s="784"/>
      <c r="I20" s="785"/>
      <c r="J20" s="786"/>
    </row>
    <row r="21" spans="1:10" s="750" customFormat="1" ht="13.5" thickBot="1">
      <c r="A21" s="984" t="s">
        <v>808</v>
      </c>
      <c r="B21" s="985"/>
      <c r="C21" s="787"/>
      <c r="D21" s="788">
        <f>+D18+D13</f>
        <v>52622</v>
      </c>
      <c r="E21" s="789">
        <f aca="true" t="shared" si="1" ref="E21:J21">+E18+E13</f>
        <v>74305</v>
      </c>
      <c r="F21" s="790">
        <f t="shared" si="1"/>
        <v>0</v>
      </c>
      <c r="G21" s="790">
        <f t="shared" si="1"/>
        <v>6160</v>
      </c>
      <c r="H21" s="790">
        <f t="shared" si="1"/>
        <v>5873</v>
      </c>
      <c r="I21" s="791">
        <f t="shared" si="1"/>
        <v>0</v>
      </c>
      <c r="J21" s="788">
        <f t="shared" si="1"/>
        <v>138960</v>
      </c>
    </row>
  </sheetData>
  <sheetProtection/>
  <mergeCells count="10">
    <mergeCell ref="A21:B21"/>
    <mergeCell ref="I1:J1"/>
    <mergeCell ref="A3:J3"/>
    <mergeCell ref="A4:J4"/>
    <mergeCell ref="A6:A7"/>
    <mergeCell ref="B6:B7"/>
    <mergeCell ref="C6:C7"/>
    <mergeCell ref="D6:D7"/>
    <mergeCell ref="E6:I6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Header>&amp;CMartonvásár Város Képviselőtestület  ..../2014 (........) önkormányzati rendelete  Martonvásár Város 2014. évi költségvetéséről&amp;R&amp;10
11.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Layout" workbookViewId="0" topLeftCell="A25">
      <selection activeCell="O34" sqref="O34"/>
    </sheetView>
  </sheetViews>
  <sheetFormatPr defaultColWidth="9.140625" defaultRowHeight="15"/>
  <cols>
    <col min="1" max="1" width="4.140625" style="683" customWidth="1"/>
    <col min="2" max="2" width="31.421875" style="684" customWidth="1"/>
    <col min="3" max="3" width="8.8515625" style="684" bestFit="1" customWidth="1"/>
    <col min="4" max="5" width="7.7109375" style="684" customWidth="1"/>
    <col min="6" max="6" width="8.140625" style="684" customWidth="1"/>
    <col min="7" max="7" width="7.57421875" style="684" customWidth="1"/>
    <col min="8" max="8" width="7.421875" style="684" customWidth="1"/>
    <col min="9" max="9" width="7.57421875" style="684" customWidth="1"/>
    <col min="10" max="10" width="8.57421875" style="684" customWidth="1"/>
    <col min="11" max="11" width="8.140625" style="684" customWidth="1"/>
    <col min="12" max="12" width="10.421875" style="684" customWidth="1"/>
    <col min="13" max="13" width="8.140625" style="684" customWidth="1"/>
    <col min="14" max="14" width="8.57421875" style="684" customWidth="1"/>
    <col min="15" max="15" width="9.140625" style="684" customWidth="1"/>
    <col min="16" max="16" width="10.8515625" style="683" customWidth="1"/>
    <col min="17" max="16384" width="9.140625" style="684" customWidth="1"/>
  </cols>
  <sheetData>
    <row r="1" ht="12.75">
      <c r="P1" s="685"/>
    </row>
    <row r="2" spans="1:16" ht="12.75">
      <c r="A2" s="998" t="s">
        <v>785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</row>
    <row r="3" ht="13.5" thickBot="1">
      <c r="P3" s="685" t="s">
        <v>786</v>
      </c>
    </row>
    <row r="4" spans="1:16" s="683" customFormat="1" ht="38.25">
      <c r="A4" s="686" t="s">
        <v>738</v>
      </c>
      <c r="B4" s="687" t="s">
        <v>351</v>
      </c>
      <c r="C4" s="688" t="s">
        <v>787</v>
      </c>
      <c r="D4" s="687" t="s">
        <v>601</v>
      </c>
      <c r="E4" s="687" t="s">
        <v>602</v>
      </c>
      <c r="F4" s="687" t="s">
        <v>603</v>
      </c>
      <c r="G4" s="687" t="s">
        <v>604</v>
      </c>
      <c r="H4" s="687" t="s">
        <v>605</v>
      </c>
      <c r="I4" s="687" t="s">
        <v>606</v>
      </c>
      <c r="J4" s="687" t="s">
        <v>607</v>
      </c>
      <c r="K4" s="687" t="s">
        <v>788</v>
      </c>
      <c r="L4" s="687" t="s">
        <v>609</v>
      </c>
      <c r="M4" s="687" t="s">
        <v>610</v>
      </c>
      <c r="N4" s="687" t="s">
        <v>611</v>
      </c>
      <c r="O4" s="687" t="s">
        <v>612</v>
      </c>
      <c r="P4" s="689" t="s">
        <v>784</v>
      </c>
    </row>
    <row r="5" spans="1:16" s="691" customFormat="1" ht="12.75">
      <c r="A5" s="690"/>
      <c r="B5" s="999" t="s">
        <v>413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1000"/>
    </row>
    <row r="6" spans="1:16" s="694" customFormat="1" ht="15" customHeight="1">
      <c r="A6" s="690"/>
      <c r="B6" s="78" t="s">
        <v>406</v>
      </c>
      <c r="C6" s="190">
        <v>500457</v>
      </c>
      <c r="D6" s="692">
        <v>60055</v>
      </c>
      <c r="E6" s="692">
        <v>40036</v>
      </c>
      <c r="F6" s="692">
        <v>40037</v>
      </c>
      <c r="G6" s="692">
        <v>40036</v>
      </c>
      <c r="H6" s="692">
        <v>40037</v>
      </c>
      <c r="I6" s="692">
        <v>40037</v>
      </c>
      <c r="J6" s="692">
        <v>40036</v>
      </c>
      <c r="K6" s="692">
        <v>40037</v>
      </c>
      <c r="L6" s="692">
        <v>40036</v>
      </c>
      <c r="M6" s="692">
        <v>40037</v>
      </c>
      <c r="N6" s="692">
        <v>40036</v>
      </c>
      <c r="O6" s="692">
        <v>40037</v>
      </c>
      <c r="P6" s="693">
        <f>SUM(D6:O6)</f>
        <v>500457</v>
      </c>
    </row>
    <row r="7" spans="1:16" s="694" customFormat="1" ht="25.5">
      <c r="A7" s="690"/>
      <c r="B7" s="78" t="s">
        <v>237</v>
      </c>
      <c r="C7" s="190">
        <v>55290</v>
      </c>
      <c r="D7" s="692">
        <v>4607</v>
      </c>
      <c r="E7" s="692">
        <v>4608</v>
      </c>
      <c r="F7" s="692">
        <v>4607</v>
      </c>
      <c r="G7" s="692">
        <v>4608</v>
      </c>
      <c r="H7" s="692">
        <v>4607</v>
      </c>
      <c r="I7" s="692">
        <v>4608</v>
      </c>
      <c r="J7" s="692">
        <v>4607</v>
      </c>
      <c r="K7" s="692">
        <v>4608</v>
      </c>
      <c r="L7" s="692">
        <v>4607</v>
      </c>
      <c r="M7" s="692">
        <v>4608</v>
      </c>
      <c r="N7" s="692">
        <v>4607</v>
      </c>
      <c r="O7" s="692">
        <v>4608</v>
      </c>
      <c r="P7" s="693">
        <f>SUM(D7:O7)</f>
        <v>55290</v>
      </c>
    </row>
    <row r="8" spans="1:16" s="698" customFormat="1" ht="25.5">
      <c r="A8" s="695"/>
      <c r="B8" s="79" t="s">
        <v>404</v>
      </c>
      <c r="C8" s="196">
        <f>+C6+C7</f>
        <v>555747</v>
      </c>
      <c r="D8" s="696">
        <f>SUM(D6:D7)</f>
        <v>64662</v>
      </c>
      <c r="E8" s="696">
        <f aca="true" t="shared" si="0" ref="E8:P8">SUM(E6:E7)</f>
        <v>44644</v>
      </c>
      <c r="F8" s="696">
        <f t="shared" si="0"/>
        <v>44644</v>
      </c>
      <c r="G8" s="696">
        <f t="shared" si="0"/>
        <v>44644</v>
      </c>
      <c r="H8" s="696">
        <f t="shared" si="0"/>
        <v>44644</v>
      </c>
      <c r="I8" s="696">
        <f t="shared" si="0"/>
        <v>44645</v>
      </c>
      <c r="J8" s="696">
        <f t="shared" si="0"/>
        <v>44643</v>
      </c>
      <c r="K8" s="696">
        <f t="shared" si="0"/>
        <v>44645</v>
      </c>
      <c r="L8" s="696">
        <f t="shared" si="0"/>
        <v>44643</v>
      </c>
      <c r="M8" s="696">
        <f t="shared" si="0"/>
        <v>44645</v>
      </c>
      <c r="N8" s="696">
        <f t="shared" si="0"/>
        <v>44643</v>
      </c>
      <c r="O8" s="696">
        <f t="shared" si="0"/>
        <v>44645</v>
      </c>
      <c r="P8" s="697">
        <f t="shared" si="0"/>
        <v>555747</v>
      </c>
    </row>
    <row r="9" spans="1:16" s="694" customFormat="1" ht="12.75">
      <c r="A9" s="690"/>
      <c r="B9" s="78" t="s">
        <v>252</v>
      </c>
      <c r="C9" s="190">
        <v>43500</v>
      </c>
      <c r="D9" s="692"/>
      <c r="E9" s="692">
        <f>+C9*0.07</f>
        <v>3045.0000000000005</v>
      </c>
      <c r="F9" s="692">
        <f>+C9*0.39</f>
        <v>16965</v>
      </c>
      <c r="G9" s="692">
        <f>+C9*0.06</f>
        <v>2610</v>
      </c>
      <c r="H9" s="692"/>
      <c r="I9" s="692"/>
      <c r="J9" s="692"/>
      <c r="K9" s="692">
        <f>+C9*0.04</f>
        <v>1740</v>
      </c>
      <c r="L9" s="692">
        <f>+C9*0.37</f>
        <v>16095</v>
      </c>
      <c r="M9" s="692">
        <f>+C9*0.05</f>
        <v>2175</v>
      </c>
      <c r="N9" s="692"/>
      <c r="O9" s="692">
        <f>+C9*0.02</f>
        <v>870</v>
      </c>
      <c r="P9" s="693">
        <f aca="true" t="shared" si="1" ref="P9:P14">SUM(D9:O9)</f>
        <v>43500</v>
      </c>
    </row>
    <row r="10" spans="1:16" s="694" customFormat="1" ht="12.75">
      <c r="A10" s="690"/>
      <c r="B10" s="78" t="s">
        <v>409</v>
      </c>
      <c r="C10" s="190">
        <v>128000</v>
      </c>
      <c r="D10" s="692"/>
      <c r="E10" s="692">
        <f>+C10*0.07</f>
        <v>8960</v>
      </c>
      <c r="F10" s="692">
        <f>+C10*0.39</f>
        <v>49920</v>
      </c>
      <c r="G10" s="692">
        <f>+C10*0.06</f>
        <v>7680</v>
      </c>
      <c r="H10" s="692"/>
      <c r="I10" s="692"/>
      <c r="J10" s="692"/>
      <c r="K10" s="692">
        <f>+C10*0.04</f>
        <v>5120</v>
      </c>
      <c r="L10" s="692">
        <f>+C10*0.37</f>
        <v>47360</v>
      </c>
      <c r="M10" s="692">
        <f>+C10*0.05</f>
        <v>6400</v>
      </c>
      <c r="N10" s="692"/>
      <c r="O10" s="692">
        <f>+C10*0.02</f>
        <v>2560</v>
      </c>
      <c r="P10" s="693">
        <f t="shared" si="1"/>
        <v>128000</v>
      </c>
    </row>
    <row r="11" spans="1:16" s="694" customFormat="1" ht="12.75">
      <c r="A11" s="690"/>
      <c r="B11" s="78" t="s">
        <v>265</v>
      </c>
      <c r="C11" s="190">
        <v>3000</v>
      </c>
      <c r="D11" s="692">
        <v>250</v>
      </c>
      <c r="E11" s="692">
        <v>250</v>
      </c>
      <c r="F11" s="692">
        <v>250</v>
      </c>
      <c r="G11" s="692">
        <v>250</v>
      </c>
      <c r="H11" s="692">
        <v>250</v>
      </c>
      <c r="I11" s="692">
        <v>250</v>
      </c>
      <c r="J11" s="692">
        <v>250</v>
      </c>
      <c r="K11" s="692">
        <v>250</v>
      </c>
      <c r="L11" s="692">
        <v>250</v>
      </c>
      <c r="M11" s="692">
        <v>250</v>
      </c>
      <c r="N11" s="692">
        <v>250</v>
      </c>
      <c r="O11" s="692">
        <v>250</v>
      </c>
      <c r="P11" s="693">
        <f t="shared" si="1"/>
        <v>3000</v>
      </c>
    </row>
    <row r="12" spans="1:16" s="698" customFormat="1" ht="12.75">
      <c r="A12" s="695"/>
      <c r="B12" s="79" t="s">
        <v>410</v>
      </c>
      <c r="C12" s="196">
        <f>SUM(C9:C11)</f>
        <v>174500</v>
      </c>
      <c r="D12" s="696">
        <f>SUM(D9:D11)</f>
        <v>250</v>
      </c>
      <c r="E12" s="696">
        <f aca="true" t="shared" si="2" ref="E12:P12">SUM(E9:E11)</f>
        <v>12255</v>
      </c>
      <c r="F12" s="696">
        <f t="shared" si="2"/>
        <v>67135</v>
      </c>
      <c r="G12" s="696">
        <f t="shared" si="2"/>
        <v>10540</v>
      </c>
      <c r="H12" s="696">
        <f t="shared" si="2"/>
        <v>250</v>
      </c>
      <c r="I12" s="696">
        <f t="shared" si="2"/>
        <v>250</v>
      </c>
      <c r="J12" s="696">
        <f t="shared" si="2"/>
        <v>250</v>
      </c>
      <c r="K12" s="696">
        <f t="shared" si="2"/>
        <v>7110</v>
      </c>
      <c r="L12" s="696">
        <f t="shared" si="2"/>
        <v>63705</v>
      </c>
      <c r="M12" s="696">
        <f t="shared" si="2"/>
        <v>8825</v>
      </c>
      <c r="N12" s="696">
        <f t="shared" si="2"/>
        <v>250</v>
      </c>
      <c r="O12" s="696">
        <f t="shared" si="2"/>
        <v>3680</v>
      </c>
      <c r="P12" s="697">
        <f t="shared" si="2"/>
        <v>174500</v>
      </c>
    </row>
    <row r="13" spans="1:16" s="694" customFormat="1" ht="12.75">
      <c r="A13" s="690"/>
      <c r="B13" s="78" t="s">
        <v>321</v>
      </c>
      <c r="C13" s="190">
        <v>37391</v>
      </c>
      <c r="D13" s="692">
        <v>3115</v>
      </c>
      <c r="E13" s="692">
        <v>3116</v>
      </c>
      <c r="F13" s="692">
        <v>3116</v>
      </c>
      <c r="G13" s="692">
        <v>3116</v>
      </c>
      <c r="H13" s="692">
        <v>3116</v>
      </c>
      <c r="I13" s="692">
        <v>3116</v>
      </c>
      <c r="J13" s="692">
        <v>3116</v>
      </c>
      <c r="K13" s="692">
        <v>3116</v>
      </c>
      <c r="L13" s="692">
        <v>3116</v>
      </c>
      <c r="M13" s="692">
        <v>3116</v>
      </c>
      <c r="N13" s="692">
        <v>3116</v>
      </c>
      <c r="O13" s="692">
        <v>3116</v>
      </c>
      <c r="P13" s="693">
        <f t="shared" si="1"/>
        <v>37391</v>
      </c>
    </row>
    <row r="14" spans="1:16" s="694" customFormat="1" ht="12.75">
      <c r="A14" s="690"/>
      <c r="B14" s="78" t="s">
        <v>319</v>
      </c>
      <c r="C14" s="190">
        <v>3542</v>
      </c>
      <c r="D14" s="692">
        <v>295</v>
      </c>
      <c r="E14" s="692">
        <v>295</v>
      </c>
      <c r="F14" s="692">
        <v>295</v>
      </c>
      <c r="G14" s="692">
        <v>295</v>
      </c>
      <c r="H14" s="692">
        <v>295</v>
      </c>
      <c r="I14" s="692">
        <v>295</v>
      </c>
      <c r="J14" s="692">
        <v>295</v>
      </c>
      <c r="K14" s="692">
        <v>295</v>
      </c>
      <c r="L14" s="692">
        <v>295</v>
      </c>
      <c r="M14" s="692">
        <v>295</v>
      </c>
      <c r="N14" s="692">
        <v>296</v>
      </c>
      <c r="O14" s="692">
        <v>296</v>
      </c>
      <c r="P14" s="693">
        <f t="shared" si="1"/>
        <v>3542</v>
      </c>
    </row>
    <row r="15" spans="1:16" s="698" customFormat="1" ht="12.75">
      <c r="A15" s="699"/>
      <c r="B15" s="700" t="s">
        <v>543</v>
      </c>
      <c r="C15" s="701">
        <f>+C14+C13+C12+C8</f>
        <v>771180</v>
      </c>
      <c r="D15" s="701">
        <f aca="true" t="shared" si="3" ref="D15:P15">+D14+D13+D12+D8</f>
        <v>68322</v>
      </c>
      <c r="E15" s="701">
        <f t="shared" si="3"/>
        <v>60310</v>
      </c>
      <c r="F15" s="701">
        <f t="shared" si="3"/>
        <v>115190</v>
      </c>
      <c r="G15" s="701">
        <f t="shared" si="3"/>
        <v>58595</v>
      </c>
      <c r="H15" s="701">
        <f t="shared" si="3"/>
        <v>48305</v>
      </c>
      <c r="I15" s="701">
        <f t="shared" si="3"/>
        <v>48306</v>
      </c>
      <c r="J15" s="701">
        <f t="shared" si="3"/>
        <v>48304</v>
      </c>
      <c r="K15" s="701">
        <f t="shared" si="3"/>
        <v>55166</v>
      </c>
      <c r="L15" s="701">
        <f t="shared" si="3"/>
        <v>111759</v>
      </c>
      <c r="M15" s="701">
        <f t="shared" si="3"/>
        <v>56881</v>
      </c>
      <c r="N15" s="701">
        <f t="shared" si="3"/>
        <v>48305</v>
      </c>
      <c r="O15" s="701">
        <f t="shared" si="3"/>
        <v>51737</v>
      </c>
      <c r="P15" s="702">
        <f t="shared" si="3"/>
        <v>771180</v>
      </c>
    </row>
    <row r="16" spans="1:16" s="694" customFormat="1" ht="25.5">
      <c r="A16" s="690"/>
      <c r="B16" s="78" t="s">
        <v>405</v>
      </c>
      <c r="C16" s="190">
        <v>379277</v>
      </c>
      <c r="D16" s="692">
        <v>31606</v>
      </c>
      <c r="E16" s="692">
        <v>31607</v>
      </c>
      <c r="F16" s="692">
        <v>31606</v>
      </c>
      <c r="G16" s="692">
        <v>31607</v>
      </c>
      <c r="H16" s="692">
        <v>31606</v>
      </c>
      <c r="I16" s="692">
        <v>31607</v>
      </c>
      <c r="J16" s="692">
        <v>31606</v>
      </c>
      <c r="K16" s="692">
        <v>31607</v>
      </c>
      <c r="L16" s="692">
        <v>31606</v>
      </c>
      <c r="M16" s="692">
        <v>31607</v>
      </c>
      <c r="N16" s="692">
        <v>31606</v>
      </c>
      <c r="O16" s="692">
        <v>31606</v>
      </c>
      <c r="P16" s="697">
        <f>SUM(D16:O16)</f>
        <v>379277</v>
      </c>
    </row>
    <row r="17" spans="1:16" s="694" customFormat="1" ht="13.5" customHeight="1">
      <c r="A17" s="690"/>
      <c r="B17" s="78" t="s">
        <v>320</v>
      </c>
      <c r="C17" s="190">
        <f>+'Önk össz.bevétel'!C66</f>
        <v>0</v>
      </c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692"/>
      <c r="O17" s="692"/>
      <c r="P17" s="697">
        <f>SUM(D17:O17)</f>
        <v>0</v>
      </c>
    </row>
    <row r="18" spans="1:16" s="694" customFormat="1" ht="13.5" customHeight="1">
      <c r="A18" s="690"/>
      <c r="B18" s="78" t="s">
        <v>352</v>
      </c>
      <c r="C18" s="190">
        <f>+'Önk össz.bevétel'!C70</f>
        <v>0</v>
      </c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7">
        <f>SUM(D18:O18)</f>
        <v>0</v>
      </c>
    </row>
    <row r="19" spans="1:16" s="694" customFormat="1" ht="13.5" customHeight="1">
      <c r="A19" s="703"/>
      <c r="B19" s="700" t="s">
        <v>320</v>
      </c>
      <c r="C19" s="701">
        <f>+C18+C17+C16</f>
        <v>379277</v>
      </c>
      <c r="D19" s="701">
        <f aca="true" t="shared" si="4" ref="D19:P19">+D18+D17+D16</f>
        <v>31606</v>
      </c>
      <c r="E19" s="701">
        <f t="shared" si="4"/>
        <v>31607</v>
      </c>
      <c r="F19" s="701">
        <f t="shared" si="4"/>
        <v>31606</v>
      </c>
      <c r="G19" s="701">
        <f t="shared" si="4"/>
        <v>31607</v>
      </c>
      <c r="H19" s="701">
        <f t="shared" si="4"/>
        <v>31606</v>
      </c>
      <c r="I19" s="701">
        <f t="shared" si="4"/>
        <v>31607</v>
      </c>
      <c r="J19" s="701">
        <f t="shared" si="4"/>
        <v>31606</v>
      </c>
      <c r="K19" s="701">
        <f t="shared" si="4"/>
        <v>31607</v>
      </c>
      <c r="L19" s="701">
        <f t="shared" si="4"/>
        <v>31606</v>
      </c>
      <c r="M19" s="701">
        <f t="shared" si="4"/>
        <v>31607</v>
      </c>
      <c r="N19" s="701">
        <f t="shared" si="4"/>
        <v>31606</v>
      </c>
      <c r="O19" s="701">
        <f t="shared" si="4"/>
        <v>31606</v>
      </c>
      <c r="P19" s="702">
        <f t="shared" si="4"/>
        <v>379277</v>
      </c>
    </row>
    <row r="20" spans="1:16" s="694" customFormat="1" ht="13.5" customHeight="1">
      <c r="A20" s="690"/>
      <c r="B20" s="78" t="s">
        <v>508</v>
      </c>
      <c r="C20" s="190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7"/>
    </row>
    <row r="21" spans="1:16" s="694" customFormat="1" ht="13.5" customHeight="1">
      <c r="A21" s="690"/>
      <c r="B21" s="78" t="s">
        <v>509</v>
      </c>
      <c r="C21" s="190">
        <v>98309</v>
      </c>
      <c r="D21" s="692">
        <v>8192</v>
      </c>
      <c r="E21" s="692">
        <v>8192</v>
      </c>
      <c r="F21" s="692">
        <v>8193</v>
      </c>
      <c r="G21" s="692">
        <v>8192</v>
      </c>
      <c r="H21" s="692">
        <v>8193</v>
      </c>
      <c r="I21" s="692">
        <v>8192</v>
      </c>
      <c r="J21" s="692">
        <v>8193</v>
      </c>
      <c r="K21" s="692">
        <v>8192</v>
      </c>
      <c r="L21" s="692">
        <v>8193</v>
      </c>
      <c r="M21" s="692">
        <v>8192</v>
      </c>
      <c r="N21" s="692">
        <v>8192</v>
      </c>
      <c r="O21" s="692">
        <v>8193</v>
      </c>
      <c r="P21" s="697">
        <f>SUM(D21:O21)</f>
        <v>98309</v>
      </c>
    </row>
    <row r="22" spans="1:16" s="694" customFormat="1" ht="13.5" customHeight="1">
      <c r="A22" s="690"/>
      <c r="B22" s="78" t="s">
        <v>510</v>
      </c>
      <c r="C22" s="190">
        <v>181186</v>
      </c>
      <c r="D22" s="692">
        <v>15098</v>
      </c>
      <c r="E22" s="692">
        <v>15098</v>
      </c>
      <c r="F22" s="692">
        <v>15099</v>
      </c>
      <c r="G22" s="692">
        <v>15099</v>
      </c>
      <c r="H22" s="692">
        <v>15099</v>
      </c>
      <c r="I22" s="692">
        <v>15099</v>
      </c>
      <c r="J22" s="692">
        <v>15099</v>
      </c>
      <c r="K22" s="692">
        <v>15099</v>
      </c>
      <c r="L22" s="692">
        <v>15099</v>
      </c>
      <c r="M22" s="692">
        <v>15099</v>
      </c>
      <c r="N22" s="692">
        <v>15099</v>
      </c>
      <c r="O22" s="692">
        <v>15099</v>
      </c>
      <c r="P22" s="697">
        <f>SUM(D22:O22)</f>
        <v>181186</v>
      </c>
    </row>
    <row r="23" spans="1:16" s="698" customFormat="1" ht="13.5" customHeight="1">
      <c r="A23" s="695"/>
      <c r="B23" s="79" t="s">
        <v>411</v>
      </c>
      <c r="C23" s="196">
        <f>+C22+C21</f>
        <v>279495</v>
      </c>
      <c r="D23" s="196">
        <f aca="true" t="shared" si="5" ref="D23:P23">+D22+D21</f>
        <v>23290</v>
      </c>
      <c r="E23" s="196">
        <f t="shared" si="5"/>
        <v>23290</v>
      </c>
      <c r="F23" s="196">
        <f t="shared" si="5"/>
        <v>23292</v>
      </c>
      <c r="G23" s="196">
        <f t="shared" si="5"/>
        <v>23291</v>
      </c>
      <c r="H23" s="196">
        <f t="shared" si="5"/>
        <v>23292</v>
      </c>
      <c r="I23" s="196">
        <f t="shared" si="5"/>
        <v>23291</v>
      </c>
      <c r="J23" s="196">
        <f t="shared" si="5"/>
        <v>23292</v>
      </c>
      <c r="K23" s="196">
        <f t="shared" si="5"/>
        <v>23291</v>
      </c>
      <c r="L23" s="196">
        <f t="shared" si="5"/>
        <v>23292</v>
      </c>
      <c r="M23" s="196">
        <f t="shared" si="5"/>
        <v>23291</v>
      </c>
      <c r="N23" s="196">
        <f t="shared" si="5"/>
        <v>23291</v>
      </c>
      <c r="O23" s="196">
        <f t="shared" si="5"/>
        <v>23292</v>
      </c>
      <c r="P23" s="704">
        <f t="shared" si="5"/>
        <v>279495</v>
      </c>
    </row>
    <row r="24" spans="1:16" s="694" customFormat="1" ht="13.5" customHeight="1">
      <c r="A24" s="703"/>
      <c r="B24" s="705" t="s">
        <v>355</v>
      </c>
      <c r="C24" s="701">
        <f>+C23</f>
        <v>279495</v>
      </c>
      <c r="D24" s="701">
        <f aca="true" t="shared" si="6" ref="D24:P24">+D23</f>
        <v>23290</v>
      </c>
      <c r="E24" s="701">
        <f t="shared" si="6"/>
        <v>23290</v>
      </c>
      <c r="F24" s="701">
        <f t="shared" si="6"/>
        <v>23292</v>
      </c>
      <c r="G24" s="701">
        <f t="shared" si="6"/>
        <v>23291</v>
      </c>
      <c r="H24" s="701">
        <f t="shared" si="6"/>
        <v>23292</v>
      </c>
      <c r="I24" s="701">
        <f t="shared" si="6"/>
        <v>23291</v>
      </c>
      <c r="J24" s="701">
        <f t="shared" si="6"/>
        <v>23292</v>
      </c>
      <c r="K24" s="701">
        <f t="shared" si="6"/>
        <v>23291</v>
      </c>
      <c r="L24" s="701">
        <f t="shared" si="6"/>
        <v>23292</v>
      </c>
      <c r="M24" s="701">
        <f t="shared" si="6"/>
        <v>23291</v>
      </c>
      <c r="N24" s="701">
        <f t="shared" si="6"/>
        <v>23291</v>
      </c>
      <c r="O24" s="701">
        <f t="shared" si="6"/>
        <v>23292</v>
      </c>
      <c r="P24" s="702">
        <f t="shared" si="6"/>
        <v>279495</v>
      </c>
    </row>
    <row r="25" spans="1:17" s="691" customFormat="1" ht="15.75" customHeight="1" thickBot="1">
      <c r="A25" s="706"/>
      <c r="B25" s="707" t="s">
        <v>512</v>
      </c>
      <c r="C25" s="708">
        <f>+C24+C19+C15</f>
        <v>1429952</v>
      </c>
      <c r="D25" s="708">
        <f aca="true" t="shared" si="7" ref="D25:P25">+D24+D19+D15</f>
        <v>123218</v>
      </c>
      <c r="E25" s="708">
        <f t="shared" si="7"/>
        <v>115207</v>
      </c>
      <c r="F25" s="708">
        <f t="shared" si="7"/>
        <v>170088</v>
      </c>
      <c r="G25" s="708">
        <f t="shared" si="7"/>
        <v>113493</v>
      </c>
      <c r="H25" s="708">
        <f t="shared" si="7"/>
        <v>103203</v>
      </c>
      <c r="I25" s="708">
        <f t="shared" si="7"/>
        <v>103204</v>
      </c>
      <c r="J25" s="708">
        <f t="shared" si="7"/>
        <v>103202</v>
      </c>
      <c r="K25" s="708">
        <f t="shared" si="7"/>
        <v>110064</v>
      </c>
      <c r="L25" s="708">
        <f t="shared" si="7"/>
        <v>166657</v>
      </c>
      <c r="M25" s="708">
        <f t="shared" si="7"/>
        <v>111779</v>
      </c>
      <c r="N25" s="708">
        <f t="shared" si="7"/>
        <v>103202</v>
      </c>
      <c r="O25" s="708">
        <f t="shared" si="7"/>
        <v>106635</v>
      </c>
      <c r="P25" s="709">
        <f t="shared" si="7"/>
        <v>1429952</v>
      </c>
      <c r="Q25" s="694"/>
    </row>
    <row r="26" spans="1:17" s="691" customFormat="1" ht="15" customHeight="1" thickBot="1">
      <c r="A26" s="710"/>
      <c r="B26" s="1001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694"/>
    </row>
    <row r="27" spans="1:16" s="683" customFormat="1" ht="25.5" customHeight="1">
      <c r="A27" s="686" t="s">
        <v>738</v>
      </c>
      <c r="B27" s="687" t="s">
        <v>351</v>
      </c>
      <c r="C27" s="688" t="s">
        <v>787</v>
      </c>
      <c r="D27" s="687" t="s">
        <v>601</v>
      </c>
      <c r="E27" s="687" t="s">
        <v>602</v>
      </c>
      <c r="F27" s="687" t="s">
        <v>603</v>
      </c>
      <c r="G27" s="687" t="s">
        <v>604</v>
      </c>
      <c r="H27" s="687" t="s">
        <v>605</v>
      </c>
      <c r="I27" s="687" t="s">
        <v>606</v>
      </c>
      <c r="J27" s="687" t="s">
        <v>607</v>
      </c>
      <c r="K27" s="687" t="s">
        <v>788</v>
      </c>
      <c r="L27" s="687" t="s">
        <v>609</v>
      </c>
      <c r="M27" s="687" t="s">
        <v>610</v>
      </c>
      <c r="N27" s="687" t="s">
        <v>611</v>
      </c>
      <c r="O27" s="687" t="s">
        <v>612</v>
      </c>
      <c r="P27" s="689" t="s">
        <v>784</v>
      </c>
    </row>
    <row r="28" spans="1:16" s="694" customFormat="1" ht="13.5" customHeight="1">
      <c r="A28" s="690"/>
      <c r="B28" s="348" t="s">
        <v>177</v>
      </c>
      <c r="C28" s="372">
        <v>241405</v>
      </c>
      <c r="D28" s="692">
        <v>20117</v>
      </c>
      <c r="E28" s="692">
        <v>20117</v>
      </c>
      <c r="F28" s="692">
        <v>20117</v>
      </c>
      <c r="G28" s="692">
        <v>20117</v>
      </c>
      <c r="H28" s="692">
        <v>20117</v>
      </c>
      <c r="I28" s="692">
        <v>20117</v>
      </c>
      <c r="J28" s="692">
        <v>20117</v>
      </c>
      <c r="K28" s="692">
        <v>20117</v>
      </c>
      <c r="L28" s="692">
        <v>20117</v>
      </c>
      <c r="M28" s="692">
        <v>20117</v>
      </c>
      <c r="N28" s="692">
        <v>20117</v>
      </c>
      <c r="O28" s="692">
        <v>20118</v>
      </c>
      <c r="P28" s="693">
        <f aca="true" t="shared" si="8" ref="P28:P33">SUM(D28:O28)</f>
        <v>241405</v>
      </c>
    </row>
    <row r="29" spans="1:16" s="694" customFormat="1" ht="13.5" customHeight="1">
      <c r="A29" s="690"/>
      <c r="B29" s="348" t="s">
        <v>176</v>
      </c>
      <c r="C29" s="372">
        <v>67363</v>
      </c>
      <c r="D29" s="692">
        <v>5613</v>
      </c>
      <c r="E29" s="692">
        <v>5614</v>
      </c>
      <c r="F29" s="692">
        <v>5613</v>
      </c>
      <c r="G29" s="692">
        <v>5614</v>
      </c>
      <c r="H29" s="692">
        <v>5613</v>
      </c>
      <c r="I29" s="692">
        <v>5614</v>
      </c>
      <c r="J29" s="692">
        <v>5613</v>
      </c>
      <c r="K29" s="692">
        <v>5614</v>
      </c>
      <c r="L29" s="692">
        <v>5613</v>
      </c>
      <c r="M29" s="692">
        <v>5614</v>
      </c>
      <c r="N29" s="692">
        <v>5614</v>
      </c>
      <c r="O29" s="692">
        <v>5614</v>
      </c>
      <c r="P29" s="693">
        <f t="shared" si="8"/>
        <v>67363</v>
      </c>
    </row>
    <row r="30" spans="1:16" s="694" customFormat="1" ht="13.5" customHeight="1">
      <c r="A30" s="690"/>
      <c r="B30" s="348" t="s">
        <v>156</v>
      </c>
      <c r="C30" s="372">
        <v>132681</v>
      </c>
      <c r="D30" s="692">
        <v>11056</v>
      </c>
      <c r="E30" s="692">
        <v>11056</v>
      </c>
      <c r="F30" s="692">
        <v>11056</v>
      </c>
      <c r="G30" s="692">
        <v>11057</v>
      </c>
      <c r="H30" s="692">
        <v>11057</v>
      </c>
      <c r="I30" s="692">
        <v>11057</v>
      </c>
      <c r="J30" s="692">
        <v>11057</v>
      </c>
      <c r="K30" s="692">
        <v>11057</v>
      </c>
      <c r="L30" s="692">
        <v>11057</v>
      </c>
      <c r="M30" s="692">
        <v>11057</v>
      </c>
      <c r="N30" s="692">
        <v>11057</v>
      </c>
      <c r="O30" s="692">
        <v>11057</v>
      </c>
      <c r="P30" s="693">
        <f t="shared" si="8"/>
        <v>132681</v>
      </c>
    </row>
    <row r="31" spans="1:16" s="694" customFormat="1" ht="13.5" customHeight="1">
      <c r="A31" s="690"/>
      <c r="B31" s="349" t="s">
        <v>155</v>
      </c>
      <c r="C31" s="372">
        <v>14400</v>
      </c>
      <c r="D31" s="692">
        <v>1200</v>
      </c>
      <c r="E31" s="692">
        <v>1200</v>
      </c>
      <c r="F31" s="692">
        <v>1200</v>
      </c>
      <c r="G31" s="692">
        <v>1200</v>
      </c>
      <c r="H31" s="692">
        <v>1200</v>
      </c>
      <c r="I31" s="692">
        <v>1200</v>
      </c>
      <c r="J31" s="692">
        <v>1200</v>
      </c>
      <c r="K31" s="692">
        <v>1200</v>
      </c>
      <c r="L31" s="692">
        <v>1200</v>
      </c>
      <c r="M31" s="692">
        <v>1200</v>
      </c>
      <c r="N31" s="692">
        <v>1200</v>
      </c>
      <c r="O31" s="692">
        <v>1200</v>
      </c>
      <c r="P31" s="693">
        <f t="shared" si="8"/>
        <v>14400</v>
      </c>
    </row>
    <row r="32" spans="1:16" s="694" customFormat="1" ht="13.5" customHeight="1">
      <c r="A32" s="690"/>
      <c r="B32" s="348" t="s">
        <v>168</v>
      </c>
      <c r="C32" s="372">
        <v>369622</v>
      </c>
      <c r="D32" s="692">
        <v>30801</v>
      </c>
      <c r="E32" s="692">
        <v>30801</v>
      </c>
      <c r="F32" s="692">
        <v>30802</v>
      </c>
      <c r="G32" s="692">
        <v>30802</v>
      </c>
      <c r="H32" s="692">
        <v>30802</v>
      </c>
      <c r="I32" s="692">
        <v>30802</v>
      </c>
      <c r="J32" s="692">
        <v>30802</v>
      </c>
      <c r="K32" s="692">
        <v>30802</v>
      </c>
      <c r="L32" s="692">
        <v>30802</v>
      </c>
      <c r="M32" s="692">
        <v>30802</v>
      </c>
      <c r="N32" s="692">
        <v>30802</v>
      </c>
      <c r="O32" s="692">
        <v>30802</v>
      </c>
      <c r="P32" s="693">
        <f t="shared" si="8"/>
        <v>369622</v>
      </c>
    </row>
    <row r="33" spans="1:16" s="694" customFormat="1" ht="13.5" customHeight="1">
      <c r="A33" s="690"/>
      <c r="B33" s="348" t="s">
        <v>568</v>
      </c>
      <c r="C33" s="372">
        <v>31739</v>
      </c>
      <c r="D33" s="692">
        <v>2645</v>
      </c>
      <c r="E33" s="692">
        <v>2645</v>
      </c>
      <c r="F33" s="692">
        <v>2645</v>
      </c>
      <c r="G33" s="692">
        <v>2645</v>
      </c>
      <c r="H33" s="692">
        <v>2645</v>
      </c>
      <c r="I33" s="692">
        <v>2645</v>
      </c>
      <c r="J33" s="692">
        <v>2645</v>
      </c>
      <c r="K33" s="692">
        <v>2645</v>
      </c>
      <c r="L33" s="692">
        <v>2645</v>
      </c>
      <c r="M33" s="692">
        <v>2645</v>
      </c>
      <c r="N33" s="692">
        <v>2645</v>
      </c>
      <c r="O33" s="692">
        <v>2644</v>
      </c>
      <c r="P33" s="693">
        <f t="shared" si="8"/>
        <v>31739</v>
      </c>
    </row>
    <row r="34" spans="1:16" s="694" customFormat="1" ht="13.5" customHeight="1">
      <c r="A34" s="703"/>
      <c r="B34" s="700" t="s">
        <v>555</v>
      </c>
      <c r="C34" s="711">
        <f>SUM(C28:C33)</f>
        <v>857210</v>
      </c>
      <c r="D34" s="711">
        <f aca="true" t="shared" si="9" ref="D34:P34">SUM(D28:D33)</f>
        <v>71432</v>
      </c>
      <c r="E34" s="711">
        <f t="shared" si="9"/>
        <v>71433</v>
      </c>
      <c r="F34" s="711">
        <f t="shared" si="9"/>
        <v>71433</v>
      </c>
      <c r="G34" s="711">
        <f t="shared" si="9"/>
        <v>71435</v>
      </c>
      <c r="H34" s="711">
        <f t="shared" si="9"/>
        <v>71434</v>
      </c>
      <c r="I34" s="711">
        <f t="shared" si="9"/>
        <v>71435</v>
      </c>
      <c r="J34" s="711">
        <f t="shared" si="9"/>
        <v>71434</v>
      </c>
      <c r="K34" s="711">
        <f t="shared" si="9"/>
        <v>71435</v>
      </c>
      <c r="L34" s="711">
        <f t="shared" si="9"/>
        <v>71434</v>
      </c>
      <c r="M34" s="711">
        <f t="shared" si="9"/>
        <v>71435</v>
      </c>
      <c r="N34" s="711">
        <f t="shared" si="9"/>
        <v>71435</v>
      </c>
      <c r="O34" s="711">
        <f t="shared" si="9"/>
        <v>71435</v>
      </c>
      <c r="P34" s="712">
        <f t="shared" si="9"/>
        <v>857210</v>
      </c>
    </row>
    <row r="35" spans="1:16" s="694" customFormat="1" ht="13.5" customHeight="1">
      <c r="A35" s="690"/>
      <c r="B35" s="348" t="s">
        <v>166</v>
      </c>
      <c r="C35" s="372">
        <v>474188</v>
      </c>
      <c r="D35" s="692">
        <v>39515</v>
      </c>
      <c r="E35" s="692">
        <v>39515</v>
      </c>
      <c r="F35" s="692">
        <v>39515</v>
      </c>
      <c r="G35" s="692">
        <v>39515</v>
      </c>
      <c r="H35" s="692">
        <v>39516</v>
      </c>
      <c r="I35" s="692">
        <v>39516</v>
      </c>
      <c r="J35" s="692">
        <v>39516</v>
      </c>
      <c r="K35" s="692">
        <v>39516</v>
      </c>
      <c r="L35" s="692">
        <v>39516</v>
      </c>
      <c r="M35" s="692">
        <v>39516</v>
      </c>
      <c r="N35" s="692">
        <v>39516</v>
      </c>
      <c r="O35" s="692">
        <v>39516</v>
      </c>
      <c r="P35" s="693">
        <f>SUM(D35:O35)</f>
        <v>474188</v>
      </c>
    </row>
    <row r="36" spans="1:16" s="694" customFormat="1" ht="13.5" customHeight="1">
      <c r="A36" s="690"/>
      <c r="B36" s="348" t="s">
        <v>165</v>
      </c>
      <c r="C36" s="372">
        <v>14286</v>
      </c>
      <c r="D36" s="692">
        <v>1190</v>
      </c>
      <c r="E36" s="692">
        <v>1191</v>
      </c>
      <c r="F36" s="692">
        <v>1190</v>
      </c>
      <c r="G36" s="692">
        <v>1191</v>
      </c>
      <c r="H36" s="692">
        <v>1190</v>
      </c>
      <c r="I36" s="692">
        <v>1191</v>
      </c>
      <c r="J36" s="692">
        <v>1190</v>
      </c>
      <c r="K36" s="692">
        <v>1191</v>
      </c>
      <c r="L36" s="692">
        <v>1190</v>
      </c>
      <c r="M36" s="692">
        <v>1191</v>
      </c>
      <c r="N36" s="692">
        <v>1190</v>
      </c>
      <c r="O36" s="692">
        <v>1191</v>
      </c>
      <c r="P36" s="693">
        <f>SUM(D36:O36)</f>
        <v>14286</v>
      </c>
    </row>
    <row r="37" spans="1:16" s="694" customFormat="1" ht="13.5" customHeight="1">
      <c r="A37" s="690"/>
      <c r="B37" s="348" t="s">
        <v>163</v>
      </c>
      <c r="C37" s="372">
        <v>10515</v>
      </c>
      <c r="D37" s="692">
        <v>876</v>
      </c>
      <c r="E37" s="692">
        <v>876</v>
      </c>
      <c r="F37" s="692">
        <v>876</v>
      </c>
      <c r="G37" s="692">
        <v>876</v>
      </c>
      <c r="H37" s="692">
        <v>876</v>
      </c>
      <c r="I37" s="692">
        <v>876</v>
      </c>
      <c r="J37" s="692">
        <v>876</v>
      </c>
      <c r="K37" s="692">
        <v>876</v>
      </c>
      <c r="L37" s="692">
        <v>876</v>
      </c>
      <c r="M37" s="692">
        <v>877</v>
      </c>
      <c r="N37" s="692">
        <v>877</v>
      </c>
      <c r="O37" s="692">
        <v>877</v>
      </c>
      <c r="P37" s="693">
        <f>SUM(D37:O37)</f>
        <v>10515</v>
      </c>
    </row>
    <row r="38" spans="1:16" s="694" customFormat="1" ht="13.5" customHeight="1">
      <c r="A38" s="703"/>
      <c r="B38" s="700" t="s">
        <v>557</v>
      </c>
      <c r="C38" s="713">
        <f>SUM(C35:C37)</f>
        <v>498989</v>
      </c>
      <c r="D38" s="713">
        <f aca="true" t="shared" si="10" ref="D38:P38">SUM(D35:D37)</f>
        <v>41581</v>
      </c>
      <c r="E38" s="713">
        <f t="shared" si="10"/>
        <v>41582</v>
      </c>
      <c r="F38" s="713">
        <f t="shared" si="10"/>
        <v>41581</v>
      </c>
      <c r="G38" s="713">
        <f t="shared" si="10"/>
        <v>41582</v>
      </c>
      <c r="H38" s="713">
        <f t="shared" si="10"/>
        <v>41582</v>
      </c>
      <c r="I38" s="713">
        <f t="shared" si="10"/>
        <v>41583</v>
      </c>
      <c r="J38" s="713">
        <f t="shared" si="10"/>
        <v>41582</v>
      </c>
      <c r="K38" s="713">
        <f t="shared" si="10"/>
        <v>41583</v>
      </c>
      <c r="L38" s="713">
        <f t="shared" si="10"/>
        <v>41582</v>
      </c>
      <c r="M38" s="713">
        <f t="shared" si="10"/>
        <v>41584</v>
      </c>
      <c r="N38" s="713">
        <f t="shared" si="10"/>
        <v>41583</v>
      </c>
      <c r="O38" s="713">
        <f t="shared" si="10"/>
        <v>41584</v>
      </c>
      <c r="P38" s="714">
        <f t="shared" si="10"/>
        <v>498989</v>
      </c>
    </row>
    <row r="39" spans="1:16" s="694" customFormat="1" ht="13.5" customHeight="1">
      <c r="A39" s="703"/>
      <c r="B39" s="715" t="s">
        <v>318</v>
      </c>
      <c r="C39" s="713">
        <v>73753</v>
      </c>
      <c r="D39" s="716">
        <v>513</v>
      </c>
      <c r="E39" s="716">
        <v>68106</v>
      </c>
      <c r="F39" s="716">
        <v>513</v>
      </c>
      <c r="G39" s="716">
        <v>514</v>
      </c>
      <c r="H39" s="716">
        <v>513</v>
      </c>
      <c r="I39" s="716">
        <v>513</v>
      </c>
      <c r="J39" s="716">
        <v>514</v>
      </c>
      <c r="K39" s="716">
        <v>513</v>
      </c>
      <c r="L39" s="716">
        <v>514</v>
      </c>
      <c r="M39" s="716">
        <v>513</v>
      </c>
      <c r="N39" s="716">
        <v>514</v>
      </c>
      <c r="O39" s="716">
        <v>513</v>
      </c>
      <c r="P39" s="717">
        <f>SUM(D39:O39)</f>
        <v>73753</v>
      </c>
    </row>
    <row r="40" spans="1:17" s="691" customFormat="1" ht="15.75" customHeight="1" thickBot="1">
      <c r="A40" s="706"/>
      <c r="B40" s="708" t="s">
        <v>554</v>
      </c>
      <c r="C40" s="708">
        <f>+C39+C38+C34</f>
        <v>1429952</v>
      </c>
      <c r="D40" s="708">
        <f>+D39+D38+D34</f>
        <v>113526</v>
      </c>
      <c r="E40" s="708">
        <f aca="true" t="shared" si="11" ref="E40:P40">+E39+E38+E34</f>
        <v>181121</v>
      </c>
      <c r="F40" s="708">
        <f t="shared" si="11"/>
        <v>113527</v>
      </c>
      <c r="G40" s="708">
        <f t="shared" si="11"/>
        <v>113531</v>
      </c>
      <c r="H40" s="708">
        <f t="shared" si="11"/>
        <v>113529</v>
      </c>
      <c r="I40" s="708">
        <f t="shared" si="11"/>
        <v>113531</v>
      </c>
      <c r="J40" s="708">
        <f t="shared" si="11"/>
        <v>113530</v>
      </c>
      <c r="K40" s="708">
        <f t="shared" si="11"/>
        <v>113531</v>
      </c>
      <c r="L40" s="708">
        <f t="shared" si="11"/>
        <v>113530</v>
      </c>
      <c r="M40" s="708">
        <f t="shared" si="11"/>
        <v>113532</v>
      </c>
      <c r="N40" s="708">
        <f t="shared" si="11"/>
        <v>113532</v>
      </c>
      <c r="O40" s="708">
        <f t="shared" si="11"/>
        <v>113532</v>
      </c>
      <c r="P40" s="709">
        <f t="shared" si="11"/>
        <v>1429952</v>
      </c>
      <c r="Q40" s="694"/>
    </row>
    <row r="41" spans="1:17" s="721" customFormat="1" ht="15.75" customHeight="1" thickBot="1">
      <c r="A41" s="718"/>
      <c r="B41" s="719"/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20"/>
    </row>
    <row r="42" spans="1:17" ht="13.5" thickBot="1">
      <c r="A42" s="722"/>
      <c r="B42" s="723" t="s">
        <v>789</v>
      </c>
      <c r="C42" s="724">
        <f>+C25-C40</f>
        <v>0</v>
      </c>
      <c r="D42" s="724">
        <f aca="true" t="shared" si="12" ref="D42:P42">+D25-D40</f>
        <v>9692</v>
      </c>
      <c r="E42" s="724">
        <f t="shared" si="12"/>
        <v>-65914</v>
      </c>
      <c r="F42" s="724">
        <f t="shared" si="12"/>
        <v>56561</v>
      </c>
      <c r="G42" s="724">
        <f t="shared" si="12"/>
        <v>-38</v>
      </c>
      <c r="H42" s="724">
        <f t="shared" si="12"/>
        <v>-10326</v>
      </c>
      <c r="I42" s="724">
        <f t="shared" si="12"/>
        <v>-10327</v>
      </c>
      <c r="J42" s="724">
        <f t="shared" si="12"/>
        <v>-10328</v>
      </c>
      <c r="K42" s="724">
        <f t="shared" si="12"/>
        <v>-3467</v>
      </c>
      <c r="L42" s="724">
        <f t="shared" si="12"/>
        <v>53127</v>
      </c>
      <c r="M42" s="724">
        <f t="shared" si="12"/>
        <v>-1753</v>
      </c>
      <c r="N42" s="724">
        <f t="shared" si="12"/>
        <v>-10330</v>
      </c>
      <c r="O42" s="724">
        <f t="shared" si="12"/>
        <v>-6897</v>
      </c>
      <c r="P42" s="725">
        <f t="shared" si="12"/>
        <v>0</v>
      </c>
      <c r="Q42" s="694"/>
    </row>
  </sheetData>
  <sheetProtection/>
  <mergeCells count="3">
    <mergeCell ref="A2:P2"/>
    <mergeCell ref="B5:P5"/>
    <mergeCell ref="B26:P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 alignWithMargins="0">
    <oddHeader>&amp;CMartonvásár Város Képviselőtestület  ..../2014 (........) önkormányzati rendelete  Martonvásár Város 2014. évi költségvetéséről&amp;R
&amp;10 12.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00390625" style="649" customWidth="1"/>
    <col min="2" max="2" width="47.00390625" style="650" customWidth="1"/>
    <col min="3" max="4" width="15.140625" style="650" customWidth="1"/>
    <col min="5" max="16384" width="9.140625" style="650" customWidth="1"/>
  </cols>
  <sheetData>
    <row r="1" ht="15">
      <c r="D1" s="651"/>
    </row>
    <row r="2" spans="1:4" ht="15.75">
      <c r="A2" s="987" t="s">
        <v>735</v>
      </c>
      <c r="B2" s="987"/>
      <c r="C2" s="987"/>
      <c r="D2" s="987"/>
    </row>
    <row r="3" spans="1:4" ht="15.75">
      <c r="A3" s="1002" t="s">
        <v>736</v>
      </c>
      <c r="B3" s="1002"/>
      <c r="C3" s="1002"/>
      <c r="D3" s="1002"/>
    </row>
    <row r="4" spans="1:4" s="653" customFormat="1" ht="15.75" thickBot="1">
      <c r="A4" s="652"/>
      <c r="D4" s="654" t="s">
        <v>737</v>
      </c>
    </row>
    <row r="5" spans="1:4" s="658" customFormat="1" ht="48" customHeight="1" thickBot="1">
      <c r="A5" s="655" t="s">
        <v>738</v>
      </c>
      <c r="B5" s="656" t="s">
        <v>739</v>
      </c>
      <c r="C5" s="656" t="s">
        <v>740</v>
      </c>
      <c r="D5" s="657" t="s">
        <v>741</v>
      </c>
    </row>
    <row r="6" spans="1:4" s="658" customFormat="1" ht="13.5" customHeight="1" thickBot="1">
      <c r="A6" s="659">
        <v>1</v>
      </c>
      <c r="B6" s="660">
        <v>2</v>
      </c>
      <c r="C6" s="660">
        <v>3</v>
      </c>
      <c r="D6" s="661">
        <v>4</v>
      </c>
    </row>
    <row r="7" spans="1:4" ht="18" customHeight="1">
      <c r="A7" s="662" t="s">
        <v>381</v>
      </c>
      <c r="B7" s="663" t="s">
        <v>742</v>
      </c>
      <c r="C7" s="664"/>
      <c r="D7" s="665"/>
    </row>
    <row r="8" spans="1:4" ht="18" customHeight="1">
      <c r="A8" s="666" t="s">
        <v>545</v>
      </c>
      <c r="B8" s="667" t="s">
        <v>743</v>
      </c>
      <c r="C8" s="668"/>
      <c r="D8" s="669"/>
    </row>
    <row r="9" spans="1:4" ht="18" customHeight="1">
      <c r="A9" s="666" t="s">
        <v>744</v>
      </c>
      <c r="B9" s="667" t="s">
        <v>745</v>
      </c>
      <c r="C9" s="668"/>
      <c r="D9" s="669"/>
    </row>
    <row r="10" spans="1:4" ht="18" customHeight="1">
      <c r="A10" s="666" t="s">
        <v>746</v>
      </c>
      <c r="B10" s="667" t="s">
        <v>747</v>
      </c>
      <c r="C10" s="668"/>
      <c r="D10" s="669"/>
    </row>
    <row r="11" spans="1:4" ht="18" customHeight="1">
      <c r="A11" s="666" t="s">
        <v>748</v>
      </c>
      <c r="B11" s="667" t="s">
        <v>749</v>
      </c>
      <c r="C11" s="668"/>
      <c r="D11" s="669"/>
    </row>
    <row r="12" spans="1:4" ht="18" customHeight="1">
      <c r="A12" s="666" t="s">
        <v>750</v>
      </c>
      <c r="B12" s="667" t="s">
        <v>751</v>
      </c>
      <c r="C12" s="668"/>
      <c r="D12" s="669"/>
    </row>
    <row r="13" spans="1:4" ht="18" customHeight="1">
      <c r="A13" s="666" t="s">
        <v>752</v>
      </c>
      <c r="B13" s="670" t="s">
        <v>753</v>
      </c>
      <c r="C13" s="668"/>
      <c r="D13" s="669">
        <v>290</v>
      </c>
    </row>
    <row r="14" spans="1:4" ht="18" customHeight="1">
      <c r="A14" s="666" t="s">
        <v>754</v>
      </c>
      <c r="B14" s="670" t="s">
        <v>755</v>
      </c>
      <c r="C14" s="668"/>
      <c r="D14" s="669"/>
    </row>
    <row r="15" spans="1:4" ht="18" customHeight="1">
      <c r="A15" s="666" t="s">
        <v>756</v>
      </c>
      <c r="B15" s="670" t="s">
        <v>757</v>
      </c>
      <c r="C15" s="668"/>
      <c r="D15" s="669">
        <v>63</v>
      </c>
    </row>
    <row r="16" spans="1:4" ht="18" customHeight="1">
      <c r="A16" s="666" t="s">
        <v>758</v>
      </c>
      <c r="B16" s="670" t="s">
        <v>759</v>
      </c>
      <c r="C16" s="668"/>
      <c r="D16" s="669"/>
    </row>
    <row r="17" spans="1:4" ht="18" customHeight="1">
      <c r="A17" s="666" t="s">
        <v>760</v>
      </c>
      <c r="B17" s="670" t="s">
        <v>761</v>
      </c>
      <c r="C17" s="668"/>
      <c r="D17" s="669"/>
    </row>
    <row r="18" spans="1:4" ht="22.5" customHeight="1">
      <c r="A18" s="666" t="s">
        <v>762</v>
      </c>
      <c r="B18" s="670" t="s">
        <v>763</v>
      </c>
      <c r="C18" s="668"/>
      <c r="D18" s="669"/>
    </row>
    <row r="19" spans="1:4" ht="18" customHeight="1">
      <c r="A19" s="666" t="s">
        <v>764</v>
      </c>
      <c r="B19" s="667" t="s">
        <v>765</v>
      </c>
      <c r="C19" s="668"/>
      <c r="D19" s="669"/>
    </row>
    <row r="20" spans="1:4" ht="18" customHeight="1">
      <c r="A20" s="666" t="s">
        <v>766</v>
      </c>
      <c r="B20" s="667" t="s">
        <v>767</v>
      </c>
      <c r="C20" s="668"/>
      <c r="D20" s="669"/>
    </row>
    <row r="21" spans="1:4" ht="18" customHeight="1">
      <c r="A21" s="666" t="s">
        <v>768</v>
      </c>
      <c r="B21" s="667" t="s">
        <v>769</v>
      </c>
      <c r="C21" s="668"/>
      <c r="D21" s="669"/>
    </row>
    <row r="22" spans="1:4" ht="18" customHeight="1">
      <c r="A22" s="666" t="s">
        <v>770</v>
      </c>
      <c r="B22" s="667" t="s">
        <v>771</v>
      </c>
      <c r="C22" s="668"/>
      <c r="D22" s="669"/>
    </row>
    <row r="23" spans="1:4" ht="18" customHeight="1">
      <c r="A23" s="666" t="s">
        <v>772</v>
      </c>
      <c r="B23" s="667" t="s">
        <v>773</v>
      </c>
      <c r="C23" s="668"/>
      <c r="D23" s="669"/>
    </row>
    <row r="24" spans="1:4" ht="18" customHeight="1">
      <c r="A24" s="666" t="s">
        <v>774</v>
      </c>
      <c r="B24" s="671"/>
      <c r="C24" s="672"/>
      <c r="D24" s="669"/>
    </row>
    <row r="25" spans="1:4" ht="18" customHeight="1">
      <c r="A25" s="666" t="s">
        <v>775</v>
      </c>
      <c r="B25" s="673"/>
      <c r="C25" s="672"/>
      <c r="D25" s="669"/>
    </row>
    <row r="26" spans="1:4" ht="18" customHeight="1">
      <c r="A26" s="666" t="s">
        <v>776</v>
      </c>
      <c r="B26" s="673"/>
      <c r="C26" s="672"/>
      <c r="D26" s="669"/>
    </row>
    <row r="27" spans="1:4" ht="18" customHeight="1">
      <c r="A27" s="666" t="s">
        <v>777</v>
      </c>
      <c r="B27" s="673"/>
      <c r="C27" s="672"/>
      <c r="D27" s="669"/>
    </row>
    <row r="28" spans="1:4" ht="18" customHeight="1">
      <c r="A28" s="666" t="s">
        <v>778</v>
      </c>
      <c r="B28" s="673"/>
      <c r="C28" s="672"/>
      <c r="D28" s="669"/>
    </row>
    <row r="29" spans="1:4" ht="18" customHeight="1">
      <c r="A29" s="666" t="s">
        <v>779</v>
      </c>
      <c r="B29" s="673"/>
      <c r="C29" s="672"/>
      <c r="D29" s="669"/>
    </row>
    <row r="30" spans="1:4" ht="18" customHeight="1">
      <c r="A30" s="666" t="s">
        <v>780</v>
      </c>
      <c r="B30" s="673"/>
      <c r="C30" s="672"/>
      <c r="D30" s="669"/>
    </row>
    <row r="31" spans="1:4" ht="18" customHeight="1">
      <c r="A31" s="666" t="s">
        <v>781</v>
      </c>
      <c r="B31" s="673"/>
      <c r="C31" s="672"/>
      <c r="D31" s="669"/>
    </row>
    <row r="32" spans="1:4" ht="18" customHeight="1" thickBot="1">
      <c r="A32" s="674" t="s">
        <v>782</v>
      </c>
      <c r="B32" s="675"/>
      <c r="C32" s="676"/>
      <c r="D32" s="677"/>
    </row>
    <row r="33" spans="1:4" ht="18" customHeight="1" thickBot="1">
      <c r="A33" s="678" t="s">
        <v>783</v>
      </c>
      <c r="B33" s="679" t="s">
        <v>784</v>
      </c>
      <c r="C33" s="680"/>
      <c r="D33" s="681">
        <f>SUM(D7:D32)</f>
        <v>353</v>
      </c>
    </row>
    <row r="34" spans="1:4" ht="8.25" customHeight="1">
      <c r="A34" s="682"/>
      <c r="B34" s="1003"/>
      <c r="C34" s="1003"/>
      <c r="D34" s="1003"/>
    </row>
  </sheetData>
  <sheetProtection/>
  <mergeCells count="3">
    <mergeCell ref="A2:D2"/>
    <mergeCell ref="A3:D3"/>
    <mergeCell ref="B34:D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&amp;CMartonvásár Város Képviselőtestület  ..../2014 (........) önkormányzati rendelete  
Martonvásár Város 2014. évi költségvetéséről&amp;R
&amp;10 13.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00390625" style="649" customWidth="1"/>
    <col min="2" max="2" width="4.8515625" style="650" bestFit="1" customWidth="1"/>
    <col min="3" max="3" width="32.00390625" style="650" bestFit="1" customWidth="1"/>
    <col min="4" max="4" width="17.28125" style="650" customWidth="1"/>
    <col min="5" max="5" width="13.140625" style="650" customWidth="1"/>
    <col min="6" max="6" width="11.28125" style="650" customWidth="1"/>
    <col min="7" max="16384" width="9.140625" style="650" customWidth="1"/>
  </cols>
  <sheetData>
    <row r="1" ht="15">
      <c r="A1" s="650"/>
    </row>
    <row r="2" ht="15.75" customHeight="1" thickBot="1">
      <c r="A2" s="650"/>
    </row>
    <row r="3" spans="2:6" s="649" customFormat="1" ht="33.75" customHeight="1">
      <c r="B3" s="792" t="s">
        <v>791</v>
      </c>
      <c r="C3" s="818" t="s">
        <v>809</v>
      </c>
      <c r="D3" s="793" t="s">
        <v>810</v>
      </c>
      <c r="E3" s="793" t="s">
        <v>374</v>
      </c>
      <c r="F3" s="794" t="s">
        <v>414</v>
      </c>
    </row>
    <row r="4" spans="2:6" s="653" customFormat="1" ht="15">
      <c r="B4" s="795" t="s">
        <v>381</v>
      </c>
      <c r="C4" s="796" t="s">
        <v>811</v>
      </c>
      <c r="D4" s="1004">
        <v>9188</v>
      </c>
      <c r="E4" s="797"/>
      <c r="F4" s="798"/>
    </row>
    <row r="5" spans="2:6" s="658" customFormat="1" ht="18" customHeight="1">
      <c r="B5" s="795" t="s">
        <v>545</v>
      </c>
      <c r="C5" s="799"/>
      <c r="D5" s="1005"/>
      <c r="E5" s="797"/>
      <c r="F5" s="800"/>
    </row>
    <row r="6" spans="2:6" s="658" customFormat="1" ht="13.5" customHeight="1">
      <c r="B6" s="795" t="s">
        <v>744</v>
      </c>
      <c r="C6" s="799"/>
      <c r="D6" s="1005"/>
      <c r="E6" s="797"/>
      <c r="F6" s="800"/>
    </row>
    <row r="7" spans="1:6" ht="18" customHeight="1">
      <c r="A7" s="650"/>
      <c r="B7" s="795" t="s">
        <v>746</v>
      </c>
      <c r="C7" s="799"/>
      <c r="D7" s="1005"/>
      <c r="E7" s="797"/>
      <c r="F7" s="800"/>
    </row>
    <row r="8" spans="1:6" ht="18" customHeight="1">
      <c r="A8" s="650"/>
      <c r="B8" s="795" t="s">
        <v>748</v>
      </c>
      <c r="C8" s="799"/>
      <c r="D8" s="1005"/>
      <c r="E8" s="797"/>
      <c r="F8" s="800"/>
    </row>
    <row r="9" spans="1:6" ht="18" customHeight="1">
      <c r="A9" s="650"/>
      <c r="B9" s="795" t="s">
        <v>750</v>
      </c>
      <c r="C9" s="799"/>
      <c r="D9" s="1005"/>
      <c r="E9" s="797"/>
      <c r="F9" s="800"/>
    </row>
    <row r="10" spans="1:6" ht="18" customHeight="1">
      <c r="A10" s="650"/>
      <c r="B10" s="795" t="s">
        <v>752</v>
      </c>
      <c r="C10" s="799"/>
      <c r="D10" s="1006"/>
      <c r="E10" s="801"/>
      <c r="F10" s="800"/>
    </row>
    <row r="11" spans="1:6" ht="18" customHeight="1">
      <c r="A11" s="650"/>
      <c r="B11" s="795" t="s">
        <v>754</v>
      </c>
      <c r="C11" s="796" t="s">
        <v>812</v>
      </c>
      <c r="D11" s="802">
        <v>2500</v>
      </c>
      <c r="E11" s="803"/>
      <c r="F11" s="804"/>
    </row>
    <row r="12" spans="1:6" ht="18" customHeight="1">
      <c r="A12" s="650"/>
      <c r="B12" s="795" t="s">
        <v>756</v>
      </c>
      <c r="C12" s="799"/>
      <c r="D12" s="805"/>
      <c r="E12" s="806"/>
      <c r="F12" s="804"/>
    </row>
    <row r="13" spans="1:6" ht="18" customHeight="1">
      <c r="A13" s="650"/>
      <c r="B13" s="795"/>
      <c r="C13" s="796" t="s">
        <v>813</v>
      </c>
      <c r="D13" s="807">
        <v>138103</v>
      </c>
      <c r="E13" s="806"/>
      <c r="F13" s="804"/>
    </row>
    <row r="14" spans="1:6" ht="18" customHeight="1">
      <c r="A14" s="650"/>
      <c r="B14" s="795" t="s">
        <v>760</v>
      </c>
      <c r="C14" s="799"/>
      <c r="D14" s="805"/>
      <c r="E14" s="806"/>
      <c r="F14" s="804"/>
    </row>
    <row r="15" spans="1:6" ht="18" customHeight="1">
      <c r="A15" s="650"/>
      <c r="B15" s="795" t="s">
        <v>762</v>
      </c>
      <c r="C15" s="796" t="s">
        <v>814</v>
      </c>
      <c r="D15" s="808">
        <v>219831</v>
      </c>
      <c r="E15" s="809"/>
      <c r="F15" s="804"/>
    </row>
    <row r="16" spans="1:6" ht="18" customHeight="1">
      <c r="A16" s="650"/>
      <c r="B16" s="795" t="s">
        <v>764</v>
      </c>
      <c r="C16" s="810"/>
      <c r="D16" s="811"/>
      <c r="E16" s="809"/>
      <c r="F16" s="804"/>
    </row>
    <row r="17" spans="1:6" ht="18" customHeight="1" thickBot="1">
      <c r="A17" s="650"/>
      <c r="B17" s="795" t="s">
        <v>774</v>
      </c>
      <c r="C17" s="812"/>
      <c r="D17" s="813"/>
      <c r="E17" s="814"/>
      <c r="F17" s="815"/>
    </row>
    <row r="18" spans="1:6" ht="18" customHeight="1" thickBot="1">
      <c r="A18" s="650"/>
      <c r="B18" s="1007" t="s">
        <v>784</v>
      </c>
      <c r="C18" s="1008"/>
      <c r="D18" s="816">
        <f>SUM(D4:D17)</f>
        <v>369622</v>
      </c>
      <c r="E18" s="817"/>
      <c r="F18" s="817" t="s">
        <v>815</v>
      </c>
    </row>
    <row r="19" ht="18" customHeight="1">
      <c r="A19" s="650"/>
    </row>
    <row r="20" ht="18" customHeight="1">
      <c r="A20" s="650"/>
    </row>
    <row r="21" ht="18" customHeight="1">
      <c r="A21" s="650"/>
    </row>
    <row r="22" ht="18" customHeight="1">
      <c r="A22" s="650"/>
    </row>
    <row r="23" ht="18" customHeight="1">
      <c r="A23" s="650"/>
    </row>
    <row r="24" ht="18" customHeight="1">
      <c r="A24" s="650"/>
    </row>
    <row r="25" ht="18" customHeight="1">
      <c r="A25" s="650"/>
    </row>
    <row r="26" ht="18" customHeight="1">
      <c r="A26" s="650"/>
    </row>
    <row r="27" ht="18" customHeight="1">
      <c r="A27" s="650"/>
    </row>
    <row r="28" ht="18" customHeight="1">
      <c r="A28" s="650"/>
    </row>
    <row r="29" ht="18" customHeight="1">
      <c r="A29" s="650"/>
    </row>
    <row r="30" ht="8.25" customHeight="1">
      <c r="A30" s="650"/>
    </row>
  </sheetData>
  <sheetProtection/>
  <mergeCells count="2">
    <mergeCell ref="D4:D10"/>
    <mergeCell ref="B18:C18"/>
  </mergeCells>
  <conditionalFormatting sqref="D18:F18">
    <cfRule type="cellIs" priority="1" dxfId="0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&amp;CMartonvásár Város Képviselőtestület  ..../2014 (........) önkormányzati rendelete  
Martonvásár Város 2014. évi költségvetéséről&amp;R
&amp;10 14.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="80" zoomScaleNormal="80" zoomScalePageLayoutView="0" workbookViewId="0" topLeftCell="A1">
      <selection activeCell="E30" activeCellId="2" sqref="F19 E17 E30"/>
    </sheetView>
  </sheetViews>
  <sheetFormatPr defaultColWidth="8.7109375" defaultRowHeight="12.75" customHeight="1"/>
  <cols>
    <col min="1" max="1" width="21.00390625" style="429" customWidth="1"/>
    <col min="2" max="2" width="35.140625" style="474" customWidth="1"/>
    <col min="3" max="3" width="10.421875" style="474" customWidth="1"/>
    <col min="4" max="4" width="13.00390625" style="474" customWidth="1"/>
    <col min="5" max="5" width="12.421875" style="474" customWidth="1"/>
    <col min="6" max="6" width="33.7109375" style="474" customWidth="1"/>
    <col min="7" max="8" width="11.8515625" style="474" customWidth="1"/>
    <col min="9" max="9" width="12.8515625" style="474" customWidth="1"/>
    <col min="10" max="11" width="8.7109375" style="474" customWidth="1"/>
    <col min="12" max="16384" width="8.7109375" style="429" customWidth="1"/>
  </cols>
  <sheetData>
    <row r="1" spans="2:11" ht="15"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2:11" ht="15.75" customHeight="1">
      <c r="B2" s="840" t="s">
        <v>593</v>
      </c>
      <c r="C2" s="840"/>
      <c r="D2" s="840"/>
      <c r="E2" s="840"/>
      <c r="F2" s="840"/>
      <c r="G2" s="840"/>
      <c r="H2" s="840"/>
      <c r="I2" s="840"/>
      <c r="J2" s="428"/>
      <c r="K2" s="428"/>
    </row>
    <row r="3" spans="2:11" ht="15.75" customHeight="1">
      <c r="B3" s="840" t="s">
        <v>395</v>
      </c>
      <c r="C3" s="840"/>
      <c r="D3" s="840"/>
      <c r="E3" s="840"/>
      <c r="F3" s="840"/>
      <c r="G3" s="840"/>
      <c r="H3" s="840"/>
      <c r="I3" s="840"/>
      <c r="J3" s="428"/>
      <c r="K3" s="428"/>
    </row>
    <row r="4" spans="2:11" ht="26.25" customHeight="1" thickBot="1">
      <c r="B4" s="841" t="s">
        <v>816</v>
      </c>
      <c r="C4" s="841"/>
      <c r="D4" s="841"/>
      <c r="E4" s="841"/>
      <c r="F4" s="841"/>
      <c r="G4" s="841"/>
      <c r="H4" s="841"/>
      <c r="I4" s="841"/>
      <c r="J4" s="428"/>
      <c r="K4" s="428"/>
    </row>
    <row r="5" spans="2:11" ht="51" customHeight="1" thickBot="1">
      <c r="B5" s="477" t="s">
        <v>413</v>
      </c>
      <c r="C5" s="596" t="s">
        <v>724</v>
      </c>
      <c r="D5" s="596" t="s">
        <v>722</v>
      </c>
      <c r="E5" s="478" t="s">
        <v>723</v>
      </c>
      <c r="F5" s="477" t="s">
        <v>415</v>
      </c>
      <c r="G5" s="596" t="s">
        <v>724</v>
      </c>
      <c r="H5" s="596" t="s">
        <v>722</v>
      </c>
      <c r="I5" s="478" t="s">
        <v>723</v>
      </c>
      <c r="J5" s="480"/>
      <c r="K5" s="428"/>
    </row>
    <row r="6" spans="2:11" ht="13.5" customHeight="1">
      <c r="B6" s="481" t="s">
        <v>416</v>
      </c>
      <c r="C6" s="599">
        <f>SUM(C7:C10)</f>
        <v>1331344</v>
      </c>
      <c r="D6" s="599">
        <f>SUM(D7:D10)</f>
        <v>633811</v>
      </c>
      <c r="E6" s="482">
        <f>SUM(E7:E10)</f>
        <v>771180</v>
      </c>
      <c r="F6" s="481" t="s">
        <v>594</v>
      </c>
      <c r="G6" s="599">
        <f>SUM(G7:G14)</f>
        <v>778361</v>
      </c>
      <c r="H6" s="599">
        <f>SUM(H7:H14)</f>
        <v>675159</v>
      </c>
      <c r="I6" s="482">
        <f>SUM(I7:I14)</f>
        <v>857210</v>
      </c>
      <c r="J6" s="480"/>
      <c r="K6" s="428"/>
    </row>
    <row r="7" spans="2:11" ht="15" customHeight="1">
      <c r="B7" s="486" t="s">
        <v>563</v>
      </c>
      <c r="C7" s="487">
        <f>771860+94530</f>
        <v>866390</v>
      </c>
      <c r="D7" s="487">
        <v>274987</v>
      </c>
      <c r="E7" s="487">
        <f>+'Önk össz.bevétel'!C23+'Int.összesen'!D17</f>
        <v>555747</v>
      </c>
      <c r="F7" s="597" t="s">
        <v>417</v>
      </c>
      <c r="G7" s="598">
        <v>368515</v>
      </c>
      <c r="H7" s="598">
        <v>227135</v>
      </c>
      <c r="I7" s="598">
        <f>+'Önk.össz kiadás'!D7+'Int.összesen'!D54</f>
        <v>241405</v>
      </c>
      <c r="J7" s="480"/>
      <c r="K7" s="428"/>
    </row>
    <row r="8" spans="2:11" ht="15" customHeight="1">
      <c r="B8" s="486" t="s">
        <v>595</v>
      </c>
      <c r="C8" s="487">
        <v>371964</v>
      </c>
      <c r="D8" s="487">
        <v>169778</v>
      </c>
      <c r="E8" s="487">
        <f>+'Önk össz.bevétel'!C54</f>
        <v>174500</v>
      </c>
      <c r="F8" s="486" t="s">
        <v>418</v>
      </c>
      <c r="G8" s="487">
        <v>95585</v>
      </c>
      <c r="H8" s="487">
        <v>59477</v>
      </c>
      <c r="I8" s="492">
        <f>+'Önk.össz kiadás'!D9+'Int.összesen'!D55</f>
        <v>67363</v>
      </c>
      <c r="J8" s="480"/>
      <c r="K8" s="428"/>
    </row>
    <row r="9" spans="2:11" ht="15" customHeight="1">
      <c r="B9" s="486" t="s">
        <v>416</v>
      </c>
      <c r="C9" s="487">
        <v>80617</v>
      </c>
      <c r="D9" s="487">
        <v>41628</v>
      </c>
      <c r="E9" s="487">
        <f>+'Önk össz.bevétel'!C65+'Int.összesen'!D34</f>
        <v>37391</v>
      </c>
      <c r="F9" s="486" t="s">
        <v>419</v>
      </c>
      <c r="G9" s="487">
        <v>142162</v>
      </c>
      <c r="H9" s="487">
        <v>216542</v>
      </c>
      <c r="I9" s="487">
        <f>+'Önk.össz kiadás'!D16+'Int.összesen'!D62</f>
        <v>132681</v>
      </c>
      <c r="J9" s="480"/>
      <c r="K9" s="428"/>
    </row>
    <row r="10" spans="2:11" ht="15" customHeight="1">
      <c r="B10" s="486" t="s">
        <v>564</v>
      </c>
      <c r="C10" s="487">
        <f>2391+9982</f>
        <v>12373</v>
      </c>
      <c r="D10" s="487">
        <f>147376+42</f>
        <v>147418</v>
      </c>
      <c r="E10" s="487">
        <f>+'Önk össz.bevétel'!C68</f>
        <v>3542</v>
      </c>
      <c r="F10" s="486" t="s">
        <v>420</v>
      </c>
      <c r="G10" s="487">
        <v>24430</v>
      </c>
      <c r="H10" s="487">
        <v>15142</v>
      </c>
      <c r="I10" s="487">
        <f>+'Önk.össz kiadás'!D18</f>
        <v>14400</v>
      </c>
      <c r="J10" s="480"/>
      <c r="K10" s="428"/>
    </row>
    <row r="11" spans="2:11" ht="15" customHeight="1">
      <c r="B11" s="486"/>
      <c r="C11" s="487"/>
      <c r="D11" s="487"/>
      <c r="E11" s="487"/>
      <c r="F11" s="486" t="s">
        <v>481</v>
      </c>
      <c r="G11" s="487">
        <f>10688+136981</f>
        <v>147669</v>
      </c>
      <c r="H11" s="487">
        <f>8498+143790</f>
        <v>152288</v>
      </c>
      <c r="I11" s="487">
        <f>+'Önk.össz kiadás'!D20+'Önk.össz kiadás'!D21+'Önk.össz kiadás'!D22+'Önk.össz kiadás'!D23+'Int.összesen'!D65</f>
        <v>369622</v>
      </c>
      <c r="J11" s="480"/>
      <c r="K11" s="428"/>
    </row>
    <row r="12" spans="2:11" ht="15" customHeight="1">
      <c r="B12" s="493" t="s">
        <v>355</v>
      </c>
      <c r="C12" s="600">
        <f>+C13</f>
        <v>60324</v>
      </c>
      <c r="D12" s="600">
        <f>+D13</f>
        <v>60000</v>
      </c>
      <c r="E12" s="494">
        <f>+E13</f>
        <v>98309</v>
      </c>
      <c r="F12" s="486" t="s">
        <v>574</v>
      </c>
      <c r="G12" s="487"/>
      <c r="H12" s="487">
        <v>553</v>
      </c>
      <c r="I12" s="487">
        <v>2011</v>
      </c>
      <c r="J12" s="480"/>
      <c r="K12" s="428"/>
    </row>
    <row r="13" spans="2:11" ht="15" customHeight="1">
      <c r="B13" s="486" t="s">
        <v>509</v>
      </c>
      <c r="C13" s="487">
        <v>60324</v>
      </c>
      <c r="D13" s="487">
        <v>60000</v>
      </c>
      <c r="E13" s="487">
        <f>+'Önk össz.bevétel'!C73+'Int.összesen'!D42</f>
        <v>98309</v>
      </c>
      <c r="F13" s="486" t="s">
        <v>421</v>
      </c>
      <c r="G13" s="487"/>
      <c r="H13" s="487">
        <v>4022</v>
      </c>
      <c r="I13" s="487">
        <v>9728</v>
      </c>
      <c r="J13" s="480"/>
      <c r="K13" s="428"/>
    </row>
    <row r="14" spans="2:11" ht="15" customHeight="1">
      <c r="B14" s="594"/>
      <c r="C14" s="595"/>
      <c r="D14" s="595"/>
      <c r="E14" s="595"/>
      <c r="F14" s="486" t="s">
        <v>818</v>
      </c>
      <c r="G14" s="487"/>
      <c r="H14" s="487"/>
      <c r="I14" s="487">
        <v>20000</v>
      </c>
      <c r="J14" s="480"/>
      <c r="K14" s="428"/>
    </row>
    <row r="15" spans="2:11" ht="15" customHeight="1">
      <c r="B15" s="486"/>
      <c r="C15" s="487"/>
      <c r="D15" s="487"/>
      <c r="E15" s="487"/>
      <c r="F15" s="496" t="s">
        <v>318</v>
      </c>
      <c r="G15" s="497">
        <f>+G16</f>
        <v>5647</v>
      </c>
      <c r="H15" s="497">
        <f>+H16</f>
        <v>6160</v>
      </c>
      <c r="I15" s="497">
        <f>+I16</f>
        <v>6160</v>
      </c>
      <c r="J15" s="480"/>
      <c r="K15" s="428"/>
    </row>
    <row r="16" spans="2:11" s="502" customFormat="1" ht="15" customHeight="1" thickBot="1">
      <c r="B16" s="498"/>
      <c r="C16" s="499"/>
      <c r="D16" s="499"/>
      <c r="E16" s="499"/>
      <c r="F16" s="498" t="s">
        <v>422</v>
      </c>
      <c r="G16" s="499">
        <v>5647</v>
      </c>
      <c r="H16" s="499">
        <v>6160</v>
      </c>
      <c r="I16" s="499">
        <v>6160</v>
      </c>
      <c r="J16" s="480"/>
      <c r="K16" s="428"/>
    </row>
    <row r="17" spans="2:11" s="506" customFormat="1" ht="22.5" customHeight="1" thickBot="1">
      <c r="B17" s="503" t="s">
        <v>423</v>
      </c>
      <c r="C17" s="625">
        <f>+C12+C6</f>
        <v>1391668</v>
      </c>
      <c r="D17" s="625">
        <f>+D12+D6</f>
        <v>693811</v>
      </c>
      <c r="E17" s="625">
        <f>+E12+E6</f>
        <v>869489</v>
      </c>
      <c r="F17" s="503" t="s">
        <v>423</v>
      </c>
      <c r="G17" s="625">
        <f>+G15+G6</f>
        <v>784008</v>
      </c>
      <c r="H17" s="625">
        <f>+H15+H6</f>
        <v>681319</v>
      </c>
      <c r="I17" s="625">
        <f>+I15+I6</f>
        <v>863370</v>
      </c>
      <c r="J17" s="480"/>
      <c r="K17" s="428"/>
    </row>
    <row r="18" spans="2:11" ht="15">
      <c r="B18" s="507"/>
      <c r="C18" s="626"/>
      <c r="D18" s="626"/>
      <c r="E18" s="626"/>
      <c r="F18" s="509"/>
      <c r="G18" s="509"/>
      <c r="H18" s="509"/>
      <c r="I18" s="509"/>
      <c r="J18" s="428"/>
      <c r="K18" s="428"/>
    </row>
    <row r="19" spans="2:11" ht="13.5" customHeight="1" thickBot="1">
      <c r="B19" s="510"/>
      <c r="C19" s="510"/>
      <c r="D19" s="510"/>
      <c r="E19" s="511"/>
      <c r="F19" s="510"/>
      <c r="G19" s="510"/>
      <c r="H19" s="510"/>
      <c r="I19" s="510"/>
      <c r="J19" s="428"/>
      <c r="K19" s="428"/>
    </row>
    <row r="20" spans="2:11" s="474" customFormat="1" ht="43.5" customHeight="1" thickBot="1">
      <c r="B20" s="601" t="s">
        <v>413</v>
      </c>
      <c r="C20" s="596" t="s">
        <v>724</v>
      </c>
      <c r="D20" s="596" t="s">
        <v>722</v>
      </c>
      <c r="E20" s="614" t="s">
        <v>723</v>
      </c>
      <c r="F20" s="477" t="s">
        <v>415</v>
      </c>
      <c r="G20" s="596" t="s">
        <v>724</v>
      </c>
      <c r="H20" s="596" t="s">
        <v>722</v>
      </c>
      <c r="I20" s="609" t="s">
        <v>723</v>
      </c>
      <c r="J20" s="480"/>
      <c r="K20" s="428"/>
    </row>
    <row r="21" spans="2:11" s="474" customFormat="1" ht="15">
      <c r="B21" s="611" t="s">
        <v>726</v>
      </c>
      <c r="C21" s="610">
        <f>+C22+C23+C24</f>
        <v>15367</v>
      </c>
      <c r="D21" s="610">
        <f>+D22+D23+D24</f>
        <v>174151</v>
      </c>
      <c r="E21" s="615">
        <f>+E22+E23+E24</f>
        <v>379277</v>
      </c>
      <c r="F21" s="612" t="s">
        <v>557</v>
      </c>
      <c r="G21" s="610">
        <f>+G22+G23+G24</f>
        <v>39598</v>
      </c>
      <c r="H21" s="610">
        <f>+H22+H23+H24</f>
        <v>643298</v>
      </c>
      <c r="I21" s="619">
        <f>+I22+I23+I24</f>
        <v>498989</v>
      </c>
      <c r="J21" s="480"/>
      <c r="K21" s="428"/>
    </row>
    <row r="22" spans="2:11" s="474" customFormat="1" ht="15">
      <c r="B22" s="602" t="s">
        <v>565</v>
      </c>
      <c r="C22" s="487">
        <v>6120</v>
      </c>
      <c r="D22" s="487"/>
      <c r="E22" s="616">
        <f>+'Önk össz.bevétel'!C37+'Int.összesen'!D29</f>
        <v>379277</v>
      </c>
      <c r="F22" s="486" t="s">
        <v>166</v>
      </c>
      <c r="G22" s="487">
        <v>15189</v>
      </c>
      <c r="H22" s="487">
        <v>559002</v>
      </c>
      <c r="I22" s="608">
        <f>+'Önk.össz kiadás'!D27+'Int.összesen'!D67</f>
        <v>474188</v>
      </c>
      <c r="J22" s="480"/>
      <c r="K22" s="518"/>
    </row>
    <row r="23" spans="2:11" s="474" customFormat="1" ht="15">
      <c r="B23" s="602" t="s">
        <v>424</v>
      </c>
      <c r="C23" s="487">
        <v>9247</v>
      </c>
      <c r="D23" s="487">
        <v>174151</v>
      </c>
      <c r="E23" s="616">
        <f>+'[1]Mérleg'!C20</f>
        <v>0</v>
      </c>
      <c r="F23" s="486" t="s">
        <v>387</v>
      </c>
      <c r="G23" s="487">
        <v>24282</v>
      </c>
      <c r="H23" s="487">
        <v>84296</v>
      </c>
      <c r="I23" s="608">
        <f>+'Önk.össz kiadás'!D29</f>
        <v>14286</v>
      </c>
      <c r="J23" s="480"/>
      <c r="K23" s="428"/>
    </row>
    <row r="24" spans="2:11" s="474" customFormat="1" ht="15">
      <c r="B24" s="602" t="s">
        <v>726</v>
      </c>
      <c r="C24" s="487"/>
      <c r="D24" s="487"/>
      <c r="E24" s="616"/>
      <c r="F24" s="486" t="s">
        <v>566</v>
      </c>
      <c r="G24" s="487">
        <v>127</v>
      </c>
      <c r="H24" s="487"/>
      <c r="I24" s="608">
        <f>+'Önk.össz kiadás'!D31</f>
        <v>10515</v>
      </c>
      <c r="J24" s="480"/>
      <c r="K24" s="428"/>
    </row>
    <row r="25" spans="2:11" s="474" customFormat="1" ht="15">
      <c r="B25" s="603" t="s">
        <v>355</v>
      </c>
      <c r="C25" s="600">
        <f>+C26+C27</f>
        <v>9071</v>
      </c>
      <c r="D25" s="600">
        <f>+D26+D27</f>
        <v>714674</v>
      </c>
      <c r="E25" s="617">
        <f>+E26+E27</f>
        <v>181186</v>
      </c>
      <c r="F25" s="496" t="s">
        <v>318</v>
      </c>
      <c r="G25" s="497">
        <f>+G26+G27</f>
        <v>9931</v>
      </c>
      <c r="H25" s="497">
        <f>+H26+H27+H28+H29</f>
        <v>258019</v>
      </c>
      <c r="I25" s="620">
        <f>+I26+I27</f>
        <v>67593</v>
      </c>
      <c r="J25" s="480"/>
      <c r="K25" s="428"/>
    </row>
    <row r="26" spans="2:11" s="474" customFormat="1" ht="15">
      <c r="B26" s="445" t="s">
        <v>725</v>
      </c>
      <c r="C26" s="486">
        <v>76</v>
      </c>
      <c r="D26" s="486"/>
      <c r="E26" s="443"/>
      <c r="F26" s="486" t="s">
        <v>728</v>
      </c>
      <c r="G26" s="486">
        <v>76</v>
      </c>
      <c r="H26" s="486"/>
      <c r="I26" s="444"/>
      <c r="J26" s="613"/>
      <c r="K26" s="428"/>
    </row>
    <row r="27" spans="2:11" s="474" customFormat="1" ht="15">
      <c r="B27" s="602" t="s">
        <v>510</v>
      </c>
      <c r="C27" s="487">
        <v>8995</v>
      </c>
      <c r="D27" s="487">
        <v>714674</v>
      </c>
      <c r="E27" s="616">
        <f>+'Önk össz.bevétel'!C74+'Int.összesen'!D43</f>
        <v>181186</v>
      </c>
      <c r="F27" s="486" t="s">
        <v>727</v>
      </c>
      <c r="G27" s="487">
        <v>9855</v>
      </c>
      <c r="H27" s="487">
        <v>9855</v>
      </c>
      <c r="I27" s="621">
        <v>67593</v>
      </c>
      <c r="J27" s="480"/>
      <c r="K27" s="428"/>
    </row>
    <row r="28" spans="2:11" s="474" customFormat="1" ht="15">
      <c r="B28" s="602"/>
      <c r="C28" s="487"/>
      <c r="D28" s="487"/>
      <c r="E28" s="616"/>
      <c r="F28" s="486" t="s">
        <v>729</v>
      </c>
      <c r="G28" s="487"/>
      <c r="H28" s="487">
        <v>20307</v>
      </c>
      <c r="I28" s="621"/>
      <c r="J28" s="480"/>
      <c r="K28" s="428"/>
    </row>
    <row r="29" spans="2:11" s="474" customFormat="1" ht="15">
      <c r="B29" s="602"/>
      <c r="C29" s="487"/>
      <c r="D29" s="487"/>
      <c r="E29" s="616"/>
      <c r="F29" s="486" t="s">
        <v>730</v>
      </c>
      <c r="G29" s="487"/>
      <c r="H29" s="487">
        <v>227857</v>
      </c>
      <c r="I29" s="621"/>
      <c r="J29" s="480"/>
      <c r="K29" s="428"/>
    </row>
    <row r="30" spans="2:11" s="506" customFormat="1" ht="22.5" customHeight="1">
      <c r="B30" s="604" t="s">
        <v>425</v>
      </c>
      <c r="C30" s="600">
        <f>+C25+C21</f>
        <v>24438</v>
      </c>
      <c r="D30" s="600">
        <f>+D25+D21</f>
        <v>888825</v>
      </c>
      <c r="E30" s="623">
        <f>+E21+E25</f>
        <v>560463</v>
      </c>
      <c r="F30" s="521" t="s">
        <v>425</v>
      </c>
      <c r="G30" s="600">
        <f>+G25+G21</f>
        <v>49529</v>
      </c>
      <c r="H30" s="600">
        <f>+H25+H21</f>
        <v>901317</v>
      </c>
      <c r="I30" s="624">
        <f>+I25+I21</f>
        <v>566582</v>
      </c>
      <c r="J30" s="480"/>
      <c r="K30" s="428"/>
    </row>
    <row r="31" spans="2:11" s="506" customFormat="1" ht="29.25" customHeight="1" thickBot="1">
      <c r="B31" s="605" t="s">
        <v>325</v>
      </c>
      <c r="C31" s="524">
        <f>+C30+C17</f>
        <v>1416106</v>
      </c>
      <c r="D31" s="524">
        <f>+D30+D17</f>
        <v>1582636</v>
      </c>
      <c r="E31" s="618">
        <f>E17+E30</f>
        <v>1429952</v>
      </c>
      <c r="F31" s="524" t="s">
        <v>325</v>
      </c>
      <c r="G31" s="524">
        <f>+G30+G17</f>
        <v>833537</v>
      </c>
      <c r="H31" s="524">
        <f>+H30+H17</f>
        <v>1582636</v>
      </c>
      <c r="I31" s="622">
        <f>I17+I30</f>
        <v>1429952</v>
      </c>
      <c r="J31" s="480"/>
      <c r="K31" s="428"/>
    </row>
    <row r="32" spans="2:11" ht="15">
      <c r="B32" s="527"/>
      <c r="C32" s="527"/>
      <c r="D32" s="527"/>
      <c r="E32" s="528"/>
      <c r="F32" s="527"/>
      <c r="G32" s="527"/>
      <c r="H32" s="527"/>
      <c r="I32" s="527"/>
      <c r="J32" s="428"/>
      <c r="K32" s="428"/>
    </row>
    <row r="33" spans="2:11" ht="15">
      <c r="B33" s="428"/>
      <c r="C33" s="428"/>
      <c r="D33" s="428"/>
      <c r="E33" s="529"/>
      <c r="F33" s="529"/>
      <c r="G33" s="529"/>
      <c r="H33" s="529"/>
      <c r="I33" s="529"/>
      <c r="J33" s="428"/>
      <c r="K33" s="428"/>
    </row>
    <row r="34" spans="2:11" ht="15">
      <c r="B34" s="428"/>
      <c r="C34" s="428"/>
      <c r="D34" s="428"/>
      <c r="E34" s="529"/>
      <c r="F34" s="529"/>
      <c r="G34" s="529"/>
      <c r="H34" s="529"/>
      <c r="I34" s="529"/>
      <c r="J34" s="428"/>
      <c r="K34" s="428"/>
    </row>
    <row r="35" spans="2:11" ht="15">
      <c r="B35" s="428"/>
      <c r="C35" s="428"/>
      <c r="D35" s="428"/>
      <c r="E35" s="428"/>
      <c r="F35" s="428"/>
      <c r="G35" s="428"/>
      <c r="H35" s="428"/>
      <c r="I35" s="428"/>
      <c r="J35" s="428"/>
      <c r="K35" s="428"/>
    </row>
    <row r="36" spans="2:11" ht="15">
      <c r="B36" s="428"/>
      <c r="C36" s="428"/>
      <c r="D36" s="428"/>
      <c r="E36" s="529"/>
      <c r="F36" s="428"/>
      <c r="G36" s="428"/>
      <c r="H36" s="428"/>
      <c r="I36" s="428"/>
      <c r="J36" s="428"/>
      <c r="K36" s="428"/>
    </row>
  </sheetData>
  <sheetProtection/>
  <mergeCells count="3">
    <mergeCell ref="B2:I2"/>
    <mergeCell ref="B3:I3"/>
    <mergeCell ref="B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headerFooter alignWithMargins="0">
    <oddHeader>&amp;CMartonvásár Város Képviselőtestület  ..../2014 (........) önkormányzati rendelete Martonvásár Város 2014. évi költségvetéséről&amp;R
2.a melléklet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PageLayoutView="0" workbookViewId="0" topLeftCell="A2">
      <selection activeCell="B2" sqref="B2"/>
    </sheetView>
  </sheetViews>
  <sheetFormatPr defaultColWidth="9.140625" defaultRowHeight="15"/>
  <cols>
    <col min="1" max="1" width="6.28125" style="197" customWidth="1"/>
    <col min="2" max="2" width="74.57421875" style="192" customWidth="1"/>
    <col min="3" max="3" width="10.8515625" style="192" customWidth="1"/>
    <col min="4" max="16384" width="9.140625" style="192" customWidth="1"/>
  </cols>
  <sheetData>
    <row r="1" spans="1:5" ht="15.75">
      <c r="A1" s="835" t="s">
        <v>524</v>
      </c>
      <c r="B1" s="835"/>
      <c r="C1" s="835"/>
      <c r="D1" s="835"/>
      <c r="E1" s="835"/>
    </row>
    <row r="2" spans="2:5" ht="11.25" customHeight="1">
      <c r="B2" s="850" t="s">
        <v>821</v>
      </c>
      <c r="C2" s="834" t="s">
        <v>518</v>
      </c>
      <c r="D2" s="834"/>
      <c r="E2" s="834"/>
    </row>
    <row r="3" spans="1:5" s="188" customFormat="1" ht="12.75">
      <c r="A3" s="832" t="s">
        <v>1</v>
      </c>
      <c r="B3" s="832" t="s">
        <v>201</v>
      </c>
      <c r="C3" s="833"/>
      <c r="D3" s="833"/>
      <c r="E3" s="833"/>
    </row>
    <row r="4" spans="1:5" s="189" customFormat="1" ht="25.5">
      <c r="A4" s="832"/>
      <c r="B4" s="832"/>
      <c r="C4" s="4" t="s">
        <v>188</v>
      </c>
      <c r="D4" s="4" t="s">
        <v>189</v>
      </c>
      <c r="E4" s="4" t="s">
        <v>190</v>
      </c>
    </row>
    <row r="5" spans="1:5" s="191" customFormat="1" ht="12.75" customHeight="1">
      <c r="A5" s="111" t="s">
        <v>225</v>
      </c>
      <c r="B5" s="16" t="s">
        <v>224</v>
      </c>
      <c r="C5" s="190">
        <v>117196</v>
      </c>
      <c r="D5" s="190"/>
      <c r="E5" s="190"/>
    </row>
    <row r="6" spans="1:5" s="191" customFormat="1" ht="12.75" customHeight="1">
      <c r="A6" s="111" t="s">
        <v>227</v>
      </c>
      <c r="B6" s="78" t="s">
        <v>226</v>
      </c>
      <c r="C6" s="190">
        <v>320050</v>
      </c>
      <c r="D6" s="190"/>
      <c r="E6" s="190"/>
    </row>
    <row r="7" spans="1:5" s="191" customFormat="1" ht="12.75" customHeight="1">
      <c r="A7" s="111" t="s">
        <v>229</v>
      </c>
      <c r="B7" s="78" t="s">
        <v>228</v>
      </c>
      <c r="C7" s="190">
        <v>51932</v>
      </c>
      <c r="D7" s="190"/>
      <c r="E7" s="190"/>
    </row>
    <row r="8" spans="1:5" ht="12.75" customHeight="1">
      <c r="A8" s="111" t="s">
        <v>231</v>
      </c>
      <c r="B8" s="78" t="s">
        <v>230</v>
      </c>
      <c r="C8" s="190">
        <v>6473</v>
      </c>
      <c r="D8" s="190"/>
      <c r="E8" s="190"/>
    </row>
    <row r="9" spans="1:5" s="195" customFormat="1" ht="12.75" customHeight="1">
      <c r="A9" s="111" t="s">
        <v>233</v>
      </c>
      <c r="B9" s="78" t="s">
        <v>232</v>
      </c>
      <c r="C9" s="193">
        <v>4806</v>
      </c>
      <c r="D9" s="194"/>
      <c r="E9" s="194"/>
    </row>
    <row r="10" spans="1:5" s="195" customFormat="1" ht="12.75" customHeight="1">
      <c r="A10" s="111" t="s">
        <v>235</v>
      </c>
      <c r="B10" s="78" t="s">
        <v>234</v>
      </c>
      <c r="C10" s="194"/>
      <c r="D10" s="194"/>
      <c r="E10" s="194"/>
    </row>
    <row r="11" spans="1:5" ht="12.75" customHeight="1">
      <c r="A11" s="183" t="s">
        <v>236</v>
      </c>
      <c r="B11" s="79" t="s">
        <v>406</v>
      </c>
      <c r="C11" s="196">
        <f>SUM(C5:C10)</f>
        <v>500457</v>
      </c>
      <c r="D11" s="190"/>
      <c r="E11" s="190"/>
    </row>
    <row r="12" spans="1:5" ht="12.75" customHeight="1">
      <c r="A12" s="111" t="s">
        <v>238</v>
      </c>
      <c r="B12" s="78" t="s">
        <v>237</v>
      </c>
      <c r="C12" s="190">
        <f>SUM(C13:C22)</f>
        <v>42611</v>
      </c>
      <c r="D12" s="190"/>
      <c r="E12" s="190"/>
    </row>
    <row r="13" spans="1:5" s="220" customFormat="1" ht="12.75" customHeight="1">
      <c r="A13" s="217"/>
      <c r="B13" s="218" t="s">
        <v>407</v>
      </c>
      <c r="C13" s="219"/>
      <c r="D13" s="219"/>
      <c r="E13" s="219"/>
    </row>
    <row r="14" spans="1:5" s="220" customFormat="1" ht="12.75" customHeight="1">
      <c r="A14" s="217"/>
      <c r="B14" s="218" t="s">
        <v>397</v>
      </c>
      <c r="C14" s="219"/>
      <c r="D14" s="219"/>
      <c r="E14" s="219"/>
    </row>
    <row r="15" spans="1:5" s="220" customFormat="1" ht="12.75" customHeight="1">
      <c r="A15" s="217"/>
      <c r="B15" s="218" t="s">
        <v>398</v>
      </c>
      <c r="C15" s="219">
        <v>1541</v>
      </c>
      <c r="D15" s="219"/>
      <c r="E15" s="219"/>
    </row>
    <row r="16" spans="1:5" s="220" customFormat="1" ht="12.75" customHeight="1">
      <c r="A16" s="217"/>
      <c r="B16" s="218" t="s">
        <v>399</v>
      </c>
      <c r="C16" s="219">
        <f>600+250+7770+6900+8550</f>
        <v>24070</v>
      </c>
      <c r="D16" s="219"/>
      <c r="E16" s="219"/>
    </row>
    <row r="17" spans="1:5" s="220" customFormat="1" ht="12.75" customHeight="1">
      <c r="A17" s="217"/>
      <c r="B17" s="218" t="s">
        <v>400</v>
      </c>
      <c r="C17" s="219">
        <f>11500+500</f>
        <v>12000</v>
      </c>
      <c r="D17" s="219"/>
      <c r="E17" s="219"/>
    </row>
    <row r="18" spans="1:5" s="220" customFormat="1" ht="12.75" customHeight="1">
      <c r="A18" s="217"/>
      <c r="B18" s="218" t="s">
        <v>401</v>
      </c>
      <c r="C18" s="219"/>
      <c r="D18" s="219"/>
      <c r="E18" s="219"/>
    </row>
    <row r="19" spans="1:5" s="220" customFormat="1" ht="12.75" customHeight="1">
      <c r="A19" s="217"/>
      <c r="B19" s="218" t="s">
        <v>101</v>
      </c>
      <c r="C19" s="219"/>
      <c r="D19" s="219"/>
      <c r="E19" s="219"/>
    </row>
    <row r="20" spans="1:5" s="220" customFormat="1" ht="12.75" customHeight="1">
      <c r="A20" s="217"/>
      <c r="B20" s="218" t="s">
        <v>102</v>
      </c>
      <c r="C20" s="219">
        <v>5000</v>
      </c>
      <c r="D20" s="219"/>
      <c r="E20" s="219"/>
    </row>
    <row r="21" spans="1:5" s="220" customFormat="1" ht="12.75" customHeight="1">
      <c r="A21" s="217"/>
      <c r="B21" s="218" t="s">
        <v>402</v>
      </c>
      <c r="C21" s="219"/>
      <c r="D21" s="219"/>
      <c r="E21" s="219"/>
    </row>
    <row r="22" spans="1:5" s="220" customFormat="1" ht="12.75" customHeight="1">
      <c r="A22" s="217"/>
      <c r="B22" s="218" t="s">
        <v>403</v>
      </c>
      <c r="C22" s="219"/>
      <c r="D22" s="219"/>
      <c r="E22" s="219"/>
    </row>
    <row r="23" spans="1:5" ht="12.75" customHeight="1">
      <c r="A23" s="183" t="s">
        <v>239</v>
      </c>
      <c r="B23" s="79" t="s">
        <v>404</v>
      </c>
      <c r="C23" s="196">
        <f>+C11+C12</f>
        <v>543068</v>
      </c>
      <c r="D23" s="190"/>
      <c r="E23" s="190"/>
    </row>
    <row r="24" spans="1:5" ht="12.75" customHeight="1">
      <c r="A24" s="111" t="s">
        <v>519</v>
      </c>
      <c r="B24" s="78" t="s">
        <v>520</v>
      </c>
      <c r="C24" s="190">
        <v>68145</v>
      </c>
      <c r="D24" s="190"/>
      <c r="E24" s="190"/>
    </row>
    <row r="25" spans="1:5" ht="12.75" customHeight="1">
      <c r="A25" s="111" t="s">
        <v>484</v>
      </c>
      <c r="B25" s="78" t="s">
        <v>485</v>
      </c>
      <c r="C25" s="190">
        <v>1769</v>
      </c>
      <c r="D25" s="190"/>
      <c r="E25" s="190"/>
    </row>
    <row r="26" spans="1:5" ht="12.75" customHeight="1">
      <c r="A26" s="111" t="s">
        <v>241</v>
      </c>
      <c r="B26" s="78" t="s">
        <v>240</v>
      </c>
      <c r="C26" s="190">
        <v>308846</v>
      </c>
      <c r="D26" s="190"/>
      <c r="E26" s="190"/>
    </row>
    <row r="27" spans="1:5" s="220" customFormat="1" ht="12.75" customHeight="1">
      <c r="A27" s="217"/>
      <c r="B27" s="218" t="s">
        <v>396</v>
      </c>
      <c r="C27" s="219"/>
      <c r="D27" s="219"/>
      <c r="E27" s="219"/>
    </row>
    <row r="28" spans="1:5" s="220" customFormat="1" ht="12.75" customHeight="1">
      <c r="A28" s="217"/>
      <c r="B28" s="218" t="s">
        <v>397</v>
      </c>
      <c r="C28" s="219"/>
      <c r="D28" s="219"/>
      <c r="E28" s="219"/>
    </row>
    <row r="29" spans="1:5" s="220" customFormat="1" ht="30.75" customHeight="1">
      <c r="A29" s="217"/>
      <c r="B29" s="218" t="s">
        <v>398</v>
      </c>
      <c r="C29" s="219">
        <v>308846</v>
      </c>
      <c r="D29" s="219"/>
      <c r="E29" s="219"/>
    </row>
    <row r="30" spans="1:5" s="220" customFormat="1" ht="12.75" customHeight="1">
      <c r="A30" s="217"/>
      <c r="B30" s="218" t="s">
        <v>399</v>
      </c>
      <c r="C30" s="219"/>
      <c r="D30" s="219"/>
      <c r="E30" s="219"/>
    </row>
    <row r="31" spans="1:5" s="220" customFormat="1" ht="12.75" customHeight="1">
      <c r="A31" s="217"/>
      <c r="B31" s="218" t="s">
        <v>400</v>
      </c>
      <c r="C31" s="219"/>
      <c r="D31" s="219"/>
      <c r="E31" s="219"/>
    </row>
    <row r="32" spans="1:5" s="220" customFormat="1" ht="12.75" customHeight="1">
      <c r="A32" s="217"/>
      <c r="B32" s="218" t="s">
        <v>401</v>
      </c>
      <c r="C32" s="219"/>
      <c r="D32" s="219"/>
      <c r="E32" s="219"/>
    </row>
    <row r="33" spans="1:5" s="220" customFormat="1" ht="12.75" customHeight="1">
      <c r="A33" s="217"/>
      <c r="B33" s="218" t="s">
        <v>101</v>
      </c>
      <c r="C33" s="219"/>
      <c r="D33" s="219"/>
      <c r="E33" s="219"/>
    </row>
    <row r="34" spans="1:5" s="220" customFormat="1" ht="12.75" customHeight="1">
      <c r="A34" s="217"/>
      <c r="B34" s="218" t="s">
        <v>102</v>
      </c>
      <c r="C34" s="219"/>
      <c r="D34" s="219"/>
      <c r="E34" s="219"/>
    </row>
    <row r="35" spans="1:5" s="220" customFormat="1" ht="12.75" customHeight="1">
      <c r="A35" s="217"/>
      <c r="B35" s="218" t="s">
        <v>402</v>
      </c>
      <c r="C35" s="219"/>
      <c r="D35" s="219"/>
      <c r="E35" s="219"/>
    </row>
    <row r="36" spans="1:5" s="220" customFormat="1" ht="12.75" customHeight="1">
      <c r="A36" s="217"/>
      <c r="B36" s="218" t="s">
        <v>403</v>
      </c>
      <c r="C36" s="219"/>
      <c r="D36" s="219"/>
      <c r="E36" s="219"/>
    </row>
    <row r="37" spans="1:5" ht="12.75" customHeight="1">
      <c r="A37" s="183" t="s">
        <v>242</v>
      </c>
      <c r="B37" s="79" t="s">
        <v>405</v>
      </c>
      <c r="C37" s="196">
        <f>+C26+C25+C24</f>
        <v>378760</v>
      </c>
      <c r="D37" s="190"/>
      <c r="E37" s="190"/>
    </row>
    <row r="38" spans="1:5" ht="12.75" customHeight="1">
      <c r="A38" s="111" t="s">
        <v>244</v>
      </c>
      <c r="B38" s="78" t="s">
        <v>243</v>
      </c>
      <c r="C38" s="190"/>
      <c r="D38" s="190"/>
      <c r="E38" s="190"/>
    </row>
    <row r="39" spans="1:5" ht="12.75" customHeight="1">
      <c r="A39" s="111" t="s">
        <v>246</v>
      </c>
      <c r="B39" s="78" t="s">
        <v>245</v>
      </c>
      <c r="C39" s="190"/>
      <c r="D39" s="190"/>
      <c r="E39" s="190"/>
    </row>
    <row r="40" spans="1:5" s="197" customFormat="1" ht="12.75" customHeight="1">
      <c r="A40" s="183" t="s">
        <v>247</v>
      </c>
      <c r="B40" s="79" t="s">
        <v>408</v>
      </c>
      <c r="C40" s="196">
        <f>SUM(C38:C39)</f>
        <v>0</v>
      </c>
      <c r="D40" s="190"/>
      <c r="E40" s="190"/>
    </row>
    <row r="41" spans="1:5" ht="12.75" customHeight="1">
      <c r="A41" s="111" t="s">
        <v>249</v>
      </c>
      <c r="B41" s="78" t="s">
        <v>248</v>
      </c>
      <c r="C41" s="190"/>
      <c r="D41" s="190"/>
      <c r="E41" s="190"/>
    </row>
    <row r="42" spans="1:5" ht="12.75" customHeight="1">
      <c r="A42" s="111" t="s">
        <v>251</v>
      </c>
      <c r="B42" s="78" t="s">
        <v>250</v>
      </c>
      <c r="C42" s="190"/>
      <c r="D42" s="190"/>
      <c r="E42" s="190"/>
    </row>
    <row r="43" spans="1:5" ht="12.75" customHeight="1">
      <c r="A43" s="183" t="s">
        <v>253</v>
      </c>
      <c r="B43" s="79" t="s">
        <v>252</v>
      </c>
      <c r="C43" s="196">
        <f>+C44+C45+C46</f>
        <v>43500</v>
      </c>
      <c r="D43" s="190"/>
      <c r="E43" s="190"/>
    </row>
    <row r="44" spans="1:5" ht="12.75" customHeight="1">
      <c r="A44" s="111"/>
      <c r="B44" s="218" t="s">
        <v>472</v>
      </c>
      <c r="C44" s="219">
        <v>17000</v>
      </c>
      <c r="D44" s="190"/>
      <c r="E44" s="190"/>
    </row>
    <row r="45" spans="1:5" ht="12.75" customHeight="1">
      <c r="A45" s="111"/>
      <c r="B45" s="218" t="s">
        <v>473</v>
      </c>
      <c r="C45" s="219">
        <v>5500</v>
      </c>
      <c r="D45" s="190"/>
      <c r="E45" s="190"/>
    </row>
    <row r="46" spans="1:5" ht="12.75" customHeight="1">
      <c r="A46" s="111"/>
      <c r="B46" s="218" t="s">
        <v>474</v>
      </c>
      <c r="C46" s="219">
        <v>21000</v>
      </c>
      <c r="D46" s="190"/>
      <c r="E46" s="190"/>
    </row>
    <row r="47" spans="1:5" ht="12.75" customHeight="1">
      <c r="A47" s="111" t="s">
        <v>255</v>
      </c>
      <c r="B47" s="78" t="s">
        <v>254</v>
      </c>
      <c r="C47" s="190">
        <v>110000</v>
      </c>
      <c r="D47" s="190"/>
      <c r="E47" s="190"/>
    </row>
    <row r="48" spans="1:5" ht="12.75" customHeight="1">
      <c r="A48" s="111" t="s">
        <v>257</v>
      </c>
      <c r="B48" s="78" t="s">
        <v>256</v>
      </c>
      <c r="C48" s="190"/>
      <c r="D48" s="190"/>
      <c r="E48" s="190"/>
    </row>
    <row r="49" spans="1:5" ht="12.75" customHeight="1">
      <c r="A49" s="111" t="s">
        <v>259</v>
      </c>
      <c r="B49" s="78" t="s">
        <v>258</v>
      </c>
      <c r="C49" s="190"/>
      <c r="D49" s="190"/>
      <c r="E49" s="190"/>
    </row>
    <row r="50" spans="1:5" ht="12.75" customHeight="1">
      <c r="A50" s="111" t="s">
        <v>261</v>
      </c>
      <c r="B50" s="78" t="s">
        <v>260</v>
      </c>
      <c r="C50" s="190">
        <v>16000</v>
      </c>
      <c r="D50" s="190"/>
      <c r="E50" s="190"/>
    </row>
    <row r="51" spans="1:5" ht="12.75" customHeight="1">
      <c r="A51" s="111" t="s">
        <v>263</v>
      </c>
      <c r="B51" s="78" t="s">
        <v>262</v>
      </c>
      <c r="C51" s="190">
        <v>2000</v>
      </c>
      <c r="D51" s="190"/>
      <c r="E51" s="190"/>
    </row>
    <row r="52" spans="1:5" ht="12.75" customHeight="1">
      <c r="A52" s="183" t="s">
        <v>264</v>
      </c>
      <c r="B52" s="79" t="s">
        <v>409</v>
      </c>
      <c r="C52" s="196">
        <f>+C51+C50+C49+C48+C47</f>
        <v>128000</v>
      </c>
      <c r="D52" s="190"/>
      <c r="E52" s="190"/>
    </row>
    <row r="53" spans="1:5" ht="12.75" customHeight="1">
      <c r="A53" s="183" t="s">
        <v>266</v>
      </c>
      <c r="B53" s="79" t="s">
        <v>265</v>
      </c>
      <c r="C53" s="196">
        <v>3000</v>
      </c>
      <c r="D53" s="190"/>
      <c r="E53" s="190"/>
    </row>
    <row r="54" spans="1:5" ht="12.75" customHeight="1">
      <c r="A54" s="183" t="s">
        <v>267</v>
      </c>
      <c r="B54" s="79" t="s">
        <v>410</v>
      </c>
      <c r="C54" s="196">
        <f>+C53+C52+C40+C41+C42+C43</f>
        <v>174500</v>
      </c>
      <c r="D54" s="190"/>
      <c r="E54" s="190"/>
    </row>
    <row r="55" spans="1:5" ht="12.75" customHeight="1">
      <c r="A55" s="111" t="s">
        <v>269</v>
      </c>
      <c r="B55" s="78" t="s">
        <v>268</v>
      </c>
      <c r="C55" s="190"/>
      <c r="D55" s="190"/>
      <c r="E55" s="190"/>
    </row>
    <row r="56" spans="1:5" ht="12.75" customHeight="1">
      <c r="A56" s="111" t="s">
        <v>271</v>
      </c>
      <c r="B56" s="78" t="s">
        <v>270</v>
      </c>
      <c r="C56" s="190">
        <f>630+2090</f>
        <v>2720</v>
      </c>
      <c r="D56" s="190"/>
      <c r="E56" s="190"/>
    </row>
    <row r="57" spans="1:5" ht="12.75" customHeight="1">
      <c r="A57" s="111" t="s">
        <v>273</v>
      </c>
      <c r="B57" s="78" t="s">
        <v>272</v>
      </c>
      <c r="C57" s="190"/>
      <c r="D57" s="190"/>
      <c r="E57" s="190"/>
    </row>
    <row r="58" spans="1:6" ht="12.75" customHeight="1">
      <c r="A58" s="111" t="s">
        <v>275</v>
      </c>
      <c r="B58" s="78" t="s">
        <v>274</v>
      </c>
      <c r="C58" s="190">
        <v>16141</v>
      </c>
      <c r="D58" s="190"/>
      <c r="E58" s="190"/>
      <c r="F58" s="354"/>
    </row>
    <row r="59" spans="1:5" ht="12.75" customHeight="1">
      <c r="A59" s="111" t="s">
        <v>277</v>
      </c>
      <c r="B59" s="78" t="s">
        <v>276</v>
      </c>
      <c r="C59" s="190"/>
      <c r="D59" s="190"/>
      <c r="E59" s="190"/>
    </row>
    <row r="60" spans="1:5" ht="12.75" customHeight="1">
      <c r="A60" s="111" t="s">
        <v>279</v>
      </c>
      <c r="B60" s="78" t="s">
        <v>278</v>
      </c>
      <c r="C60" s="190">
        <f>4528+522</f>
        <v>5050</v>
      </c>
      <c r="D60" s="190"/>
      <c r="E60" s="190"/>
    </row>
    <row r="61" spans="1:5" ht="12.75" customHeight="1">
      <c r="A61" s="111" t="s">
        <v>281</v>
      </c>
      <c r="B61" s="78" t="s">
        <v>280</v>
      </c>
      <c r="C61" s="190">
        <v>5299</v>
      </c>
      <c r="D61" s="190"/>
      <c r="E61" s="190"/>
    </row>
    <row r="62" spans="1:5" ht="12.75" customHeight="1">
      <c r="A62" s="111" t="s">
        <v>283</v>
      </c>
      <c r="B62" s="78" t="s">
        <v>282</v>
      </c>
      <c r="C62" s="190">
        <v>6000</v>
      </c>
      <c r="D62" s="190"/>
      <c r="E62" s="190"/>
    </row>
    <row r="63" spans="1:5" ht="12.75" customHeight="1">
      <c r="A63" s="111" t="s">
        <v>285</v>
      </c>
      <c r="B63" s="78" t="s">
        <v>284</v>
      </c>
      <c r="C63" s="190"/>
      <c r="D63" s="190"/>
      <c r="E63" s="190"/>
    </row>
    <row r="64" spans="1:5" ht="12.75" customHeight="1">
      <c r="A64" s="111" t="s">
        <v>287</v>
      </c>
      <c r="B64" s="78" t="s">
        <v>286</v>
      </c>
      <c r="C64" s="190"/>
      <c r="D64" s="190"/>
      <c r="E64" s="190"/>
    </row>
    <row r="65" spans="1:5" ht="12.75" customHeight="1">
      <c r="A65" s="183" t="s">
        <v>288</v>
      </c>
      <c r="B65" s="79" t="s">
        <v>321</v>
      </c>
      <c r="C65" s="196">
        <f>SUM(C55:C64)</f>
        <v>35210</v>
      </c>
      <c r="D65" s="190"/>
      <c r="E65" s="190"/>
    </row>
    <row r="66" spans="1:5" ht="12.75" customHeight="1">
      <c r="A66" s="183" t="s">
        <v>289</v>
      </c>
      <c r="B66" s="79" t="s">
        <v>320</v>
      </c>
      <c r="C66" s="196">
        <v>0</v>
      </c>
      <c r="D66" s="190"/>
      <c r="E66" s="190"/>
    </row>
    <row r="67" spans="1:5" ht="12.75" customHeight="1">
      <c r="A67" s="111" t="s">
        <v>291</v>
      </c>
      <c r="B67" s="78" t="s">
        <v>290</v>
      </c>
      <c r="C67" s="190">
        <f>42+3500</f>
        <v>3542</v>
      </c>
      <c r="D67" s="190"/>
      <c r="E67" s="190"/>
    </row>
    <row r="68" spans="1:5" ht="12.75" customHeight="1">
      <c r="A68" s="183" t="s">
        <v>292</v>
      </c>
      <c r="B68" s="79" t="s">
        <v>319</v>
      </c>
      <c r="C68" s="196">
        <f>+C67</f>
        <v>3542</v>
      </c>
      <c r="D68" s="196"/>
      <c r="E68" s="196"/>
    </row>
    <row r="69" spans="1:5" ht="12.75" customHeight="1">
      <c r="A69" s="111" t="s">
        <v>294</v>
      </c>
      <c r="B69" s="78" t="s">
        <v>293</v>
      </c>
      <c r="C69" s="190"/>
      <c r="D69" s="190"/>
      <c r="E69" s="190"/>
    </row>
    <row r="70" spans="1:5" ht="12.75" customHeight="1">
      <c r="A70" s="183" t="s">
        <v>295</v>
      </c>
      <c r="B70" s="79" t="s">
        <v>352</v>
      </c>
      <c r="C70" s="196">
        <f>+C69</f>
        <v>0</v>
      </c>
      <c r="D70" s="190"/>
      <c r="E70" s="190"/>
    </row>
    <row r="71" spans="1:5" ht="12.75" customHeight="1">
      <c r="A71" s="183" t="s">
        <v>296</v>
      </c>
      <c r="B71" s="79" t="s">
        <v>317</v>
      </c>
      <c r="C71" s="196">
        <f>+C70+C68+C66+C65+C54+C37+C23</f>
        <v>1135080</v>
      </c>
      <c r="D71" s="190"/>
      <c r="E71" s="190"/>
    </row>
    <row r="72" spans="1:5" ht="25.5">
      <c r="A72" s="181" t="s">
        <v>314</v>
      </c>
      <c r="B72" s="78" t="s">
        <v>313</v>
      </c>
      <c r="C72" s="372">
        <f>+C73+C74</f>
        <v>273949</v>
      </c>
      <c r="D72" s="190"/>
      <c r="E72" s="190"/>
    </row>
    <row r="73" spans="1:5" s="220" customFormat="1" ht="12.75">
      <c r="A73" s="385"/>
      <c r="B73" s="351" t="s">
        <v>539</v>
      </c>
      <c r="C73" s="219">
        <f>12334+3511+264+56662+20000</f>
        <v>92771</v>
      </c>
      <c r="D73" s="219"/>
      <c r="E73" s="219"/>
    </row>
    <row r="74" spans="1:5" s="220" customFormat="1" ht="12.75">
      <c r="A74" s="385"/>
      <c r="B74" s="351" t="s">
        <v>540</v>
      </c>
      <c r="C74" s="219">
        <f>510+175695+4973</f>
        <v>181178</v>
      </c>
      <c r="D74" s="219"/>
      <c r="E74" s="219"/>
    </row>
    <row r="75" spans="1:5" ht="12.75">
      <c r="A75" s="182" t="s">
        <v>315</v>
      </c>
      <c r="B75" s="182" t="s">
        <v>411</v>
      </c>
      <c r="C75" s="196">
        <f>+C72</f>
        <v>273949</v>
      </c>
      <c r="D75" s="190"/>
      <c r="E75" s="190"/>
    </row>
    <row r="76" spans="1:5" ht="12.75">
      <c r="A76" s="182" t="s">
        <v>316</v>
      </c>
      <c r="B76" s="103" t="s">
        <v>412</v>
      </c>
      <c r="C76" s="196">
        <f>+C75</f>
        <v>273949</v>
      </c>
      <c r="D76" s="190"/>
      <c r="E76" s="190"/>
    </row>
  </sheetData>
  <sheetProtection/>
  <mergeCells count="5">
    <mergeCell ref="A1:E1"/>
    <mergeCell ref="A3:A4"/>
    <mergeCell ref="B3:B4"/>
    <mergeCell ref="C3:E3"/>
    <mergeCell ref="C2:E2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3" r:id="rId3"/>
  <headerFooter alignWithMargins="0">
    <oddHeader>&amp;CMartonvásár Város Képviselőtestület  ..../2014 (........) önkormányzati rendelete Martonvásár Város 2014. évi költségvetéséről&amp;R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33.57421875" style="0" customWidth="1"/>
    <col min="2" max="2" width="13.421875" style="0" customWidth="1"/>
    <col min="5" max="5" width="12.140625" style="0" customWidth="1"/>
    <col min="6" max="6" width="11.8515625" style="0" customWidth="1"/>
    <col min="9" max="9" width="12.421875" style="0" customWidth="1"/>
    <col min="10" max="10" width="13.28125" style="0" customWidth="1"/>
  </cols>
  <sheetData>
    <row r="1" spans="1:10" ht="15.75">
      <c r="A1" s="825" t="s">
        <v>817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15.75" thickBot="1">
      <c r="A2" s="376"/>
      <c r="B2" s="376"/>
      <c r="C2" s="376"/>
      <c r="D2" s="376"/>
      <c r="E2" s="376"/>
      <c r="F2" s="376"/>
      <c r="G2" s="376"/>
      <c r="H2" s="376"/>
      <c r="I2" s="376"/>
      <c r="J2" s="377" t="s">
        <v>525</v>
      </c>
    </row>
    <row r="3" spans="1:10" ht="15">
      <c r="A3" s="826" t="s">
        <v>322</v>
      </c>
      <c r="B3" s="828" t="s">
        <v>323</v>
      </c>
      <c r="C3" s="828"/>
      <c r="D3" s="828"/>
      <c r="E3" s="828"/>
      <c r="F3" s="828" t="s">
        <v>324</v>
      </c>
      <c r="G3" s="828"/>
      <c r="H3" s="828"/>
      <c r="I3" s="828"/>
      <c r="J3" s="829" t="s">
        <v>325</v>
      </c>
    </row>
    <row r="4" spans="1:10" ht="51">
      <c r="A4" s="827"/>
      <c r="B4" s="112" t="s">
        <v>326</v>
      </c>
      <c r="C4" s="112" t="s">
        <v>327</v>
      </c>
      <c r="D4" s="112" t="s">
        <v>328</v>
      </c>
      <c r="E4" s="112" t="s">
        <v>191</v>
      </c>
      <c r="F4" s="112" t="s">
        <v>326</v>
      </c>
      <c r="G4" s="112" t="s">
        <v>327</v>
      </c>
      <c r="H4" s="112" t="s">
        <v>328</v>
      </c>
      <c r="I4" s="112" t="s">
        <v>191</v>
      </c>
      <c r="J4" s="830"/>
    </row>
    <row r="5" spans="1:10" ht="15">
      <c r="A5" s="113" t="s">
        <v>329</v>
      </c>
      <c r="B5" s="114">
        <v>100531000</v>
      </c>
      <c r="C5" s="115"/>
      <c r="D5" s="116"/>
      <c r="E5" s="117">
        <f>+SUM(B5:D5)</f>
        <v>100531000</v>
      </c>
      <c r="F5" s="118"/>
      <c r="G5" s="118"/>
      <c r="H5" s="119"/>
      <c r="I5" s="117">
        <f>+SUM(F5:H5)</f>
        <v>0</v>
      </c>
      <c r="J5" s="120">
        <f>+E5+I5</f>
        <v>100531000</v>
      </c>
    </row>
    <row r="6" spans="1:10" ht="15">
      <c r="A6" s="121" t="s">
        <v>330</v>
      </c>
      <c r="B6" s="122">
        <v>24829589</v>
      </c>
      <c r="C6" s="123"/>
      <c r="D6" s="124"/>
      <c r="E6" s="125">
        <f>+SUM(B6:D6)</f>
        <v>24829589</v>
      </c>
      <c r="F6" s="126"/>
      <c r="G6" s="126"/>
      <c r="H6" s="127"/>
      <c r="I6" s="125">
        <f>+SUM(F6:H6)</f>
        <v>0</v>
      </c>
      <c r="J6" s="128">
        <f>+E6+I6</f>
        <v>24829589</v>
      </c>
    </row>
    <row r="7" spans="1:10" ht="25.5">
      <c r="A7" s="129" t="s">
        <v>331</v>
      </c>
      <c r="B7" s="122">
        <v>-31326240</v>
      </c>
      <c r="C7" s="123"/>
      <c r="D7" s="124"/>
      <c r="E7" s="125">
        <f>+SUM(B7:D7)</f>
        <v>-31326240</v>
      </c>
      <c r="F7" s="126"/>
      <c r="G7" s="126"/>
      <c r="H7" s="127"/>
      <c r="I7" s="125">
        <f>+SUM(F7:H7)</f>
        <v>0</v>
      </c>
      <c r="J7" s="128">
        <f>+E7+I7</f>
        <v>-31326240</v>
      </c>
    </row>
    <row r="8" spans="1:10" ht="15">
      <c r="A8" s="130" t="s">
        <v>332</v>
      </c>
      <c r="B8" s="131">
        <v>15330600</v>
      </c>
      <c r="C8" s="132"/>
      <c r="D8" s="133"/>
      <c r="E8" s="134">
        <f>+SUM(B8:D8)</f>
        <v>15330600</v>
      </c>
      <c r="F8" s="135"/>
      <c r="G8" s="135"/>
      <c r="H8" s="136"/>
      <c r="I8" s="134">
        <f>+SUM(F8:H8)</f>
        <v>0</v>
      </c>
      <c r="J8" s="137">
        <f>+E8+I8</f>
        <v>15330600</v>
      </c>
    </row>
    <row r="9" spans="1:10" ht="15">
      <c r="A9" s="138" t="s">
        <v>333</v>
      </c>
      <c r="B9" s="139">
        <v>7831409</v>
      </c>
      <c r="C9" s="140"/>
      <c r="D9" s="141"/>
      <c r="E9" s="142">
        <f>+SUM(B9:D9)</f>
        <v>7831409</v>
      </c>
      <c r="F9" s="143"/>
      <c r="G9" s="143"/>
      <c r="H9" s="144"/>
      <c r="I9" s="142">
        <f>+SUM(F9:H9)</f>
        <v>0</v>
      </c>
      <c r="J9" s="145">
        <f>+E9+I9</f>
        <v>7831409</v>
      </c>
    </row>
    <row r="10" spans="1:10" ht="15">
      <c r="A10" s="146" t="s">
        <v>334</v>
      </c>
      <c r="B10" s="147">
        <f aca="true" t="shared" si="0" ref="B10:J10">SUM(B5:B9)</f>
        <v>117196358</v>
      </c>
      <c r="C10" s="148"/>
      <c r="D10" s="149"/>
      <c r="E10" s="150">
        <f t="shared" si="0"/>
        <v>117196358</v>
      </c>
      <c r="F10" s="148">
        <f t="shared" si="0"/>
        <v>0</v>
      </c>
      <c r="G10" s="148"/>
      <c r="H10" s="149"/>
      <c r="I10" s="150">
        <f t="shared" si="0"/>
        <v>0</v>
      </c>
      <c r="J10" s="151">
        <f t="shared" si="0"/>
        <v>117196358</v>
      </c>
    </row>
    <row r="11" spans="1:10" ht="15">
      <c r="A11" s="152" t="s">
        <v>335</v>
      </c>
      <c r="B11" s="114">
        <f>+'[2]MV. ÓVI - ISK NORMATÍVA'!E19</f>
        <v>55365600</v>
      </c>
      <c r="C11" s="115"/>
      <c r="D11" s="116"/>
      <c r="E11" s="117">
        <f>+SUM(B11:D11)</f>
        <v>55365600</v>
      </c>
      <c r="F11" s="118">
        <f>+'[2]TKT ÓVI NORMATÍVA'!K32</f>
        <v>71146133.33333333</v>
      </c>
      <c r="G11" s="118"/>
      <c r="H11" s="119"/>
      <c r="I11" s="117">
        <f>+SUM(F11:H11)</f>
        <v>71146133.33333333</v>
      </c>
      <c r="J11" s="120">
        <f>+E11+I11</f>
        <v>126511733.33333333</v>
      </c>
    </row>
    <row r="12" spans="1:10" ht="15">
      <c r="A12" s="153" t="s">
        <v>336</v>
      </c>
      <c r="B12" s="122">
        <f>+'[2]MV. ÓVI - ISK NORMATÍVA'!E20</f>
        <v>27549066.666666664</v>
      </c>
      <c r="C12" s="123"/>
      <c r="D12" s="124"/>
      <c r="E12" s="125">
        <f>+SUM(B12:D12)</f>
        <v>27549066.666666664</v>
      </c>
      <c r="F12" s="126">
        <f>+'[2]TKT ÓVI NORMATÍVA'!K33</f>
        <v>35840533.33333333</v>
      </c>
      <c r="G12" s="126"/>
      <c r="H12" s="127"/>
      <c r="I12" s="125">
        <f>+SUM(F12:H12)</f>
        <v>35840533.33333333</v>
      </c>
      <c r="J12" s="128">
        <f>+E12+I12</f>
        <v>63389599.99999999</v>
      </c>
    </row>
    <row r="13" spans="1:10" ht="15">
      <c r="A13" s="154" t="s">
        <v>337</v>
      </c>
      <c r="B13" s="155">
        <f>SUM(B11:B12)</f>
        <v>82914666.66666666</v>
      </c>
      <c r="C13" s="156"/>
      <c r="D13" s="157"/>
      <c r="E13" s="158">
        <f aca="true" t="shared" si="1" ref="E13:J13">SUM(E11:E12)</f>
        <v>82914666.66666666</v>
      </c>
      <c r="F13" s="156">
        <f t="shared" si="1"/>
        <v>106986666.66666666</v>
      </c>
      <c r="G13" s="156"/>
      <c r="H13" s="157"/>
      <c r="I13" s="158">
        <f t="shared" si="1"/>
        <v>106986666.66666666</v>
      </c>
      <c r="J13" s="159">
        <f t="shared" si="1"/>
        <v>189901333.3333333</v>
      </c>
    </row>
    <row r="14" spans="1:10" ht="15">
      <c r="A14" s="154" t="s">
        <v>338</v>
      </c>
      <c r="B14" s="155">
        <f>+'[2]MV. ÓVI - ISK NORMATÍVA'!E22</f>
        <v>708640</v>
      </c>
      <c r="C14" s="156"/>
      <c r="D14" s="157"/>
      <c r="E14" s="125">
        <f>+SUM(B14:D14)</f>
        <v>708640</v>
      </c>
      <c r="F14" s="156">
        <f>+'[2]TKT ÓVI NORMATÍVA'!K35</f>
        <v>921920</v>
      </c>
      <c r="G14" s="156"/>
      <c r="H14" s="157"/>
      <c r="I14" s="125">
        <f>+SUM(F14:H14)</f>
        <v>921920</v>
      </c>
      <c r="J14" s="128">
        <f>+E14+I14</f>
        <v>1630560</v>
      </c>
    </row>
    <row r="15" spans="1:10" ht="15">
      <c r="A15" s="160" t="s">
        <v>335</v>
      </c>
      <c r="B15" s="122">
        <f>+'[2]MV. ÓVI - ISK NORMATÍVA'!E23</f>
        <v>16800000</v>
      </c>
      <c r="C15" s="123"/>
      <c r="D15" s="124"/>
      <c r="E15" s="125">
        <f>+SUM(B15:D15)</f>
        <v>16800000</v>
      </c>
      <c r="F15" s="126">
        <f>+'[2]TKT ÓVI NORMATÍVA'!K36</f>
        <v>15600000</v>
      </c>
      <c r="G15" s="126"/>
      <c r="H15" s="127"/>
      <c r="I15" s="125">
        <f>+SUM(F15:H15)</f>
        <v>15600000</v>
      </c>
      <c r="J15" s="128">
        <f>+E15+I15</f>
        <v>32400000</v>
      </c>
    </row>
    <row r="16" spans="1:10" ht="15">
      <c r="A16" s="153" t="s">
        <v>336</v>
      </c>
      <c r="B16" s="122">
        <f>+'[2]MV. ÓVI - ISK NORMATÍVA'!E24</f>
        <v>8400000</v>
      </c>
      <c r="C16" s="123"/>
      <c r="D16" s="124"/>
      <c r="E16" s="125">
        <f>+SUM(B16:D16)</f>
        <v>8400000</v>
      </c>
      <c r="F16" s="126">
        <f>+'[2]TKT ÓVI NORMATÍVA'!K37</f>
        <v>7800000</v>
      </c>
      <c r="G16" s="126"/>
      <c r="H16" s="127"/>
      <c r="I16" s="125">
        <f>+SUM(F16:H16)</f>
        <v>7800000</v>
      </c>
      <c r="J16" s="128">
        <f>+E16+I16</f>
        <v>16200000</v>
      </c>
    </row>
    <row r="17" spans="1:10" ht="30" customHeight="1">
      <c r="A17" s="161" t="s">
        <v>339</v>
      </c>
      <c r="B17" s="155">
        <f>SUM(B15:B16)</f>
        <v>25200000</v>
      </c>
      <c r="C17" s="156"/>
      <c r="D17" s="157"/>
      <c r="E17" s="158">
        <f aca="true" t="shared" si="2" ref="E17:J17">SUM(E15:E16)</f>
        <v>25200000</v>
      </c>
      <c r="F17" s="156">
        <f t="shared" si="2"/>
        <v>23400000</v>
      </c>
      <c r="G17" s="156"/>
      <c r="H17" s="157"/>
      <c r="I17" s="158">
        <f t="shared" si="2"/>
        <v>23400000</v>
      </c>
      <c r="J17" s="159">
        <f t="shared" si="2"/>
        <v>48600000</v>
      </c>
    </row>
    <row r="18" spans="1:10" ht="15">
      <c r="A18" s="160" t="s">
        <v>335</v>
      </c>
      <c r="B18" s="122">
        <f>+'[2]MV. ÓVI - ISK NORMATÍVA'!E26</f>
        <v>8736000</v>
      </c>
      <c r="C18" s="123"/>
      <c r="D18" s="124"/>
      <c r="E18" s="125">
        <f>+SUM(B18:D18)</f>
        <v>8736000</v>
      </c>
      <c r="F18" s="126">
        <f>+'[2]TKT ÓVI NORMATÍVA'!K39</f>
        <v>10901333.333333332</v>
      </c>
      <c r="G18" s="126"/>
      <c r="H18" s="127"/>
      <c r="I18" s="125">
        <f>+SUM(F18:H18)</f>
        <v>10901333.333333332</v>
      </c>
      <c r="J18" s="128">
        <f>+E18+I18</f>
        <v>19637333.333333332</v>
      </c>
    </row>
    <row r="19" spans="1:10" ht="15">
      <c r="A19" s="153" t="s">
        <v>336</v>
      </c>
      <c r="B19" s="122">
        <f>+'[2]MV. ÓVI - ISK NORMATÍVA'!E27</f>
        <v>4368000</v>
      </c>
      <c r="C19" s="123"/>
      <c r="D19" s="124"/>
      <c r="E19" s="125">
        <f>+SUM(B19:D19)</f>
        <v>4368000</v>
      </c>
      <c r="F19" s="126">
        <f>+'[2]TKT ÓVI NORMATÍVA'!K40</f>
        <v>5506666.666666666</v>
      </c>
      <c r="G19" s="126"/>
      <c r="H19" s="127"/>
      <c r="I19" s="125">
        <f>+SUM(F19:H19)</f>
        <v>5506666.666666666</v>
      </c>
      <c r="J19" s="128">
        <f>+E19+I19</f>
        <v>9874666.666666666</v>
      </c>
    </row>
    <row r="20" spans="1:10" ht="15">
      <c r="A20" s="154" t="s">
        <v>340</v>
      </c>
      <c r="B20" s="155">
        <f>SUM(B18:B19)</f>
        <v>13104000</v>
      </c>
      <c r="C20" s="156"/>
      <c r="D20" s="157"/>
      <c r="E20" s="158">
        <f aca="true" t="shared" si="3" ref="E20:J20">SUM(E18:E19)</f>
        <v>13104000</v>
      </c>
      <c r="F20" s="156">
        <f t="shared" si="3"/>
        <v>16407999.999999998</v>
      </c>
      <c r="G20" s="156"/>
      <c r="H20" s="157"/>
      <c r="I20" s="158">
        <f t="shared" si="3"/>
        <v>16407999.999999998</v>
      </c>
      <c r="J20" s="159">
        <f t="shared" si="3"/>
        <v>29512000</v>
      </c>
    </row>
    <row r="21" spans="1:10" ht="15">
      <c r="A21" s="162" t="s">
        <v>341</v>
      </c>
      <c r="B21" s="131">
        <f>+'[2]MV. ÓVI - ISK NORMATÍVA'!E29</f>
        <v>24512640</v>
      </c>
      <c r="C21" s="132"/>
      <c r="D21" s="133"/>
      <c r="E21" s="134">
        <f>+SUM(B21:D21)</f>
        <v>24512640</v>
      </c>
      <c r="F21" s="135">
        <f>+'[2]TKT ÓVI NORMATÍVA'!K42</f>
        <v>1403520</v>
      </c>
      <c r="G21" s="135"/>
      <c r="H21" s="136"/>
      <c r="I21" s="134">
        <f>+SUM(F21:H21)</f>
        <v>1403520</v>
      </c>
      <c r="J21" s="137">
        <f>+E21+I21</f>
        <v>25916160</v>
      </c>
    </row>
    <row r="22" spans="1:10" ht="15">
      <c r="A22" s="396" t="s">
        <v>562</v>
      </c>
      <c r="B22" s="397">
        <v>22759519</v>
      </c>
      <c r="C22" s="397"/>
      <c r="D22" s="398"/>
      <c r="E22" s="134">
        <f>+SUM(B22:D22)</f>
        <v>22759519</v>
      </c>
      <c r="F22" s="399">
        <v>1730502</v>
      </c>
      <c r="G22" s="399"/>
      <c r="H22" s="400"/>
      <c r="I22" s="134">
        <f>+SUM(F22:H22)</f>
        <v>1730502</v>
      </c>
      <c r="J22" s="137">
        <f>+E22+I22</f>
        <v>24490021</v>
      </c>
    </row>
    <row r="23" spans="1:10" ht="15">
      <c r="A23" s="146" t="s">
        <v>342</v>
      </c>
      <c r="B23" s="147">
        <f>+B13+B17+B20+B21+B14+B22</f>
        <v>169199465.66666666</v>
      </c>
      <c r="C23" s="147"/>
      <c r="D23" s="147"/>
      <c r="E23" s="150">
        <f>+E13+E17+E20+E21+E14+E22</f>
        <v>169199465.66666666</v>
      </c>
      <c r="F23" s="147">
        <f>+F13+F17+F20+F21+F14+F22</f>
        <v>150850608.66666666</v>
      </c>
      <c r="G23" s="147"/>
      <c r="H23" s="147"/>
      <c r="I23" s="150">
        <f>+I13+I17+I20+I21+I14+I22</f>
        <v>150850608.66666666</v>
      </c>
      <c r="J23" s="151">
        <f>+J13+J17+J20+J21+J14+J22</f>
        <v>320050074.3333333</v>
      </c>
    </row>
    <row r="24" spans="1:10" ht="15">
      <c r="A24" s="163" t="s">
        <v>343</v>
      </c>
      <c r="B24" s="114"/>
      <c r="C24" s="115"/>
      <c r="D24" s="116"/>
      <c r="E24" s="117">
        <f>+SUM(B24:D24)</f>
        <v>0</v>
      </c>
      <c r="F24" s="118">
        <f>+'[2]TKT SZOC NORMATÍVA'!D3+'[2]TKT SZOC NORMATÍVA'!D4+'[2]TKT SZOC NORMATÍVA'!D5+'[2]TKT SZOC NORMATÍVA'!D6</f>
        <v>24885150</v>
      </c>
      <c r="G24" s="118"/>
      <c r="H24" s="119"/>
      <c r="I24" s="117">
        <f>+SUM(F24:H24)</f>
        <v>24885150</v>
      </c>
      <c r="J24" s="120">
        <f>+E24+I24</f>
        <v>24885150</v>
      </c>
    </row>
    <row r="25" spans="1:10" ht="15">
      <c r="A25" s="121" t="s">
        <v>298</v>
      </c>
      <c r="B25" s="122"/>
      <c r="C25" s="123"/>
      <c r="D25" s="124"/>
      <c r="E25" s="125">
        <f>+SUM(B25:D25)</f>
        <v>0</v>
      </c>
      <c r="F25" s="126">
        <f>+'[2]TKT SZOC NORMATÍVA'!D7</f>
        <v>21866000</v>
      </c>
      <c r="G25" s="126"/>
      <c r="H25" s="127"/>
      <c r="I25" s="125">
        <f>+SUM(F25:H25)</f>
        <v>21866000</v>
      </c>
      <c r="J25" s="128">
        <f>+E25+I25</f>
        <v>21866000</v>
      </c>
    </row>
    <row r="26" spans="1:10" ht="15">
      <c r="A26" s="121" t="s">
        <v>299</v>
      </c>
      <c r="B26" s="122"/>
      <c r="C26" s="123"/>
      <c r="D26" s="124"/>
      <c r="E26" s="125">
        <f>+SUM(B26:D26)</f>
        <v>0</v>
      </c>
      <c r="F26" s="126">
        <f>+'[2]TKT SZOC NORMATÍVA'!D9</f>
        <v>2500000</v>
      </c>
      <c r="G26" s="126"/>
      <c r="H26" s="127"/>
      <c r="I26" s="125">
        <f>+SUM(F26:H26)</f>
        <v>2500000</v>
      </c>
      <c r="J26" s="128">
        <f>+E26+I26</f>
        <v>2500000</v>
      </c>
    </row>
    <row r="27" spans="1:10" ht="15">
      <c r="A27" s="121" t="s">
        <v>300</v>
      </c>
      <c r="B27" s="122"/>
      <c r="C27" s="123"/>
      <c r="D27" s="124"/>
      <c r="E27" s="125">
        <f>+SUM(B27:D27)</f>
        <v>0</v>
      </c>
      <c r="F27" s="126">
        <f>+'[2]TKT SZOC NORMATÍVA'!D8</f>
        <v>1635000</v>
      </c>
      <c r="G27" s="126"/>
      <c r="H27" s="127"/>
      <c r="I27" s="125">
        <f>+SUM(F27:H27)</f>
        <v>1635000</v>
      </c>
      <c r="J27" s="128">
        <f>+E27+I27</f>
        <v>1635000</v>
      </c>
    </row>
    <row r="28" spans="1:10" ht="15">
      <c r="A28" s="130" t="s">
        <v>344</v>
      </c>
      <c r="B28" s="131"/>
      <c r="C28" s="132"/>
      <c r="D28" s="133"/>
      <c r="E28" s="134">
        <f>+SUM(B28:D28)</f>
        <v>0</v>
      </c>
      <c r="F28" s="135">
        <f>+'[2]TKT SZOC NORMATÍVA'!D10</f>
        <v>1045980</v>
      </c>
      <c r="G28" s="135"/>
      <c r="H28" s="136"/>
      <c r="I28" s="134">
        <f>+SUM(F28:H28)</f>
        <v>1045980</v>
      </c>
      <c r="J28" s="137">
        <f>+E28+I28</f>
        <v>1045980</v>
      </c>
    </row>
    <row r="29" spans="1:10" ht="15">
      <c r="A29" s="164" t="s">
        <v>345</v>
      </c>
      <c r="B29" s="147">
        <f>SUM(B24:B28)</f>
        <v>0</v>
      </c>
      <c r="C29" s="148"/>
      <c r="D29" s="149"/>
      <c r="E29" s="150">
        <f aca="true" t="shared" si="4" ref="E29:J29">SUM(E24:E28)</f>
        <v>0</v>
      </c>
      <c r="F29" s="148">
        <f t="shared" si="4"/>
        <v>51932130</v>
      </c>
      <c r="G29" s="148"/>
      <c r="H29" s="149"/>
      <c r="I29" s="150">
        <f t="shared" si="4"/>
        <v>51932130</v>
      </c>
      <c r="J29" s="151">
        <f t="shared" si="4"/>
        <v>51932130</v>
      </c>
    </row>
    <row r="30" spans="1:10" ht="25.5">
      <c r="A30" s="146" t="s">
        <v>346</v>
      </c>
      <c r="B30" s="147">
        <f>1140*5678</f>
        <v>6472920</v>
      </c>
      <c r="C30" s="148"/>
      <c r="D30" s="149"/>
      <c r="E30" s="150">
        <f>+SUM(B30:D30)</f>
        <v>6472920</v>
      </c>
      <c r="F30" s="165"/>
      <c r="G30" s="165"/>
      <c r="H30" s="166"/>
      <c r="I30" s="150">
        <f>+SUM(F30:H30)</f>
        <v>0</v>
      </c>
      <c r="J30" s="145">
        <f>+E30+I30</f>
        <v>6472920</v>
      </c>
    </row>
    <row r="31" spans="1:10" ht="15">
      <c r="A31" s="146" t="s">
        <v>297</v>
      </c>
      <c r="B31" s="147">
        <v>11100</v>
      </c>
      <c r="C31" s="148"/>
      <c r="D31" s="149"/>
      <c r="E31" s="150">
        <f>+SUM(B31:D31)</f>
        <v>11100</v>
      </c>
      <c r="F31" s="165"/>
      <c r="G31" s="165"/>
      <c r="H31" s="166"/>
      <c r="I31" s="150">
        <f>+SUM(F31:H31)</f>
        <v>0</v>
      </c>
      <c r="J31" s="145">
        <f>+E31+I31</f>
        <v>11100</v>
      </c>
    </row>
    <row r="32" spans="1:10" ht="15">
      <c r="A32" s="146" t="s">
        <v>347</v>
      </c>
      <c r="B32" s="147">
        <v>3920000</v>
      </c>
      <c r="C32" s="148"/>
      <c r="D32" s="149"/>
      <c r="E32" s="150">
        <f>+SUM(B32:D32)</f>
        <v>3920000</v>
      </c>
      <c r="F32" s="165"/>
      <c r="G32" s="165"/>
      <c r="H32" s="166"/>
      <c r="I32" s="150">
        <f>+SUM(F32:H32)</f>
        <v>0</v>
      </c>
      <c r="J32" s="145">
        <f>+E32+I32</f>
        <v>3920000</v>
      </c>
    </row>
    <row r="33" spans="1:10" ht="15">
      <c r="A33" s="164" t="s">
        <v>348</v>
      </c>
      <c r="B33" s="147">
        <v>874421</v>
      </c>
      <c r="C33" s="148"/>
      <c r="D33" s="149"/>
      <c r="E33" s="150">
        <f>+SUM(B33:D33)</f>
        <v>874421</v>
      </c>
      <c r="F33" s="165"/>
      <c r="G33" s="165"/>
      <c r="H33" s="166"/>
      <c r="I33" s="150">
        <f>+SUM(F33:H33)</f>
        <v>0</v>
      </c>
      <c r="J33" s="145">
        <f>+E33+I33</f>
        <v>874421</v>
      </c>
    </row>
    <row r="34" spans="1:10" ht="15.75" thickBot="1">
      <c r="A34" s="164" t="s">
        <v>349</v>
      </c>
      <c r="B34" s="147"/>
      <c r="C34" s="148"/>
      <c r="D34" s="149"/>
      <c r="E34" s="150">
        <f>+SUM(B34:D34)</f>
        <v>0</v>
      </c>
      <c r="F34" s="165"/>
      <c r="G34" s="165"/>
      <c r="H34" s="166"/>
      <c r="I34" s="150">
        <f>+SUM(F34:H34)</f>
        <v>0</v>
      </c>
      <c r="J34" s="145">
        <f>+E34+I34</f>
        <v>0</v>
      </c>
    </row>
    <row r="35" spans="1:10" ht="15.75" thickBot="1">
      <c r="A35" s="167" t="s">
        <v>350</v>
      </c>
      <c r="B35" s="168">
        <f>+B10+B23+SUM(B29:B34)</f>
        <v>297674264.6666666</v>
      </c>
      <c r="C35" s="169"/>
      <c r="D35" s="170"/>
      <c r="E35" s="171">
        <f>+E10+E23+SUM(E29:E34)</f>
        <v>297674264.6666666</v>
      </c>
      <c r="F35" s="169">
        <f>+F10+F23+SUM(F29:F34)</f>
        <v>202782738.66666666</v>
      </c>
      <c r="G35" s="169"/>
      <c r="H35" s="170"/>
      <c r="I35" s="171">
        <f>+I10+I23+SUM(I29:I34)</f>
        <v>202782738.66666666</v>
      </c>
      <c r="J35" s="172">
        <f>+J10+J23+SUM(J29:J34)</f>
        <v>500457003.3333333</v>
      </c>
    </row>
  </sheetData>
  <sheetProtection/>
  <mergeCells count="5">
    <mergeCell ref="A1:J1"/>
    <mergeCell ref="A3:A4"/>
    <mergeCell ref="B3:E3"/>
    <mergeCell ref="F3:I3"/>
    <mergeCell ref="J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 alignWithMargins="0">
    <oddHeader>&amp;CMartonvásár Város Képviselőtestület  ..../2014 (........) önkormányzati rendelete Martonvásár Város 2014. évi költségvetéséről&amp;R4.melléklet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view="pageLayout" workbookViewId="0" topLeftCell="S7">
      <selection activeCell="Y15" sqref="Y15:AA15"/>
    </sheetView>
  </sheetViews>
  <sheetFormatPr defaultColWidth="9.140625" defaultRowHeight="15"/>
  <cols>
    <col min="1" max="1" width="9.140625" style="29" customWidth="1"/>
    <col min="2" max="2" width="7.140625" style="355" customWidth="1"/>
    <col min="3" max="3" width="27.57421875" style="355" customWidth="1"/>
    <col min="4" max="4" width="8.7109375" style="21" customWidth="1"/>
    <col min="5" max="5" width="7.7109375" style="21" customWidth="1"/>
    <col min="6" max="7" width="8.7109375" style="21" customWidth="1"/>
    <col min="8" max="8" width="7.421875" style="21" customWidth="1"/>
    <col min="9" max="10" width="8.7109375" style="21" customWidth="1"/>
    <col min="11" max="11" width="7.00390625" style="21" customWidth="1"/>
    <col min="12" max="13" width="8.7109375" style="21" customWidth="1"/>
    <col min="14" max="14" width="7.421875" style="21" customWidth="1"/>
    <col min="15" max="15" width="8.421875" style="21" customWidth="1"/>
    <col min="16" max="16" width="8.7109375" style="21" customWidth="1"/>
    <col min="17" max="17" width="7.421875" style="21" customWidth="1"/>
    <col min="18" max="18" width="7.7109375" style="21" customWidth="1"/>
    <col min="19" max="19" width="8.7109375" style="21" customWidth="1"/>
    <col min="20" max="20" width="7.8515625" style="21" customWidth="1"/>
    <col min="21" max="21" width="7.57421875" style="21" customWidth="1"/>
    <col min="22" max="22" width="8.7109375" style="21" customWidth="1"/>
    <col min="23" max="24" width="7.57421875" style="21" customWidth="1"/>
    <col min="25" max="25" width="8.7109375" style="21" customWidth="1"/>
    <col min="26" max="26" width="7.421875" style="21" customWidth="1"/>
    <col min="27" max="27" width="7.140625" style="21" customWidth="1"/>
    <col min="31" max="16384" width="9.140625" style="21" customWidth="1"/>
  </cols>
  <sheetData>
    <row r="1" spans="1:27" ht="15.75">
      <c r="A1" s="378" t="s">
        <v>527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25:27" ht="15.75" thickBot="1">
      <c r="Y2" s="831" t="s">
        <v>526</v>
      </c>
      <c r="Z2" s="831"/>
      <c r="AA2" s="831"/>
    </row>
    <row r="3" spans="1:27" s="36" customFormat="1" ht="12.75">
      <c r="A3" s="823" t="s">
        <v>1</v>
      </c>
      <c r="B3" s="821" t="s">
        <v>201</v>
      </c>
      <c r="C3" s="821"/>
      <c r="D3" s="735" t="s">
        <v>191</v>
      </c>
      <c r="E3" s="637"/>
      <c r="F3" s="638"/>
      <c r="G3" s="735" t="s">
        <v>301</v>
      </c>
      <c r="H3" s="637"/>
      <c r="I3" s="638"/>
      <c r="J3" s="735" t="s">
        <v>302</v>
      </c>
      <c r="K3" s="637"/>
      <c r="L3" s="638"/>
      <c r="M3" s="735" t="s">
        <v>303</v>
      </c>
      <c r="N3" s="637"/>
      <c r="O3" s="638"/>
      <c r="P3" s="735" t="s">
        <v>304</v>
      </c>
      <c r="Q3" s="637"/>
      <c r="R3" s="638"/>
      <c r="S3" s="735" t="s">
        <v>305</v>
      </c>
      <c r="T3" s="637"/>
      <c r="U3" s="638"/>
      <c r="V3" s="735" t="s">
        <v>306</v>
      </c>
      <c r="W3" s="637"/>
      <c r="X3" s="638"/>
      <c r="Y3" s="735" t="s">
        <v>307</v>
      </c>
      <c r="Z3" s="637"/>
      <c r="AA3" s="638"/>
    </row>
    <row r="4" spans="1:27" s="20" customFormat="1" ht="26.25" thickBot="1">
      <c r="A4" s="824"/>
      <c r="B4" s="822"/>
      <c r="C4" s="822"/>
      <c r="D4" s="95" t="s">
        <v>188</v>
      </c>
      <c r="E4" s="80" t="s">
        <v>189</v>
      </c>
      <c r="F4" s="96" t="s">
        <v>190</v>
      </c>
      <c r="G4" s="95" t="s">
        <v>188</v>
      </c>
      <c r="H4" s="80" t="s">
        <v>189</v>
      </c>
      <c r="I4" s="96" t="s">
        <v>190</v>
      </c>
      <c r="J4" s="95" t="s">
        <v>188</v>
      </c>
      <c r="K4" s="80" t="s">
        <v>189</v>
      </c>
      <c r="L4" s="96" t="s">
        <v>190</v>
      </c>
      <c r="M4" s="95" t="s">
        <v>188</v>
      </c>
      <c r="N4" s="80" t="s">
        <v>189</v>
      </c>
      <c r="O4" s="96" t="s">
        <v>190</v>
      </c>
      <c r="P4" s="95" t="s">
        <v>188</v>
      </c>
      <c r="Q4" s="80" t="s">
        <v>189</v>
      </c>
      <c r="R4" s="96" t="s">
        <v>190</v>
      </c>
      <c r="S4" s="95" t="s">
        <v>188</v>
      </c>
      <c r="T4" s="80" t="s">
        <v>189</v>
      </c>
      <c r="U4" s="96" t="s">
        <v>190</v>
      </c>
      <c r="V4" s="95" t="s">
        <v>188</v>
      </c>
      <c r="W4" s="80" t="s">
        <v>189</v>
      </c>
      <c r="X4" s="96" t="s">
        <v>190</v>
      </c>
      <c r="Y4" s="95" t="s">
        <v>188</v>
      </c>
      <c r="Z4" s="80" t="s">
        <v>189</v>
      </c>
      <c r="AA4" s="96" t="s">
        <v>190</v>
      </c>
    </row>
    <row r="5" spans="1:27" s="55" customFormat="1" ht="13.5" thickBot="1">
      <c r="A5" s="81" t="s">
        <v>28</v>
      </c>
      <c r="B5" s="859" t="s">
        <v>179</v>
      </c>
      <c r="C5" s="860"/>
      <c r="D5" s="97">
        <f>+G5+J5+M5+P5+S5+V5+Y5</f>
        <v>18023</v>
      </c>
      <c r="E5" s="82"/>
      <c r="F5" s="83"/>
      <c r="G5" s="97">
        <f>+Jogalkotás!D21</f>
        <v>0</v>
      </c>
      <c r="H5" s="82"/>
      <c r="I5" s="83"/>
      <c r="J5" s="97">
        <f>+'Szociális ellátások'!D19</f>
        <v>0</v>
      </c>
      <c r="K5" s="82"/>
      <c r="L5" s="83"/>
      <c r="M5" s="97">
        <f>+Városüzemeltetés!D19</f>
        <v>10577</v>
      </c>
      <c r="N5" s="82"/>
      <c r="O5" s="83"/>
      <c r="P5" s="97">
        <f>+'VF saját forrásból'!D21</f>
        <v>0</v>
      </c>
      <c r="Q5" s="82"/>
      <c r="R5" s="83"/>
      <c r="S5" s="97">
        <f>+'VF Eu forrásból'!D21</f>
        <v>0</v>
      </c>
      <c r="T5" s="82"/>
      <c r="U5" s="83"/>
      <c r="V5" s="97">
        <f>+'Védőnő, EÜ'!D21</f>
        <v>7446</v>
      </c>
      <c r="W5" s="82"/>
      <c r="X5" s="83"/>
      <c r="Y5" s="97">
        <f>+'Egyéb tevékenység'!D19</f>
        <v>0</v>
      </c>
      <c r="Z5" s="82"/>
      <c r="AA5" s="83"/>
    </row>
    <row r="6" spans="1:27" s="55" customFormat="1" ht="12.75" customHeight="1" thickBot="1">
      <c r="A6" s="84" t="s">
        <v>35</v>
      </c>
      <c r="B6" s="857" t="s">
        <v>178</v>
      </c>
      <c r="C6" s="858"/>
      <c r="D6" s="97">
        <f>+G6+J6+M6+P6+S6+V6+Y6</f>
        <v>15614</v>
      </c>
      <c r="E6" s="73"/>
      <c r="F6" s="85"/>
      <c r="G6" s="98">
        <f>+Jogalkotás!D25</f>
        <v>14769</v>
      </c>
      <c r="H6" s="73"/>
      <c r="I6" s="85"/>
      <c r="J6" s="98">
        <f>+'Szociális ellátások'!D23</f>
        <v>0</v>
      </c>
      <c r="K6" s="73"/>
      <c r="L6" s="85"/>
      <c r="M6" s="98">
        <f>+Városüzemeltetés!D23</f>
        <v>0</v>
      </c>
      <c r="N6" s="73"/>
      <c r="O6" s="85"/>
      <c r="P6" s="98">
        <f>+'VF saját forrásból'!D25</f>
        <v>0</v>
      </c>
      <c r="Q6" s="73"/>
      <c r="R6" s="85"/>
      <c r="S6" s="98">
        <f>+'VF Eu forrásból'!D25</f>
        <v>845</v>
      </c>
      <c r="T6" s="73"/>
      <c r="U6" s="85"/>
      <c r="V6" s="98">
        <f>+'Védőnő, EÜ'!D25</f>
        <v>0</v>
      </c>
      <c r="W6" s="73"/>
      <c r="X6" s="85"/>
      <c r="Y6" s="98">
        <f>+'Egyéb tevékenység'!D23</f>
        <v>0</v>
      </c>
      <c r="Z6" s="73"/>
      <c r="AA6" s="85"/>
    </row>
    <row r="7" spans="1:27" s="55" customFormat="1" ht="12.75" customHeight="1" thickBot="1">
      <c r="A7" s="86" t="s">
        <v>36</v>
      </c>
      <c r="B7" s="861" t="s">
        <v>177</v>
      </c>
      <c r="C7" s="862"/>
      <c r="D7" s="97">
        <f>+G7+J7+M7+P7+S7+V7+Y7</f>
        <v>33637</v>
      </c>
      <c r="E7" s="87"/>
      <c r="F7" s="88"/>
      <c r="G7" s="99">
        <f>SUM(G5:G6)</f>
        <v>14769</v>
      </c>
      <c r="H7" s="87"/>
      <c r="I7" s="88"/>
      <c r="J7" s="99">
        <f>+J6+J5</f>
        <v>0</v>
      </c>
      <c r="K7" s="87"/>
      <c r="L7" s="88"/>
      <c r="M7" s="99">
        <f>+M6+M5</f>
        <v>10577</v>
      </c>
      <c r="N7" s="87"/>
      <c r="O7" s="88"/>
      <c r="P7" s="99">
        <f>+P6+P5</f>
        <v>0</v>
      </c>
      <c r="Q7" s="87"/>
      <c r="R7" s="88"/>
      <c r="S7" s="99">
        <f>+S6+S5</f>
        <v>845</v>
      </c>
      <c r="T7" s="87"/>
      <c r="U7" s="88"/>
      <c r="V7" s="99">
        <f>+V6+V5</f>
        <v>7446</v>
      </c>
      <c r="W7" s="87"/>
      <c r="X7" s="88"/>
      <c r="Y7" s="99">
        <f>+Y6+Y5</f>
        <v>0</v>
      </c>
      <c r="Z7" s="87"/>
      <c r="AA7" s="88"/>
    </row>
    <row r="8" spans="1:27" ht="15.75" thickBot="1">
      <c r="A8" s="327"/>
      <c r="B8" s="89"/>
      <c r="C8" s="89"/>
      <c r="D8" s="100"/>
      <c r="E8" s="90"/>
      <c r="F8" s="101"/>
      <c r="G8" s="100"/>
      <c r="H8" s="90"/>
      <c r="I8" s="101"/>
      <c r="J8" s="100"/>
      <c r="K8" s="90"/>
      <c r="L8" s="101"/>
      <c r="M8" s="100"/>
      <c r="N8" s="90"/>
      <c r="O8" s="101"/>
      <c r="P8" s="100"/>
      <c r="Q8" s="90"/>
      <c r="R8" s="101"/>
      <c r="S8" s="100"/>
      <c r="T8" s="90"/>
      <c r="U8" s="101"/>
      <c r="V8" s="100"/>
      <c r="W8" s="90"/>
      <c r="X8" s="101"/>
      <c r="Y8" s="100"/>
      <c r="Z8" s="90"/>
      <c r="AA8" s="101"/>
    </row>
    <row r="9" spans="1:27" s="55" customFormat="1" ht="12.75" customHeight="1" thickBot="1">
      <c r="A9" s="91" t="s">
        <v>37</v>
      </c>
      <c r="B9" s="639" t="s">
        <v>176</v>
      </c>
      <c r="C9" s="606"/>
      <c r="D9" s="102">
        <f>+G9+J9+M9+P9+S9+V9+Y9</f>
        <v>9189</v>
      </c>
      <c r="E9" s="92"/>
      <c r="F9" s="93"/>
      <c r="G9" s="102">
        <f>+Jogalkotás!D28</f>
        <v>4097</v>
      </c>
      <c r="H9" s="92"/>
      <c r="I9" s="93"/>
      <c r="J9" s="102">
        <f>+'Szociális ellátások'!D26</f>
        <v>0</v>
      </c>
      <c r="K9" s="92"/>
      <c r="L9" s="93"/>
      <c r="M9" s="102">
        <f>+Városüzemeltetés!D26</f>
        <v>2856</v>
      </c>
      <c r="N9" s="92"/>
      <c r="O9" s="93"/>
      <c r="P9" s="102">
        <f>+'VF saját forrásból'!D28</f>
        <v>0</v>
      </c>
      <c r="Q9" s="92"/>
      <c r="R9" s="93"/>
      <c r="S9" s="102">
        <f>+'VF Eu forrásból'!D28</f>
        <v>205</v>
      </c>
      <c r="T9" s="92"/>
      <c r="U9" s="93"/>
      <c r="V9" s="102">
        <f>+'Védőnő, EÜ'!D28</f>
        <v>2031</v>
      </c>
      <c r="W9" s="92"/>
      <c r="X9" s="93"/>
      <c r="Y9" s="102">
        <f>+'Egyéb tevékenység'!D26</f>
        <v>0</v>
      </c>
      <c r="Z9" s="92"/>
      <c r="AA9" s="93"/>
    </row>
    <row r="10" spans="1:27" ht="15.75" thickBot="1">
      <c r="A10" s="327"/>
      <c r="C10" s="94"/>
      <c r="D10" s="100"/>
      <c r="E10" s="90"/>
      <c r="F10" s="101"/>
      <c r="G10" s="100"/>
      <c r="H10" s="90"/>
      <c r="I10" s="101"/>
      <c r="J10" s="100"/>
      <c r="K10" s="90"/>
      <c r="L10" s="101"/>
      <c r="M10" s="100"/>
      <c r="N10" s="90"/>
      <c r="O10" s="101"/>
      <c r="P10" s="100"/>
      <c r="Q10" s="90"/>
      <c r="R10" s="101"/>
      <c r="S10" s="100"/>
      <c r="T10" s="90"/>
      <c r="U10" s="101"/>
      <c r="V10" s="100"/>
      <c r="W10" s="90"/>
      <c r="X10" s="101"/>
      <c r="Y10" s="100"/>
      <c r="Z10" s="90"/>
      <c r="AA10" s="101"/>
    </row>
    <row r="11" spans="1:27" s="55" customFormat="1" ht="12.75" customHeight="1">
      <c r="A11" s="81" t="s">
        <v>49</v>
      </c>
      <c r="B11" s="859" t="s">
        <v>175</v>
      </c>
      <c r="C11" s="860"/>
      <c r="D11" s="199">
        <f aca="true" t="shared" si="0" ref="D11:D16">+G11+J11+M11+P11+S11+V11+Y11</f>
        <v>952</v>
      </c>
      <c r="E11" s="200"/>
      <c r="F11" s="201"/>
      <c r="G11" s="199">
        <f>+Jogalkotás!D38</f>
        <v>0</v>
      </c>
      <c r="H11" s="200"/>
      <c r="I11" s="201"/>
      <c r="J11" s="199">
        <f>+'Szociális ellátások'!D36</f>
        <v>0</v>
      </c>
      <c r="K11" s="200"/>
      <c r="L11" s="201"/>
      <c r="M11" s="199">
        <f>+Városüzemeltetés!D36</f>
        <v>500</v>
      </c>
      <c r="N11" s="200"/>
      <c r="O11" s="201"/>
      <c r="P11" s="199">
        <f>+'VF saját forrásból'!D38</f>
        <v>0</v>
      </c>
      <c r="Q11" s="200"/>
      <c r="R11" s="201"/>
      <c r="S11" s="199">
        <f>+'VF Eu forrásból'!D38</f>
        <v>322</v>
      </c>
      <c r="T11" s="200"/>
      <c r="U11" s="201"/>
      <c r="V11" s="199">
        <f>+'Védőnő, EÜ'!D39</f>
        <v>130</v>
      </c>
      <c r="W11" s="200"/>
      <c r="X11" s="201"/>
      <c r="Y11" s="199">
        <f>+'Egyéb tevékenység'!D36</f>
        <v>0</v>
      </c>
      <c r="Z11" s="200"/>
      <c r="AA11" s="201"/>
    </row>
    <row r="12" spans="1:27" s="55" customFormat="1" ht="12.75" customHeight="1">
      <c r="A12" s="84" t="s">
        <v>54</v>
      </c>
      <c r="B12" s="857" t="s">
        <v>174</v>
      </c>
      <c r="C12" s="858"/>
      <c r="D12" s="202">
        <f t="shared" si="0"/>
        <v>2960</v>
      </c>
      <c r="E12" s="32"/>
      <c r="F12" s="203"/>
      <c r="G12" s="202">
        <f>+Jogalkotás!D41</f>
        <v>2650</v>
      </c>
      <c r="H12" s="32"/>
      <c r="I12" s="203"/>
      <c r="J12" s="202">
        <f>+'Szociális ellátások'!D39</f>
        <v>0</v>
      </c>
      <c r="K12" s="32"/>
      <c r="L12" s="203"/>
      <c r="M12" s="202">
        <f>+Városüzemeltetés!D39</f>
        <v>0</v>
      </c>
      <c r="N12" s="32"/>
      <c r="O12" s="203"/>
      <c r="P12" s="202">
        <f>+'VF saját forrásból'!D41</f>
        <v>0</v>
      </c>
      <c r="Q12" s="32"/>
      <c r="R12" s="203"/>
      <c r="S12" s="202">
        <f>+'VF Eu forrásból'!D41</f>
        <v>0</v>
      </c>
      <c r="T12" s="32"/>
      <c r="U12" s="203"/>
      <c r="V12" s="202">
        <f>+'Védőnő, EÜ'!D42</f>
        <v>310</v>
      </c>
      <c r="W12" s="32"/>
      <c r="X12" s="203"/>
      <c r="Y12" s="202">
        <f>+'Egyéb tevékenység'!D39</f>
        <v>0</v>
      </c>
      <c r="Z12" s="32"/>
      <c r="AA12" s="203"/>
    </row>
    <row r="13" spans="1:27" s="55" customFormat="1" ht="12.75" customHeight="1">
      <c r="A13" s="84" t="s">
        <v>68</v>
      </c>
      <c r="B13" s="857" t="s">
        <v>161</v>
      </c>
      <c r="C13" s="858"/>
      <c r="D13" s="202">
        <f t="shared" si="0"/>
        <v>54761</v>
      </c>
      <c r="E13" s="32"/>
      <c r="F13" s="203"/>
      <c r="G13" s="202">
        <f>+Jogalkotás!D51</f>
        <v>4500</v>
      </c>
      <c r="H13" s="32"/>
      <c r="I13" s="203"/>
      <c r="J13" s="202">
        <f>+'Szociális ellátások'!D49</f>
        <v>1500</v>
      </c>
      <c r="K13" s="32"/>
      <c r="L13" s="203"/>
      <c r="M13" s="202">
        <f>+Városüzemeltetés!D49</f>
        <v>2009</v>
      </c>
      <c r="N13" s="32"/>
      <c r="O13" s="203"/>
      <c r="P13" s="202">
        <f>+'VF saját forrásból'!D51</f>
        <v>1181</v>
      </c>
      <c r="Q13" s="32"/>
      <c r="R13" s="203"/>
      <c r="S13" s="202">
        <f>+'VF Eu forrásból'!D51</f>
        <v>9875</v>
      </c>
      <c r="T13" s="32"/>
      <c r="U13" s="203"/>
      <c r="V13" s="202">
        <f>+'Védőnő, EÜ'!D52</f>
        <v>3296</v>
      </c>
      <c r="W13" s="32"/>
      <c r="X13" s="203"/>
      <c r="Y13" s="202">
        <f>+'Egyéb tevékenység'!D49</f>
        <v>32400</v>
      </c>
      <c r="Z13" s="32"/>
      <c r="AA13" s="203"/>
    </row>
    <row r="14" spans="1:27" s="55" customFormat="1" ht="12.75" customHeight="1">
      <c r="A14" s="84" t="s">
        <v>73</v>
      </c>
      <c r="B14" s="857" t="s">
        <v>160</v>
      </c>
      <c r="C14" s="858"/>
      <c r="D14" s="202">
        <f t="shared" si="0"/>
        <v>855</v>
      </c>
      <c r="E14" s="32"/>
      <c r="F14" s="203"/>
      <c r="G14" s="202">
        <f>+Jogalkotás!D54</f>
        <v>600</v>
      </c>
      <c r="H14" s="32"/>
      <c r="I14" s="203"/>
      <c r="J14" s="202">
        <f>+'Szociális ellátások'!D52</f>
        <v>0</v>
      </c>
      <c r="K14" s="32"/>
      <c r="L14" s="203"/>
      <c r="M14" s="202">
        <f>+Városüzemeltetés!D52</f>
        <v>0</v>
      </c>
      <c r="N14" s="32"/>
      <c r="O14" s="203"/>
      <c r="P14" s="202">
        <f>+'VF saját forrásból'!D54</f>
        <v>0</v>
      </c>
      <c r="Q14" s="32"/>
      <c r="R14" s="203"/>
      <c r="S14" s="202">
        <f>+'VF Eu forrásból'!D54</f>
        <v>35</v>
      </c>
      <c r="T14" s="32"/>
      <c r="U14" s="203"/>
      <c r="V14" s="202">
        <f>+'Védőnő, EÜ'!D55</f>
        <v>220</v>
      </c>
      <c r="W14" s="32"/>
      <c r="X14" s="203"/>
      <c r="Y14" s="202">
        <f>+'Egyéb tevékenység'!D52</f>
        <v>0</v>
      </c>
      <c r="Z14" s="32"/>
      <c r="AA14" s="203"/>
    </row>
    <row r="15" spans="1:27" s="55" customFormat="1" ht="28.5" customHeight="1">
      <c r="A15" s="84" t="s">
        <v>82</v>
      </c>
      <c r="B15" s="857" t="s">
        <v>157</v>
      </c>
      <c r="C15" s="858"/>
      <c r="D15" s="202">
        <f t="shared" si="0"/>
        <v>13094</v>
      </c>
      <c r="E15" s="32"/>
      <c r="F15" s="203"/>
      <c r="G15" s="202">
        <f>+Jogalkotás!D60</f>
        <v>206</v>
      </c>
      <c r="H15" s="32"/>
      <c r="I15" s="203"/>
      <c r="J15" s="202">
        <f>+'Szociális ellátások'!D58</f>
        <v>0</v>
      </c>
      <c r="K15" s="32"/>
      <c r="L15" s="203"/>
      <c r="M15" s="202">
        <f>+Városüzemeltetés!D58</f>
        <v>205</v>
      </c>
      <c r="N15" s="32"/>
      <c r="O15" s="203"/>
      <c r="P15" s="202">
        <f>+'VF saját forrásból'!D60</f>
        <v>583</v>
      </c>
      <c r="Q15" s="32"/>
      <c r="R15" s="203"/>
      <c r="S15" s="202">
        <f>+'VF Eu forrásból'!D60</f>
        <v>2593</v>
      </c>
      <c r="T15" s="32"/>
      <c r="U15" s="203"/>
      <c r="V15" s="202">
        <f>+'Védőnő, EÜ'!D61</f>
        <v>206</v>
      </c>
      <c r="W15" s="32"/>
      <c r="X15" s="203"/>
      <c r="Y15" s="202">
        <f>+'Egyéb tevékenység'!D58</f>
        <v>9301</v>
      </c>
      <c r="Z15" s="32"/>
      <c r="AA15" s="203"/>
    </row>
    <row r="16" spans="1:27" s="55" customFormat="1" ht="12.75" customHeight="1" thickBot="1">
      <c r="A16" s="86" t="s">
        <v>83</v>
      </c>
      <c r="B16" s="861" t="s">
        <v>156</v>
      </c>
      <c r="C16" s="862"/>
      <c r="D16" s="99">
        <f t="shared" si="0"/>
        <v>72622</v>
      </c>
      <c r="E16" s="87"/>
      <c r="F16" s="88"/>
      <c r="G16" s="99">
        <f>SUM(G11:G15)</f>
        <v>7956</v>
      </c>
      <c r="H16" s="99">
        <f aca="true" t="shared" si="1" ref="H16:AA16">SUM(H11:H15)</f>
        <v>0</v>
      </c>
      <c r="I16" s="329">
        <f t="shared" si="1"/>
        <v>0</v>
      </c>
      <c r="J16" s="99">
        <f t="shared" si="1"/>
        <v>1500</v>
      </c>
      <c r="K16" s="99">
        <f t="shared" si="1"/>
        <v>0</v>
      </c>
      <c r="L16" s="329">
        <f t="shared" si="1"/>
        <v>0</v>
      </c>
      <c r="M16" s="99">
        <f t="shared" si="1"/>
        <v>2714</v>
      </c>
      <c r="N16" s="99">
        <f t="shared" si="1"/>
        <v>0</v>
      </c>
      <c r="O16" s="329">
        <f t="shared" si="1"/>
        <v>0</v>
      </c>
      <c r="P16" s="99">
        <f t="shared" si="1"/>
        <v>1764</v>
      </c>
      <c r="Q16" s="99">
        <f t="shared" si="1"/>
        <v>0</v>
      </c>
      <c r="R16" s="329">
        <f t="shared" si="1"/>
        <v>0</v>
      </c>
      <c r="S16" s="99">
        <f t="shared" si="1"/>
        <v>12825</v>
      </c>
      <c r="T16" s="99">
        <f t="shared" si="1"/>
        <v>0</v>
      </c>
      <c r="U16" s="329">
        <f t="shared" si="1"/>
        <v>0</v>
      </c>
      <c r="V16" s="99">
        <f t="shared" si="1"/>
        <v>4162</v>
      </c>
      <c r="W16" s="99">
        <f t="shared" si="1"/>
        <v>0</v>
      </c>
      <c r="X16" s="329">
        <f t="shared" si="1"/>
        <v>0</v>
      </c>
      <c r="Y16" s="99">
        <f t="shared" si="1"/>
        <v>41701</v>
      </c>
      <c r="Z16" s="99">
        <f t="shared" si="1"/>
        <v>0</v>
      </c>
      <c r="AA16" s="329">
        <f t="shared" si="1"/>
        <v>0</v>
      </c>
    </row>
    <row r="17" spans="1:27" ht="15.75" thickBot="1">
      <c r="A17" s="327"/>
      <c r="B17" s="89"/>
      <c r="C17" s="89"/>
      <c r="D17" s="100"/>
      <c r="E17" s="90"/>
      <c r="F17" s="101"/>
      <c r="G17" s="100"/>
      <c r="H17" s="90"/>
      <c r="I17" s="101"/>
      <c r="J17" s="100"/>
      <c r="K17" s="90"/>
      <c r="L17" s="101"/>
      <c r="M17" s="100"/>
      <c r="N17" s="90"/>
      <c r="O17" s="101"/>
      <c r="P17" s="100"/>
      <c r="Q17" s="90"/>
      <c r="R17" s="101"/>
      <c r="S17" s="100"/>
      <c r="T17" s="90"/>
      <c r="U17" s="101"/>
      <c r="V17" s="100"/>
      <c r="W17" s="90"/>
      <c r="X17" s="101"/>
      <c r="Y17" s="100"/>
      <c r="Z17" s="90"/>
      <c r="AA17" s="101"/>
    </row>
    <row r="18" spans="1:27" s="55" customFormat="1" ht="12.75" customHeight="1" thickBot="1">
      <c r="A18" s="91" t="s">
        <v>96</v>
      </c>
      <c r="B18" s="540" t="s">
        <v>155</v>
      </c>
      <c r="C18" s="541"/>
      <c r="D18" s="102">
        <f>+G18+J18+M18+P18+S18+V18+Y18</f>
        <v>14400</v>
      </c>
      <c r="E18" s="92"/>
      <c r="F18" s="93"/>
      <c r="G18" s="102">
        <f>+Jogalkotás!D81</f>
        <v>0</v>
      </c>
      <c r="H18" s="92"/>
      <c r="I18" s="93"/>
      <c r="J18" s="102">
        <f>+'Szociális ellátások'!D79</f>
        <v>14400</v>
      </c>
      <c r="K18" s="92"/>
      <c r="L18" s="93"/>
      <c r="M18" s="102">
        <f>+Városüzemeltetés!D79</f>
        <v>0</v>
      </c>
      <c r="N18" s="92"/>
      <c r="O18" s="93"/>
      <c r="P18" s="102">
        <f>+'VF saját forrásból'!D82</f>
        <v>0</v>
      </c>
      <c r="Q18" s="92"/>
      <c r="R18" s="93"/>
      <c r="S18" s="102">
        <f>+'VF Eu forrásból'!D81</f>
        <v>0</v>
      </c>
      <c r="T18" s="92"/>
      <c r="U18" s="93"/>
      <c r="V18" s="102">
        <f>+'Védőnő, EÜ'!D82</f>
        <v>0</v>
      </c>
      <c r="W18" s="92"/>
      <c r="X18" s="93"/>
      <c r="Y18" s="102">
        <f>+'Egyéb tevékenység'!D79</f>
        <v>0</v>
      </c>
      <c r="Z18" s="92"/>
      <c r="AA18" s="93"/>
    </row>
    <row r="19" spans="1:27" ht="15.75" thickBot="1">
      <c r="A19" s="327"/>
      <c r="B19" s="542"/>
      <c r="C19" s="542"/>
      <c r="D19" s="324"/>
      <c r="E19" s="90"/>
      <c r="F19" s="101"/>
      <c r="G19" s="100"/>
      <c r="H19" s="90"/>
      <c r="I19" s="101"/>
      <c r="J19" s="100"/>
      <c r="K19" s="90"/>
      <c r="L19" s="101"/>
      <c r="M19" s="100"/>
      <c r="N19" s="90"/>
      <c r="O19" s="101"/>
      <c r="P19" s="100"/>
      <c r="Q19" s="90"/>
      <c r="R19" s="101"/>
      <c r="S19" s="100"/>
      <c r="T19" s="90"/>
      <c r="U19" s="101"/>
      <c r="V19" s="100"/>
      <c r="W19" s="90"/>
      <c r="X19" s="101"/>
      <c r="Y19" s="100"/>
      <c r="Z19" s="90"/>
      <c r="AA19" s="101"/>
    </row>
    <row r="20" spans="1:27" ht="27" customHeight="1">
      <c r="A20" s="5" t="s">
        <v>100</v>
      </c>
      <c r="B20" s="543" t="s">
        <v>203</v>
      </c>
      <c r="C20" s="856"/>
      <c r="D20" s="97">
        <f>+G20+J20+M20+P20+S20+V20+Y20</f>
        <v>0</v>
      </c>
      <c r="E20" s="200"/>
      <c r="F20" s="201"/>
      <c r="G20" s="199">
        <f>+Jogalkotás!D84</f>
        <v>0</v>
      </c>
      <c r="H20" s="200"/>
      <c r="I20" s="201"/>
      <c r="J20" s="199">
        <f>+'Szociális ellátások'!D82</f>
        <v>0</v>
      </c>
      <c r="K20" s="200"/>
      <c r="L20" s="201"/>
      <c r="M20" s="199">
        <f>+Városüzemeltetés!D82</f>
        <v>0</v>
      </c>
      <c r="N20" s="200"/>
      <c r="O20" s="201"/>
      <c r="P20" s="199">
        <f>+'VF saját forrásból'!D85</f>
        <v>0</v>
      </c>
      <c r="Q20" s="200"/>
      <c r="R20" s="201"/>
      <c r="S20" s="199">
        <f>+'VF Eu forrásból'!D84</f>
        <v>0</v>
      </c>
      <c r="T20" s="200"/>
      <c r="U20" s="201"/>
      <c r="V20" s="199">
        <f>+'Védőnő, EÜ'!D85</f>
        <v>0</v>
      </c>
      <c r="W20" s="200"/>
      <c r="X20" s="201"/>
      <c r="Y20" s="199">
        <f>+'Egyéb tevékenység'!D82</f>
        <v>0</v>
      </c>
      <c r="Z20" s="200"/>
      <c r="AA20" s="201"/>
    </row>
    <row r="21" spans="1:27" ht="27" customHeight="1">
      <c r="A21" s="5" t="s">
        <v>103</v>
      </c>
      <c r="B21" s="543" t="s">
        <v>170</v>
      </c>
      <c r="C21" s="856"/>
      <c r="D21" s="98">
        <f>+G21+J21+M21+P21+S21+V21+Y21</f>
        <v>219831</v>
      </c>
      <c r="E21" s="32"/>
      <c r="F21" s="203"/>
      <c r="G21" s="202">
        <f>+Jogalkotás!D87</f>
        <v>0</v>
      </c>
      <c r="H21" s="32"/>
      <c r="I21" s="203"/>
      <c r="J21" s="202">
        <f>+'Szociális ellátások'!D85</f>
        <v>0</v>
      </c>
      <c r="K21" s="32"/>
      <c r="L21" s="203"/>
      <c r="M21" s="202">
        <f>+Városüzemeltetés!D85</f>
        <v>0</v>
      </c>
      <c r="N21" s="32"/>
      <c r="O21" s="203"/>
      <c r="P21" s="202">
        <f>+'VF saját forrásból'!D88</f>
        <v>0</v>
      </c>
      <c r="Q21" s="32"/>
      <c r="R21" s="203"/>
      <c r="S21" s="202">
        <f>+'VF Eu forrásból'!D87</f>
        <v>0</v>
      </c>
      <c r="T21" s="32"/>
      <c r="U21" s="203"/>
      <c r="V21" s="202">
        <f>+'VF Eu forrásból'!D87</f>
        <v>0</v>
      </c>
      <c r="W21" s="32"/>
      <c r="X21" s="203"/>
      <c r="Y21" s="202">
        <f>+'Egyéb tevékenység'!D85</f>
        <v>219831</v>
      </c>
      <c r="Z21" s="32"/>
      <c r="AA21" s="203"/>
    </row>
    <row r="22" spans="1:27" ht="24.75" customHeight="1">
      <c r="A22" s="5" t="s">
        <v>105</v>
      </c>
      <c r="B22" s="543" t="s">
        <v>202</v>
      </c>
      <c r="C22" s="856"/>
      <c r="D22" s="98">
        <f>+G22+J22+M22+P22+S22+V22+Y22</f>
        <v>0</v>
      </c>
      <c r="E22" s="32"/>
      <c r="F22" s="203"/>
      <c r="G22" s="202">
        <f>+Jogalkotás!D90</f>
        <v>0</v>
      </c>
      <c r="H22" s="32"/>
      <c r="I22" s="203"/>
      <c r="J22" s="202">
        <f>+'Szociális ellátások'!D88</f>
        <v>0</v>
      </c>
      <c r="K22" s="32"/>
      <c r="L22" s="203"/>
      <c r="M22" s="202">
        <f>+Városüzemeltetés!D88</f>
        <v>0</v>
      </c>
      <c r="N22" s="32"/>
      <c r="O22" s="203"/>
      <c r="P22" s="202">
        <f>+'VF saját forrásból'!D91</f>
        <v>0</v>
      </c>
      <c r="Q22" s="32"/>
      <c r="R22" s="203"/>
      <c r="S22" s="202">
        <f>+'VF Eu forrásból'!D90</f>
        <v>0</v>
      </c>
      <c r="T22" s="32"/>
      <c r="U22" s="203"/>
      <c r="V22" s="202">
        <f>+'VF Eu forrásból'!D90</f>
        <v>0</v>
      </c>
      <c r="W22" s="32"/>
      <c r="X22" s="203"/>
      <c r="Y22" s="202">
        <f>+'Egyéb tevékenység'!D88</f>
        <v>0</v>
      </c>
      <c r="Z22" s="32"/>
      <c r="AA22" s="203"/>
    </row>
    <row r="23" spans="1:27" ht="29.25" customHeight="1">
      <c r="A23" s="5" t="s">
        <v>110</v>
      </c>
      <c r="B23" s="543" t="s">
        <v>169</v>
      </c>
      <c r="C23" s="856"/>
      <c r="D23" s="98">
        <f>+G23+J23+M23+P23+S23+V23+Y23</f>
        <v>126083</v>
      </c>
      <c r="E23" s="32"/>
      <c r="F23" s="203"/>
      <c r="G23" s="202">
        <f>+Jogalkotás!D95</f>
        <v>0</v>
      </c>
      <c r="H23" s="32"/>
      <c r="I23" s="203"/>
      <c r="J23" s="202">
        <f>+'Szociális ellátások'!D93</f>
        <v>0</v>
      </c>
      <c r="K23" s="32"/>
      <c r="L23" s="203"/>
      <c r="M23" s="202">
        <f>+Városüzemeltetés!D93</f>
        <v>61518</v>
      </c>
      <c r="N23" s="32"/>
      <c r="O23" s="203"/>
      <c r="P23" s="202">
        <f>+'VF saját forrásból'!D96</f>
        <v>0</v>
      </c>
      <c r="Q23" s="32"/>
      <c r="R23" s="203"/>
      <c r="S23" s="202">
        <f>+'VF Eu forrásból'!D95</f>
        <v>0</v>
      </c>
      <c r="T23" s="32"/>
      <c r="U23" s="203"/>
      <c r="V23" s="202">
        <f>+'VF Eu forrásból'!D95</f>
        <v>0</v>
      </c>
      <c r="W23" s="32"/>
      <c r="X23" s="203"/>
      <c r="Y23" s="202">
        <f>+'Egyéb tevékenység'!D93</f>
        <v>64565</v>
      </c>
      <c r="Z23" s="32"/>
      <c r="AA23" s="203"/>
    </row>
    <row r="24" spans="1:27" ht="15">
      <c r="A24" s="5" t="s">
        <v>112</v>
      </c>
      <c r="B24" s="857" t="s">
        <v>111</v>
      </c>
      <c r="C24" s="858"/>
      <c r="D24" s="98">
        <f>+G24+J24+M24+P24+S24+V24+Y24</f>
        <v>31739</v>
      </c>
      <c r="E24" s="32"/>
      <c r="F24" s="203"/>
      <c r="G24" s="202">
        <f>+Jogalkotás!D100</f>
        <v>0</v>
      </c>
      <c r="H24" s="32"/>
      <c r="I24" s="203"/>
      <c r="J24" s="202">
        <f>+'Szociális ellátások'!D98</f>
        <v>0</v>
      </c>
      <c r="K24" s="32"/>
      <c r="L24" s="203"/>
      <c r="M24" s="202">
        <f>+Városüzemeltetés!D98</f>
        <v>0</v>
      </c>
      <c r="N24" s="32"/>
      <c r="O24" s="203"/>
      <c r="P24" s="202">
        <f>+'VF saját forrásból'!D101</f>
        <v>2011</v>
      </c>
      <c r="Q24" s="32"/>
      <c r="R24" s="203"/>
      <c r="S24" s="202">
        <f>+'VF Eu forrásból'!D100</f>
        <v>0</v>
      </c>
      <c r="T24" s="32"/>
      <c r="U24" s="203"/>
      <c r="V24" s="202">
        <f>+'VF Eu forrásból'!D100</f>
        <v>0</v>
      </c>
      <c r="W24" s="32"/>
      <c r="X24" s="203"/>
      <c r="Y24" s="202">
        <f>+'Egyéb tevékenység'!D98</f>
        <v>29728</v>
      </c>
      <c r="Z24" s="32"/>
      <c r="AA24" s="203"/>
    </row>
    <row r="25" spans="1:27" s="55" customFormat="1" ht="12.75" customHeight="1" thickBot="1">
      <c r="A25" s="325" t="s">
        <v>113</v>
      </c>
      <c r="B25" s="607" t="s">
        <v>168</v>
      </c>
      <c r="C25" s="539"/>
      <c r="D25" s="99">
        <f>SUM(D20:D24)</f>
        <v>377653</v>
      </c>
      <c r="E25" s="87">
        <f>SUM(E20:E24)</f>
        <v>0</v>
      </c>
      <c r="F25" s="88">
        <f>SUM(F20:F24)</f>
        <v>0</v>
      </c>
      <c r="G25" s="326">
        <f>SUM(G20:G24)</f>
        <v>0</v>
      </c>
      <c r="H25" s="326">
        <f aca="true" t="shared" si="2" ref="H25:AA25">SUM(H20:H24)</f>
        <v>0</v>
      </c>
      <c r="I25" s="326">
        <f t="shared" si="2"/>
        <v>0</v>
      </c>
      <c r="J25" s="326">
        <f t="shared" si="2"/>
        <v>0</v>
      </c>
      <c r="K25" s="326">
        <f t="shared" si="2"/>
        <v>0</v>
      </c>
      <c r="L25" s="326">
        <f t="shared" si="2"/>
        <v>0</v>
      </c>
      <c r="M25" s="326">
        <f t="shared" si="2"/>
        <v>61518</v>
      </c>
      <c r="N25" s="326">
        <f t="shared" si="2"/>
        <v>0</v>
      </c>
      <c r="O25" s="326">
        <f t="shared" si="2"/>
        <v>0</v>
      </c>
      <c r="P25" s="326">
        <f t="shared" si="2"/>
        <v>2011</v>
      </c>
      <c r="Q25" s="326">
        <f t="shared" si="2"/>
        <v>0</v>
      </c>
      <c r="R25" s="326">
        <f t="shared" si="2"/>
        <v>0</v>
      </c>
      <c r="S25" s="326">
        <f t="shared" si="2"/>
        <v>0</v>
      </c>
      <c r="T25" s="326">
        <f t="shared" si="2"/>
        <v>0</v>
      </c>
      <c r="U25" s="326">
        <f t="shared" si="2"/>
        <v>0</v>
      </c>
      <c r="V25" s="326">
        <f t="shared" si="2"/>
        <v>0</v>
      </c>
      <c r="W25" s="326">
        <f t="shared" si="2"/>
        <v>0</v>
      </c>
      <c r="X25" s="326">
        <f t="shared" si="2"/>
        <v>0</v>
      </c>
      <c r="Y25" s="326">
        <f t="shared" si="2"/>
        <v>314124</v>
      </c>
      <c r="Z25" s="326">
        <f t="shared" si="2"/>
        <v>0</v>
      </c>
      <c r="AA25" s="326">
        <f t="shared" si="2"/>
        <v>0</v>
      </c>
    </row>
    <row r="26" spans="1:27" ht="15.75" thickBot="1">
      <c r="A26" s="327"/>
      <c r="B26" s="89"/>
      <c r="C26" s="89"/>
      <c r="D26" s="326"/>
      <c r="E26" s="90"/>
      <c r="F26" s="101"/>
      <c r="G26" s="100"/>
      <c r="H26" s="90"/>
      <c r="I26" s="101"/>
      <c r="J26" s="100"/>
      <c r="K26" s="90"/>
      <c r="L26" s="101"/>
      <c r="M26" s="100"/>
      <c r="N26" s="90"/>
      <c r="O26" s="101"/>
      <c r="P26" s="100"/>
      <c r="Q26" s="90"/>
      <c r="R26" s="101"/>
      <c r="S26" s="100"/>
      <c r="T26" s="90"/>
      <c r="U26" s="101"/>
      <c r="V26" s="100"/>
      <c r="W26" s="90"/>
      <c r="X26" s="101"/>
      <c r="Y26" s="100"/>
      <c r="Z26" s="90"/>
      <c r="AA26" s="101"/>
    </row>
    <row r="27" spans="1:27" s="55" customFormat="1" ht="12.75" customHeight="1" thickBot="1">
      <c r="A27" s="91" t="s">
        <v>128</v>
      </c>
      <c r="B27" s="639" t="s">
        <v>166</v>
      </c>
      <c r="C27" s="606"/>
      <c r="D27" s="102">
        <f>+G27+J27+M27+P27+S27+V27+Y27</f>
        <v>472553</v>
      </c>
      <c r="E27" s="92"/>
      <c r="F27" s="93"/>
      <c r="G27" s="102">
        <f>+Jogalkotás!D111</f>
        <v>50</v>
      </c>
      <c r="H27" s="92"/>
      <c r="I27" s="93"/>
      <c r="J27" s="102">
        <f>+'Szociális ellátások'!D109</f>
        <v>0</v>
      </c>
      <c r="K27" s="92"/>
      <c r="L27" s="93"/>
      <c r="M27" s="102">
        <f>+Városüzemeltetés!D109</f>
        <v>0</v>
      </c>
      <c r="N27" s="92"/>
      <c r="O27" s="93"/>
      <c r="P27" s="102">
        <f>+'VF saját forrásból'!D112</f>
        <v>159930</v>
      </c>
      <c r="Q27" s="92"/>
      <c r="R27" s="93"/>
      <c r="S27" s="102">
        <f>+'VF Eu forrásból'!D111</f>
        <v>312360</v>
      </c>
      <c r="T27" s="92"/>
      <c r="U27" s="93"/>
      <c r="V27" s="102">
        <f>+'Védőnő, EÜ'!D112</f>
        <v>213</v>
      </c>
      <c r="W27" s="92"/>
      <c r="X27" s="93"/>
      <c r="Y27" s="102">
        <f>+'Egyéb tevékenység'!D109</f>
        <v>0</v>
      </c>
      <c r="Z27" s="92"/>
      <c r="AA27" s="93"/>
    </row>
    <row r="28" spans="1:27" ht="15.75" thickBot="1">
      <c r="A28" s="327"/>
      <c r="B28" s="89"/>
      <c r="C28" s="89"/>
      <c r="D28" s="102"/>
      <c r="E28" s="90"/>
      <c r="F28" s="101"/>
      <c r="G28" s="100"/>
      <c r="H28" s="90"/>
      <c r="I28" s="101"/>
      <c r="J28" s="100"/>
      <c r="K28" s="90"/>
      <c r="L28" s="101"/>
      <c r="M28" s="100"/>
      <c r="N28" s="90"/>
      <c r="O28" s="101"/>
      <c r="P28" s="100"/>
      <c r="Q28" s="90"/>
      <c r="R28" s="101"/>
      <c r="S28" s="100"/>
      <c r="T28" s="90"/>
      <c r="U28" s="101"/>
      <c r="V28" s="100"/>
      <c r="W28" s="90"/>
      <c r="X28" s="101"/>
      <c r="Y28" s="100"/>
      <c r="Z28" s="90"/>
      <c r="AA28" s="101"/>
    </row>
    <row r="29" spans="1:27" s="55" customFormat="1" ht="12.75" customHeight="1" thickBot="1">
      <c r="A29" s="91" t="s">
        <v>137</v>
      </c>
      <c r="B29" s="639" t="s">
        <v>165</v>
      </c>
      <c r="C29" s="606"/>
      <c r="D29" s="102">
        <f>+G29+J29+M29+P29+S29+V29+Y29</f>
        <v>14286</v>
      </c>
      <c r="E29" s="92"/>
      <c r="F29" s="93"/>
      <c r="G29" s="102">
        <f>+Jogalkotás!D117</f>
        <v>0</v>
      </c>
      <c r="H29" s="92"/>
      <c r="I29" s="93"/>
      <c r="J29" s="102">
        <f>+'Szociális ellátások'!D115</f>
        <v>0</v>
      </c>
      <c r="K29" s="92"/>
      <c r="L29" s="93"/>
      <c r="M29" s="102">
        <f>+Városüzemeltetés!D115</f>
        <v>0</v>
      </c>
      <c r="N29" s="92"/>
      <c r="O29" s="93"/>
      <c r="P29" s="102">
        <f>+'VF saját forrásból'!D118</f>
        <v>14286</v>
      </c>
      <c r="Q29" s="92"/>
      <c r="R29" s="93"/>
      <c r="S29" s="102">
        <f>+'VF Eu forrásból'!D117</f>
        <v>0</v>
      </c>
      <c r="T29" s="92"/>
      <c r="U29" s="93"/>
      <c r="V29" s="102">
        <f>+'Védőnő, EÜ'!D118</f>
        <v>0</v>
      </c>
      <c r="W29" s="92"/>
      <c r="X29" s="93"/>
      <c r="Y29" s="102">
        <f>+'Egyéb tevékenység'!D115</f>
        <v>0</v>
      </c>
      <c r="Z29" s="92"/>
      <c r="AA29" s="93"/>
    </row>
    <row r="30" spans="1:27" ht="15.75" thickBot="1">
      <c r="A30" s="327"/>
      <c r="B30" s="89"/>
      <c r="C30" s="89"/>
      <c r="D30" s="102"/>
      <c r="E30" s="90"/>
      <c r="F30" s="101"/>
      <c r="G30" s="100"/>
      <c r="H30" s="90"/>
      <c r="I30" s="101"/>
      <c r="J30" s="100"/>
      <c r="K30" s="90"/>
      <c r="L30" s="101"/>
      <c r="M30" s="100"/>
      <c r="N30" s="90"/>
      <c r="O30" s="101"/>
      <c r="P30" s="100"/>
      <c r="Q30" s="90"/>
      <c r="R30" s="101"/>
      <c r="S30" s="100"/>
      <c r="T30" s="90"/>
      <c r="U30" s="101"/>
      <c r="V30" s="100"/>
      <c r="W30" s="90"/>
      <c r="X30" s="101"/>
      <c r="Y30" s="100"/>
      <c r="Z30" s="90"/>
      <c r="AA30" s="101"/>
    </row>
    <row r="31" spans="1:27" s="55" customFormat="1" ht="12.75" customHeight="1" thickBot="1">
      <c r="A31" s="91" t="s">
        <v>139</v>
      </c>
      <c r="B31" s="639" t="s">
        <v>163</v>
      </c>
      <c r="C31" s="606"/>
      <c r="D31" s="102">
        <f>+G31+J31+M31+P31+S31+V31+Y31</f>
        <v>10515</v>
      </c>
      <c r="E31" s="92"/>
      <c r="F31" s="93"/>
      <c r="G31" s="102">
        <f>+Jogalkotás!D121</f>
        <v>1769</v>
      </c>
      <c r="H31" s="92"/>
      <c r="I31" s="93"/>
      <c r="J31" s="102">
        <f>+'Szociális ellátások'!D119</f>
        <v>0</v>
      </c>
      <c r="K31" s="92"/>
      <c r="L31" s="93"/>
      <c r="M31" s="102">
        <f>+Városüzemeltetés!D119</f>
        <v>0</v>
      </c>
      <c r="N31" s="92"/>
      <c r="O31" s="93"/>
      <c r="P31" s="102">
        <f>+'VF saját forrásból'!D122</f>
        <v>6451</v>
      </c>
      <c r="Q31" s="92"/>
      <c r="R31" s="93"/>
      <c r="S31" s="102">
        <f>+'VF Eu forrásból'!D122</f>
        <v>2295</v>
      </c>
      <c r="T31" s="92"/>
      <c r="U31" s="93"/>
      <c r="V31" s="102">
        <f>+'Védőnő, EÜ'!D122</f>
        <v>0</v>
      </c>
      <c r="W31" s="92"/>
      <c r="X31" s="93"/>
      <c r="Y31" s="102">
        <f>+'Egyéb tevékenység'!D119</f>
        <v>0</v>
      </c>
      <c r="Z31" s="92"/>
      <c r="AA31" s="93"/>
    </row>
    <row r="32" spans="1:27" ht="15.75" thickBot="1">
      <c r="A32" s="327"/>
      <c r="B32" s="89"/>
      <c r="C32" s="89"/>
      <c r="D32" s="100"/>
      <c r="E32" s="90"/>
      <c r="F32" s="101"/>
      <c r="G32" s="100"/>
      <c r="H32" s="90"/>
      <c r="I32" s="101"/>
      <c r="J32" s="100"/>
      <c r="K32" s="90"/>
      <c r="L32" s="101"/>
      <c r="M32" s="100"/>
      <c r="N32" s="90"/>
      <c r="O32" s="101"/>
      <c r="P32" s="100"/>
      <c r="Q32" s="90"/>
      <c r="R32" s="101"/>
      <c r="S32" s="100"/>
      <c r="T32" s="90"/>
      <c r="U32" s="101"/>
      <c r="V32" s="100"/>
      <c r="W32" s="90"/>
      <c r="X32" s="101"/>
      <c r="Y32" s="100"/>
      <c r="Z32" s="90"/>
      <c r="AA32" s="101"/>
    </row>
    <row r="33" spans="1:27" s="55" customFormat="1" ht="12.75" customHeight="1" thickBot="1">
      <c r="A33" s="62" t="s">
        <v>140</v>
      </c>
      <c r="B33" s="639" t="s">
        <v>162</v>
      </c>
      <c r="C33" s="606"/>
      <c r="D33" s="214">
        <f>+D31+D29+D27+D25+D18+D16+D9+D7</f>
        <v>1004855</v>
      </c>
      <c r="E33" s="92">
        <f>+E31+E29+E27+E25+E18+E16+E9+E7</f>
        <v>0</v>
      </c>
      <c r="F33" s="215">
        <f>+F31+F29+F27+F25+F18+F16+F9+F7</f>
        <v>0</v>
      </c>
      <c r="G33" s="102">
        <f>+G31+G29+G27+G25+G18+G16+G9+G7</f>
        <v>28641</v>
      </c>
      <c r="H33" s="102">
        <f aca="true" t="shared" si="3" ref="H33:AA33">+H31+H29+H27+H25+H18+H16+H9+H7</f>
        <v>0</v>
      </c>
      <c r="I33" s="330">
        <f t="shared" si="3"/>
        <v>0</v>
      </c>
      <c r="J33" s="102">
        <f t="shared" si="3"/>
        <v>15900</v>
      </c>
      <c r="K33" s="102">
        <f t="shared" si="3"/>
        <v>0</v>
      </c>
      <c r="L33" s="330">
        <f t="shared" si="3"/>
        <v>0</v>
      </c>
      <c r="M33" s="102">
        <f t="shared" si="3"/>
        <v>77665</v>
      </c>
      <c r="N33" s="102">
        <f t="shared" si="3"/>
        <v>0</v>
      </c>
      <c r="O33" s="330">
        <f t="shared" si="3"/>
        <v>0</v>
      </c>
      <c r="P33" s="102">
        <f t="shared" si="3"/>
        <v>184442</v>
      </c>
      <c r="Q33" s="102">
        <f t="shared" si="3"/>
        <v>0</v>
      </c>
      <c r="R33" s="330">
        <f t="shared" si="3"/>
        <v>0</v>
      </c>
      <c r="S33" s="102">
        <f t="shared" si="3"/>
        <v>328530</v>
      </c>
      <c r="T33" s="102">
        <f t="shared" si="3"/>
        <v>0</v>
      </c>
      <c r="U33" s="330">
        <f t="shared" si="3"/>
        <v>0</v>
      </c>
      <c r="V33" s="102">
        <f t="shared" si="3"/>
        <v>13852</v>
      </c>
      <c r="W33" s="102">
        <f t="shared" si="3"/>
        <v>0</v>
      </c>
      <c r="X33" s="330">
        <f t="shared" si="3"/>
        <v>0</v>
      </c>
      <c r="Y33" s="102">
        <f t="shared" si="3"/>
        <v>355825</v>
      </c>
      <c r="Z33" s="102">
        <f t="shared" si="3"/>
        <v>0</v>
      </c>
      <c r="AA33" s="330">
        <f t="shared" si="3"/>
        <v>0</v>
      </c>
    </row>
    <row r="34" spans="1:27" ht="15.75" thickBot="1">
      <c r="A34" s="328"/>
      <c r="D34" s="106"/>
      <c r="F34" s="107"/>
      <c r="G34" s="106"/>
      <c r="I34" s="107"/>
      <c r="J34" s="106"/>
      <c r="L34" s="107"/>
      <c r="M34" s="106"/>
      <c r="O34" s="107"/>
      <c r="P34" s="106"/>
      <c r="R34" s="107"/>
      <c r="S34" s="106"/>
      <c r="U34" s="107"/>
      <c r="V34" s="106"/>
      <c r="X34" s="107"/>
      <c r="Y34" s="106"/>
      <c r="AA34" s="107"/>
    </row>
    <row r="35" spans="1:27" s="55" customFormat="1" ht="13.5" thickBot="1">
      <c r="A35" s="105" t="s">
        <v>312</v>
      </c>
      <c r="B35" s="863" t="s">
        <v>318</v>
      </c>
      <c r="C35" s="864"/>
      <c r="D35" s="206">
        <f>+G35+J35+M35+P35+S35+V35+Y35</f>
        <v>404174</v>
      </c>
      <c r="E35" s="63"/>
      <c r="F35" s="64"/>
      <c r="G35" s="204"/>
      <c r="H35" s="205"/>
      <c r="I35" s="64"/>
      <c r="J35" s="206"/>
      <c r="K35" s="63"/>
      <c r="L35" s="64"/>
      <c r="M35" s="206"/>
      <c r="N35" s="63"/>
      <c r="O35" s="64"/>
      <c r="P35" s="206"/>
      <c r="Q35" s="63"/>
      <c r="R35" s="64"/>
      <c r="S35" s="206"/>
      <c r="T35" s="63"/>
      <c r="U35" s="64"/>
      <c r="V35" s="206"/>
      <c r="W35" s="63"/>
      <c r="X35" s="64"/>
      <c r="Y35" s="206">
        <f>+'Egyéb tevékenység'!D128</f>
        <v>404174</v>
      </c>
      <c r="Z35" s="63"/>
      <c r="AA35" s="64"/>
    </row>
  </sheetData>
  <sheetProtection/>
  <mergeCells count="34">
    <mergeCell ref="B16:C16"/>
    <mergeCell ref="B35:C35"/>
    <mergeCell ref="S3:U3"/>
    <mergeCell ref="B9:C9"/>
    <mergeCell ref="B20:C20"/>
    <mergeCell ref="B33:C33"/>
    <mergeCell ref="J3:L3"/>
    <mergeCell ref="M3:O3"/>
    <mergeCell ref="B13:C13"/>
    <mergeCell ref="B14:C14"/>
    <mergeCell ref="B15:C15"/>
    <mergeCell ref="G3:I3"/>
    <mergeCell ref="B5:C5"/>
    <mergeCell ref="B7:C7"/>
    <mergeCell ref="B6:C6"/>
    <mergeCell ref="B11:C11"/>
    <mergeCell ref="B12:C12"/>
    <mergeCell ref="B31:C31"/>
    <mergeCell ref="B25:C25"/>
    <mergeCell ref="B18:C18"/>
    <mergeCell ref="B19:C19"/>
    <mergeCell ref="B21:C21"/>
    <mergeCell ref="B22:C22"/>
    <mergeCell ref="B23:C23"/>
    <mergeCell ref="B24:C24"/>
    <mergeCell ref="B27:C27"/>
    <mergeCell ref="B29:C29"/>
    <mergeCell ref="Y2:AA2"/>
    <mergeCell ref="A3:A4"/>
    <mergeCell ref="B3:C4"/>
    <mergeCell ref="D3:F3"/>
    <mergeCell ref="V3:X3"/>
    <mergeCell ref="Y3:AA3"/>
    <mergeCell ref="P3:R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  <headerFooter alignWithMargins="0">
    <oddHeader>&amp;CMartonvásár Város Képviselőtestület  ..../2014 (........) önkormányzati rendelete  Martonvásár Város 2014. évi költségvetéséről&amp;R5.melléklet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zoomScalePageLayoutView="0" workbookViewId="0" topLeftCell="A34">
      <selection activeCell="F53" sqref="F53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40.421875" style="30" customWidth="1"/>
    <col min="4" max="4" width="10.28125" style="21" bestFit="1" customWidth="1"/>
    <col min="5" max="5" width="8.28125" style="21" bestFit="1" customWidth="1"/>
    <col min="6" max="6" width="8.7109375" style="21" customWidth="1"/>
    <col min="7" max="16384" width="9.140625" style="1" customWidth="1"/>
  </cols>
  <sheetData>
    <row r="1" spans="1:6" ht="15.75">
      <c r="A1" s="866" t="s">
        <v>528</v>
      </c>
      <c r="B1" s="866"/>
      <c r="C1" s="866"/>
      <c r="D1" s="866"/>
      <c r="E1" s="866"/>
      <c r="F1" s="866"/>
    </row>
    <row r="2" spans="1:6" ht="15.75">
      <c r="A2" s="866" t="s">
        <v>529</v>
      </c>
      <c r="B2" s="866"/>
      <c r="C2" s="866"/>
      <c r="D2" s="866"/>
      <c r="E2" s="866"/>
      <c r="F2" s="866"/>
    </row>
    <row r="3" spans="4:6" ht="12" customHeight="1">
      <c r="D3" s="865" t="s">
        <v>526</v>
      </c>
      <c r="E3" s="865"/>
      <c r="F3" s="865"/>
    </row>
    <row r="4" spans="1:6" ht="15" customHeight="1">
      <c r="A4" s="875" t="s">
        <v>1</v>
      </c>
      <c r="B4" s="875" t="s">
        <v>201</v>
      </c>
      <c r="C4" s="875"/>
      <c r="D4" s="873" t="s">
        <v>181</v>
      </c>
      <c r="E4" s="873"/>
      <c r="F4" s="873"/>
    </row>
    <row r="5" spans="1:6" s="3" customFormat="1" ht="25.5">
      <c r="A5" s="875"/>
      <c r="B5" s="875"/>
      <c r="C5" s="875"/>
      <c r="D5" s="4" t="s">
        <v>188</v>
      </c>
      <c r="E5" s="4" t="s">
        <v>189</v>
      </c>
      <c r="F5" s="4" t="s">
        <v>190</v>
      </c>
    </row>
    <row r="6" spans="1:6" s="3" customFormat="1" ht="15">
      <c r="A6" s="875"/>
      <c r="B6" s="875"/>
      <c r="C6" s="875"/>
      <c r="D6" s="874" t="s">
        <v>212</v>
      </c>
      <c r="E6" s="874"/>
      <c r="F6" s="874"/>
    </row>
    <row r="7" spans="1:6" ht="15" customHeight="1">
      <c r="A7" s="5" t="s">
        <v>3</v>
      </c>
      <c r="B7" s="857" t="s">
        <v>2</v>
      </c>
      <c r="C7" s="857"/>
      <c r="D7" s="6"/>
      <c r="E7" s="6"/>
      <c r="F7" s="6"/>
    </row>
    <row r="8" spans="1:6" ht="15" customHeight="1">
      <c r="A8" s="5" t="s">
        <v>5</v>
      </c>
      <c r="B8" s="857" t="s">
        <v>4</v>
      </c>
      <c r="C8" s="857"/>
      <c r="D8" s="6"/>
      <c r="E8" s="6"/>
      <c r="F8" s="6"/>
    </row>
    <row r="9" spans="1:6" ht="15" customHeight="1">
      <c r="A9" s="5" t="s">
        <v>7</v>
      </c>
      <c r="B9" s="857" t="s">
        <v>6</v>
      </c>
      <c r="C9" s="857"/>
      <c r="D9" s="6"/>
      <c r="E9" s="6"/>
      <c r="F9" s="6"/>
    </row>
    <row r="10" spans="1:6" ht="15" customHeight="1">
      <c r="A10" s="5" t="s">
        <v>9</v>
      </c>
      <c r="B10" s="857" t="s">
        <v>8</v>
      </c>
      <c r="C10" s="857"/>
      <c r="D10" s="6"/>
      <c r="E10" s="6"/>
      <c r="F10" s="6"/>
    </row>
    <row r="11" spans="1:6" ht="15" customHeight="1">
      <c r="A11" s="5" t="s">
        <v>11</v>
      </c>
      <c r="B11" s="857" t="s">
        <v>10</v>
      </c>
      <c r="C11" s="857"/>
      <c r="D11" s="6"/>
      <c r="E11" s="6"/>
      <c r="F11" s="6"/>
    </row>
    <row r="12" spans="1:6" ht="15" customHeight="1">
      <c r="A12" s="5" t="s">
        <v>13</v>
      </c>
      <c r="B12" s="857" t="s">
        <v>12</v>
      </c>
      <c r="C12" s="857"/>
      <c r="D12" s="22"/>
      <c r="E12" s="22"/>
      <c r="F12" s="22"/>
    </row>
    <row r="13" spans="1:6" ht="15" customHeight="1">
      <c r="A13" s="5" t="s">
        <v>15</v>
      </c>
      <c r="B13" s="857" t="s">
        <v>14</v>
      </c>
      <c r="C13" s="857"/>
      <c r="D13" s="22"/>
      <c r="E13" s="22"/>
      <c r="F13" s="22"/>
    </row>
    <row r="14" spans="1:6" ht="15" customHeight="1">
      <c r="A14" s="5" t="s">
        <v>17</v>
      </c>
      <c r="B14" s="857" t="s">
        <v>16</v>
      </c>
      <c r="C14" s="857"/>
      <c r="D14" s="22"/>
      <c r="E14" s="22"/>
      <c r="F14" s="22"/>
    </row>
    <row r="15" spans="1:6" ht="15" customHeight="1">
      <c r="A15" s="5" t="s">
        <v>19</v>
      </c>
      <c r="B15" s="857" t="s">
        <v>18</v>
      </c>
      <c r="C15" s="857"/>
      <c r="D15" s="22"/>
      <c r="E15" s="22"/>
      <c r="F15" s="22"/>
    </row>
    <row r="16" spans="1:6" ht="15" customHeight="1">
      <c r="A16" s="5" t="s">
        <v>21</v>
      </c>
      <c r="B16" s="857" t="s">
        <v>20</v>
      </c>
      <c r="C16" s="857"/>
      <c r="D16" s="22"/>
      <c r="E16" s="22"/>
      <c r="F16" s="22"/>
    </row>
    <row r="17" spans="1:6" ht="15" customHeight="1">
      <c r="A17" s="5" t="s">
        <v>23</v>
      </c>
      <c r="B17" s="857" t="s">
        <v>22</v>
      </c>
      <c r="C17" s="857"/>
      <c r="D17" s="22"/>
      <c r="E17" s="22"/>
      <c r="F17" s="22"/>
    </row>
    <row r="18" spans="1:6" ht="15" customHeight="1">
      <c r="A18" s="5" t="s">
        <v>25</v>
      </c>
      <c r="B18" s="857" t="s">
        <v>24</v>
      </c>
      <c r="C18" s="857"/>
      <c r="D18" s="22"/>
      <c r="E18" s="22"/>
      <c r="F18" s="22"/>
    </row>
    <row r="19" spans="1:6" ht="15" customHeight="1">
      <c r="A19" s="5" t="s">
        <v>26</v>
      </c>
      <c r="B19" s="857" t="s">
        <v>180</v>
      </c>
      <c r="C19" s="857"/>
      <c r="D19" s="22"/>
      <c r="E19" s="22"/>
      <c r="F19" s="22"/>
    </row>
    <row r="20" spans="1:6" ht="15" customHeight="1">
      <c r="A20" s="5" t="s">
        <v>26</v>
      </c>
      <c r="B20" s="857" t="s">
        <v>27</v>
      </c>
      <c r="C20" s="857"/>
      <c r="D20" s="22"/>
      <c r="E20" s="22"/>
      <c r="F20" s="22"/>
    </row>
    <row r="21" spans="1:6" ht="12" customHeight="1">
      <c r="A21" s="7" t="s">
        <v>28</v>
      </c>
      <c r="B21" s="869" t="s">
        <v>179</v>
      </c>
      <c r="C21" s="869"/>
      <c r="D21" s="22"/>
      <c r="E21" s="22"/>
      <c r="F21" s="22"/>
    </row>
    <row r="22" spans="1:6" ht="12" customHeight="1">
      <c r="A22" s="5" t="s">
        <v>30</v>
      </c>
      <c r="B22" s="857" t="s">
        <v>29</v>
      </c>
      <c r="C22" s="857"/>
      <c r="D22" s="22">
        <v>7962</v>
      </c>
      <c r="E22" s="22"/>
      <c r="F22" s="22"/>
    </row>
    <row r="23" spans="1:6" ht="12" customHeight="1">
      <c r="A23" s="5" t="s">
        <v>32</v>
      </c>
      <c r="B23" s="857" t="s">
        <v>31</v>
      </c>
      <c r="C23" s="857"/>
      <c r="D23" s="22">
        <v>6407</v>
      </c>
      <c r="E23" s="22"/>
      <c r="F23" s="22"/>
    </row>
    <row r="24" spans="1:6" ht="12" customHeight="1">
      <c r="A24" s="5" t="s">
        <v>34</v>
      </c>
      <c r="B24" s="857" t="s">
        <v>33</v>
      </c>
      <c r="C24" s="857"/>
      <c r="D24" s="22">
        <v>400</v>
      </c>
      <c r="E24" s="22"/>
      <c r="F24" s="22"/>
    </row>
    <row r="25" spans="1:6" ht="12" customHeight="1">
      <c r="A25" s="7" t="s">
        <v>35</v>
      </c>
      <c r="B25" s="869" t="s">
        <v>178</v>
      </c>
      <c r="C25" s="869"/>
      <c r="D25" s="56">
        <f>SUM(D22:D24)</f>
        <v>14769</v>
      </c>
      <c r="E25" s="56"/>
      <c r="F25" s="56"/>
    </row>
    <row r="26" spans="1:6" ht="12" customHeight="1">
      <c r="A26" s="8" t="s">
        <v>36</v>
      </c>
      <c r="B26" s="868" t="s">
        <v>177</v>
      </c>
      <c r="C26" s="868"/>
      <c r="D26" s="54">
        <f>+D25+D21</f>
        <v>14769</v>
      </c>
      <c r="E26" s="54"/>
      <c r="F26" s="54"/>
    </row>
    <row r="27" spans="1:6" ht="12" customHeight="1">
      <c r="A27" s="9"/>
      <c r="B27" s="10"/>
      <c r="C27" s="10"/>
      <c r="D27" s="24"/>
      <c r="E27" s="24"/>
      <c r="F27" s="25"/>
    </row>
    <row r="28" spans="1:6" ht="12" customHeight="1">
      <c r="A28" s="11" t="s">
        <v>37</v>
      </c>
      <c r="B28" s="868" t="s">
        <v>176</v>
      </c>
      <c r="C28" s="868"/>
      <c r="D28" s="57">
        <f>SUM(D29:D33)</f>
        <v>4097</v>
      </c>
      <c r="E28" s="57"/>
      <c r="F28" s="57"/>
    </row>
    <row r="29" spans="1:6" ht="12" customHeight="1">
      <c r="A29" s="37" t="s">
        <v>37</v>
      </c>
      <c r="B29" s="45"/>
      <c r="C29" s="38" t="s">
        <v>38</v>
      </c>
      <c r="D29" s="25">
        <v>3840</v>
      </c>
      <c r="E29" s="22"/>
      <c r="F29" s="22"/>
    </row>
    <row r="30" spans="1:6" ht="12" customHeight="1">
      <c r="A30" s="37" t="s">
        <v>37</v>
      </c>
      <c r="B30" s="45"/>
      <c r="C30" s="38" t="s">
        <v>39</v>
      </c>
      <c r="D30" s="25"/>
      <c r="E30" s="22"/>
      <c r="F30" s="22"/>
    </row>
    <row r="31" spans="1:6" ht="12" customHeight="1">
      <c r="A31" s="37" t="s">
        <v>37</v>
      </c>
      <c r="B31" s="45"/>
      <c r="C31" s="38" t="s">
        <v>40</v>
      </c>
      <c r="D31" s="25">
        <v>153</v>
      </c>
      <c r="E31" s="22"/>
      <c r="F31" s="22"/>
    </row>
    <row r="32" spans="1:6" ht="12" customHeight="1">
      <c r="A32" s="37" t="s">
        <v>37</v>
      </c>
      <c r="B32" s="45"/>
      <c r="C32" s="38" t="s">
        <v>41</v>
      </c>
      <c r="D32" s="25"/>
      <c r="E32" s="22"/>
      <c r="F32" s="22"/>
    </row>
    <row r="33" spans="1:6" ht="12" customHeight="1">
      <c r="A33" s="39" t="s">
        <v>37</v>
      </c>
      <c r="B33" s="45"/>
      <c r="C33" s="38" t="s">
        <v>42</v>
      </c>
      <c r="D33" s="27">
        <v>104</v>
      </c>
      <c r="E33" s="23"/>
      <c r="F33" s="23"/>
    </row>
    <row r="34" spans="1:6" ht="12" customHeight="1">
      <c r="A34" s="12"/>
      <c r="B34" s="28"/>
      <c r="C34" s="13"/>
      <c r="D34" s="24"/>
      <c r="E34" s="24"/>
      <c r="F34" s="25"/>
    </row>
    <row r="35" spans="1:6" ht="12" customHeight="1">
      <c r="A35" s="14" t="s">
        <v>44</v>
      </c>
      <c r="B35" s="867" t="s">
        <v>43</v>
      </c>
      <c r="C35" s="867"/>
      <c r="D35" s="26"/>
      <c r="E35" s="26"/>
      <c r="F35" s="26"/>
    </row>
    <row r="36" spans="1:6" ht="12" customHeight="1">
      <c r="A36" s="5" t="s">
        <v>46</v>
      </c>
      <c r="B36" s="857" t="s">
        <v>45</v>
      </c>
      <c r="C36" s="857"/>
      <c r="D36" s="22"/>
      <c r="E36" s="22"/>
      <c r="F36" s="22"/>
    </row>
    <row r="37" spans="1:6" ht="12" customHeight="1">
      <c r="A37" s="5" t="s">
        <v>48</v>
      </c>
      <c r="B37" s="857" t="s">
        <v>47</v>
      </c>
      <c r="C37" s="857"/>
      <c r="D37" s="22"/>
      <c r="E37" s="22"/>
      <c r="F37" s="22"/>
    </row>
    <row r="38" spans="1:6" s="58" customFormat="1" ht="12" customHeight="1">
      <c r="A38" s="7" t="s">
        <v>49</v>
      </c>
      <c r="B38" s="869" t="s">
        <v>175</v>
      </c>
      <c r="C38" s="869"/>
      <c r="D38" s="56">
        <f>SUM(D35:D37)</f>
        <v>0</v>
      </c>
      <c r="E38" s="56"/>
      <c r="F38" s="56"/>
    </row>
    <row r="39" spans="1:6" ht="12" customHeight="1">
      <c r="A39" s="5" t="s">
        <v>51</v>
      </c>
      <c r="B39" s="857" t="s">
        <v>50</v>
      </c>
      <c r="C39" s="857"/>
      <c r="D39" s="22">
        <f>90+2160</f>
        <v>2250</v>
      </c>
      <c r="E39" s="22"/>
      <c r="F39" s="22"/>
    </row>
    <row r="40" spans="1:6" ht="12" customHeight="1">
      <c r="A40" s="5" t="s">
        <v>53</v>
      </c>
      <c r="B40" s="857" t="s">
        <v>52</v>
      </c>
      <c r="C40" s="857"/>
      <c r="D40" s="22">
        <v>400</v>
      </c>
      <c r="E40" s="22"/>
      <c r="F40" s="22"/>
    </row>
    <row r="41" spans="1:6" s="58" customFormat="1" ht="12" customHeight="1">
      <c r="A41" s="7" t="s">
        <v>54</v>
      </c>
      <c r="B41" s="869" t="s">
        <v>174</v>
      </c>
      <c r="C41" s="869"/>
      <c r="D41" s="56">
        <f>SUM(D39:D40)</f>
        <v>2650</v>
      </c>
      <c r="E41" s="56"/>
      <c r="F41" s="56"/>
    </row>
    <row r="42" spans="1:6" ht="12" customHeight="1">
      <c r="A42" s="5" t="s">
        <v>56</v>
      </c>
      <c r="B42" s="857" t="s">
        <v>55</v>
      </c>
      <c r="C42" s="857"/>
      <c r="D42" s="22"/>
      <c r="E42" s="22"/>
      <c r="F42" s="22"/>
    </row>
    <row r="43" spans="1:6" ht="12" customHeight="1">
      <c r="A43" s="5" t="s">
        <v>58</v>
      </c>
      <c r="B43" s="857" t="s">
        <v>57</v>
      </c>
      <c r="C43" s="857"/>
      <c r="D43" s="22"/>
      <c r="E43" s="22"/>
      <c r="F43" s="22"/>
    </row>
    <row r="44" spans="1:6" ht="12" customHeight="1">
      <c r="A44" s="5" t="s">
        <v>59</v>
      </c>
      <c r="B44" s="857" t="s">
        <v>172</v>
      </c>
      <c r="C44" s="857"/>
      <c r="D44" s="22"/>
      <c r="E44" s="22"/>
      <c r="F44" s="22"/>
    </row>
    <row r="45" spans="1:6" ht="12" customHeight="1">
      <c r="A45" s="5" t="s">
        <v>61</v>
      </c>
      <c r="B45" s="857" t="s">
        <v>60</v>
      </c>
      <c r="C45" s="857"/>
      <c r="D45" s="22"/>
      <c r="E45" s="22"/>
      <c r="F45" s="22"/>
    </row>
    <row r="46" spans="1:6" ht="12" customHeight="1">
      <c r="A46" s="5" t="s">
        <v>62</v>
      </c>
      <c r="B46" s="870" t="s">
        <v>171</v>
      </c>
      <c r="C46" s="870"/>
      <c r="D46" s="22">
        <f>+D47+D48</f>
        <v>0</v>
      </c>
      <c r="E46" s="22"/>
      <c r="F46" s="22"/>
    </row>
    <row r="47" spans="1:6" ht="12" customHeight="1">
      <c r="A47" s="37" t="s">
        <v>62</v>
      </c>
      <c r="B47" s="45"/>
      <c r="C47" s="38" t="s">
        <v>63</v>
      </c>
      <c r="D47" s="25"/>
      <c r="E47" s="22"/>
      <c r="F47" s="22"/>
    </row>
    <row r="48" spans="1:6" ht="12" customHeight="1">
      <c r="A48" s="37" t="s">
        <v>62</v>
      </c>
      <c r="B48" s="45"/>
      <c r="C48" s="38" t="s">
        <v>173</v>
      </c>
      <c r="D48" s="25"/>
      <c r="E48" s="22"/>
      <c r="F48" s="22"/>
    </row>
    <row r="49" spans="1:6" ht="12" customHeight="1">
      <c r="A49" s="5" t="s">
        <v>65</v>
      </c>
      <c r="B49" s="867" t="s">
        <v>64</v>
      </c>
      <c r="C49" s="867"/>
      <c r="D49" s="22"/>
      <c r="E49" s="22"/>
      <c r="F49" s="22"/>
    </row>
    <row r="50" spans="1:6" ht="12" customHeight="1">
      <c r="A50" s="5" t="s">
        <v>67</v>
      </c>
      <c r="B50" s="857" t="s">
        <v>66</v>
      </c>
      <c r="C50" s="857"/>
      <c r="D50" s="22">
        <v>4500</v>
      </c>
      <c r="E50" s="22"/>
      <c r="F50" s="22"/>
    </row>
    <row r="51" spans="1:6" s="58" customFormat="1" ht="12" customHeight="1">
      <c r="A51" s="7" t="s">
        <v>68</v>
      </c>
      <c r="B51" s="869" t="s">
        <v>161</v>
      </c>
      <c r="C51" s="869"/>
      <c r="D51" s="56">
        <f>+D50+D49+D46+D45+D44+D43+D42</f>
        <v>4500</v>
      </c>
      <c r="E51" s="56"/>
      <c r="F51" s="56"/>
    </row>
    <row r="52" spans="1:6" ht="12" customHeight="1">
      <c r="A52" s="5" t="s">
        <v>70</v>
      </c>
      <c r="B52" s="857" t="s">
        <v>69</v>
      </c>
      <c r="C52" s="857"/>
      <c r="D52" s="22">
        <v>600</v>
      </c>
      <c r="E52" s="22"/>
      <c r="F52" s="22"/>
    </row>
    <row r="53" spans="1:6" ht="12" customHeight="1">
      <c r="A53" s="5" t="s">
        <v>72</v>
      </c>
      <c r="B53" s="857" t="s">
        <v>71</v>
      </c>
      <c r="C53" s="857"/>
      <c r="D53" s="22"/>
      <c r="E53" s="22"/>
      <c r="F53" s="22"/>
    </row>
    <row r="54" spans="1:6" ht="12" customHeight="1">
      <c r="A54" s="7" t="s">
        <v>73</v>
      </c>
      <c r="B54" s="869" t="s">
        <v>160</v>
      </c>
      <c r="C54" s="869"/>
      <c r="D54" s="56">
        <f>SUM(D52:D53)</f>
        <v>600</v>
      </c>
      <c r="E54" s="56"/>
      <c r="F54" s="56"/>
    </row>
    <row r="55" spans="1:6" ht="12" customHeight="1">
      <c r="A55" s="5" t="s">
        <v>75</v>
      </c>
      <c r="B55" s="857" t="s">
        <v>74</v>
      </c>
      <c r="C55" s="857"/>
      <c r="D55" s="22">
        <v>146</v>
      </c>
      <c r="E55" s="22"/>
      <c r="F55" s="22"/>
    </row>
    <row r="56" spans="1:6" ht="12" customHeight="1">
      <c r="A56" s="5" t="s">
        <v>77</v>
      </c>
      <c r="B56" s="857" t="s">
        <v>76</v>
      </c>
      <c r="C56" s="857"/>
      <c r="D56" s="22"/>
      <c r="E56" s="22"/>
      <c r="F56" s="22"/>
    </row>
    <row r="57" spans="1:6" ht="12" customHeight="1">
      <c r="A57" s="5" t="s">
        <v>78</v>
      </c>
      <c r="B57" s="857" t="s">
        <v>159</v>
      </c>
      <c r="C57" s="857"/>
      <c r="D57" s="22"/>
      <c r="E57" s="22"/>
      <c r="F57" s="22"/>
    </row>
    <row r="58" spans="1:6" ht="12" customHeight="1">
      <c r="A58" s="5" t="s">
        <v>79</v>
      </c>
      <c r="B58" s="857" t="s">
        <v>158</v>
      </c>
      <c r="C58" s="857"/>
      <c r="D58" s="22"/>
      <c r="E58" s="22"/>
      <c r="F58" s="22"/>
    </row>
    <row r="59" spans="1:6" ht="12" customHeight="1">
      <c r="A59" s="5" t="s">
        <v>81</v>
      </c>
      <c r="B59" s="857" t="s">
        <v>80</v>
      </c>
      <c r="C59" s="857"/>
      <c r="D59" s="22">
        <v>60</v>
      </c>
      <c r="E59" s="22"/>
      <c r="F59" s="22"/>
    </row>
    <row r="60" spans="1:6" ht="12" customHeight="1">
      <c r="A60" s="7" t="s">
        <v>82</v>
      </c>
      <c r="B60" s="869" t="s">
        <v>157</v>
      </c>
      <c r="C60" s="869"/>
      <c r="D60" s="56">
        <f>SUM(D55:D59)</f>
        <v>206</v>
      </c>
      <c r="E60" s="56"/>
      <c r="F60" s="56"/>
    </row>
    <row r="61" spans="1:6" ht="12" customHeight="1">
      <c r="A61" s="8" t="s">
        <v>83</v>
      </c>
      <c r="B61" s="868" t="s">
        <v>156</v>
      </c>
      <c r="C61" s="868"/>
      <c r="D61" s="54">
        <f>+D60+D54+D51+D41+D38</f>
        <v>7956</v>
      </c>
      <c r="E61" s="54"/>
      <c r="F61" s="54"/>
    </row>
    <row r="62" spans="1:6" ht="12" customHeight="1">
      <c r="A62" s="9"/>
      <c r="B62" s="10"/>
      <c r="C62" s="10"/>
      <c r="D62" s="24"/>
      <c r="E62" s="24"/>
      <c r="F62" s="25"/>
    </row>
    <row r="63" spans="1:6" ht="12" customHeight="1" hidden="1">
      <c r="A63" s="14" t="s">
        <v>85</v>
      </c>
      <c r="B63" s="867" t="s">
        <v>84</v>
      </c>
      <c r="C63" s="867"/>
      <c r="D63" s="26"/>
      <c r="E63" s="26"/>
      <c r="F63" s="26"/>
    </row>
    <row r="64" spans="1:6" ht="12" customHeight="1" hidden="1">
      <c r="A64" s="15" t="s">
        <v>86</v>
      </c>
      <c r="B64" s="870" t="s">
        <v>141</v>
      </c>
      <c r="C64" s="870"/>
      <c r="D64" s="22"/>
      <c r="E64" s="22"/>
      <c r="F64" s="22"/>
    </row>
    <row r="65" spans="1:6" ht="12" customHeight="1" hidden="1">
      <c r="A65" s="37" t="s">
        <v>86</v>
      </c>
      <c r="B65" s="45"/>
      <c r="C65" s="40" t="s">
        <v>143</v>
      </c>
      <c r="D65" s="25"/>
      <c r="E65" s="22"/>
      <c r="F65" s="22"/>
    </row>
    <row r="66" spans="1:6" ht="12" customHeight="1" hidden="1">
      <c r="A66" s="5" t="s">
        <v>88</v>
      </c>
      <c r="B66" s="867" t="s">
        <v>87</v>
      </c>
      <c r="C66" s="867"/>
      <c r="D66" s="22"/>
      <c r="E66" s="22"/>
      <c r="F66" s="22"/>
    </row>
    <row r="67" spans="1:6" ht="12" customHeight="1" hidden="1">
      <c r="A67" s="15" t="s">
        <v>89</v>
      </c>
      <c r="B67" s="870" t="s">
        <v>144</v>
      </c>
      <c r="C67" s="870"/>
      <c r="D67" s="22"/>
      <c r="E67" s="22"/>
      <c r="F67" s="22"/>
    </row>
    <row r="68" spans="1:6" ht="12" customHeight="1" hidden="1">
      <c r="A68" s="37" t="s">
        <v>89</v>
      </c>
      <c r="B68" s="45"/>
      <c r="C68" s="38" t="s">
        <v>90</v>
      </c>
      <c r="D68" s="25"/>
      <c r="E68" s="22"/>
      <c r="F68" s="22"/>
    </row>
    <row r="69" spans="1:6" ht="12" customHeight="1" hidden="1">
      <c r="A69" s="37" t="s">
        <v>89</v>
      </c>
      <c r="B69" s="45"/>
      <c r="C69" s="40" t="s">
        <v>145</v>
      </c>
      <c r="D69" s="25"/>
      <c r="E69" s="22"/>
      <c r="F69" s="22"/>
    </row>
    <row r="70" spans="1:6" ht="12" customHeight="1" hidden="1">
      <c r="A70" s="15" t="s">
        <v>91</v>
      </c>
      <c r="B70" s="871" t="s">
        <v>146</v>
      </c>
      <c r="C70" s="871"/>
      <c r="D70" s="22"/>
      <c r="E70" s="22"/>
      <c r="F70" s="22"/>
    </row>
    <row r="71" spans="1:6" ht="12" customHeight="1" hidden="1">
      <c r="A71" s="41" t="s">
        <v>91</v>
      </c>
      <c r="B71" s="45"/>
      <c r="C71" s="40" t="s">
        <v>147</v>
      </c>
      <c r="D71" s="22"/>
      <c r="E71" s="22"/>
      <c r="F71" s="22"/>
    </row>
    <row r="72" spans="1:6" ht="12" customHeight="1" hidden="1">
      <c r="A72" s="15" t="s">
        <v>92</v>
      </c>
      <c r="B72" s="543" t="s">
        <v>148</v>
      </c>
      <c r="C72" s="543"/>
      <c r="D72" s="22"/>
      <c r="E72" s="22"/>
      <c r="F72" s="22"/>
    </row>
    <row r="73" spans="1:6" ht="12" customHeight="1" hidden="1">
      <c r="A73" s="41" t="s">
        <v>92</v>
      </c>
      <c r="B73" s="45"/>
      <c r="C73" s="40" t="s">
        <v>149</v>
      </c>
      <c r="D73" s="22"/>
      <c r="E73" s="22"/>
      <c r="F73" s="22"/>
    </row>
    <row r="74" spans="1:6" ht="12" customHeight="1" hidden="1">
      <c r="A74" s="5" t="s">
        <v>93</v>
      </c>
      <c r="B74" s="543" t="s">
        <v>150</v>
      </c>
      <c r="C74" s="543"/>
      <c r="D74" s="22"/>
      <c r="E74" s="22"/>
      <c r="F74" s="22"/>
    </row>
    <row r="75" spans="1:6" ht="12" customHeight="1" hidden="1">
      <c r="A75" s="41" t="s">
        <v>93</v>
      </c>
      <c r="B75" s="45"/>
      <c r="C75" s="40" t="s">
        <v>94</v>
      </c>
      <c r="D75" s="22"/>
      <c r="E75" s="22"/>
      <c r="F75" s="22"/>
    </row>
    <row r="76" spans="1:6" ht="12" customHeight="1" hidden="1">
      <c r="A76" s="15" t="s">
        <v>95</v>
      </c>
      <c r="B76" s="877" t="s">
        <v>151</v>
      </c>
      <c r="C76" s="543"/>
      <c r="D76" s="22"/>
      <c r="E76" s="22"/>
      <c r="F76" s="22"/>
    </row>
    <row r="77" spans="1:6" ht="12" customHeight="1" hidden="1">
      <c r="A77" s="37" t="s">
        <v>95</v>
      </c>
      <c r="B77" s="45"/>
      <c r="C77" s="40" t="s">
        <v>152</v>
      </c>
      <c r="D77" s="22"/>
      <c r="E77" s="22"/>
      <c r="F77" s="22"/>
    </row>
    <row r="78" spans="1:6" ht="12" customHeight="1" hidden="1">
      <c r="A78" s="37" t="s">
        <v>95</v>
      </c>
      <c r="B78" s="45"/>
      <c r="C78" s="40" t="s">
        <v>142</v>
      </c>
      <c r="D78" s="22"/>
      <c r="E78" s="22"/>
      <c r="F78" s="22"/>
    </row>
    <row r="79" spans="1:20" ht="12" customHeight="1" hidden="1">
      <c r="A79" s="42"/>
      <c r="B79" s="45"/>
      <c r="C79" s="40" t="s">
        <v>153</v>
      </c>
      <c r="D79" s="16"/>
      <c r="E79" s="16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6" ht="12" customHeight="1" hidden="1">
      <c r="A80" s="37" t="s">
        <v>95</v>
      </c>
      <c r="B80" s="45"/>
      <c r="C80" s="40" t="s">
        <v>154</v>
      </c>
      <c r="D80" s="22"/>
      <c r="E80" s="22"/>
      <c r="F80" s="22"/>
    </row>
    <row r="81" spans="1:6" ht="12" customHeight="1">
      <c r="A81" s="8" t="s">
        <v>96</v>
      </c>
      <c r="B81" s="879" t="s">
        <v>155</v>
      </c>
      <c r="C81" s="880"/>
      <c r="D81" s="54">
        <v>0</v>
      </c>
      <c r="E81" s="23"/>
      <c r="F81" s="23"/>
    </row>
    <row r="82" spans="1:6" ht="12" customHeight="1">
      <c r="A82" s="9"/>
      <c r="B82" s="878"/>
      <c r="C82" s="878"/>
      <c r="D82" s="24"/>
      <c r="E82" s="24"/>
      <c r="F82" s="25"/>
    </row>
    <row r="83" spans="1:6" ht="12" customHeight="1" hidden="1">
      <c r="A83" s="14" t="s">
        <v>98</v>
      </c>
      <c r="B83" s="871" t="s">
        <v>97</v>
      </c>
      <c r="C83" s="871"/>
      <c r="D83" s="26"/>
      <c r="E83" s="26"/>
      <c r="F83" s="26"/>
    </row>
    <row r="84" spans="1:6" ht="12" customHeight="1" hidden="1">
      <c r="A84" s="5" t="s">
        <v>100</v>
      </c>
      <c r="B84" s="877" t="s">
        <v>203</v>
      </c>
      <c r="C84" s="543"/>
      <c r="D84" s="22"/>
      <c r="E84" s="22"/>
      <c r="F84" s="22"/>
    </row>
    <row r="85" spans="1:6" ht="12" customHeight="1" hidden="1">
      <c r="A85" s="37" t="s">
        <v>100</v>
      </c>
      <c r="B85" s="45"/>
      <c r="C85" s="40" t="s">
        <v>101</v>
      </c>
      <c r="D85" s="22"/>
      <c r="E85" s="22"/>
      <c r="F85" s="22"/>
    </row>
    <row r="86" spans="1:6" ht="12" customHeight="1" hidden="1">
      <c r="A86" s="37" t="s">
        <v>100</v>
      </c>
      <c r="B86" s="45"/>
      <c r="C86" s="40" t="s">
        <v>102</v>
      </c>
      <c r="D86" s="22"/>
      <c r="E86" s="22"/>
      <c r="F86" s="22"/>
    </row>
    <row r="87" spans="1:6" ht="12" customHeight="1" hidden="1">
      <c r="A87" s="5" t="s">
        <v>103</v>
      </c>
      <c r="B87" s="876" t="s">
        <v>170</v>
      </c>
      <c r="C87" s="543"/>
      <c r="D87" s="22"/>
      <c r="E87" s="22"/>
      <c r="F87" s="22"/>
    </row>
    <row r="88" spans="1:6" ht="12" customHeight="1" hidden="1">
      <c r="A88" s="37" t="s">
        <v>103</v>
      </c>
      <c r="B88" s="45"/>
      <c r="C88" s="40" t="s">
        <v>101</v>
      </c>
      <c r="D88" s="22"/>
      <c r="E88" s="22"/>
      <c r="F88" s="22"/>
    </row>
    <row r="89" spans="1:6" ht="12" customHeight="1" hidden="1">
      <c r="A89" s="37" t="s">
        <v>103</v>
      </c>
      <c r="B89" s="45"/>
      <c r="C89" s="40" t="s">
        <v>102</v>
      </c>
      <c r="D89" s="22"/>
      <c r="E89" s="22"/>
      <c r="F89" s="22"/>
    </row>
    <row r="90" spans="1:6" ht="12" customHeight="1" hidden="1">
      <c r="A90" s="5" t="s">
        <v>105</v>
      </c>
      <c r="B90" s="876" t="s">
        <v>202</v>
      </c>
      <c r="C90" s="543"/>
      <c r="D90" s="22"/>
      <c r="E90" s="22"/>
      <c r="F90" s="22"/>
    </row>
    <row r="91" spans="1:6" ht="12" customHeight="1" hidden="1">
      <c r="A91" s="52" t="s">
        <v>105</v>
      </c>
      <c r="B91" s="45"/>
      <c r="C91" s="40" t="s">
        <v>106</v>
      </c>
      <c r="D91" s="22"/>
      <c r="E91" s="22"/>
      <c r="F91" s="22"/>
    </row>
    <row r="92" spans="1:6" ht="12" customHeight="1" hidden="1">
      <c r="A92" s="52" t="s">
        <v>105</v>
      </c>
      <c r="B92" s="45"/>
      <c r="C92" s="40" t="s">
        <v>107</v>
      </c>
      <c r="D92" s="22"/>
      <c r="E92" s="22"/>
      <c r="F92" s="22"/>
    </row>
    <row r="93" spans="1:6" ht="12" customHeight="1" hidden="1">
      <c r="A93" s="52" t="s">
        <v>105</v>
      </c>
      <c r="B93" s="45"/>
      <c r="C93" s="40" t="s">
        <v>108</v>
      </c>
      <c r="D93" s="22"/>
      <c r="E93" s="22"/>
      <c r="F93" s="22"/>
    </row>
    <row r="94" spans="1:6" ht="12" customHeight="1" hidden="1">
      <c r="A94" s="52" t="s">
        <v>105</v>
      </c>
      <c r="B94" s="45"/>
      <c r="C94" s="40" t="s">
        <v>109</v>
      </c>
      <c r="D94" s="22"/>
      <c r="E94" s="22"/>
      <c r="F94" s="22"/>
    </row>
    <row r="95" spans="1:6" ht="12" customHeight="1" hidden="1">
      <c r="A95" s="5" t="s">
        <v>110</v>
      </c>
      <c r="B95" s="876" t="s">
        <v>169</v>
      </c>
      <c r="C95" s="543"/>
      <c r="D95" s="22"/>
      <c r="E95" s="22"/>
      <c r="F95" s="22"/>
    </row>
    <row r="96" spans="1:6" ht="12" customHeight="1" hidden="1">
      <c r="A96" s="52" t="s">
        <v>110</v>
      </c>
      <c r="B96" s="45"/>
      <c r="C96" s="40" t="s">
        <v>106</v>
      </c>
      <c r="D96" s="22"/>
      <c r="E96" s="22"/>
      <c r="F96" s="22"/>
    </row>
    <row r="97" spans="1:6" ht="12" customHeight="1" hidden="1">
      <c r="A97" s="52" t="s">
        <v>110</v>
      </c>
      <c r="B97" s="45"/>
      <c r="C97" s="40" t="s">
        <v>107</v>
      </c>
      <c r="D97" s="22"/>
      <c r="E97" s="22"/>
      <c r="F97" s="22"/>
    </row>
    <row r="98" spans="1:6" ht="12" customHeight="1" hidden="1">
      <c r="A98" s="52" t="s">
        <v>110</v>
      </c>
      <c r="B98" s="45"/>
      <c r="C98" s="40" t="s">
        <v>108</v>
      </c>
      <c r="D98" s="22"/>
      <c r="E98" s="22"/>
      <c r="F98" s="22"/>
    </row>
    <row r="99" spans="1:6" ht="12" customHeight="1" hidden="1">
      <c r="A99" s="52" t="s">
        <v>110</v>
      </c>
      <c r="B99" s="45"/>
      <c r="C99" s="40" t="s">
        <v>109</v>
      </c>
      <c r="D99" s="22"/>
      <c r="E99" s="22"/>
      <c r="F99" s="22"/>
    </row>
    <row r="100" spans="1:6" ht="12" customHeight="1" hidden="1">
      <c r="A100" s="5" t="s">
        <v>112</v>
      </c>
      <c r="B100" s="867" t="s">
        <v>111</v>
      </c>
      <c r="C100" s="857"/>
      <c r="D100" s="22"/>
      <c r="E100" s="22"/>
      <c r="F100" s="22"/>
    </row>
    <row r="101" spans="1:6" ht="12" customHeight="1">
      <c r="A101" s="8" t="s">
        <v>113</v>
      </c>
      <c r="B101" s="868" t="s">
        <v>168</v>
      </c>
      <c r="C101" s="868"/>
      <c r="D101" s="54">
        <f>+D100+D95+D90+D87+D84+D83</f>
        <v>0</v>
      </c>
      <c r="E101" s="54"/>
      <c r="F101" s="54"/>
    </row>
    <row r="102" spans="1:6" ht="12" customHeight="1">
      <c r="A102" s="9"/>
      <c r="B102" s="10"/>
      <c r="C102" s="10"/>
      <c r="D102" s="24"/>
      <c r="E102" s="24"/>
      <c r="F102" s="25"/>
    </row>
    <row r="103" spans="1:6" ht="12" customHeight="1">
      <c r="A103" s="14" t="s">
        <v>115</v>
      </c>
      <c r="B103" s="867" t="s">
        <v>114</v>
      </c>
      <c r="C103" s="867"/>
      <c r="D103" s="26"/>
      <c r="E103" s="26"/>
      <c r="F103" s="26"/>
    </row>
    <row r="104" spans="1:6" ht="12" customHeight="1">
      <c r="A104" s="5" t="s">
        <v>116</v>
      </c>
      <c r="B104" s="857" t="s">
        <v>167</v>
      </c>
      <c r="C104" s="857"/>
      <c r="D104" s="22"/>
      <c r="E104" s="22"/>
      <c r="F104" s="22"/>
    </row>
    <row r="105" spans="1:6" ht="12" customHeight="1">
      <c r="A105" s="41" t="s">
        <v>116</v>
      </c>
      <c r="B105" s="45"/>
      <c r="C105" s="53" t="s">
        <v>117</v>
      </c>
      <c r="D105" s="22"/>
      <c r="E105" s="22"/>
      <c r="F105" s="22"/>
    </row>
    <row r="106" spans="1:6" ht="12" customHeight="1">
      <c r="A106" s="5" t="s">
        <v>119</v>
      </c>
      <c r="B106" s="857" t="s">
        <v>118</v>
      </c>
      <c r="C106" s="857"/>
      <c r="D106" s="22"/>
      <c r="E106" s="22"/>
      <c r="F106" s="22"/>
    </row>
    <row r="107" spans="1:6" ht="12" customHeight="1">
      <c r="A107" s="5" t="s">
        <v>121</v>
      </c>
      <c r="B107" s="857" t="s">
        <v>120</v>
      </c>
      <c r="C107" s="857"/>
      <c r="D107" s="22">
        <v>50</v>
      </c>
      <c r="E107" s="22"/>
      <c r="F107" s="22"/>
    </row>
    <row r="108" spans="1:6" ht="12" customHeight="1">
      <c r="A108" s="5" t="s">
        <v>123</v>
      </c>
      <c r="B108" s="857" t="s">
        <v>122</v>
      </c>
      <c r="C108" s="857"/>
      <c r="D108" s="22"/>
      <c r="E108" s="22"/>
      <c r="F108" s="22"/>
    </row>
    <row r="109" spans="1:6" ht="12" customHeight="1">
      <c r="A109" s="5" t="s">
        <v>125</v>
      </c>
      <c r="B109" s="857" t="s">
        <v>124</v>
      </c>
      <c r="C109" s="857"/>
      <c r="D109" s="22"/>
      <c r="E109" s="22"/>
      <c r="F109" s="22"/>
    </row>
    <row r="110" spans="1:6" ht="12" customHeight="1">
      <c r="A110" s="5" t="s">
        <v>127</v>
      </c>
      <c r="B110" s="857" t="s">
        <v>126</v>
      </c>
      <c r="C110" s="857"/>
      <c r="D110" s="22"/>
      <c r="E110" s="22"/>
      <c r="F110" s="22"/>
    </row>
    <row r="111" spans="1:6" ht="12" customHeight="1">
      <c r="A111" s="8" t="s">
        <v>128</v>
      </c>
      <c r="B111" s="868" t="s">
        <v>166</v>
      </c>
      <c r="C111" s="868"/>
      <c r="D111" s="54">
        <f>+D110+D109+D108+D107+D106+D104+D103</f>
        <v>50</v>
      </c>
      <c r="E111" s="54">
        <f>+E110+E109+E108+E107+E106+E104+E103</f>
        <v>0</v>
      </c>
      <c r="F111" s="54">
        <f>+F110+F109+F108+F107+F106+F104+F103</f>
        <v>0</v>
      </c>
    </row>
    <row r="112" spans="1:6" ht="12" customHeight="1">
      <c r="A112" s="9"/>
      <c r="B112" s="10"/>
      <c r="C112" s="10"/>
      <c r="D112" s="24"/>
      <c r="E112" s="24"/>
      <c r="F112" s="25"/>
    </row>
    <row r="113" spans="1:6" ht="12" customHeight="1" hidden="1">
      <c r="A113" s="14" t="s">
        <v>130</v>
      </c>
      <c r="B113" s="867" t="s">
        <v>129</v>
      </c>
      <c r="C113" s="867"/>
      <c r="D113" s="26"/>
      <c r="E113" s="26"/>
      <c r="F113" s="26"/>
    </row>
    <row r="114" spans="1:6" ht="12" customHeight="1" hidden="1">
      <c r="A114" s="5" t="s">
        <v>132</v>
      </c>
      <c r="B114" s="857" t="s">
        <v>131</v>
      </c>
      <c r="C114" s="857"/>
      <c r="D114" s="22"/>
      <c r="E114" s="22"/>
      <c r="F114" s="22"/>
    </row>
    <row r="115" spans="1:6" ht="12" customHeight="1" hidden="1">
      <c r="A115" s="5" t="s">
        <v>134</v>
      </c>
      <c r="B115" s="857" t="s">
        <v>133</v>
      </c>
      <c r="C115" s="857"/>
      <c r="D115" s="22"/>
      <c r="E115" s="22"/>
      <c r="F115" s="22"/>
    </row>
    <row r="116" spans="1:6" ht="12" customHeight="1" hidden="1">
      <c r="A116" s="5" t="s">
        <v>136</v>
      </c>
      <c r="B116" s="857" t="s">
        <v>135</v>
      </c>
      <c r="C116" s="857"/>
      <c r="D116" s="22"/>
      <c r="E116" s="22"/>
      <c r="F116" s="22"/>
    </row>
    <row r="117" spans="1:6" ht="12" customHeight="1">
      <c r="A117" s="7" t="s">
        <v>137</v>
      </c>
      <c r="B117" s="869" t="s">
        <v>165</v>
      </c>
      <c r="C117" s="869"/>
      <c r="D117" s="22"/>
      <c r="E117" s="22"/>
      <c r="F117" s="22"/>
    </row>
    <row r="118" spans="1:6" ht="12" customHeight="1">
      <c r="A118" s="9"/>
      <c r="B118" s="18"/>
      <c r="C118" s="18"/>
      <c r="D118" s="24"/>
      <c r="E118" s="24"/>
      <c r="F118" s="25"/>
    </row>
    <row r="119" spans="1:6" ht="12" customHeight="1">
      <c r="A119" s="332" t="s">
        <v>482</v>
      </c>
      <c r="B119" s="867" t="s">
        <v>483</v>
      </c>
      <c r="C119" s="867"/>
      <c r="D119" s="22">
        <v>1769</v>
      </c>
      <c r="E119" s="22"/>
      <c r="F119" s="22"/>
    </row>
    <row r="120" spans="1:6" ht="12" customHeight="1">
      <c r="A120" s="14" t="s">
        <v>138</v>
      </c>
      <c r="B120" s="867" t="s">
        <v>164</v>
      </c>
      <c r="C120" s="867"/>
      <c r="D120" s="26"/>
      <c r="E120" s="26"/>
      <c r="F120" s="26"/>
    </row>
    <row r="121" spans="1:6" ht="12" customHeight="1">
      <c r="A121" s="17" t="s">
        <v>139</v>
      </c>
      <c r="B121" s="872" t="s">
        <v>163</v>
      </c>
      <c r="C121" s="872"/>
      <c r="D121" s="56">
        <f>+D120+D119</f>
        <v>1769</v>
      </c>
      <c r="E121" s="56"/>
      <c r="F121" s="56"/>
    </row>
    <row r="122" spans="1:6" ht="12" customHeight="1" thickBot="1">
      <c r="A122" s="59"/>
      <c r="B122" s="60"/>
      <c r="C122" s="60"/>
      <c r="D122" s="61"/>
      <c r="E122" s="61"/>
      <c r="F122" s="27"/>
    </row>
    <row r="123" spans="1:6" ht="12" customHeight="1" thickBot="1">
      <c r="A123" s="62" t="s">
        <v>140</v>
      </c>
      <c r="B123" s="639" t="s">
        <v>162</v>
      </c>
      <c r="C123" s="639"/>
      <c r="D123" s="63">
        <f>+D121+D117+D111+D101+D81+D61+D28+D26</f>
        <v>28641</v>
      </c>
      <c r="E123" s="63"/>
      <c r="F123" s="64"/>
    </row>
  </sheetData>
  <sheetProtection/>
  <mergeCells count="87">
    <mergeCell ref="B81:C81"/>
    <mergeCell ref="B101:C101"/>
    <mergeCell ref="B103:C103"/>
    <mergeCell ref="B82:C82"/>
    <mergeCell ref="B83:C83"/>
    <mergeCell ref="B90:C90"/>
    <mergeCell ref="B104:C104"/>
    <mergeCell ref="B87:C87"/>
    <mergeCell ref="B84:C84"/>
    <mergeCell ref="B72:C72"/>
    <mergeCell ref="B66:C66"/>
    <mergeCell ref="B67:C67"/>
    <mergeCell ref="B76:C76"/>
    <mergeCell ref="B4:C6"/>
    <mergeCell ref="A4:A6"/>
    <mergeCell ref="B12:C12"/>
    <mergeCell ref="B100:C100"/>
    <mergeCell ref="B95:C95"/>
    <mergeCell ref="B24:C24"/>
    <mergeCell ref="B25:C25"/>
    <mergeCell ref="B22:C22"/>
    <mergeCell ref="B23:C23"/>
    <mergeCell ref="B74:C74"/>
    <mergeCell ref="B7:C7"/>
    <mergeCell ref="B20:C20"/>
    <mergeCell ref="B21:C21"/>
    <mergeCell ref="B16:C16"/>
    <mergeCell ref="B17:C17"/>
    <mergeCell ref="B106:C106"/>
    <mergeCell ref="B107:C107"/>
    <mergeCell ref="B110:C110"/>
    <mergeCell ref="B111:C111"/>
    <mergeCell ref="B113:C113"/>
    <mergeCell ref="B114:C114"/>
    <mergeCell ref="B108:C108"/>
    <mergeCell ref="B109:C109"/>
    <mergeCell ref="B121:C121"/>
    <mergeCell ref="B123:C123"/>
    <mergeCell ref="B120:C120"/>
    <mergeCell ref="B115:C115"/>
    <mergeCell ref="B116:C116"/>
    <mergeCell ref="B117:C117"/>
    <mergeCell ref="B119:C119"/>
    <mergeCell ref="B70:C70"/>
    <mergeCell ref="B64:C64"/>
    <mergeCell ref="B59:C59"/>
    <mergeCell ref="B60:C60"/>
    <mergeCell ref="B57:C57"/>
    <mergeCell ref="B58:C58"/>
    <mergeCell ref="B61:C61"/>
    <mergeCell ref="B63:C63"/>
    <mergeCell ref="B55:C55"/>
    <mergeCell ref="B56:C56"/>
    <mergeCell ref="B53:C53"/>
    <mergeCell ref="B54:C54"/>
    <mergeCell ref="B41:C41"/>
    <mergeCell ref="B42:C42"/>
    <mergeCell ref="B43:C43"/>
    <mergeCell ref="B44:C44"/>
    <mergeCell ref="B51:C51"/>
    <mergeCell ref="B52:C52"/>
    <mergeCell ref="B45:C45"/>
    <mergeCell ref="B46:C46"/>
    <mergeCell ref="B49:C49"/>
    <mergeCell ref="B50:C50"/>
    <mergeCell ref="B40:C40"/>
    <mergeCell ref="B35:C35"/>
    <mergeCell ref="B36:C36"/>
    <mergeCell ref="B26:C26"/>
    <mergeCell ref="B28:C28"/>
    <mergeCell ref="B38:C38"/>
    <mergeCell ref="D3:F3"/>
    <mergeCell ref="A1:F1"/>
    <mergeCell ref="A2:F2"/>
    <mergeCell ref="B39:C39"/>
    <mergeCell ref="D4:F4"/>
    <mergeCell ref="D6:F6"/>
    <mergeCell ref="B10:C10"/>
    <mergeCell ref="B9:C9"/>
    <mergeCell ref="B8:C8"/>
    <mergeCell ref="B11:C11"/>
    <mergeCell ref="B37:C37"/>
    <mergeCell ref="B13:C13"/>
    <mergeCell ref="B18:C18"/>
    <mergeCell ref="B19:C19"/>
    <mergeCell ref="B14:C14"/>
    <mergeCell ref="B15:C15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9" r:id="rId3"/>
  <headerFooter alignWithMargins="0">
    <oddHeader>&amp;CMartonvásár Város Képviselőtestület  ..../2014 (........) önkormányzati rendelete Martonvásár Város 2014. évi költségvetéséről&amp;R5.a melléklet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1"/>
  <sheetViews>
    <sheetView zoomScale="80" zoomScaleNormal="80" zoomScalePageLayoutView="0" workbookViewId="0" topLeftCell="A39">
      <selection activeCell="Z23" sqref="Z23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51.00390625" style="30" customWidth="1"/>
    <col min="4" max="4" width="11.421875" style="21" customWidth="1"/>
    <col min="5" max="5" width="10.7109375" style="21" customWidth="1"/>
    <col min="6" max="6" width="9.421875" style="21" customWidth="1"/>
    <col min="7" max="24" width="8.7109375" style="21" customWidth="1"/>
    <col min="28" max="16384" width="9.140625" style="21" customWidth="1"/>
  </cols>
  <sheetData>
    <row r="1" spans="1:24" s="1" customFormat="1" ht="11.25" customHeight="1">
      <c r="A1" s="29"/>
      <c r="B1" s="30"/>
      <c r="C1" s="30"/>
      <c r="V1" s="865" t="s">
        <v>526</v>
      </c>
      <c r="W1" s="865"/>
      <c r="X1" s="865"/>
    </row>
    <row r="2" spans="1:24" s="44" customFormat="1" ht="48.75" customHeight="1">
      <c r="A2" s="882"/>
      <c r="B2" s="890" t="s">
        <v>517</v>
      </c>
      <c r="C2" s="891"/>
      <c r="D2" s="884" t="s">
        <v>191</v>
      </c>
      <c r="E2" s="885"/>
      <c r="F2" s="886"/>
      <c r="G2" s="881" t="s">
        <v>182</v>
      </c>
      <c r="H2" s="881"/>
      <c r="I2" s="881"/>
      <c r="J2" s="881" t="s">
        <v>183</v>
      </c>
      <c r="K2" s="881"/>
      <c r="L2" s="881"/>
      <c r="M2" s="881" t="s">
        <v>184</v>
      </c>
      <c r="N2" s="881"/>
      <c r="O2" s="881"/>
      <c r="P2" s="881" t="s">
        <v>185</v>
      </c>
      <c r="Q2" s="881"/>
      <c r="R2" s="881"/>
      <c r="S2" s="881" t="s">
        <v>186</v>
      </c>
      <c r="T2" s="881"/>
      <c r="U2" s="881"/>
      <c r="V2" s="881" t="s">
        <v>187</v>
      </c>
      <c r="W2" s="881"/>
      <c r="X2" s="881"/>
    </row>
    <row r="3" spans="1:24" s="44" customFormat="1" ht="12.75" customHeight="1">
      <c r="A3" s="883"/>
      <c r="B3" s="892"/>
      <c r="C3" s="893"/>
      <c r="D3" s="887"/>
      <c r="E3" s="888"/>
      <c r="F3" s="889"/>
      <c r="G3" s="881" t="s">
        <v>212</v>
      </c>
      <c r="H3" s="881"/>
      <c r="I3" s="881"/>
      <c r="J3" s="881" t="s">
        <v>212</v>
      </c>
      <c r="K3" s="881"/>
      <c r="L3" s="881"/>
      <c r="M3" s="881" t="s">
        <v>212</v>
      </c>
      <c r="N3" s="881"/>
      <c r="O3" s="881"/>
      <c r="P3" s="881" t="s">
        <v>212</v>
      </c>
      <c r="Q3" s="881"/>
      <c r="R3" s="881"/>
      <c r="S3" s="881" t="s">
        <v>212</v>
      </c>
      <c r="T3" s="881"/>
      <c r="U3" s="881"/>
      <c r="V3" s="881" t="s">
        <v>212</v>
      </c>
      <c r="W3" s="881"/>
      <c r="X3" s="881"/>
    </row>
    <row r="4" spans="1:24" s="20" customFormat="1" ht="15.75" customHeight="1">
      <c r="A4" s="350" t="s">
        <v>1</v>
      </c>
      <c r="B4" s="875" t="s">
        <v>0</v>
      </c>
      <c r="C4" s="875"/>
      <c r="D4" s="4" t="s">
        <v>188</v>
      </c>
      <c r="E4" s="4" t="s">
        <v>189</v>
      </c>
      <c r="F4" s="4" t="s">
        <v>190</v>
      </c>
      <c r="G4" s="4" t="s">
        <v>188</v>
      </c>
      <c r="H4" s="4" t="s">
        <v>189</v>
      </c>
      <c r="I4" s="4" t="s">
        <v>190</v>
      </c>
      <c r="J4" s="4" t="s">
        <v>188</v>
      </c>
      <c r="K4" s="4" t="s">
        <v>189</v>
      </c>
      <c r="L4" s="4" t="s">
        <v>190</v>
      </c>
      <c r="M4" s="4" t="s">
        <v>188</v>
      </c>
      <c r="N4" s="4" t="s">
        <v>189</v>
      </c>
      <c r="O4" s="4" t="s">
        <v>190</v>
      </c>
      <c r="P4" s="4" t="s">
        <v>188</v>
      </c>
      <c r="Q4" s="4" t="s">
        <v>189</v>
      </c>
      <c r="R4" s="4" t="s">
        <v>190</v>
      </c>
      <c r="S4" s="4" t="s">
        <v>188</v>
      </c>
      <c r="T4" s="4" t="s">
        <v>189</v>
      </c>
      <c r="U4" s="4" t="s">
        <v>190</v>
      </c>
      <c r="V4" s="4" t="s">
        <v>188</v>
      </c>
      <c r="W4" s="4" t="s">
        <v>189</v>
      </c>
      <c r="X4" s="4" t="s">
        <v>190</v>
      </c>
    </row>
    <row r="5" spans="1:24" ht="15" customHeight="1" hidden="1">
      <c r="A5" s="5" t="s">
        <v>3</v>
      </c>
      <c r="B5" s="857" t="s">
        <v>2</v>
      </c>
      <c r="C5" s="85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 customHeight="1" hidden="1">
      <c r="A6" s="5" t="s">
        <v>5</v>
      </c>
      <c r="B6" s="857" t="s">
        <v>4</v>
      </c>
      <c r="C6" s="85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 hidden="1">
      <c r="A7" s="5" t="s">
        <v>7</v>
      </c>
      <c r="B7" s="857" t="s">
        <v>6</v>
      </c>
      <c r="C7" s="85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 customHeight="1" hidden="1">
      <c r="A8" s="5" t="s">
        <v>9</v>
      </c>
      <c r="B8" s="857" t="s">
        <v>8</v>
      </c>
      <c r="C8" s="85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 customHeight="1" hidden="1">
      <c r="A9" s="5" t="s">
        <v>11</v>
      </c>
      <c r="B9" s="857" t="s">
        <v>10</v>
      </c>
      <c r="C9" s="85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hidden="1">
      <c r="A10" s="5" t="s">
        <v>13</v>
      </c>
      <c r="B10" s="857" t="s">
        <v>12</v>
      </c>
      <c r="C10" s="85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" hidden="1">
      <c r="A11" s="5" t="s">
        <v>15</v>
      </c>
      <c r="B11" s="857" t="s">
        <v>14</v>
      </c>
      <c r="C11" s="85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" customHeight="1" hidden="1">
      <c r="A12" s="5" t="s">
        <v>17</v>
      </c>
      <c r="B12" s="857" t="s">
        <v>16</v>
      </c>
      <c r="C12" s="85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" hidden="1">
      <c r="A13" s="5" t="s">
        <v>19</v>
      </c>
      <c r="B13" s="857" t="s">
        <v>18</v>
      </c>
      <c r="C13" s="85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" customHeight="1" hidden="1">
      <c r="A14" s="5" t="s">
        <v>21</v>
      </c>
      <c r="B14" s="857" t="s">
        <v>20</v>
      </c>
      <c r="C14" s="85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" hidden="1">
      <c r="A15" s="5" t="s">
        <v>23</v>
      </c>
      <c r="B15" s="857" t="s">
        <v>22</v>
      </c>
      <c r="C15" s="85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 customHeight="1" hidden="1">
      <c r="A16" s="5" t="s">
        <v>25</v>
      </c>
      <c r="B16" s="857" t="s">
        <v>24</v>
      </c>
      <c r="C16" s="85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 hidden="1">
      <c r="A17" s="5" t="s">
        <v>26</v>
      </c>
      <c r="B17" s="857" t="s">
        <v>180</v>
      </c>
      <c r="C17" s="85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 customHeight="1" hidden="1">
      <c r="A18" s="5" t="s">
        <v>26</v>
      </c>
      <c r="B18" s="857" t="s">
        <v>27</v>
      </c>
      <c r="C18" s="85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55" customFormat="1" ht="12.75">
      <c r="A19" s="7" t="s">
        <v>28</v>
      </c>
      <c r="B19" s="869" t="s">
        <v>179</v>
      </c>
      <c r="C19" s="869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5" hidden="1">
      <c r="A20" s="5" t="s">
        <v>30</v>
      </c>
      <c r="B20" s="857" t="s">
        <v>29</v>
      </c>
      <c r="C20" s="85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hidden="1">
      <c r="A21" s="5" t="s">
        <v>32</v>
      </c>
      <c r="B21" s="857" t="s">
        <v>31</v>
      </c>
      <c r="C21" s="85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 hidden="1">
      <c r="A22" s="5" t="s">
        <v>34</v>
      </c>
      <c r="B22" s="857" t="s">
        <v>33</v>
      </c>
      <c r="C22" s="85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55" customFormat="1" ht="15" customHeight="1">
      <c r="A23" s="7" t="s">
        <v>35</v>
      </c>
      <c r="B23" s="869" t="s">
        <v>178</v>
      </c>
      <c r="C23" s="869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5" customFormat="1" ht="12.75">
      <c r="A24" s="7" t="s">
        <v>36</v>
      </c>
      <c r="B24" s="869" t="s">
        <v>177</v>
      </c>
      <c r="C24" s="869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" customHeight="1">
      <c r="A25" s="9"/>
      <c r="B25" s="10"/>
      <c r="C25" s="10"/>
      <c r="D25" s="24"/>
      <c r="E25" s="24"/>
      <c r="F25" s="25"/>
      <c r="G25" s="24"/>
      <c r="H25" s="24"/>
      <c r="I25" s="25"/>
      <c r="J25" s="24"/>
      <c r="K25" s="24"/>
      <c r="L25" s="25"/>
      <c r="M25" s="24"/>
      <c r="N25" s="24"/>
      <c r="O25" s="25"/>
      <c r="P25" s="24"/>
      <c r="Q25" s="24"/>
      <c r="R25" s="25"/>
      <c r="S25" s="24"/>
      <c r="T25" s="24"/>
      <c r="U25" s="25"/>
      <c r="V25" s="24"/>
      <c r="W25" s="24"/>
      <c r="X25" s="25"/>
    </row>
    <row r="26" spans="1:24" s="55" customFormat="1" ht="12.75">
      <c r="A26" s="11" t="s">
        <v>37</v>
      </c>
      <c r="B26" s="868" t="s">
        <v>176</v>
      </c>
      <c r="C26" s="868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s="48" customFormat="1" ht="12.75" hidden="1">
      <c r="A27" s="37" t="s">
        <v>37</v>
      </c>
      <c r="B27" s="45"/>
      <c r="C27" s="38" t="s">
        <v>38</v>
      </c>
      <c r="D27" s="46"/>
      <c r="E27" s="47"/>
      <c r="F27" s="47"/>
      <c r="G27" s="46"/>
      <c r="H27" s="47"/>
      <c r="I27" s="47"/>
      <c r="J27" s="46"/>
      <c r="K27" s="47"/>
      <c r="L27" s="47"/>
      <c r="M27" s="46"/>
      <c r="N27" s="47"/>
      <c r="O27" s="47"/>
      <c r="P27" s="46"/>
      <c r="Q27" s="47"/>
      <c r="R27" s="47"/>
      <c r="S27" s="46"/>
      <c r="T27" s="47"/>
      <c r="U27" s="47"/>
      <c r="V27" s="46"/>
      <c r="W27" s="47"/>
      <c r="X27" s="47"/>
    </row>
    <row r="28" spans="1:24" s="48" customFormat="1" ht="12.75" hidden="1">
      <c r="A28" s="37" t="s">
        <v>37</v>
      </c>
      <c r="B28" s="45"/>
      <c r="C28" s="38" t="s">
        <v>39</v>
      </c>
      <c r="D28" s="46"/>
      <c r="E28" s="47"/>
      <c r="F28" s="47"/>
      <c r="G28" s="46"/>
      <c r="H28" s="47"/>
      <c r="I28" s="47"/>
      <c r="J28" s="46"/>
      <c r="K28" s="47"/>
      <c r="L28" s="47"/>
      <c r="M28" s="46"/>
      <c r="N28" s="47"/>
      <c r="O28" s="47"/>
      <c r="P28" s="46"/>
      <c r="Q28" s="47"/>
      <c r="R28" s="47"/>
      <c r="S28" s="46"/>
      <c r="T28" s="47"/>
      <c r="U28" s="47"/>
      <c r="V28" s="46"/>
      <c r="W28" s="47"/>
      <c r="X28" s="47"/>
    </row>
    <row r="29" spans="1:24" s="48" customFormat="1" ht="12.75" hidden="1">
      <c r="A29" s="37" t="s">
        <v>37</v>
      </c>
      <c r="B29" s="45"/>
      <c r="C29" s="38" t="s">
        <v>40</v>
      </c>
      <c r="D29" s="46"/>
      <c r="E29" s="47"/>
      <c r="F29" s="47"/>
      <c r="G29" s="46"/>
      <c r="H29" s="47"/>
      <c r="I29" s="47"/>
      <c r="J29" s="46"/>
      <c r="K29" s="47"/>
      <c r="L29" s="47"/>
      <c r="M29" s="46"/>
      <c r="N29" s="47"/>
      <c r="O29" s="47"/>
      <c r="P29" s="46"/>
      <c r="Q29" s="47"/>
      <c r="R29" s="47"/>
      <c r="S29" s="46"/>
      <c r="T29" s="47"/>
      <c r="U29" s="47"/>
      <c r="V29" s="46"/>
      <c r="W29" s="47"/>
      <c r="X29" s="47"/>
    </row>
    <row r="30" spans="1:24" s="48" customFormat="1" ht="38.25" hidden="1">
      <c r="A30" s="37" t="s">
        <v>37</v>
      </c>
      <c r="B30" s="45"/>
      <c r="C30" s="38" t="s">
        <v>41</v>
      </c>
      <c r="D30" s="46"/>
      <c r="E30" s="47"/>
      <c r="F30" s="47"/>
      <c r="G30" s="46"/>
      <c r="H30" s="47"/>
      <c r="I30" s="47"/>
      <c r="J30" s="46"/>
      <c r="K30" s="47"/>
      <c r="L30" s="47"/>
      <c r="M30" s="46"/>
      <c r="N30" s="47"/>
      <c r="O30" s="47"/>
      <c r="P30" s="46"/>
      <c r="Q30" s="47"/>
      <c r="R30" s="47"/>
      <c r="S30" s="46"/>
      <c r="T30" s="47"/>
      <c r="U30" s="47"/>
      <c r="V30" s="46"/>
      <c r="W30" s="47"/>
      <c r="X30" s="47"/>
    </row>
    <row r="31" spans="1:24" s="48" customFormat="1" ht="12.75" hidden="1">
      <c r="A31" s="39" t="s">
        <v>37</v>
      </c>
      <c r="B31" s="45"/>
      <c r="C31" s="38" t="s">
        <v>42</v>
      </c>
      <c r="D31" s="49"/>
      <c r="E31" s="50"/>
      <c r="F31" s="50"/>
      <c r="G31" s="49"/>
      <c r="H31" s="50"/>
      <c r="I31" s="50"/>
      <c r="J31" s="49"/>
      <c r="K31" s="50"/>
      <c r="L31" s="50"/>
      <c r="M31" s="49"/>
      <c r="N31" s="50"/>
      <c r="O31" s="50"/>
      <c r="P31" s="49"/>
      <c r="Q31" s="50"/>
      <c r="R31" s="50"/>
      <c r="S31" s="49"/>
      <c r="T31" s="50"/>
      <c r="U31" s="50"/>
      <c r="V31" s="49"/>
      <c r="W31" s="50"/>
      <c r="X31" s="50"/>
    </row>
    <row r="32" spans="1:24" ht="8.25" customHeight="1">
      <c r="A32" s="12"/>
      <c r="B32" s="28"/>
      <c r="C32" s="13"/>
      <c r="D32" s="24"/>
      <c r="E32" s="24"/>
      <c r="F32" s="25"/>
      <c r="G32" s="24"/>
      <c r="H32" s="24"/>
      <c r="I32" s="25"/>
      <c r="J32" s="24"/>
      <c r="K32" s="24"/>
      <c r="L32" s="25"/>
      <c r="M32" s="24"/>
      <c r="N32" s="24"/>
      <c r="O32" s="25"/>
      <c r="P32" s="24"/>
      <c r="Q32" s="24"/>
      <c r="R32" s="25"/>
      <c r="S32" s="24"/>
      <c r="T32" s="24"/>
      <c r="U32" s="25"/>
      <c r="V32" s="24"/>
      <c r="W32" s="24"/>
      <c r="X32" s="25"/>
    </row>
    <row r="33" spans="1:24" ht="15" hidden="1">
      <c r="A33" s="14" t="s">
        <v>44</v>
      </c>
      <c r="B33" s="867" t="s">
        <v>43</v>
      </c>
      <c r="C33" s="867"/>
      <c r="D33" s="26">
        <f aca="true" t="shared" si="0" ref="D33:D59">+G33+J33+P33+M33+S33+V33</f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" hidden="1">
      <c r="A34" s="5" t="s">
        <v>46</v>
      </c>
      <c r="B34" s="857" t="s">
        <v>45</v>
      </c>
      <c r="C34" s="857"/>
      <c r="D34" s="26">
        <f t="shared" si="0"/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" hidden="1">
      <c r="A35" s="5" t="s">
        <v>48</v>
      </c>
      <c r="B35" s="857" t="s">
        <v>47</v>
      </c>
      <c r="C35" s="857"/>
      <c r="D35" s="26">
        <f t="shared" si="0"/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55" customFormat="1" ht="12.75">
      <c r="A36" s="7" t="s">
        <v>49</v>
      </c>
      <c r="B36" s="869" t="s">
        <v>175</v>
      </c>
      <c r="C36" s="869"/>
      <c r="D36" s="57">
        <f t="shared" si="0"/>
        <v>0</v>
      </c>
      <c r="E36" s="56"/>
      <c r="F36" s="56"/>
      <c r="G36" s="56">
        <f>SUM(G33:G35)</f>
        <v>0</v>
      </c>
      <c r="H36" s="56">
        <f aca="true" t="shared" si="1" ref="H36:X36">SUM(H33:H35)</f>
        <v>0</v>
      </c>
      <c r="I36" s="56">
        <f t="shared" si="1"/>
        <v>0</v>
      </c>
      <c r="J36" s="56">
        <f t="shared" si="1"/>
        <v>0</v>
      </c>
      <c r="K36" s="56">
        <f t="shared" si="1"/>
        <v>0</v>
      </c>
      <c r="L36" s="56">
        <f t="shared" si="1"/>
        <v>0</v>
      </c>
      <c r="M36" s="56">
        <f t="shared" si="1"/>
        <v>0</v>
      </c>
      <c r="N36" s="56">
        <f t="shared" si="1"/>
        <v>0</v>
      </c>
      <c r="O36" s="56">
        <f t="shared" si="1"/>
        <v>0</v>
      </c>
      <c r="P36" s="56">
        <f t="shared" si="1"/>
        <v>0</v>
      </c>
      <c r="Q36" s="56">
        <f t="shared" si="1"/>
        <v>0</v>
      </c>
      <c r="R36" s="56">
        <f t="shared" si="1"/>
        <v>0</v>
      </c>
      <c r="S36" s="56">
        <f t="shared" si="1"/>
        <v>0</v>
      </c>
      <c r="T36" s="56">
        <f t="shared" si="1"/>
        <v>0</v>
      </c>
      <c r="U36" s="56">
        <f t="shared" si="1"/>
        <v>0</v>
      </c>
      <c r="V36" s="56">
        <f t="shared" si="1"/>
        <v>0</v>
      </c>
      <c r="W36" s="56">
        <f t="shared" si="1"/>
        <v>0</v>
      </c>
      <c r="X36" s="56">
        <f t="shared" si="1"/>
        <v>0</v>
      </c>
    </row>
    <row r="37" spans="1:24" ht="15" hidden="1">
      <c r="A37" s="5" t="s">
        <v>51</v>
      </c>
      <c r="B37" s="857" t="s">
        <v>50</v>
      </c>
      <c r="C37" s="857"/>
      <c r="D37" s="26">
        <f t="shared" si="0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" hidden="1">
      <c r="A38" s="5" t="s">
        <v>53</v>
      </c>
      <c r="B38" s="857" t="s">
        <v>52</v>
      </c>
      <c r="C38" s="857"/>
      <c r="D38" s="26">
        <f t="shared" si="0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55" customFormat="1" ht="12.75">
      <c r="A39" s="7" t="s">
        <v>54</v>
      </c>
      <c r="B39" s="869" t="s">
        <v>174</v>
      </c>
      <c r="C39" s="869"/>
      <c r="D39" s="57">
        <f t="shared" si="0"/>
        <v>0</v>
      </c>
      <c r="E39" s="56"/>
      <c r="F39" s="56"/>
      <c r="G39" s="56">
        <f>+G37+G38</f>
        <v>0</v>
      </c>
      <c r="H39" s="56">
        <f aca="true" t="shared" si="2" ref="H39:X39">+H37+H38</f>
        <v>0</v>
      </c>
      <c r="I39" s="56">
        <f t="shared" si="2"/>
        <v>0</v>
      </c>
      <c r="J39" s="56">
        <f t="shared" si="2"/>
        <v>0</v>
      </c>
      <c r="K39" s="56">
        <f t="shared" si="2"/>
        <v>0</v>
      </c>
      <c r="L39" s="56">
        <f t="shared" si="2"/>
        <v>0</v>
      </c>
      <c r="M39" s="56">
        <f t="shared" si="2"/>
        <v>0</v>
      </c>
      <c r="N39" s="56">
        <f t="shared" si="2"/>
        <v>0</v>
      </c>
      <c r="O39" s="56">
        <f t="shared" si="2"/>
        <v>0</v>
      </c>
      <c r="P39" s="56">
        <f t="shared" si="2"/>
        <v>0</v>
      </c>
      <c r="Q39" s="56">
        <f t="shared" si="2"/>
        <v>0</v>
      </c>
      <c r="R39" s="56">
        <f t="shared" si="2"/>
        <v>0</v>
      </c>
      <c r="S39" s="56">
        <f t="shared" si="2"/>
        <v>0</v>
      </c>
      <c r="T39" s="56">
        <f t="shared" si="2"/>
        <v>0</v>
      </c>
      <c r="U39" s="56">
        <f t="shared" si="2"/>
        <v>0</v>
      </c>
      <c r="V39" s="56">
        <f t="shared" si="2"/>
        <v>0</v>
      </c>
      <c r="W39" s="56">
        <f t="shared" si="2"/>
        <v>0</v>
      </c>
      <c r="X39" s="56">
        <f t="shared" si="2"/>
        <v>0</v>
      </c>
    </row>
    <row r="40" spans="1:24" ht="15">
      <c r="A40" s="5" t="s">
        <v>56</v>
      </c>
      <c r="B40" s="857" t="s">
        <v>55</v>
      </c>
      <c r="C40" s="857"/>
      <c r="D40" s="26">
        <f t="shared" si="0"/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">
      <c r="A41" s="5" t="s">
        <v>58</v>
      </c>
      <c r="B41" s="857" t="s">
        <v>57</v>
      </c>
      <c r="C41" s="857"/>
      <c r="D41" s="26">
        <f t="shared" si="0"/>
        <v>1500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>
        <v>1500</v>
      </c>
      <c r="T41" s="22"/>
      <c r="U41" s="22"/>
      <c r="V41" s="22"/>
      <c r="W41" s="22"/>
      <c r="X41" s="22"/>
    </row>
    <row r="42" spans="1:24" ht="15">
      <c r="A42" s="5" t="s">
        <v>59</v>
      </c>
      <c r="B42" s="857" t="s">
        <v>172</v>
      </c>
      <c r="C42" s="857"/>
      <c r="D42" s="26">
        <f t="shared" si="0"/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">
      <c r="A43" s="5" t="s">
        <v>61</v>
      </c>
      <c r="B43" s="857" t="s">
        <v>60</v>
      </c>
      <c r="C43" s="857"/>
      <c r="D43" s="26">
        <f t="shared" si="0"/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">
      <c r="A44" s="5" t="s">
        <v>62</v>
      </c>
      <c r="B44" s="870" t="s">
        <v>171</v>
      </c>
      <c r="C44" s="870"/>
      <c r="D44" s="26">
        <f t="shared" si="0"/>
        <v>0</v>
      </c>
      <c r="E44" s="22"/>
      <c r="F44" s="22"/>
      <c r="G44" s="22">
        <f>+G45+G46</f>
        <v>0</v>
      </c>
      <c r="H44" s="22">
        <f aca="true" t="shared" si="3" ref="H44:X44">+H45+H46</f>
        <v>0</v>
      </c>
      <c r="I44" s="22">
        <f t="shared" si="3"/>
        <v>0</v>
      </c>
      <c r="J44" s="22">
        <f t="shared" si="3"/>
        <v>0</v>
      </c>
      <c r="K44" s="22">
        <f t="shared" si="3"/>
        <v>0</v>
      </c>
      <c r="L44" s="22">
        <f t="shared" si="3"/>
        <v>0</v>
      </c>
      <c r="M44" s="22">
        <f t="shared" si="3"/>
        <v>0</v>
      </c>
      <c r="N44" s="22">
        <f t="shared" si="3"/>
        <v>0</v>
      </c>
      <c r="O44" s="22">
        <f t="shared" si="3"/>
        <v>0</v>
      </c>
      <c r="P44" s="22">
        <f t="shared" si="3"/>
        <v>0</v>
      </c>
      <c r="Q44" s="22">
        <f t="shared" si="3"/>
        <v>0</v>
      </c>
      <c r="R44" s="22">
        <f t="shared" si="3"/>
        <v>0</v>
      </c>
      <c r="S44" s="22">
        <f t="shared" si="3"/>
        <v>0</v>
      </c>
      <c r="T44" s="22">
        <f t="shared" si="3"/>
        <v>0</v>
      </c>
      <c r="U44" s="22">
        <f t="shared" si="3"/>
        <v>0</v>
      </c>
      <c r="V44" s="22">
        <f t="shared" si="3"/>
        <v>0</v>
      </c>
      <c r="W44" s="22">
        <f t="shared" si="3"/>
        <v>0</v>
      </c>
      <c r="X44" s="22">
        <f t="shared" si="3"/>
        <v>0</v>
      </c>
    </row>
    <row r="45" spans="1:24" s="48" customFormat="1" ht="12.75">
      <c r="A45" s="37" t="s">
        <v>62</v>
      </c>
      <c r="B45" s="45"/>
      <c r="C45" s="38" t="s">
        <v>63</v>
      </c>
      <c r="D45" s="26">
        <f t="shared" si="0"/>
        <v>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s="48" customFormat="1" ht="12.75">
      <c r="A46" s="37" t="s">
        <v>62</v>
      </c>
      <c r="B46" s="45"/>
      <c r="C46" s="38" t="s">
        <v>173</v>
      </c>
      <c r="D46" s="26">
        <f t="shared" si="0"/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5">
      <c r="A47" s="5" t="s">
        <v>65</v>
      </c>
      <c r="B47" s="867" t="s">
        <v>64</v>
      </c>
      <c r="C47" s="867"/>
      <c r="D47" s="26">
        <f t="shared" si="0"/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5">
      <c r="A48" s="5" t="s">
        <v>67</v>
      </c>
      <c r="B48" s="857" t="s">
        <v>66</v>
      </c>
      <c r="C48" s="857"/>
      <c r="D48" s="26">
        <f t="shared" si="0"/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55" customFormat="1" ht="12.75">
      <c r="A49" s="7" t="s">
        <v>68</v>
      </c>
      <c r="B49" s="869" t="s">
        <v>161</v>
      </c>
      <c r="C49" s="869"/>
      <c r="D49" s="57">
        <f t="shared" si="0"/>
        <v>1500</v>
      </c>
      <c r="E49" s="56"/>
      <c r="F49" s="56"/>
      <c r="G49" s="56">
        <f>+G48+G47+G44+G43+G42+G41+G40</f>
        <v>0</v>
      </c>
      <c r="H49" s="56">
        <f aca="true" t="shared" si="4" ref="H49:X49">+H48+H47+H44+H43+H42+H41+H40</f>
        <v>0</v>
      </c>
      <c r="I49" s="56">
        <f t="shared" si="4"/>
        <v>0</v>
      </c>
      <c r="J49" s="56">
        <f t="shared" si="4"/>
        <v>0</v>
      </c>
      <c r="K49" s="56">
        <f t="shared" si="4"/>
        <v>0</v>
      </c>
      <c r="L49" s="56">
        <f t="shared" si="4"/>
        <v>0</v>
      </c>
      <c r="M49" s="56">
        <f t="shared" si="4"/>
        <v>0</v>
      </c>
      <c r="N49" s="56">
        <f t="shared" si="4"/>
        <v>0</v>
      </c>
      <c r="O49" s="56">
        <f t="shared" si="4"/>
        <v>0</v>
      </c>
      <c r="P49" s="56">
        <f t="shared" si="4"/>
        <v>0</v>
      </c>
      <c r="Q49" s="56">
        <f t="shared" si="4"/>
        <v>0</v>
      </c>
      <c r="R49" s="56">
        <f t="shared" si="4"/>
        <v>0</v>
      </c>
      <c r="S49" s="56">
        <f t="shared" si="4"/>
        <v>1500</v>
      </c>
      <c r="T49" s="56">
        <f t="shared" si="4"/>
        <v>0</v>
      </c>
      <c r="U49" s="56">
        <f t="shared" si="4"/>
        <v>0</v>
      </c>
      <c r="V49" s="56">
        <f t="shared" si="4"/>
        <v>0</v>
      </c>
      <c r="W49" s="56">
        <f t="shared" si="4"/>
        <v>0</v>
      </c>
      <c r="X49" s="56">
        <f t="shared" si="4"/>
        <v>0</v>
      </c>
    </row>
    <row r="50" spans="1:24" ht="15" hidden="1">
      <c r="A50" s="5" t="s">
        <v>70</v>
      </c>
      <c r="B50" s="857" t="s">
        <v>69</v>
      </c>
      <c r="C50" s="857"/>
      <c r="D50" s="26">
        <f t="shared" si="0"/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5" hidden="1">
      <c r="A51" s="5" t="s">
        <v>72</v>
      </c>
      <c r="B51" s="857" t="s">
        <v>71</v>
      </c>
      <c r="C51" s="857"/>
      <c r="D51" s="26">
        <f t="shared" si="0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55" customFormat="1" ht="12.75">
      <c r="A52" s="7" t="s">
        <v>73</v>
      </c>
      <c r="B52" s="869" t="s">
        <v>160</v>
      </c>
      <c r="C52" s="869"/>
      <c r="D52" s="57">
        <f t="shared" si="0"/>
        <v>0</v>
      </c>
      <c r="E52" s="56"/>
      <c r="F52" s="56"/>
      <c r="G52" s="56">
        <f>+G50+G51</f>
        <v>0</v>
      </c>
      <c r="H52" s="56">
        <f aca="true" t="shared" si="5" ref="H52:X52">+H50+H51</f>
        <v>0</v>
      </c>
      <c r="I52" s="56">
        <f t="shared" si="5"/>
        <v>0</v>
      </c>
      <c r="J52" s="56">
        <f t="shared" si="5"/>
        <v>0</v>
      </c>
      <c r="K52" s="56">
        <f t="shared" si="5"/>
        <v>0</v>
      </c>
      <c r="L52" s="56">
        <f t="shared" si="5"/>
        <v>0</v>
      </c>
      <c r="M52" s="56">
        <f t="shared" si="5"/>
        <v>0</v>
      </c>
      <c r="N52" s="56">
        <f t="shared" si="5"/>
        <v>0</v>
      </c>
      <c r="O52" s="56">
        <f t="shared" si="5"/>
        <v>0</v>
      </c>
      <c r="P52" s="56">
        <f>+P50+P51</f>
        <v>0</v>
      </c>
      <c r="Q52" s="56">
        <f t="shared" si="5"/>
        <v>0</v>
      </c>
      <c r="R52" s="56">
        <f t="shared" si="5"/>
        <v>0</v>
      </c>
      <c r="S52" s="56">
        <f t="shared" si="5"/>
        <v>0</v>
      </c>
      <c r="T52" s="56">
        <f t="shared" si="5"/>
        <v>0</v>
      </c>
      <c r="U52" s="56">
        <f t="shared" si="5"/>
        <v>0</v>
      </c>
      <c r="V52" s="56">
        <f t="shared" si="5"/>
        <v>0</v>
      </c>
      <c r="W52" s="56">
        <f t="shared" si="5"/>
        <v>0</v>
      </c>
      <c r="X52" s="56">
        <f t="shared" si="5"/>
        <v>0</v>
      </c>
    </row>
    <row r="53" spans="1:24" ht="15" hidden="1">
      <c r="A53" s="5" t="s">
        <v>75</v>
      </c>
      <c r="B53" s="857" t="s">
        <v>74</v>
      </c>
      <c r="C53" s="857"/>
      <c r="D53" s="26">
        <f t="shared" si="0"/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5" hidden="1">
      <c r="A54" s="5" t="s">
        <v>77</v>
      </c>
      <c r="B54" s="857" t="s">
        <v>76</v>
      </c>
      <c r="C54" s="857"/>
      <c r="D54" s="26">
        <f t="shared" si="0"/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5" hidden="1">
      <c r="A55" s="5" t="s">
        <v>78</v>
      </c>
      <c r="B55" s="857" t="s">
        <v>159</v>
      </c>
      <c r="C55" s="857"/>
      <c r="D55" s="26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5" hidden="1">
      <c r="A56" s="5" t="s">
        <v>79</v>
      </c>
      <c r="B56" s="857" t="s">
        <v>158</v>
      </c>
      <c r="C56" s="857"/>
      <c r="D56" s="26">
        <f t="shared" si="0"/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5" hidden="1">
      <c r="A57" s="5" t="s">
        <v>81</v>
      </c>
      <c r="B57" s="857" t="s">
        <v>80</v>
      </c>
      <c r="C57" s="857"/>
      <c r="D57" s="26">
        <f t="shared" si="0"/>
        <v>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55" customFormat="1" ht="12.75">
      <c r="A58" s="7" t="s">
        <v>82</v>
      </c>
      <c r="B58" s="869" t="s">
        <v>157</v>
      </c>
      <c r="C58" s="869"/>
      <c r="D58" s="57">
        <f t="shared" si="0"/>
        <v>0</v>
      </c>
      <c r="E58" s="56"/>
      <c r="F58" s="56"/>
      <c r="G58" s="56">
        <f>SUM(G53:G57)</f>
        <v>0</v>
      </c>
      <c r="H58" s="56">
        <f aca="true" t="shared" si="6" ref="H58:X58">SUM(H53:H57)</f>
        <v>0</v>
      </c>
      <c r="I58" s="56">
        <f t="shared" si="6"/>
        <v>0</v>
      </c>
      <c r="J58" s="56">
        <f t="shared" si="6"/>
        <v>0</v>
      </c>
      <c r="K58" s="56">
        <f t="shared" si="6"/>
        <v>0</v>
      </c>
      <c r="L58" s="56">
        <f t="shared" si="6"/>
        <v>0</v>
      </c>
      <c r="M58" s="56">
        <f t="shared" si="6"/>
        <v>0</v>
      </c>
      <c r="N58" s="56">
        <f t="shared" si="6"/>
        <v>0</v>
      </c>
      <c r="O58" s="56">
        <f t="shared" si="6"/>
        <v>0</v>
      </c>
      <c r="P58" s="56">
        <f t="shared" si="6"/>
        <v>0</v>
      </c>
      <c r="Q58" s="56">
        <f t="shared" si="6"/>
        <v>0</v>
      </c>
      <c r="R58" s="56">
        <f t="shared" si="6"/>
        <v>0</v>
      </c>
      <c r="S58" s="56">
        <f t="shared" si="6"/>
        <v>0</v>
      </c>
      <c r="T58" s="56">
        <f t="shared" si="6"/>
        <v>0</v>
      </c>
      <c r="U58" s="56">
        <f t="shared" si="6"/>
        <v>0</v>
      </c>
      <c r="V58" s="56">
        <f t="shared" si="6"/>
        <v>0</v>
      </c>
      <c r="W58" s="56">
        <f t="shared" si="6"/>
        <v>0</v>
      </c>
      <c r="X58" s="56">
        <f t="shared" si="6"/>
        <v>0</v>
      </c>
    </row>
    <row r="59" spans="1:24" s="55" customFormat="1" ht="12.75">
      <c r="A59" s="8" t="s">
        <v>83</v>
      </c>
      <c r="B59" s="868" t="s">
        <v>156</v>
      </c>
      <c r="C59" s="868"/>
      <c r="D59" s="57">
        <f t="shared" si="0"/>
        <v>1500</v>
      </c>
      <c r="E59" s="54"/>
      <c r="F59" s="54"/>
      <c r="G59" s="54">
        <f>+G58+G52+G49+G39+G36</f>
        <v>0</v>
      </c>
      <c r="H59" s="54">
        <f aca="true" t="shared" si="7" ref="H59:X59">+H58+H52+H49+H39+H36</f>
        <v>0</v>
      </c>
      <c r="I59" s="54">
        <f t="shared" si="7"/>
        <v>0</v>
      </c>
      <c r="J59" s="54">
        <f t="shared" si="7"/>
        <v>0</v>
      </c>
      <c r="K59" s="54">
        <f t="shared" si="7"/>
        <v>0</v>
      </c>
      <c r="L59" s="54">
        <f t="shared" si="7"/>
        <v>0</v>
      </c>
      <c r="M59" s="54">
        <f t="shared" si="7"/>
        <v>0</v>
      </c>
      <c r="N59" s="54">
        <f t="shared" si="7"/>
        <v>0</v>
      </c>
      <c r="O59" s="54">
        <f t="shared" si="7"/>
        <v>0</v>
      </c>
      <c r="P59" s="54">
        <f t="shared" si="7"/>
        <v>0</v>
      </c>
      <c r="Q59" s="54">
        <f t="shared" si="7"/>
        <v>0</v>
      </c>
      <c r="R59" s="54">
        <f t="shared" si="7"/>
        <v>0</v>
      </c>
      <c r="S59" s="54">
        <f t="shared" si="7"/>
        <v>1500</v>
      </c>
      <c r="T59" s="54">
        <f t="shared" si="7"/>
        <v>0</v>
      </c>
      <c r="U59" s="54">
        <f t="shared" si="7"/>
        <v>0</v>
      </c>
      <c r="V59" s="54">
        <f t="shared" si="7"/>
        <v>0</v>
      </c>
      <c r="W59" s="54">
        <f t="shared" si="7"/>
        <v>0</v>
      </c>
      <c r="X59" s="54">
        <f t="shared" si="7"/>
        <v>0</v>
      </c>
    </row>
    <row r="60" spans="1:24" ht="9" customHeight="1">
      <c r="A60" s="9"/>
      <c r="B60" s="10"/>
      <c r="C60" s="10"/>
      <c r="D60" s="24"/>
      <c r="E60" s="24"/>
      <c r="F60" s="25"/>
      <c r="G60" s="24"/>
      <c r="H60" s="24"/>
      <c r="I60" s="25"/>
      <c r="J60" s="24"/>
      <c r="K60" s="24"/>
      <c r="L60" s="25"/>
      <c r="M60" s="24"/>
      <c r="N60" s="24"/>
      <c r="O60" s="25"/>
      <c r="P60" s="24"/>
      <c r="Q60" s="24"/>
      <c r="R60" s="25"/>
      <c r="S60" s="24"/>
      <c r="T60" s="24"/>
      <c r="U60" s="25"/>
      <c r="V60" s="24"/>
      <c r="W60" s="24"/>
      <c r="X60" s="25"/>
    </row>
    <row r="61" spans="1:24" ht="15">
      <c r="A61" s="14" t="s">
        <v>85</v>
      </c>
      <c r="B61" s="867" t="s">
        <v>84</v>
      </c>
      <c r="C61" s="867"/>
      <c r="D61" s="26">
        <f>+G61+J61+M61+P61+S61+V61</f>
        <v>0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5">
      <c r="A62" s="15" t="s">
        <v>86</v>
      </c>
      <c r="B62" s="870" t="s">
        <v>141</v>
      </c>
      <c r="C62" s="870"/>
      <c r="D62" s="22">
        <f>+D63</f>
        <v>60</v>
      </c>
      <c r="E62" s="22"/>
      <c r="F62" s="22"/>
      <c r="G62" s="22">
        <f>+G63</f>
        <v>0</v>
      </c>
      <c r="H62" s="22">
        <f aca="true" t="shared" si="8" ref="H62:X62">+H63</f>
        <v>0</v>
      </c>
      <c r="I62" s="22">
        <f t="shared" si="8"/>
        <v>0</v>
      </c>
      <c r="J62" s="22">
        <f t="shared" si="8"/>
        <v>60</v>
      </c>
      <c r="K62" s="22">
        <f t="shared" si="8"/>
        <v>0</v>
      </c>
      <c r="L62" s="22">
        <f t="shared" si="8"/>
        <v>0</v>
      </c>
      <c r="M62" s="22">
        <f t="shared" si="8"/>
        <v>0</v>
      </c>
      <c r="N62" s="22">
        <f t="shared" si="8"/>
        <v>0</v>
      </c>
      <c r="O62" s="22">
        <f t="shared" si="8"/>
        <v>0</v>
      </c>
      <c r="P62" s="22">
        <f t="shared" si="8"/>
        <v>0</v>
      </c>
      <c r="Q62" s="22">
        <f t="shared" si="8"/>
        <v>0</v>
      </c>
      <c r="R62" s="22">
        <f t="shared" si="8"/>
        <v>0</v>
      </c>
      <c r="S62" s="22">
        <f t="shared" si="8"/>
        <v>0</v>
      </c>
      <c r="T62" s="22">
        <f t="shared" si="8"/>
        <v>0</v>
      </c>
      <c r="U62" s="22">
        <f t="shared" si="8"/>
        <v>0</v>
      </c>
      <c r="V62" s="22">
        <f t="shared" si="8"/>
        <v>0</v>
      </c>
      <c r="W62" s="22">
        <f t="shared" si="8"/>
        <v>0</v>
      </c>
      <c r="X62" s="22">
        <f t="shared" si="8"/>
        <v>0</v>
      </c>
    </row>
    <row r="63" spans="1:24" s="48" customFormat="1" ht="12.75">
      <c r="A63" s="37" t="s">
        <v>86</v>
      </c>
      <c r="B63" s="45"/>
      <c r="C63" s="40" t="s">
        <v>143</v>
      </c>
      <c r="D63" s="51">
        <f aca="true" t="shared" si="9" ref="D63:D78">+G63+J63+M63+P63+S63+V63</f>
        <v>60</v>
      </c>
      <c r="E63" s="47"/>
      <c r="F63" s="47"/>
      <c r="G63" s="46"/>
      <c r="H63" s="47"/>
      <c r="I63" s="47"/>
      <c r="J63" s="46">
        <v>60</v>
      </c>
      <c r="K63" s="47"/>
      <c r="L63" s="47"/>
      <c r="M63" s="46"/>
      <c r="N63" s="47"/>
      <c r="O63" s="47"/>
      <c r="P63" s="46"/>
      <c r="Q63" s="47"/>
      <c r="R63" s="47"/>
      <c r="S63" s="46"/>
      <c r="T63" s="47"/>
      <c r="U63" s="47"/>
      <c r="V63" s="46"/>
      <c r="W63" s="47"/>
      <c r="X63" s="47"/>
    </row>
    <row r="64" spans="1:24" ht="15">
      <c r="A64" s="5" t="s">
        <v>88</v>
      </c>
      <c r="B64" s="867" t="s">
        <v>87</v>
      </c>
      <c r="C64" s="867"/>
      <c r="D64" s="26">
        <f t="shared" si="9"/>
        <v>0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15">
      <c r="A65" s="15" t="s">
        <v>89</v>
      </c>
      <c r="B65" s="870" t="s">
        <v>144</v>
      </c>
      <c r="C65" s="870"/>
      <c r="D65" s="26">
        <f t="shared" si="9"/>
        <v>1900</v>
      </c>
      <c r="E65" s="22"/>
      <c r="F65" s="22"/>
      <c r="G65" s="22">
        <f>+G66+G67</f>
        <v>1900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48" customFormat="1" ht="12.75">
      <c r="A66" s="37" t="s">
        <v>89</v>
      </c>
      <c r="B66" s="45"/>
      <c r="C66" s="38" t="s">
        <v>90</v>
      </c>
      <c r="D66" s="51">
        <f t="shared" si="9"/>
        <v>1800</v>
      </c>
      <c r="E66" s="47"/>
      <c r="F66" s="47"/>
      <c r="G66" s="46">
        <v>1800</v>
      </c>
      <c r="H66" s="47"/>
      <c r="I66" s="47"/>
      <c r="J66" s="46"/>
      <c r="K66" s="47"/>
      <c r="L66" s="47"/>
      <c r="M66" s="46"/>
      <c r="N66" s="47"/>
      <c r="O66" s="47"/>
      <c r="P66" s="46"/>
      <c r="Q66" s="47"/>
      <c r="R66" s="47"/>
      <c r="S66" s="46"/>
      <c r="T66" s="47"/>
      <c r="U66" s="47"/>
      <c r="V66" s="46"/>
      <c r="W66" s="47"/>
      <c r="X66" s="47"/>
    </row>
    <row r="67" spans="1:24" s="48" customFormat="1" ht="12.75">
      <c r="A67" s="37" t="s">
        <v>89</v>
      </c>
      <c r="B67" s="45"/>
      <c r="C67" s="40" t="s">
        <v>145</v>
      </c>
      <c r="D67" s="51">
        <f t="shared" si="9"/>
        <v>100</v>
      </c>
      <c r="E67" s="47"/>
      <c r="F67" s="47"/>
      <c r="G67" s="46">
        <v>100</v>
      </c>
      <c r="H67" s="47"/>
      <c r="I67" s="47"/>
      <c r="J67" s="46"/>
      <c r="K67" s="47"/>
      <c r="L67" s="47"/>
      <c r="M67" s="46"/>
      <c r="N67" s="47"/>
      <c r="O67" s="47"/>
      <c r="P67" s="46"/>
      <c r="Q67" s="47"/>
      <c r="R67" s="47"/>
      <c r="S67" s="46"/>
      <c r="T67" s="47"/>
      <c r="U67" s="47"/>
      <c r="V67" s="46"/>
      <c r="W67" s="47"/>
      <c r="X67" s="47"/>
    </row>
    <row r="68" spans="1:24" ht="15">
      <c r="A68" s="15" t="s">
        <v>91</v>
      </c>
      <c r="B68" s="871" t="s">
        <v>146</v>
      </c>
      <c r="C68" s="871"/>
      <c r="D68" s="26">
        <f t="shared" si="9"/>
        <v>5500</v>
      </c>
      <c r="E68" s="22"/>
      <c r="F68" s="22"/>
      <c r="G68" s="22"/>
      <c r="H68" s="22"/>
      <c r="I68" s="22"/>
      <c r="J68" s="22"/>
      <c r="K68" s="22"/>
      <c r="L68" s="22"/>
      <c r="M68" s="22">
        <f>+M69</f>
        <v>5500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48" customFormat="1" ht="12.75">
      <c r="A69" s="41" t="s">
        <v>91</v>
      </c>
      <c r="B69" s="45"/>
      <c r="C69" s="40" t="s">
        <v>147</v>
      </c>
      <c r="D69" s="51">
        <f t="shared" si="9"/>
        <v>5500</v>
      </c>
      <c r="E69" s="47"/>
      <c r="F69" s="47"/>
      <c r="G69" s="47"/>
      <c r="H69" s="47"/>
      <c r="I69" s="47"/>
      <c r="J69" s="47"/>
      <c r="K69" s="47"/>
      <c r="L69" s="47"/>
      <c r="M69" s="47">
        <v>5500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15">
      <c r="A70" s="15" t="s">
        <v>92</v>
      </c>
      <c r="B70" s="543" t="s">
        <v>148</v>
      </c>
      <c r="C70" s="543"/>
      <c r="D70" s="26">
        <f t="shared" si="9"/>
        <v>2500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f>+P71</f>
        <v>2500</v>
      </c>
      <c r="Q70" s="22"/>
      <c r="R70" s="22"/>
      <c r="S70" s="22"/>
      <c r="T70" s="22"/>
      <c r="U70" s="22"/>
      <c r="V70" s="22"/>
      <c r="W70" s="22"/>
      <c r="X70" s="22"/>
    </row>
    <row r="71" spans="1:24" s="48" customFormat="1" ht="12.75">
      <c r="A71" s="41" t="s">
        <v>92</v>
      </c>
      <c r="B71" s="45"/>
      <c r="C71" s="40" t="s">
        <v>149</v>
      </c>
      <c r="D71" s="51">
        <f t="shared" si="9"/>
        <v>2500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>
        <v>2500</v>
      </c>
      <c r="Q71" s="47"/>
      <c r="R71" s="47"/>
      <c r="S71" s="47"/>
      <c r="T71" s="47"/>
      <c r="U71" s="47"/>
      <c r="V71" s="47"/>
      <c r="W71" s="47"/>
      <c r="X71" s="47"/>
    </row>
    <row r="72" spans="1:24" ht="15">
      <c r="A72" s="5" t="s">
        <v>93</v>
      </c>
      <c r="B72" s="543" t="s">
        <v>150</v>
      </c>
      <c r="C72" s="543"/>
      <c r="D72" s="26">
        <f t="shared" si="9"/>
        <v>140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>
        <f>+V73</f>
        <v>140</v>
      </c>
      <c r="W72" s="22"/>
      <c r="X72" s="22"/>
    </row>
    <row r="73" spans="1:24" s="48" customFormat="1" ht="12.75">
      <c r="A73" s="41" t="s">
        <v>93</v>
      </c>
      <c r="B73" s="45"/>
      <c r="C73" s="40" t="s">
        <v>94</v>
      </c>
      <c r="D73" s="51">
        <f t="shared" si="9"/>
        <v>140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140</v>
      </c>
      <c r="W73" s="47"/>
      <c r="X73" s="47"/>
    </row>
    <row r="74" spans="1:24" ht="15">
      <c r="A74" s="15" t="s">
        <v>95</v>
      </c>
      <c r="B74" s="877" t="s">
        <v>151</v>
      </c>
      <c r="C74" s="543"/>
      <c r="D74" s="26">
        <f t="shared" si="9"/>
        <v>4300</v>
      </c>
      <c r="E74" s="22"/>
      <c r="F74" s="22"/>
      <c r="G74" s="22"/>
      <c r="H74" s="22"/>
      <c r="I74" s="22"/>
      <c r="J74" s="22"/>
      <c r="K74" s="22"/>
      <c r="L74" s="22"/>
      <c r="M74" s="22">
        <f>+M75+M76+M77+M78</f>
        <v>900</v>
      </c>
      <c r="N74" s="22"/>
      <c r="O74" s="22"/>
      <c r="P74" s="22"/>
      <c r="Q74" s="22"/>
      <c r="R74" s="22"/>
      <c r="S74" s="22"/>
      <c r="T74" s="22"/>
      <c r="U74" s="22"/>
      <c r="V74" s="22">
        <f>+V75+V76+V77+V78</f>
        <v>3400</v>
      </c>
      <c r="W74" s="22"/>
      <c r="X74" s="22"/>
    </row>
    <row r="75" spans="1:24" s="48" customFormat="1" ht="12.75">
      <c r="A75" s="37" t="s">
        <v>95</v>
      </c>
      <c r="B75" s="45"/>
      <c r="C75" s="40" t="s">
        <v>152</v>
      </c>
      <c r="D75" s="51">
        <f t="shared" si="9"/>
        <v>900</v>
      </c>
      <c r="E75" s="47"/>
      <c r="F75" s="47"/>
      <c r="G75" s="47"/>
      <c r="H75" s="47"/>
      <c r="I75" s="47"/>
      <c r="J75" s="47"/>
      <c r="K75" s="47"/>
      <c r="L75" s="47"/>
      <c r="M75" s="47">
        <v>900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s="48" customFormat="1" ht="25.5">
      <c r="A76" s="37" t="s">
        <v>95</v>
      </c>
      <c r="B76" s="45"/>
      <c r="C76" s="40" t="s">
        <v>142</v>
      </c>
      <c r="D76" s="51">
        <f t="shared" si="9"/>
        <v>2400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2400</v>
      </c>
      <c r="W76" s="47"/>
      <c r="X76" s="47"/>
    </row>
    <row r="77" spans="1:24" s="48" customFormat="1" ht="12.75">
      <c r="A77" s="42"/>
      <c r="B77" s="45"/>
      <c r="C77" s="40" t="s">
        <v>153</v>
      </c>
      <c r="D77" s="51">
        <f t="shared" si="9"/>
        <v>500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>
        <v>500</v>
      </c>
      <c r="W77" s="43"/>
      <c r="X77" s="43"/>
    </row>
    <row r="78" spans="1:24" s="48" customFormat="1" ht="12.75">
      <c r="A78" s="37" t="s">
        <v>95</v>
      </c>
      <c r="B78" s="45"/>
      <c r="C78" s="40" t="s">
        <v>154</v>
      </c>
      <c r="D78" s="51">
        <f t="shared" si="9"/>
        <v>500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>
        <v>500</v>
      </c>
      <c r="W78" s="47"/>
      <c r="X78" s="47"/>
    </row>
    <row r="79" spans="1:24" s="55" customFormat="1" ht="12.75">
      <c r="A79" s="8" t="s">
        <v>96</v>
      </c>
      <c r="B79" s="879" t="s">
        <v>155</v>
      </c>
      <c r="C79" s="880"/>
      <c r="D79" s="54">
        <f>+D74+D72+D70+D68+D65+D64+D62+D61</f>
        <v>14400</v>
      </c>
      <c r="E79" s="54">
        <f>+E74+E72+E70+E68+E65+E64+E62+E61</f>
        <v>0</v>
      </c>
      <c r="F79" s="54">
        <f>+F74+F72+F70+F68+F65+F64+F62+F61</f>
        <v>0</v>
      </c>
      <c r="G79" s="54">
        <f>+G74+G72+G70+G68+G65+G64+G62+G61</f>
        <v>1900</v>
      </c>
      <c r="H79" s="54">
        <f aca="true" t="shared" si="10" ref="H79:X79">+H74+H72+H70+H68+H65+H64+H62+H61</f>
        <v>0</v>
      </c>
      <c r="I79" s="54">
        <f t="shared" si="10"/>
        <v>0</v>
      </c>
      <c r="J79" s="54">
        <f t="shared" si="10"/>
        <v>60</v>
      </c>
      <c r="K79" s="54">
        <f t="shared" si="10"/>
        <v>0</v>
      </c>
      <c r="L79" s="54">
        <f t="shared" si="10"/>
        <v>0</v>
      </c>
      <c r="M79" s="54">
        <f t="shared" si="10"/>
        <v>6400</v>
      </c>
      <c r="N79" s="54">
        <f t="shared" si="10"/>
        <v>0</v>
      </c>
      <c r="O79" s="54">
        <f t="shared" si="10"/>
        <v>0</v>
      </c>
      <c r="P79" s="54">
        <f t="shared" si="10"/>
        <v>2500</v>
      </c>
      <c r="Q79" s="54">
        <f t="shared" si="10"/>
        <v>0</v>
      </c>
      <c r="R79" s="54">
        <f t="shared" si="10"/>
        <v>0</v>
      </c>
      <c r="S79" s="54">
        <f t="shared" si="10"/>
        <v>0</v>
      </c>
      <c r="T79" s="54">
        <f t="shared" si="10"/>
        <v>0</v>
      </c>
      <c r="U79" s="54">
        <f t="shared" si="10"/>
        <v>0</v>
      </c>
      <c r="V79" s="54">
        <f t="shared" si="10"/>
        <v>3540</v>
      </c>
      <c r="W79" s="54">
        <f t="shared" si="10"/>
        <v>0</v>
      </c>
      <c r="X79" s="54">
        <f t="shared" si="10"/>
        <v>0</v>
      </c>
    </row>
    <row r="80" spans="1:24" ht="5.25" customHeight="1">
      <c r="A80" s="9"/>
      <c r="B80" s="878"/>
      <c r="C80" s="878"/>
      <c r="D80" s="24"/>
      <c r="E80" s="24"/>
      <c r="F80" s="25"/>
      <c r="G80" s="24"/>
      <c r="H80" s="24"/>
      <c r="I80" s="25"/>
      <c r="J80" s="24"/>
      <c r="K80" s="24"/>
      <c r="L80" s="25"/>
      <c r="M80" s="24"/>
      <c r="N80" s="24"/>
      <c r="O80" s="25"/>
      <c r="P80" s="24"/>
      <c r="Q80" s="24"/>
      <c r="R80" s="25"/>
      <c r="S80" s="24"/>
      <c r="T80" s="24"/>
      <c r="U80" s="25"/>
      <c r="V80" s="24"/>
      <c r="W80" s="24"/>
      <c r="X80" s="25"/>
    </row>
    <row r="81" spans="1:24" ht="15" hidden="1">
      <c r="A81" s="14" t="s">
        <v>98</v>
      </c>
      <c r="B81" s="871" t="s">
        <v>97</v>
      </c>
      <c r="C81" s="871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" hidden="1">
      <c r="A82" s="5" t="s">
        <v>100</v>
      </c>
      <c r="B82" s="877" t="s">
        <v>99</v>
      </c>
      <c r="C82" s="543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s="48" customFormat="1" ht="12.75" hidden="1">
      <c r="A83" s="37" t="s">
        <v>100</v>
      </c>
      <c r="B83" s="45"/>
      <c r="C83" s="40" t="s">
        <v>101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s="48" customFormat="1" ht="12.75" hidden="1">
      <c r="A84" s="37" t="s">
        <v>100</v>
      </c>
      <c r="B84" s="45"/>
      <c r="C84" s="40" t="s">
        <v>102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ht="15" hidden="1">
      <c r="A85" s="5" t="s">
        <v>103</v>
      </c>
      <c r="B85" s="876" t="s">
        <v>170</v>
      </c>
      <c r="C85" s="543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s="48" customFormat="1" ht="12.75" hidden="1">
      <c r="A86" s="37" t="s">
        <v>103</v>
      </c>
      <c r="B86" s="45"/>
      <c r="C86" s="40" t="s">
        <v>101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s="48" customFormat="1" ht="12.75" hidden="1">
      <c r="A87" s="37" t="s">
        <v>103</v>
      </c>
      <c r="B87" s="45"/>
      <c r="C87" s="40" t="s">
        <v>102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5" hidden="1">
      <c r="A88" s="5" t="s">
        <v>105</v>
      </c>
      <c r="B88" s="876" t="s">
        <v>104</v>
      </c>
      <c r="C88" s="543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s="48" customFormat="1" ht="12.75" hidden="1">
      <c r="A89" s="52" t="s">
        <v>105</v>
      </c>
      <c r="B89" s="45"/>
      <c r="C89" s="40" t="s">
        <v>106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s="48" customFormat="1" ht="25.5" hidden="1">
      <c r="A90" s="52" t="s">
        <v>105</v>
      </c>
      <c r="B90" s="45"/>
      <c r="C90" s="40" t="s">
        <v>107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s="48" customFormat="1" ht="12.75" hidden="1">
      <c r="A91" s="52" t="s">
        <v>105</v>
      </c>
      <c r="B91" s="45"/>
      <c r="C91" s="40" t="s">
        <v>108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s="48" customFormat="1" ht="12.75" hidden="1">
      <c r="A92" s="52" t="s">
        <v>105</v>
      </c>
      <c r="B92" s="45"/>
      <c r="C92" s="40" t="s">
        <v>109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5" hidden="1">
      <c r="A93" s="5" t="s">
        <v>110</v>
      </c>
      <c r="B93" s="876" t="s">
        <v>169</v>
      </c>
      <c r="C93" s="54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1:24" s="48" customFormat="1" ht="12.75" hidden="1">
      <c r="A94" s="52" t="s">
        <v>110</v>
      </c>
      <c r="B94" s="45"/>
      <c r="C94" s="40" t="s">
        <v>106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s="48" customFormat="1" ht="25.5" hidden="1">
      <c r="A95" s="52" t="s">
        <v>110</v>
      </c>
      <c r="B95" s="45"/>
      <c r="C95" s="40" t="s">
        <v>107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s="48" customFormat="1" ht="12.75" hidden="1">
      <c r="A96" s="52" t="s">
        <v>110</v>
      </c>
      <c r="B96" s="45"/>
      <c r="C96" s="40" t="s">
        <v>108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s="48" customFormat="1" ht="12.75" hidden="1">
      <c r="A97" s="52" t="s">
        <v>110</v>
      </c>
      <c r="B97" s="45"/>
      <c r="C97" s="40" t="s">
        <v>109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5" hidden="1">
      <c r="A98" s="5" t="s">
        <v>112</v>
      </c>
      <c r="B98" s="867" t="s">
        <v>111</v>
      </c>
      <c r="C98" s="85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24" s="55" customFormat="1" ht="12.75">
      <c r="A99" s="8" t="s">
        <v>113</v>
      </c>
      <c r="B99" s="868" t="s">
        <v>168</v>
      </c>
      <c r="C99" s="868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8.25" customHeight="1">
      <c r="A100" s="9"/>
      <c r="B100" s="10"/>
      <c r="C100" s="10"/>
      <c r="D100" s="24"/>
      <c r="E100" s="24"/>
      <c r="F100" s="25"/>
      <c r="G100" s="24"/>
      <c r="H100" s="24"/>
      <c r="I100" s="25"/>
      <c r="J100" s="24"/>
      <c r="K100" s="24"/>
      <c r="L100" s="25"/>
      <c r="M100" s="24"/>
      <c r="N100" s="24"/>
      <c r="O100" s="25"/>
      <c r="P100" s="24"/>
      <c r="Q100" s="24"/>
      <c r="R100" s="25"/>
      <c r="S100" s="24"/>
      <c r="T100" s="24"/>
      <c r="U100" s="25"/>
      <c r="V100" s="24"/>
      <c r="W100" s="24"/>
      <c r="X100" s="25"/>
    </row>
    <row r="101" spans="1:24" ht="15" hidden="1">
      <c r="A101" s="14" t="s">
        <v>115</v>
      </c>
      <c r="B101" s="867" t="s">
        <v>114</v>
      </c>
      <c r="C101" s="867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ht="15" hidden="1">
      <c r="A102" s="5" t="s">
        <v>116</v>
      </c>
      <c r="B102" s="857" t="s">
        <v>167</v>
      </c>
      <c r="C102" s="85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s="48" customFormat="1" ht="12.75" hidden="1">
      <c r="A103" s="41" t="s">
        <v>116</v>
      </c>
      <c r="B103" s="45"/>
      <c r="C103" s="53" t="s">
        <v>117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" hidden="1">
      <c r="A104" s="5" t="s">
        <v>119</v>
      </c>
      <c r="B104" s="857" t="s">
        <v>118</v>
      </c>
      <c r="C104" s="85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15" hidden="1">
      <c r="A105" s="5" t="s">
        <v>121</v>
      </c>
      <c r="B105" s="857" t="s">
        <v>120</v>
      </c>
      <c r="C105" s="85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15" hidden="1">
      <c r="A106" s="5" t="s">
        <v>123</v>
      </c>
      <c r="B106" s="857" t="s">
        <v>122</v>
      </c>
      <c r="C106" s="85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15" hidden="1">
      <c r="A107" s="5" t="s">
        <v>125</v>
      </c>
      <c r="B107" s="857" t="s">
        <v>124</v>
      </c>
      <c r="C107" s="85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15" hidden="1">
      <c r="A108" s="5" t="s">
        <v>127</v>
      </c>
      <c r="B108" s="857" t="s">
        <v>126</v>
      </c>
      <c r="C108" s="85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s="55" customFormat="1" ht="12.75">
      <c r="A109" s="8" t="s">
        <v>128</v>
      </c>
      <c r="B109" s="868" t="s">
        <v>166</v>
      </c>
      <c r="C109" s="868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8.25" customHeight="1">
      <c r="A110" s="9"/>
      <c r="B110" s="10"/>
      <c r="C110" s="10"/>
      <c r="D110" s="24"/>
      <c r="E110" s="24"/>
      <c r="F110" s="25"/>
      <c r="G110" s="24"/>
      <c r="H110" s="24"/>
      <c r="I110" s="25"/>
      <c r="J110" s="24"/>
      <c r="K110" s="24"/>
      <c r="L110" s="25"/>
      <c r="M110" s="24"/>
      <c r="N110" s="24"/>
      <c r="O110" s="25"/>
      <c r="P110" s="24"/>
      <c r="Q110" s="24"/>
      <c r="R110" s="25"/>
      <c r="S110" s="24"/>
      <c r="T110" s="24"/>
      <c r="U110" s="25"/>
      <c r="V110" s="24"/>
      <c r="W110" s="24"/>
      <c r="X110" s="25"/>
    </row>
    <row r="111" spans="1:24" ht="15" hidden="1">
      <c r="A111" s="5" t="s">
        <v>130</v>
      </c>
      <c r="B111" s="857" t="s">
        <v>129</v>
      </c>
      <c r="C111" s="85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15" hidden="1">
      <c r="A112" s="5" t="s">
        <v>132</v>
      </c>
      <c r="B112" s="857" t="s">
        <v>131</v>
      </c>
      <c r="C112" s="85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5" hidden="1">
      <c r="A113" s="5" t="s">
        <v>134</v>
      </c>
      <c r="B113" s="857" t="s">
        <v>133</v>
      </c>
      <c r="C113" s="85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15" hidden="1">
      <c r="A114" s="5" t="s">
        <v>136</v>
      </c>
      <c r="B114" s="857" t="s">
        <v>135</v>
      </c>
      <c r="C114" s="85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s="55" customFormat="1" ht="12.75">
      <c r="A115" s="8" t="s">
        <v>137</v>
      </c>
      <c r="B115" s="868" t="s">
        <v>165</v>
      </c>
      <c r="C115" s="868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s="55" customFormat="1" ht="8.25" customHeight="1">
      <c r="A116" s="9"/>
      <c r="B116" s="18"/>
      <c r="C116" s="18"/>
      <c r="D116" s="65"/>
      <c r="E116" s="65"/>
      <c r="F116" s="6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 s="55" customFormat="1" ht="12.75" hidden="1">
      <c r="A117" s="332" t="s">
        <v>482</v>
      </c>
      <c r="B117" s="867" t="s">
        <v>483</v>
      </c>
      <c r="C117" s="867"/>
      <c r="D117" s="333"/>
      <c r="E117" s="333"/>
      <c r="F117" s="334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</row>
    <row r="118" spans="1:24" ht="15" hidden="1">
      <c r="A118" s="14" t="s">
        <v>138</v>
      </c>
      <c r="B118" s="894" t="s">
        <v>164</v>
      </c>
      <c r="C118" s="894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s="55" customFormat="1" ht="12.75">
      <c r="A119" s="7" t="s">
        <v>139</v>
      </c>
      <c r="B119" s="895" t="s">
        <v>163</v>
      </c>
      <c r="C119" s="895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ht="8.25" customHeight="1">
      <c r="A120" s="9"/>
      <c r="B120" s="18"/>
      <c r="C120" s="18"/>
      <c r="D120" s="24"/>
      <c r="E120" s="24"/>
      <c r="F120" s="25"/>
      <c r="G120" s="24"/>
      <c r="H120" s="24"/>
      <c r="I120" s="25"/>
      <c r="J120" s="24"/>
      <c r="K120" s="24"/>
      <c r="L120" s="25"/>
      <c r="M120" s="24"/>
      <c r="N120" s="24"/>
      <c r="O120" s="25"/>
      <c r="P120" s="24"/>
      <c r="Q120" s="24"/>
      <c r="R120" s="25"/>
      <c r="S120" s="24"/>
      <c r="T120" s="24"/>
      <c r="U120" s="25"/>
      <c r="V120" s="24"/>
      <c r="W120" s="24"/>
      <c r="X120" s="25"/>
    </row>
    <row r="121" spans="1:24" s="55" customFormat="1" ht="12.75">
      <c r="A121" s="19" t="s">
        <v>140</v>
      </c>
      <c r="B121" s="895" t="s">
        <v>162</v>
      </c>
      <c r="C121" s="895"/>
      <c r="D121" s="57">
        <f>+D119+D115+D109+D99+D79+D59+D26+D24</f>
        <v>15900</v>
      </c>
      <c r="E121" s="57">
        <f>+E119+E115+E109+E99+E79+E59+E26+E24</f>
        <v>0</v>
      </c>
      <c r="F121" s="57">
        <f>+F119+F115+F109+F99+F79+F59+F26+F24</f>
        <v>0</v>
      </c>
      <c r="G121" s="57">
        <f>+G119+G115+G109+G99+G79+G59+G26+G24</f>
        <v>1900</v>
      </c>
      <c r="H121" s="57">
        <f aca="true" t="shared" si="11" ref="H121:X121">+H119+H115+H109+H99+H79+H59+H26+H24</f>
        <v>0</v>
      </c>
      <c r="I121" s="57">
        <f t="shared" si="11"/>
        <v>0</v>
      </c>
      <c r="J121" s="57">
        <f t="shared" si="11"/>
        <v>60</v>
      </c>
      <c r="K121" s="57">
        <f t="shared" si="11"/>
        <v>0</v>
      </c>
      <c r="L121" s="57">
        <f t="shared" si="11"/>
        <v>0</v>
      </c>
      <c r="M121" s="57">
        <f t="shared" si="11"/>
        <v>6400</v>
      </c>
      <c r="N121" s="57">
        <f t="shared" si="11"/>
        <v>0</v>
      </c>
      <c r="O121" s="57">
        <f t="shared" si="11"/>
        <v>0</v>
      </c>
      <c r="P121" s="57">
        <f t="shared" si="11"/>
        <v>2500</v>
      </c>
      <c r="Q121" s="57">
        <f t="shared" si="11"/>
        <v>0</v>
      </c>
      <c r="R121" s="57">
        <f t="shared" si="11"/>
        <v>0</v>
      </c>
      <c r="S121" s="57">
        <f t="shared" si="11"/>
        <v>1500</v>
      </c>
      <c r="T121" s="57">
        <f t="shared" si="11"/>
        <v>0</v>
      </c>
      <c r="U121" s="57">
        <f t="shared" si="11"/>
        <v>0</v>
      </c>
      <c r="V121" s="57">
        <f t="shared" si="11"/>
        <v>3540</v>
      </c>
      <c r="W121" s="57">
        <f t="shared" si="11"/>
        <v>0</v>
      </c>
      <c r="X121" s="57">
        <f t="shared" si="11"/>
        <v>0</v>
      </c>
    </row>
  </sheetData>
  <sheetProtection/>
  <mergeCells count="97">
    <mergeCell ref="B119:C119"/>
    <mergeCell ref="B121:C121"/>
    <mergeCell ref="B117:C117"/>
    <mergeCell ref="B109:C109"/>
    <mergeCell ref="B114:C114"/>
    <mergeCell ref="B115:C115"/>
    <mergeCell ref="B118:C118"/>
    <mergeCell ref="B81:C81"/>
    <mergeCell ref="B113:C113"/>
    <mergeCell ref="B99:C99"/>
    <mergeCell ref="B101:C101"/>
    <mergeCell ref="B102:C102"/>
    <mergeCell ref="B104:C104"/>
    <mergeCell ref="B105:C105"/>
    <mergeCell ref="B106:C106"/>
    <mergeCell ref="B107:C107"/>
    <mergeCell ref="B108:C108"/>
    <mergeCell ref="B65:C65"/>
    <mergeCell ref="B111:C111"/>
    <mergeCell ref="B112:C112"/>
    <mergeCell ref="B98:C98"/>
    <mergeCell ref="B68:C68"/>
    <mergeCell ref="B70:C70"/>
    <mergeCell ref="B72:C72"/>
    <mergeCell ref="B74:C74"/>
    <mergeCell ref="B79:C79"/>
    <mergeCell ref="B80:C80"/>
    <mergeCell ref="B82:C82"/>
    <mergeCell ref="B85:C85"/>
    <mergeCell ref="B88:C88"/>
    <mergeCell ref="B93:C93"/>
    <mergeCell ref="B40:C40"/>
    <mergeCell ref="B43:C43"/>
    <mergeCell ref="B47:C47"/>
    <mergeCell ref="B48:C48"/>
    <mergeCell ref="B41:C41"/>
    <mergeCell ref="B42:C42"/>
    <mergeCell ref="B44:C44"/>
    <mergeCell ref="B58:C58"/>
    <mergeCell ref="B53:C53"/>
    <mergeCell ref="B51:C51"/>
    <mergeCell ref="B64:C64"/>
    <mergeCell ref="B52:C52"/>
    <mergeCell ref="B54:C54"/>
    <mergeCell ref="B55:C55"/>
    <mergeCell ref="B56:C56"/>
    <mergeCell ref="B57:C57"/>
    <mergeCell ref="B59:C59"/>
    <mergeCell ref="B61:C61"/>
    <mergeCell ref="B62:C62"/>
    <mergeCell ref="B14:C14"/>
    <mergeCell ref="B15:C15"/>
    <mergeCell ref="B49:C49"/>
    <mergeCell ref="B50:C50"/>
    <mergeCell ref="B21:C21"/>
    <mergeCell ref="B22:C22"/>
    <mergeCell ref="B24:C24"/>
    <mergeCell ref="B26:C26"/>
    <mergeCell ref="B33:C33"/>
    <mergeCell ref="B23:C23"/>
    <mergeCell ref="B37:C37"/>
    <mergeCell ref="B38:C38"/>
    <mergeCell ref="B39:C39"/>
    <mergeCell ref="B19:C19"/>
    <mergeCell ref="B20:C20"/>
    <mergeCell ref="B34:C34"/>
    <mergeCell ref="B35:C35"/>
    <mergeCell ref="B36:C36"/>
    <mergeCell ref="B8:C8"/>
    <mergeCell ref="B16:C16"/>
    <mergeCell ref="B18:C18"/>
    <mergeCell ref="B4:C4"/>
    <mergeCell ref="B9:C9"/>
    <mergeCell ref="B12:C12"/>
    <mergeCell ref="B17:C17"/>
    <mergeCell ref="B10:C10"/>
    <mergeCell ref="B11:C11"/>
    <mergeCell ref="B13:C13"/>
    <mergeCell ref="S2:U2"/>
    <mergeCell ref="G3:I3"/>
    <mergeCell ref="B2:C3"/>
    <mergeCell ref="B7:C7"/>
    <mergeCell ref="B5:C5"/>
    <mergeCell ref="B6:C6"/>
    <mergeCell ref="J2:L2"/>
    <mergeCell ref="M2:O2"/>
    <mergeCell ref="P2:R2"/>
    <mergeCell ref="V2:X2"/>
    <mergeCell ref="A2:A3"/>
    <mergeCell ref="D2:F3"/>
    <mergeCell ref="V1:X1"/>
    <mergeCell ref="J3:L3"/>
    <mergeCell ref="M3:O3"/>
    <mergeCell ref="P3:R3"/>
    <mergeCell ref="S3:U3"/>
    <mergeCell ref="V3:X3"/>
    <mergeCell ref="G2:I2"/>
  </mergeCells>
  <printOptions horizontalCentered="1"/>
  <pageMargins left="0.7086614173228347" right="0.9055118110236221" top="0.7874015748031497" bottom="0.15748031496062992" header="0.31496062992125984" footer="0.31496062992125984"/>
  <pageSetup cellComments="asDisplayed" horizontalDpi="600" verticalDpi="600" orientation="landscape" paperSize="9" scale="70" r:id="rId3"/>
  <headerFooter alignWithMargins="0">
    <oddHeader>&amp;CMartonvásár Város Képviselőtestület  ..../2014 (........) önkormányzati rendelete  Martonvásár Város 2014. évi költségvetéséről
&amp;"Times New Roman,Félkövér"&amp;12Martonvásár Város Önkormányzatának kiadásai 2014.
Szociális ellátások&amp;R5.b  melléklet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1"/>
  <sheetViews>
    <sheetView zoomScalePageLayoutView="0" workbookViewId="0" topLeftCell="R35">
      <selection activeCell="AB49" sqref="AB49"/>
    </sheetView>
  </sheetViews>
  <sheetFormatPr defaultColWidth="9.140625" defaultRowHeight="15"/>
  <cols>
    <col min="1" max="1" width="9.140625" style="29" customWidth="1"/>
    <col min="2" max="2" width="7.140625" style="30" customWidth="1"/>
    <col min="3" max="3" width="34.00390625" style="30" customWidth="1"/>
    <col min="4" max="4" width="8.8515625" style="21" customWidth="1"/>
    <col min="5" max="5" width="8.28125" style="21" customWidth="1"/>
    <col min="6" max="6" width="9.57421875" style="21" customWidth="1"/>
    <col min="7" max="13" width="8.7109375" style="21" customWidth="1"/>
    <col min="14" max="14" width="9.140625" style="21" customWidth="1"/>
    <col min="15" max="15" width="10.00390625" style="21" customWidth="1"/>
    <col min="16" max="16" width="9.8515625" style="21" customWidth="1"/>
    <col min="17" max="17" width="9.57421875" style="21" customWidth="1"/>
    <col min="18" max="18" width="10.00390625" style="21" customWidth="1"/>
    <col min="19" max="19" width="9.421875" style="21" customWidth="1"/>
    <col min="20" max="20" width="8.7109375" style="21" customWidth="1"/>
    <col min="21" max="21" width="10.140625" style="21" customWidth="1"/>
    <col min="22" max="22" width="8.28125" style="21" customWidth="1"/>
    <col min="23" max="23" width="7.7109375" style="21" customWidth="1"/>
    <col min="24" max="24" width="7.28125" style="21" customWidth="1"/>
    <col min="25" max="25" width="9.28125" style="21" customWidth="1"/>
    <col min="26" max="26" width="8.421875" style="21" customWidth="1"/>
    <col min="27" max="27" width="8.140625" style="21" customWidth="1"/>
    <col min="28" max="28" width="9.8515625" style="21" customWidth="1"/>
    <col min="29" max="29" width="8.8515625" style="21" customWidth="1"/>
    <col min="30" max="30" width="8.7109375" style="21" customWidth="1"/>
    <col min="31" max="31" width="8.28125" style="21" customWidth="1"/>
    <col min="32" max="32" width="7.57421875" style="21" customWidth="1"/>
    <col min="33" max="33" width="8.421875" style="21" customWidth="1"/>
    <col min="34" max="34" width="7.28125" style="21" customWidth="1"/>
    <col min="35" max="35" width="6.57421875" style="21" customWidth="1"/>
    <col min="36" max="36" width="5.140625" style="21" customWidth="1"/>
    <col min="40" max="16384" width="9.140625" style="21" customWidth="1"/>
  </cols>
  <sheetData>
    <row r="1" spans="1:36" s="1" customFormat="1" ht="12" customHeight="1">
      <c r="A1" s="29"/>
      <c r="B1" s="30"/>
      <c r="C1" s="30"/>
      <c r="P1" s="865" t="s">
        <v>526</v>
      </c>
      <c r="Q1" s="865"/>
      <c r="R1" s="865"/>
      <c r="S1" s="29"/>
      <c r="T1" s="30"/>
      <c r="U1" s="30"/>
      <c r="AH1" s="865" t="s">
        <v>526</v>
      </c>
      <c r="AI1" s="865"/>
      <c r="AJ1" s="865"/>
    </row>
    <row r="2" spans="1:36" s="36" customFormat="1" ht="27.75" customHeight="1">
      <c r="A2" s="875" t="s">
        <v>1</v>
      </c>
      <c r="B2" s="875" t="s">
        <v>201</v>
      </c>
      <c r="C2" s="875"/>
      <c r="D2" s="896" t="s">
        <v>191</v>
      </c>
      <c r="E2" s="896"/>
      <c r="F2" s="896"/>
      <c r="G2" s="896" t="s">
        <v>192</v>
      </c>
      <c r="H2" s="896"/>
      <c r="I2" s="896"/>
      <c r="J2" s="896" t="s">
        <v>193</v>
      </c>
      <c r="K2" s="896"/>
      <c r="L2" s="896"/>
      <c r="M2" s="896" t="s">
        <v>195</v>
      </c>
      <c r="N2" s="896"/>
      <c r="O2" s="896"/>
      <c r="P2" s="896" t="s">
        <v>194</v>
      </c>
      <c r="Q2" s="896"/>
      <c r="R2" s="896"/>
      <c r="S2" s="896" t="s">
        <v>196</v>
      </c>
      <c r="T2" s="896"/>
      <c r="U2" s="896"/>
      <c r="V2" s="896" t="s">
        <v>197</v>
      </c>
      <c r="W2" s="896"/>
      <c r="X2" s="896"/>
      <c r="Y2" s="896" t="s">
        <v>198</v>
      </c>
      <c r="Z2" s="896"/>
      <c r="AA2" s="896"/>
      <c r="AB2" s="896" t="s">
        <v>199</v>
      </c>
      <c r="AC2" s="896"/>
      <c r="AD2" s="896"/>
      <c r="AE2" s="896" t="s">
        <v>200</v>
      </c>
      <c r="AF2" s="896"/>
      <c r="AG2" s="896"/>
      <c r="AH2" s="896" t="s">
        <v>216</v>
      </c>
      <c r="AI2" s="896"/>
      <c r="AJ2" s="896"/>
    </row>
    <row r="3" spans="1:36" s="36" customFormat="1" ht="12" customHeight="1">
      <c r="A3" s="875"/>
      <c r="B3" s="875"/>
      <c r="C3" s="875"/>
      <c r="D3" s="896"/>
      <c r="E3" s="896"/>
      <c r="F3" s="896"/>
      <c r="G3" s="896" t="s">
        <v>212</v>
      </c>
      <c r="H3" s="896"/>
      <c r="I3" s="896"/>
      <c r="J3" s="896" t="s">
        <v>212</v>
      </c>
      <c r="K3" s="896"/>
      <c r="L3" s="896"/>
      <c r="M3" s="896" t="s">
        <v>212</v>
      </c>
      <c r="N3" s="896"/>
      <c r="O3" s="896"/>
      <c r="P3" s="896" t="s">
        <v>212</v>
      </c>
      <c r="Q3" s="896"/>
      <c r="R3" s="896"/>
      <c r="S3" s="896" t="s">
        <v>212</v>
      </c>
      <c r="T3" s="896"/>
      <c r="U3" s="896"/>
      <c r="V3" s="896" t="s">
        <v>212</v>
      </c>
      <c r="W3" s="896"/>
      <c r="X3" s="896"/>
      <c r="Y3" s="896" t="s">
        <v>212</v>
      </c>
      <c r="Z3" s="896"/>
      <c r="AA3" s="896"/>
      <c r="AB3" s="896" t="s">
        <v>212</v>
      </c>
      <c r="AC3" s="896"/>
      <c r="AD3" s="896"/>
      <c r="AE3" s="896" t="s">
        <v>212</v>
      </c>
      <c r="AF3" s="896"/>
      <c r="AG3" s="896"/>
      <c r="AH3" s="896" t="s">
        <v>212</v>
      </c>
      <c r="AI3" s="896"/>
      <c r="AJ3" s="896"/>
    </row>
    <row r="4" spans="1:36" s="20" customFormat="1" ht="12" customHeight="1">
      <c r="A4" s="875"/>
      <c r="B4" s="875"/>
      <c r="C4" s="875"/>
      <c r="D4" s="4" t="s">
        <v>188</v>
      </c>
      <c r="E4" s="4" t="s">
        <v>189</v>
      </c>
      <c r="F4" s="4" t="s">
        <v>190</v>
      </c>
      <c r="G4" s="4" t="s">
        <v>188</v>
      </c>
      <c r="H4" s="4" t="s">
        <v>189</v>
      </c>
      <c r="I4" s="4" t="s">
        <v>190</v>
      </c>
      <c r="J4" s="4" t="s">
        <v>188</v>
      </c>
      <c r="K4" s="4" t="s">
        <v>189</v>
      </c>
      <c r="L4" s="4" t="s">
        <v>190</v>
      </c>
      <c r="M4" s="4" t="s">
        <v>188</v>
      </c>
      <c r="N4" s="4" t="s">
        <v>189</v>
      </c>
      <c r="O4" s="4" t="s">
        <v>190</v>
      </c>
      <c r="P4" s="4" t="s">
        <v>188</v>
      </c>
      <c r="Q4" s="4" t="s">
        <v>189</v>
      </c>
      <c r="R4" s="4" t="s">
        <v>190</v>
      </c>
      <c r="S4" s="4" t="s">
        <v>188</v>
      </c>
      <c r="T4" s="4" t="s">
        <v>189</v>
      </c>
      <c r="U4" s="4" t="s">
        <v>190</v>
      </c>
      <c r="V4" s="4" t="s">
        <v>188</v>
      </c>
      <c r="W4" s="4" t="s">
        <v>189</v>
      </c>
      <c r="X4" s="4" t="s">
        <v>190</v>
      </c>
      <c r="Y4" s="4" t="s">
        <v>188</v>
      </c>
      <c r="Z4" s="4" t="s">
        <v>189</v>
      </c>
      <c r="AA4" s="4" t="s">
        <v>190</v>
      </c>
      <c r="AB4" s="4" t="s">
        <v>188</v>
      </c>
      <c r="AC4" s="4" t="s">
        <v>189</v>
      </c>
      <c r="AD4" s="4" t="s">
        <v>190</v>
      </c>
      <c r="AE4" s="4" t="s">
        <v>188</v>
      </c>
      <c r="AF4" s="4" t="s">
        <v>189</v>
      </c>
      <c r="AG4" s="4" t="s">
        <v>190</v>
      </c>
      <c r="AH4" s="4" t="s">
        <v>188</v>
      </c>
      <c r="AI4" s="4" t="s">
        <v>189</v>
      </c>
      <c r="AJ4" s="4" t="s">
        <v>190</v>
      </c>
    </row>
    <row r="5" spans="1:36" ht="12" customHeight="1" hidden="1">
      <c r="A5" s="5" t="s">
        <v>3</v>
      </c>
      <c r="B5" s="857" t="s">
        <v>2</v>
      </c>
      <c r="C5" s="857"/>
      <c r="D5" s="31">
        <f>+G5+J5+M5+S5+V5+Y5+AB5+AE5+AH5</f>
        <v>10577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>
        <v>10577</v>
      </c>
      <c r="AI5" s="31"/>
      <c r="AJ5" s="31"/>
    </row>
    <row r="6" spans="1:36" ht="12" customHeight="1" hidden="1">
      <c r="A6" s="5" t="s">
        <v>5</v>
      </c>
      <c r="B6" s="857" t="s">
        <v>4</v>
      </c>
      <c r="C6" s="857"/>
      <c r="D6" s="31">
        <f aca="true" t="shared" si="0" ref="D6:D18">+G6+J6+M6+S6+V6+Y6+AB6+AE6+AH6</f>
        <v>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2" customHeight="1" hidden="1">
      <c r="A7" s="5" t="s">
        <v>7</v>
      </c>
      <c r="B7" s="857" t="s">
        <v>6</v>
      </c>
      <c r="C7" s="857"/>
      <c r="D7" s="31">
        <f t="shared" si="0"/>
        <v>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2" customHeight="1" hidden="1">
      <c r="A8" s="5" t="s">
        <v>9</v>
      </c>
      <c r="B8" s="857" t="s">
        <v>8</v>
      </c>
      <c r="C8" s="857"/>
      <c r="D8" s="31">
        <f t="shared" si="0"/>
        <v>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12" customHeight="1" hidden="1">
      <c r="A9" s="5" t="s">
        <v>11</v>
      </c>
      <c r="B9" s="857" t="s">
        <v>10</v>
      </c>
      <c r="C9" s="857"/>
      <c r="D9" s="31">
        <f t="shared" si="0"/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12" customHeight="1" hidden="1">
      <c r="A10" s="5" t="s">
        <v>13</v>
      </c>
      <c r="B10" s="857" t="s">
        <v>12</v>
      </c>
      <c r="C10" s="857"/>
      <c r="D10" s="31">
        <f t="shared" si="0"/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ht="12" customHeight="1" hidden="1">
      <c r="A11" s="5" t="s">
        <v>15</v>
      </c>
      <c r="B11" s="857" t="s">
        <v>14</v>
      </c>
      <c r="C11" s="857"/>
      <c r="D11" s="31">
        <f t="shared" si="0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2" customHeight="1" hidden="1">
      <c r="A12" s="5" t="s">
        <v>17</v>
      </c>
      <c r="B12" s="857" t="s">
        <v>16</v>
      </c>
      <c r="C12" s="857"/>
      <c r="D12" s="31">
        <f t="shared" si="0"/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6" ht="12" customHeight="1" hidden="1">
      <c r="A13" s="5" t="s">
        <v>19</v>
      </c>
      <c r="B13" s="857" t="s">
        <v>18</v>
      </c>
      <c r="C13" s="857"/>
      <c r="D13" s="31">
        <f t="shared" si="0"/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6" ht="12" customHeight="1" hidden="1">
      <c r="A14" s="5" t="s">
        <v>21</v>
      </c>
      <c r="B14" s="857" t="s">
        <v>20</v>
      </c>
      <c r="C14" s="857"/>
      <c r="D14" s="3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6" ht="12" customHeight="1" hidden="1">
      <c r="A15" s="5" t="s">
        <v>23</v>
      </c>
      <c r="B15" s="857" t="s">
        <v>22</v>
      </c>
      <c r="C15" s="857"/>
      <c r="D15" s="3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6" ht="12" customHeight="1" hidden="1">
      <c r="A16" s="5" t="s">
        <v>25</v>
      </c>
      <c r="B16" s="857" t="s">
        <v>24</v>
      </c>
      <c r="C16" s="857"/>
      <c r="D16" s="31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12" customHeight="1" hidden="1">
      <c r="A17" s="5" t="s">
        <v>26</v>
      </c>
      <c r="B17" s="857" t="s">
        <v>180</v>
      </c>
      <c r="C17" s="857"/>
      <c r="D17" s="3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12" customHeight="1" hidden="1">
      <c r="A18" s="5" t="s">
        <v>26</v>
      </c>
      <c r="B18" s="857" t="s">
        <v>27</v>
      </c>
      <c r="C18" s="857"/>
      <c r="D18" s="3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s="55" customFormat="1" ht="12" customHeight="1">
      <c r="A19" s="7" t="s">
        <v>28</v>
      </c>
      <c r="B19" s="869" t="s">
        <v>179</v>
      </c>
      <c r="C19" s="869"/>
      <c r="D19" s="73">
        <f>SUM(D5:D18)</f>
        <v>10577</v>
      </c>
      <c r="E19" s="73">
        <f aca="true" t="shared" si="1" ref="E19:AH19">SUM(E5:E18)</f>
        <v>0</v>
      </c>
      <c r="F19" s="73">
        <f t="shared" si="1"/>
        <v>0</v>
      </c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  <c r="M19" s="73">
        <f t="shared" si="1"/>
        <v>0</v>
      </c>
      <c r="N19" s="73">
        <f t="shared" si="1"/>
        <v>0</v>
      </c>
      <c r="O19" s="73">
        <f t="shared" si="1"/>
        <v>0</v>
      </c>
      <c r="P19" s="73">
        <f t="shared" si="1"/>
        <v>0</v>
      </c>
      <c r="Q19" s="73">
        <f t="shared" si="1"/>
        <v>0</v>
      </c>
      <c r="R19" s="73">
        <f t="shared" si="1"/>
        <v>0</v>
      </c>
      <c r="S19" s="73">
        <f t="shared" si="1"/>
        <v>0</v>
      </c>
      <c r="T19" s="73">
        <f t="shared" si="1"/>
        <v>0</v>
      </c>
      <c r="U19" s="73">
        <f t="shared" si="1"/>
        <v>0</v>
      </c>
      <c r="V19" s="73">
        <f t="shared" si="1"/>
        <v>0</v>
      </c>
      <c r="W19" s="73">
        <f t="shared" si="1"/>
        <v>0</v>
      </c>
      <c r="X19" s="73">
        <f t="shared" si="1"/>
        <v>0</v>
      </c>
      <c r="Y19" s="73">
        <f t="shared" si="1"/>
        <v>0</v>
      </c>
      <c r="Z19" s="73">
        <f t="shared" si="1"/>
        <v>0</v>
      </c>
      <c r="AA19" s="73">
        <f t="shared" si="1"/>
        <v>0</v>
      </c>
      <c r="AB19" s="73">
        <f t="shared" si="1"/>
        <v>0</v>
      </c>
      <c r="AC19" s="73">
        <f t="shared" si="1"/>
        <v>0</v>
      </c>
      <c r="AD19" s="73">
        <f t="shared" si="1"/>
        <v>0</v>
      </c>
      <c r="AE19" s="73">
        <f t="shared" si="1"/>
        <v>0</v>
      </c>
      <c r="AF19" s="73">
        <f t="shared" si="1"/>
        <v>0</v>
      </c>
      <c r="AG19" s="73">
        <f t="shared" si="1"/>
        <v>0</v>
      </c>
      <c r="AH19" s="73">
        <f t="shared" si="1"/>
        <v>10577</v>
      </c>
      <c r="AI19" s="73"/>
      <c r="AJ19" s="73"/>
    </row>
    <row r="20" spans="1:36" ht="12" customHeight="1">
      <c r="A20" s="5" t="s">
        <v>30</v>
      </c>
      <c r="B20" s="857" t="s">
        <v>29</v>
      </c>
      <c r="C20" s="857"/>
      <c r="D20" s="32">
        <f>+G20+J20+M20+P20+S20+V20+Y20+AB20+AE20+AH20</f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2" customHeight="1">
      <c r="A21" s="5" t="s">
        <v>32</v>
      </c>
      <c r="B21" s="857" t="s">
        <v>31</v>
      </c>
      <c r="C21" s="857"/>
      <c r="D21" s="32">
        <f>+G21+J21+M21+P21+S21+V21+Y21+AB21+AE21+AH21</f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2" customHeight="1">
      <c r="A22" s="5" t="s">
        <v>34</v>
      </c>
      <c r="B22" s="857" t="s">
        <v>33</v>
      </c>
      <c r="C22" s="857"/>
      <c r="D22" s="32">
        <f>+G22+J22+M22+P22+S22+V22+Y22+AB22+AE22+AH22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s="55" customFormat="1" ht="12" customHeight="1">
      <c r="A23" s="7" t="s">
        <v>35</v>
      </c>
      <c r="B23" s="869" t="s">
        <v>178</v>
      </c>
      <c r="C23" s="869"/>
      <c r="D23" s="73">
        <f>SUM(D20:D22)</f>
        <v>0</v>
      </c>
      <c r="E23" s="73">
        <f aca="true" t="shared" si="2" ref="E23:AH23">SUM(E20:E22)</f>
        <v>0</v>
      </c>
      <c r="F23" s="73">
        <f t="shared" si="2"/>
        <v>0</v>
      </c>
      <c r="G23" s="73">
        <f t="shared" si="2"/>
        <v>0</v>
      </c>
      <c r="H23" s="73">
        <f t="shared" si="2"/>
        <v>0</v>
      </c>
      <c r="I23" s="73">
        <f t="shared" si="2"/>
        <v>0</v>
      </c>
      <c r="J23" s="73">
        <f t="shared" si="2"/>
        <v>0</v>
      </c>
      <c r="K23" s="73">
        <f t="shared" si="2"/>
        <v>0</v>
      </c>
      <c r="L23" s="73">
        <f t="shared" si="2"/>
        <v>0</v>
      </c>
      <c r="M23" s="73">
        <f t="shared" si="2"/>
        <v>0</v>
      </c>
      <c r="N23" s="73">
        <f t="shared" si="2"/>
        <v>0</v>
      </c>
      <c r="O23" s="73">
        <f t="shared" si="2"/>
        <v>0</v>
      </c>
      <c r="P23" s="73">
        <f t="shared" si="2"/>
        <v>0</v>
      </c>
      <c r="Q23" s="73">
        <f t="shared" si="2"/>
        <v>0</v>
      </c>
      <c r="R23" s="73">
        <f t="shared" si="2"/>
        <v>0</v>
      </c>
      <c r="S23" s="73">
        <f t="shared" si="2"/>
        <v>0</v>
      </c>
      <c r="T23" s="73">
        <f t="shared" si="2"/>
        <v>0</v>
      </c>
      <c r="U23" s="73">
        <f t="shared" si="2"/>
        <v>0</v>
      </c>
      <c r="V23" s="73">
        <f t="shared" si="2"/>
        <v>0</v>
      </c>
      <c r="W23" s="73">
        <f t="shared" si="2"/>
        <v>0</v>
      </c>
      <c r="X23" s="73">
        <f t="shared" si="2"/>
        <v>0</v>
      </c>
      <c r="Y23" s="73">
        <f t="shared" si="2"/>
        <v>0</v>
      </c>
      <c r="Z23" s="73">
        <f t="shared" si="2"/>
        <v>0</v>
      </c>
      <c r="AA23" s="73">
        <f t="shared" si="2"/>
        <v>0</v>
      </c>
      <c r="AB23" s="73">
        <f t="shared" si="2"/>
        <v>0</v>
      </c>
      <c r="AC23" s="73">
        <f t="shared" si="2"/>
        <v>0</v>
      </c>
      <c r="AD23" s="73">
        <f t="shared" si="2"/>
        <v>0</v>
      </c>
      <c r="AE23" s="73">
        <f t="shared" si="2"/>
        <v>0</v>
      </c>
      <c r="AF23" s="73">
        <f t="shared" si="2"/>
        <v>0</v>
      </c>
      <c r="AG23" s="73">
        <f t="shared" si="2"/>
        <v>0</v>
      </c>
      <c r="AH23" s="73">
        <f t="shared" si="2"/>
        <v>0</v>
      </c>
      <c r="AI23" s="73"/>
      <c r="AJ23" s="73"/>
    </row>
    <row r="24" spans="1:36" s="55" customFormat="1" ht="12" customHeight="1">
      <c r="A24" s="8" t="s">
        <v>36</v>
      </c>
      <c r="B24" s="868" t="s">
        <v>177</v>
      </c>
      <c r="C24" s="868"/>
      <c r="D24" s="70">
        <f>+D23+D19</f>
        <v>10577</v>
      </c>
      <c r="E24" s="70">
        <f aca="true" t="shared" si="3" ref="E24:AH24">+E23+E19</f>
        <v>0</v>
      </c>
      <c r="F24" s="70">
        <f t="shared" si="3"/>
        <v>0</v>
      </c>
      <c r="G24" s="70">
        <f t="shared" si="3"/>
        <v>0</v>
      </c>
      <c r="H24" s="70">
        <f t="shared" si="3"/>
        <v>0</v>
      </c>
      <c r="I24" s="70">
        <f t="shared" si="3"/>
        <v>0</v>
      </c>
      <c r="J24" s="70">
        <f t="shared" si="3"/>
        <v>0</v>
      </c>
      <c r="K24" s="70">
        <f t="shared" si="3"/>
        <v>0</v>
      </c>
      <c r="L24" s="70">
        <f t="shared" si="3"/>
        <v>0</v>
      </c>
      <c r="M24" s="70">
        <f t="shared" si="3"/>
        <v>0</v>
      </c>
      <c r="N24" s="70">
        <f t="shared" si="3"/>
        <v>0</v>
      </c>
      <c r="O24" s="70">
        <f t="shared" si="3"/>
        <v>0</v>
      </c>
      <c r="P24" s="70">
        <f t="shared" si="3"/>
        <v>0</v>
      </c>
      <c r="Q24" s="70">
        <f t="shared" si="3"/>
        <v>0</v>
      </c>
      <c r="R24" s="70">
        <f t="shared" si="3"/>
        <v>0</v>
      </c>
      <c r="S24" s="70">
        <f t="shared" si="3"/>
        <v>0</v>
      </c>
      <c r="T24" s="70">
        <f t="shared" si="3"/>
        <v>0</v>
      </c>
      <c r="U24" s="70">
        <f t="shared" si="3"/>
        <v>0</v>
      </c>
      <c r="V24" s="70">
        <f t="shared" si="3"/>
        <v>0</v>
      </c>
      <c r="W24" s="70">
        <f t="shared" si="3"/>
        <v>0</v>
      </c>
      <c r="X24" s="70">
        <f t="shared" si="3"/>
        <v>0</v>
      </c>
      <c r="Y24" s="70">
        <f t="shared" si="3"/>
        <v>0</v>
      </c>
      <c r="Z24" s="70">
        <f t="shared" si="3"/>
        <v>0</v>
      </c>
      <c r="AA24" s="70">
        <f t="shared" si="3"/>
        <v>0</v>
      </c>
      <c r="AB24" s="70">
        <f t="shared" si="3"/>
        <v>0</v>
      </c>
      <c r="AC24" s="70">
        <f t="shared" si="3"/>
        <v>0</v>
      </c>
      <c r="AD24" s="70">
        <f t="shared" si="3"/>
        <v>0</v>
      </c>
      <c r="AE24" s="70">
        <f t="shared" si="3"/>
        <v>0</v>
      </c>
      <c r="AF24" s="70">
        <f t="shared" si="3"/>
        <v>0</v>
      </c>
      <c r="AG24" s="70">
        <f t="shared" si="3"/>
        <v>0</v>
      </c>
      <c r="AH24" s="70">
        <f t="shared" si="3"/>
        <v>10577</v>
      </c>
      <c r="AI24" s="70"/>
      <c r="AJ24" s="70"/>
    </row>
    <row r="25" spans="1:36" ht="12" customHeight="1">
      <c r="A25" s="9"/>
      <c r="B25" s="10"/>
      <c r="C25" s="10"/>
      <c r="D25" s="33"/>
      <c r="E25" s="33"/>
      <c r="F25" s="34"/>
      <c r="G25" s="33"/>
      <c r="H25" s="33"/>
      <c r="I25" s="34"/>
      <c r="J25" s="33"/>
      <c r="K25" s="33"/>
      <c r="L25" s="34"/>
      <c r="M25" s="33"/>
      <c r="N25" s="33"/>
      <c r="O25" s="34"/>
      <c r="P25" s="33"/>
      <c r="Q25" s="33"/>
      <c r="R25" s="34"/>
      <c r="S25" s="33"/>
      <c r="T25" s="33"/>
      <c r="U25" s="34"/>
      <c r="V25" s="33"/>
      <c r="W25" s="33"/>
      <c r="X25" s="34"/>
      <c r="Y25" s="33"/>
      <c r="Z25" s="33"/>
      <c r="AA25" s="34"/>
      <c r="AB25" s="33"/>
      <c r="AC25" s="33"/>
      <c r="AD25" s="34"/>
      <c r="AE25" s="33"/>
      <c r="AF25" s="33"/>
      <c r="AG25" s="34"/>
      <c r="AH25" s="33"/>
      <c r="AI25" s="33"/>
      <c r="AJ25" s="33"/>
    </row>
    <row r="26" spans="1:36" s="55" customFormat="1" ht="12" customHeight="1">
      <c r="A26" s="11" t="s">
        <v>37</v>
      </c>
      <c r="B26" s="869" t="s">
        <v>176</v>
      </c>
      <c r="C26" s="869"/>
      <c r="D26" s="69">
        <f>SUM(D27:D31)</f>
        <v>2856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>
        <f>SUM(AH27:AH31)</f>
        <v>2856</v>
      </c>
      <c r="AI26" s="69"/>
      <c r="AJ26" s="69"/>
    </row>
    <row r="27" spans="1:36" s="48" customFormat="1" ht="12" customHeight="1" hidden="1">
      <c r="A27" s="37" t="s">
        <v>37</v>
      </c>
      <c r="B27" s="45"/>
      <c r="C27" s="38" t="s">
        <v>38</v>
      </c>
      <c r="D27" s="72">
        <f>+G27+J27+M27+S27+V27+Y27+AB27+AE27+AH27</f>
        <v>2856</v>
      </c>
      <c r="E27" s="67"/>
      <c r="F27" s="67"/>
      <c r="G27" s="72"/>
      <c r="H27" s="67"/>
      <c r="I27" s="67"/>
      <c r="J27" s="72"/>
      <c r="K27" s="67"/>
      <c r="L27" s="67"/>
      <c r="M27" s="72"/>
      <c r="N27" s="67"/>
      <c r="O27" s="67"/>
      <c r="P27" s="72"/>
      <c r="Q27" s="67"/>
      <c r="R27" s="67"/>
      <c r="S27" s="72"/>
      <c r="T27" s="67"/>
      <c r="U27" s="67"/>
      <c r="V27" s="72"/>
      <c r="W27" s="67"/>
      <c r="X27" s="67"/>
      <c r="Y27" s="72"/>
      <c r="Z27" s="67"/>
      <c r="AA27" s="67"/>
      <c r="AB27" s="72"/>
      <c r="AC27" s="67"/>
      <c r="AD27" s="67"/>
      <c r="AE27" s="72"/>
      <c r="AF27" s="67"/>
      <c r="AG27" s="67"/>
      <c r="AH27" s="72">
        <v>2856</v>
      </c>
      <c r="AI27" s="72"/>
      <c r="AJ27" s="72"/>
    </row>
    <row r="28" spans="1:36" s="48" customFormat="1" ht="12" customHeight="1" hidden="1">
      <c r="A28" s="37" t="s">
        <v>37</v>
      </c>
      <c r="B28" s="45"/>
      <c r="C28" s="38" t="s">
        <v>39</v>
      </c>
      <c r="D28" s="72">
        <f>+G28+J28+M28+S28+V28+Y28+AB28+AE28+AH28</f>
        <v>0</v>
      </c>
      <c r="E28" s="67"/>
      <c r="F28" s="67"/>
      <c r="G28" s="72"/>
      <c r="H28" s="67"/>
      <c r="I28" s="67"/>
      <c r="J28" s="72"/>
      <c r="K28" s="67"/>
      <c r="L28" s="67"/>
      <c r="M28" s="72"/>
      <c r="N28" s="67"/>
      <c r="O28" s="67"/>
      <c r="P28" s="72"/>
      <c r="Q28" s="67"/>
      <c r="R28" s="67"/>
      <c r="S28" s="72"/>
      <c r="T28" s="67"/>
      <c r="U28" s="67"/>
      <c r="V28" s="72"/>
      <c r="W28" s="67"/>
      <c r="X28" s="67"/>
      <c r="Y28" s="72"/>
      <c r="Z28" s="67"/>
      <c r="AA28" s="67"/>
      <c r="AB28" s="72"/>
      <c r="AC28" s="67"/>
      <c r="AD28" s="67"/>
      <c r="AE28" s="72"/>
      <c r="AF28" s="67"/>
      <c r="AG28" s="67"/>
      <c r="AH28" s="72"/>
      <c r="AI28" s="72"/>
      <c r="AJ28" s="72"/>
    </row>
    <row r="29" spans="1:36" s="48" customFormat="1" ht="12" customHeight="1" hidden="1">
      <c r="A29" s="37" t="s">
        <v>37</v>
      </c>
      <c r="B29" s="45"/>
      <c r="C29" s="38" t="s">
        <v>40</v>
      </c>
      <c r="D29" s="72">
        <f>+G29+J29+M29+S29+V29+Y29+AB29+AE29+AH29</f>
        <v>0</v>
      </c>
      <c r="E29" s="67"/>
      <c r="F29" s="67"/>
      <c r="G29" s="72"/>
      <c r="H29" s="67"/>
      <c r="I29" s="67"/>
      <c r="J29" s="72"/>
      <c r="K29" s="67"/>
      <c r="L29" s="67"/>
      <c r="M29" s="72"/>
      <c r="N29" s="67"/>
      <c r="O29" s="67"/>
      <c r="P29" s="72"/>
      <c r="Q29" s="67"/>
      <c r="R29" s="67"/>
      <c r="S29" s="72"/>
      <c r="T29" s="67"/>
      <c r="U29" s="67"/>
      <c r="V29" s="72"/>
      <c r="W29" s="67"/>
      <c r="X29" s="67"/>
      <c r="Y29" s="72"/>
      <c r="Z29" s="67"/>
      <c r="AA29" s="67"/>
      <c r="AB29" s="72"/>
      <c r="AC29" s="67"/>
      <c r="AD29" s="67"/>
      <c r="AE29" s="72"/>
      <c r="AF29" s="67"/>
      <c r="AG29" s="67"/>
      <c r="AH29" s="72"/>
      <c r="AI29" s="72"/>
      <c r="AJ29" s="72"/>
    </row>
    <row r="30" spans="1:36" s="48" customFormat="1" ht="12" customHeight="1" hidden="1">
      <c r="A30" s="37" t="s">
        <v>37</v>
      </c>
      <c r="B30" s="45"/>
      <c r="C30" s="38" t="s">
        <v>41</v>
      </c>
      <c r="D30" s="72">
        <f>+G30+J30+M30+S30+V30+Y30+AB30+AE30+AH30</f>
        <v>0</v>
      </c>
      <c r="E30" s="67"/>
      <c r="F30" s="67"/>
      <c r="G30" s="72"/>
      <c r="H30" s="67"/>
      <c r="I30" s="67"/>
      <c r="J30" s="72"/>
      <c r="K30" s="67"/>
      <c r="L30" s="67"/>
      <c r="M30" s="72"/>
      <c r="N30" s="67"/>
      <c r="O30" s="67"/>
      <c r="P30" s="72"/>
      <c r="Q30" s="67"/>
      <c r="R30" s="67"/>
      <c r="S30" s="72"/>
      <c r="T30" s="67"/>
      <c r="U30" s="67"/>
      <c r="V30" s="72"/>
      <c r="W30" s="67"/>
      <c r="X30" s="67"/>
      <c r="Y30" s="72"/>
      <c r="Z30" s="67"/>
      <c r="AA30" s="67"/>
      <c r="AB30" s="72"/>
      <c r="AC30" s="67"/>
      <c r="AD30" s="67"/>
      <c r="AE30" s="72"/>
      <c r="AF30" s="67"/>
      <c r="AG30" s="67"/>
      <c r="AH30" s="72"/>
      <c r="AI30" s="72"/>
      <c r="AJ30" s="72"/>
    </row>
    <row r="31" spans="1:36" s="48" customFormat="1" ht="12" customHeight="1" hidden="1">
      <c r="A31" s="39" t="s">
        <v>37</v>
      </c>
      <c r="B31" s="45"/>
      <c r="C31" s="38" t="s">
        <v>42</v>
      </c>
      <c r="D31" s="72">
        <f>+G31+J31+M31+S31+V31+Y31+AB31+AE31+AH31</f>
        <v>0</v>
      </c>
      <c r="E31" s="75"/>
      <c r="F31" s="75"/>
      <c r="G31" s="74"/>
      <c r="H31" s="75"/>
      <c r="I31" s="75"/>
      <c r="J31" s="74"/>
      <c r="K31" s="75"/>
      <c r="L31" s="75"/>
      <c r="M31" s="74"/>
      <c r="N31" s="75"/>
      <c r="O31" s="75"/>
      <c r="P31" s="74"/>
      <c r="Q31" s="75"/>
      <c r="R31" s="75"/>
      <c r="S31" s="74"/>
      <c r="T31" s="75"/>
      <c r="U31" s="75"/>
      <c r="V31" s="74"/>
      <c r="W31" s="75"/>
      <c r="X31" s="75"/>
      <c r="Y31" s="74"/>
      <c r="Z31" s="75"/>
      <c r="AA31" s="75"/>
      <c r="AB31" s="74"/>
      <c r="AC31" s="75"/>
      <c r="AD31" s="75"/>
      <c r="AE31" s="74"/>
      <c r="AF31" s="75"/>
      <c r="AG31" s="75"/>
      <c r="AH31" s="74"/>
      <c r="AI31" s="74"/>
      <c r="AJ31" s="74"/>
    </row>
    <row r="32" spans="1:36" ht="12" customHeight="1">
      <c r="A32" s="12"/>
      <c r="B32" s="28"/>
      <c r="C32" s="13"/>
      <c r="D32" s="33"/>
      <c r="E32" s="33"/>
      <c r="F32" s="34"/>
      <c r="G32" s="33"/>
      <c r="H32" s="33"/>
      <c r="I32" s="34"/>
      <c r="J32" s="33"/>
      <c r="K32" s="33"/>
      <c r="L32" s="34"/>
      <c r="M32" s="33"/>
      <c r="N32" s="33"/>
      <c r="O32" s="34"/>
      <c r="P32" s="33"/>
      <c r="Q32" s="33"/>
      <c r="R32" s="34"/>
      <c r="S32" s="33"/>
      <c r="T32" s="33"/>
      <c r="U32" s="34"/>
      <c r="V32" s="33"/>
      <c r="W32" s="33"/>
      <c r="X32" s="34"/>
      <c r="Y32" s="33"/>
      <c r="Z32" s="33"/>
      <c r="AA32" s="34"/>
      <c r="AB32" s="33"/>
      <c r="AC32" s="33"/>
      <c r="AD32" s="34"/>
      <c r="AE32" s="33"/>
      <c r="AF32" s="33"/>
      <c r="AG32" s="34"/>
      <c r="AH32" s="33"/>
      <c r="AI32" s="33"/>
      <c r="AJ32" s="33"/>
    </row>
    <row r="33" spans="1:36" ht="12" customHeight="1">
      <c r="A33" s="14" t="s">
        <v>44</v>
      </c>
      <c r="B33" s="867" t="s">
        <v>43</v>
      </c>
      <c r="C33" s="867"/>
      <c r="D33" s="35">
        <f aca="true" t="shared" si="4" ref="D33:D58">+G33+J33+M33+P33+AH33+S33+V33+Y33+AB33+AE33</f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36" ht="12" customHeight="1">
      <c r="A34" s="5" t="s">
        <v>46</v>
      </c>
      <c r="B34" s="857" t="s">
        <v>45</v>
      </c>
      <c r="C34" s="857"/>
      <c r="D34" s="35">
        <f t="shared" si="4"/>
        <v>500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>
        <v>500</v>
      </c>
      <c r="AI34" s="32"/>
      <c r="AJ34" s="32"/>
    </row>
    <row r="35" spans="1:36" ht="12" customHeight="1">
      <c r="A35" s="5" t="s">
        <v>48</v>
      </c>
      <c r="B35" s="857" t="s">
        <v>47</v>
      </c>
      <c r="C35" s="857"/>
      <c r="D35" s="35">
        <f t="shared" si="4"/>
        <v>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s="55" customFormat="1" ht="12" customHeight="1">
      <c r="A36" s="7" t="s">
        <v>49</v>
      </c>
      <c r="B36" s="869" t="s">
        <v>175</v>
      </c>
      <c r="C36" s="869"/>
      <c r="D36" s="35">
        <f t="shared" si="4"/>
        <v>500</v>
      </c>
      <c r="E36" s="73">
        <f>SUM(E33:E35)</f>
        <v>0</v>
      </c>
      <c r="F36" s="73">
        <f>SUM(F33:F35)</f>
        <v>0</v>
      </c>
      <c r="G36" s="73">
        <f>SUM(G33:G35)</f>
        <v>0</v>
      </c>
      <c r="H36" s="73">
        <f aca="true" t="shared" si="5" ref="H36:AG36">SUM(H33:H35)</f>
        <v>0</v>
      </c>
      <c r="I36" s="73">
        <f t="shared" si="5"/>
        <v>0</v>
      </c>
      <c r="J36" s="73">
        <f t="shared" si="5"/>
        <v>0</v>
      </c>
      <c r="K36" s="73">
        <f t="shared" si="5"/>
        <v>0</v>
      </c>
      <c r="L36" s="73">
        <f t="shared" si="5"/>
        <v>0</v>
      </c>
      <c r="M36" s="73">
        <f t="shared" si="5"/>
        <v>0</v>
      </c>
      <c r="N36" s="73">
        <f t="shared" si="5"/>
        <v>0</v>
      </c>
      <c r="O36" s="73">
        <f t="shared" si="5"/>
        <v>0</v>
      </c>
      <c r="P36" s="73">
        <f t="shared" si="5"/>
        <v>0</v>
      </c>
      <c r="Q36" s="73">
        <f t="shared" si="5"/>
        <v>0</v>
      </c>
      <c r="R36" s="73">
        <f t="shared" si="5"/>
        <v>0</v>
      </c>
      <c r="S36" s="73">
        <f t="shared" si="5"/>
        <v>0</v>
      </c>
      <c r="T36" s="73">
        <f t="shared" si="5"/>
        <v>0</v>
      </c>
      <c r="U36" s="73">
        <f t="shared" si="5"/>
        <v>0</v>
      </c>
      <c r="V36" s="73">
        <f t="shared" si="5"/>
        <v>0</v>
      </c>
      <c r="W36" s="73">
        <f t="shared" si="5"/>
        <v>0</v>
      </c>
      <c r="X36" s="73">
        <f t="shared" si="5"/>
        <v>0</v>
      </c>
      <c r="Y36" s="73">
        <f t="shared" si="5"/>
        <v>0</v>
      </c>
      <c r="Z36" s="73">
        <f t="shared" si="5"/>
        <v>0</v>
      </c>
      <c r="AA36" s="73">
        <f t="shared" si="5"/>
        <v>0</v>
      </c>
      <c r="AB36" s="73">
        <f t="shared" si="5"/>
        <v>0</v>
      </c>
      <c r="AC36" s="73">
        <f t="shared" si="5"/>
        <v>0</v>
      </c>
      <c r="AD36" s="73">
        <f t="shared" si="5"/>
        <v>0</v>
      </c>
      <c r="AE36" s="73">
        <f t="shared" si="5"/>
        <v>0</v>
      </c>
      <c r="AF36" s="73">
        <f t="shared" si="5"/>
        <v>0</v>
      </c>
      <c r="AG36" s="73">
        <f t="shared" si="5"/>
        <v>0</v>
      </c>
      <c r="AH36" s="73">
        <f>SUM(AH33:AH35)</f>
        <v>500</v>
      </c>
      <c r="AI36" s="73">
        <f>SUM(AI33:AI35)</f>
        <v>0</v>
      </c>
      <c r="AJ36" s="73">
        <f>SUM(AJ33:AJ35)</f>
        <v>0</v>
      </c>
    </row>
    <row r="37" spans="1:36" ht="12" customHeight="1">
      <c r="A37" s="5" t="s">
        <v>51</v>
      </c>
      <c r="B37" s="857" t="s">
        <v>50</v>
      </c>
      <c r="C37" s="857"/>
      <c r="D37" s="35">
        <f t="shared" si="4"/>
        <v>0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ht="12" customHeight="1">
      <c r="A38" s="5" t="s">
        <v>53</v>
      </c>
      <c r="B38" s="857" t="s">
        <v>52</v>
      </c>
      <c r="C38" s="857"/>
      <c r="D38" s="35">
        <f t="shared" si="4"/>
        <v>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s="55" customFormat="1" ht="12" customHeight="1">
      <c r="A39" s="7" t="s">
        <v>54</v>
      </c>
      <c r="B39" s="869" t="s">
        <v>174</v>
      </c>
      <c r="C39" s="869"/>
      <c r="D39" s="35">
        <f t="shared" si="4"/>
        <v>0</v>
      </c>
      <c r="E39" s="73">
        <f>+E37+E38</f>
        <v>0</v>
      </c>
      <c r="F39" s="73">
        <f>+F37+F38</f>
        <v>0</v>
      </c>
      <c r="G39" s="73">
        <f>+G37+G38</f>
        <v>0</v>
      </c>
      <c r="H39" s="73">
        <f aca="true" t="shared" si="6" ref="H39:AG39">+H37+H38</f>
        <v>0</v>
      </c>
      <c r="I39" s="73">
        <f t="shared" si="6"/>
        <v>0</v>
      </c>
      <c r="J39" s="73">
        <f t="shared" si="6"/>
        <v>0</v>
      </c>
      <c r="K39" s="73">
        <f t="shared" si="6"/>
        <v>0</v>
      </c>
      <c r="L39" s="73">
        <f t="shared" si="6"/>
        <v>0</v>
      </c>
      <c r="M39" s="73">
        <f t="shared" si="6"/>
        <v>0</v>
      </c>
      <c r="N39" s="73">
        <f t="shared" si="6"/>
        <v>0</v>
      </c>
      <c r="O39" s="73">
        <f t="shared" si="6"/>
        <v>0</v>
      </c>
      <c r="P39" s="73">
        <f t="shared" si="6"/>
        <v>0</v>
      </c>
      <c r="Q39" s="73">
        <f t="shared" si="6"/>
        <v>0</v>
      </c>
      <c r="R39" s="73">
        <f t="shared" si="6"/>
        <v>0</v>
      </c>
      <c r="S39" s="73">
        <f t="shared" si="6"/>
        <v>0</v>
      </c>
      <c r="T39" s="73">
        <f t="shared" si="6"/>
        <v>0</v>
      </c>
      <c r="U39" s="73">
        <f t="shared" si="6"/>
        <v>0</v>
      </c>
      <c r="V39" s="73">
        <f t="shared" si="6"/>
        <v>0</v>
      </c>
      <c r="W39" s="73">
        <f t="shared" si="6"/>
        <v>0</v>
      </c>
      <c r="X39" s="73">
        <f t="shared" si="6"/>
        <v>0</v>
      </c>
      <c r="Y39" s="73">
        <f t="shared" si="6"/>
        <v>0</v>
      </c>
      <c r="Z39" s="73">
        <f t="shared" si="6"/>
        <v>0</v>
      </c>
      <c r="AA39" s="73">
        <f t="shared" si="6"/>
        <v>0</v>
      </c>
      <c r="AB39" s="73">
        <f t="shared" si="6"/>
        <v>0</v>
      </c>
      <c r="AC39" s="73">
        <f t="shared" si="6"/>
        <v>0</v>
      </c>
      <c r="AD39" s="73">
        <f t="shared" si="6"/>
        <v>0</v>
      </c>
      <c r="AE39" s="73">
        <f t="shared" si="6"/>
        <v>0</v>
      </c>
      <c r="AF39" s="73">
        <f t="shared" si="6"/>
        <v>0</v>
      </c>
      <c r="AG39" s="73">
        <f t="shared" si="6"/>
        <v>0</v>
      </c>
      <c r="AH39" s="73">
        <f>+AH37+AH38</f>
        <v>0</v>
      </c>
      <c r="AI39" s="73">
        <f>+AI37+AI38</f>
        <v>0</v>
      </c>
      <c r="AJ39" s="73">
        <f>+AJ37+AJ38</f>
        <v>0</v>
      </c>
    </row>
    <row r="40" spans="1:36" ht="12" customHeight="1">
      <c r="A40" s="5" t="s">
        <v>56</v>
      </c>
      <c r="B40" s="857" t="s">
        <v>55</v>
      </c>
      <c r="C40" s="857"/>
      <c r="D40" s="35">
        <f t="shared" si="4"/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2" customHeight="1">
      <c r="A41" s="5" t="s">
        <v>58</v>
      </c>
      <c r="B41" s="857" t="s">
        <v>57</v>
      </c>
      <c r="C41" s="857"/>
      <c r="D41" s="35">
        <f t="shared" si="4"/>
        <v>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2" customHeight="1">
      <c r="A42" s="5" t="s">
        <v>59</v>
      </c>
      <c r="B42" s="857" t="s">
        <v>172</v>
      </c>
      <c r="C42" s="857"/>
      <c r="D42" s="35">
        <f t="shared" si="4"/>
        <v>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ht="12" customHeight="1">
      <c r="A43" s="5" t="s">
        <v>61</v>
      </c>
      <c r="B43" s="857" t="s">
        <v>60</v>
      </c>
      <c r="C43" s="857"/>
      <c r="D43" s="35">
        <f t="shared" si="4"/>
        <v>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ht="12" customHeight="1">
      <c r="A44" s="5" t="s">
        <v>62</v>
      </c>
      <c r="B44" s="870" t="s">
        <v>171</v>
      </c>
      <c r="C44" s="870"/>
      <c r="D44" s="35">
        <f t="shared" si="4"/>
        <v>0</v>
      </c>
      <c r="E44" s="32">
        <f>+E45+E46</f>
        <v>0</v>
      </c>
      <c r="F44" s="32">
        <f>+F45+F46</f>
        <v>0</v>
      </c>
      <c r="G44" s="32">
        <f>+G45+G46</f>
        <v>0</v>
      </c>
      <c r="H44" s="32">
        <f aca="true" t="shared" si="7" ref="H44:AG44">+H45+H46</f>
        <v>0</v>
      </c>
      <c r="I44" s="32">
        <f t="shared" si="7"/>
        <v>0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0</v>
      </c>
      <c r="U44" s="32">
        <f t="shared" si="7"/>
        <v>0</v>
      </c>
      <c r="V44" s="32">
        <f t="shared" si="7"/>
        <v>0</v>
      </c>
      <c r="W44" s="32">
        <f t="shared" si="7"/>
        <v>0</v>
      </c>
      <c r="X44" s="32">
        <f t="shared" si="7"/>
        <v>0</v>
      </c>
      <c r="Y44" s="32">
        <f t="shared" si="7"/>
        <v>0</v>
      </c>
      <c r="Z44" s="32">
        <f t="shared" si="7"/>
        <v>0</v>
      </c>
      <c r="AA44" s="32">
        <f t="shared" si="7"/>
        <v>0</v>
      </c>
      <c r="AB44" s="32">
        <f t="shared" si="7"/>
        <v>0</v>
      </c>
      <c r="AC44" s="32">
        <f t="shared" si="7"/>
        <v>0</v>
      </c>
      <c r="AD44" s="32">
        <f t="shared" si="7"/>
        <v>0</v>
      </c>
      <c r="AE44" s="32">
        <f t="shared" si="7"/>
        <v>0</v>
      </c>
      <c r="AF44" s="32">
        <f t="shared" si="7"/>
        <v>0</v>
      </c>
      <c r="AG44" s="32">
        <f t="shared" si="7"/>
        <v>0</v>
      </c>
      <c r="AH44" s="32">
        <f>+AH45+AH46</f>
        <v>0</v>
      </c>
      <c r="AI44" s="32">
        <f>+AI45+AI46</f>
        <v>0</v>
      </c>
      <c r="AJ44" s="32">
        <f>+AJ45+AJ46</f>
        <v>0</v>
      </c>
    </row>
    <row r="45" spans="1:36" s="48" customFormat="1" ht="12" customHeight="1">
      <c r="A45" s="37" t="s">
        <v>62</v>
      </c>
      <c r="B45" s="45"/>
      <c r="C45" s="38" t="s">
        <v>63</v>
      </c>
      <c r="D45" s="35">
        <f t="shared" si="4"/>
        <v>0</v>
      </c>
      <c r="E45" s="67"/>
      <c r="F45" s="67"/>
      <c r="G45" s="72"/>
      <c r="H45" s="67"/>
      <c r="I45" s="67"/>
      <c r="J45" s="72"/>
      <c r="K45" s="67"/>
      <c r="L45" s="67"/>
      <c r="M45" s="72"/>
      <c r="N45" s="67"/>
      <c r="O45" s="67"/>
      <c r="P45" s="72"/>
      <c r="Q45" s="67"/>
      <c r="R45" s="67"/>
      <c r="S45" s="72"/>
      <c r="T45" s="67"/>
      <c r="U45" s="67"/>
      <c r="V45" s="72"/>
      <c r="W45" s="67"/>
      <c r="X45" s="67"/>
      <c r="Y45" s="72"/>
      <c r="Z45" s="67"/>
      <c r="AA45" s="67"/>
      <c r="AB45" s="72"/>
      <c r="AC45" s="67"/>
      <c r="AD45" s="67"/>
      <c r="AE45" s="72"/>
      <c r="AF45" s="67"/>
      <c r="AG45" s="67"/>
      <c r="AH45" s="67"/>
      <c r="AI45" s="67"/>
      <c r="AJ45" s="67"/>
    </row>
    <row r="46" spans="1:36" s="48" customFormat="1" ht="12" customHeight="1">
      <c r="A46" s="37" t="s">
        <v>62</v>
      </c>
      <c r="B46" s="45"/>
      <c r="C46" s="38" t="s">
        <v>173</v>
      </c>
      <c r="D46" s="35">
        <f t="shared" si="4"/>
        <v>0</v>
      </c>
      <c r="E46" s="67"/>
      <c r="F46" s="67"/>
      <c r="G46" s="72"/>
      <c r="H46" s="67"/>
      <c r="I46" s="67"/>
      <c r="J46" s="72"/>
      <c r="K46" s="67"/>
      <c r="L46" s="67"/>
      <c r="M46" s="72"/>
      <c r="N46" s="67"/>
      <c r="O46" s="67"/>
      <c r="P46" s="72"/>
      <c r="Q46" s="67"/>
      <c r="R46" s="67"/>
      <c r="S46" s="72"/>
      <c r="T46" s="67"/>
      <c r="U46" s="67"/>
      <c r="V46" s="72"/>
      <c r="W46" s="67"/>
      <c r="X46" s="67"/>
      <c r="Y46" s="72"/>
      <c r="Z46" s="67"/>
      <c r="AA46" s="67"/>
      <c r="AB46" s="72"/>
      <c r="AC46" s="67"/>
      <c r="AD46" s="67"/>
      <c r="AE46" s="72"/>
      <c r="AF46" s="67"/>
      <c r="AG46" s="67"/>
      <c r="AH46" s="67"/>
      <c r="AI46" s="67"/>
      <c r="AJ46" s="67"/>
    </row>
    <row r="47" spans="1:36" ht="12" customHeight="1">
      <c r="A47" s="5" t="s">
        <v>65</v>
      </c>
      <c r="B47" s="867" t="s">
        <v>64</v>
      </c>
      <c r="C47" s="867"/>
      <c r="D47" s="35">
        <f t="shared" si="4"/>
        <v>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ht="12" customHeight="1">
      <c r="A48" s="5" t="s">
        <v>67</v>
      </c>
      <c r="B48" s="857" t="s">
        <v>66</v>
      </c>
      <c r="C48" s="857"/>
      <c r="D48" s="35">
        <f t="shared" si="4"/>
        <v>2009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>
        <f>1250+759</f>
        <v>2009</v>
      </c>
      <c r="AC48" s="32"/>
      <c r="AD48" s="32"/>
      <c r="AE48" s="32"/>
      <c r="AF48" s="32"/>
      <c r="AG48" s="32"/>
      <c r="AH48" s="32"/>
      <c r="AI48" s="32"/>
      <c r="AJ48" s="32"/>
    </row>
    <row r="49" spans="1:36" s="55" customFormat="1" ht="12" customHeight="1">
      <c r="A49" s="7" t="s">
        <v>68</v>
      </c>
      <c r="B49" s="869" t="s">
        <v>161</v>
      </c>
      <c r="C49" s="869"/>
      <c r="D49" s="35">
        <f t="shared" si="4"/>
        <v>2009</v>
      </c>
      <c r="E49" s="73">
        <f>+E48+E47+E44+E43+E42+E41+E40</f>
        <v>0</v>
      </c>
      <c r="F49" s="73">
        <f>+F48+F47+F44+F43+F42+F41+F40</f>
        <v>0</v>
      </c>
      <c r="G49" s="73">
        <f>+G48+G47+G44+G43+G42+G41+G40</f>
        <v>0</v>
      </c>
      <c r="H49" s="73">
        <f aca="true" t="shared" si="8" ref="H49:AG49">+H48+H47+H44+H43+H42+H41+H40</f>
        <v>0</v>
      </c>
      <c r="I49" s="73">
        <f t="shared" si="8"/>
        <v>0</v>
      </c>
      <c r="J49" s="73">
        <f t="shared" si="8"/>
        <v>0</v>
      </c>
      <c r="K49" s="73">
        <f t="shared" si="8"/>
        <v>0</v>
      </c>
      <c r="L49" s="73">
        <f t="shared" si="8"/>
        <v>0</v>
      </c>
      <c r="M49" s="73">
        <f t="shared" si="8"/>
        <v>0</v>
      </c>
      <c r="N49" s="73">
        <f t="shared" si="8"/>
        <v>0</v>
      </c>
      <c r="O49" s="73">
        <f t="shared" si="8"/>
        <v>0</v>
      </c>
      <c r="P49" s="73">
        <f t="shared" si="8"/>
        <v>0</v>
      </c>
      <c r="Q49" s="73">
        <f t="shared" si="8"/>
        <v>0</v>
      </c>
      <c r="R49" s="73">
        <f t="shared" si="8"/>
        <v>0</v>
      </c>
      <c r="S49" s="73">
        <f t="shared" si="8"/>
        <v>0</v>
      </c>
      <c r="T49" s="73">
        <f t="shared" si="8"/>
        <v>0</v>
      </c>
      <c r="U49" s="73">
        <f t="shared" si="8"/>
        <v>0</v>
      </c>
      <c r="V49" s="73">
        <f t="shared" si="8"/>
        <v>0</v>
      </c>
      <c r="W49" s="73">
        <f t="shared" si="8"/>
        <v>0</v>
      </c>
      <c r="X49" s="73">
        <f t="shared" si="8"/>
        <v>0</v>
      </c>
      <c r="Y49" s="73">
        <f t="shared" si="8"/>
        <v>0</v>
      </c>
      <c r="Z49" s="73">
        <f t="shared" si="8"/>
        <v>0</v>
      </c>
      <c r="AA49" s="73">
        <f t="shared" si="8"/>
        <v>0</v>
      </c>
      <c r="AB49" s="73">
        <f t="shared" si="8"/>
        <v>2009</v>
      </c>
      <c r="AC49" s="73">
        <f t="shared" si="8"/>
        <v>0</v>
      </c>
      <c r="AD49" s="73">
        <f t="shared" si="8"/>
        <v>0</v>
      </c>
      <c r="AE49" s="73">
        <f t="shared" si="8"/>
        <v>0</v>
      </c>
      <c r="AF49" s="73">
        <f t="shared" si="8"/>
        <v>0</v>
      </c>
      <c r="AG49" s="73">
        <f t="shared" si="8"/>
        <v>0</v>
      </c>
      <c r="AH49" s="73">
        <f>+AH48+AH47+AH44+AH43+AH42+AH41+AH40</f>
        <v>0</v>
      </c>
      <c r="AI49" s="73">
        <f>+AI48+AI47+AI44+AI43+AI42+AI41+AI40</f>
        <v>0</v>
      </c>
      <c r="AJ49" s="73">
        <f>+AJ48+AJ47+AJ44+AJ43+AJ42+AJ41+AJ40</f>
        <v>0</v>
      </c>
    </row>
    <row r="50" spans="1:36" ht="12" customHeight="1">
      <c r="A50" s="5" t="s">
        <v>70</v>
      </c>
      <c r="B50" s="857" t="s">
        <v>69</v>
      </c>
      <c r="C50" s="857"/>
      <c r="D50" s="35">
        <f t="shared" si="4"/>
        <v>0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12" customHeight="1">
      <c r="A51" s="5" t="s">
        <v>72</v>
      </c>
      <c r="B51" s="857" t="s">
        <v>71</v>
      </c>
      <c r="C51" s="857"/>
      <c r="D51" s="35">
        <f t="shared" si="4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s="55" customFormat="1" ht="12" customHeight="1">
      <c r="A52" s="7" t="s">
        <v>73</v>
      </c>
      <c r="B52" s="869" t="s">
        <v>160</v>
      </c>
      <c r="C52" s="869"/>
      <c r="D52" s="35">
        <f t="shared" si="4"/>
        <v>0</v>
      </c>
      <c r="E52" s="73">
        <f>+E50+E51</f>
        <v>0</v>
      </c>
      <c r="F52" s="73">
        <f>+F50+F51</f>
        <v>0</v>
      </c>
      <c r="G52" s="73">
        <f>+G50+G51</f>
        <v>0</v>
      </c>
      <c r="H52" s="73">
        <f aca="true" t="shared" si="9" ref="H52:AG52">+H50+H51</f>
        <v>0</v>
      </c>
      <c r="I52" s="73">
        <f t="shared" si="9"/>
        <v>0</v>
      </c>
      <c r="J52" s="73">
        <f t="shared" si="9"/>
        <v>0</v>
      </c>
      <c r="K52" s="73">
        <f t="shared" si="9"/>
        <v>0</v>
      </c>
      <c r="L52" s="73">
        <f t="shared" si="9"/>
        <v>0</v>
      </c>
      <c r="M52" s="73">
        <f t="shared" si="9"/>
        <v>0</v>
      </c>
      <c r="N52" s="73">
        <f t="shared" si="9"/>
        <v>0</v>
      </c>
      <c r="O52" s="73">
        <f t="shared" si="9"/>
        <v>0</v>
      </c>
      <c r="P52" s="73">
        <f t="shared" si="9"/>
        <v>0</v>
      </c>
      <c r="Q52" s="73">
        <f t="shared" si="9"/>
        <v>0</v>
      </c>
      <c r="R52" s="73">
        <f t="shared" si="9"/>
        <v>0</v>
      </c>
      <c r="S52" s="73">
        <f t="shared" si="9"/>
        <v>0</v>
      </c>
      <c r="T52" s="73">
        <f t="shared" si="9"/>
        <v>0</v>
      </c>
      <c r="U52" s="73">
        <f t="shared" si="9"/>
        <v>0</v>
      </c>
      <c r="V52" s="73">
        <f t="shared" si="9"/>
        <v>0</v>
      </c>
      <c r="W52" s="73">
        <f t="shared" si="9"/>
        <v>0</v>
      </c>
      <c r="X52" s="73">
        <f t="shared" si="9"/>
        <v>0</v>
      </c>
      <c r="Y52" s="73">
        <f t="shared" si="9"/>
        <v>0</v>
      </c>
      <c r="Z52" s="73">
        <f t="shared" si="9"/>
        <v>0</v>
      </c>
      <c r="AA52" s="73">
        <f t="shared" si="9"/>
        <v>0</v>
      </c>
      <c r="AB52" s="73">
        <f t="shared" si="9"/>
        <v>0</v>
      </c>
      <c r="AC52" s="73">
        <f t="shared" si="9"/>
        <v>0</v>
      </c>
      <c r="AD52" s="73">
        <f t="shared" si="9"/>
        <v>0</v>
      </c>
      <c r="AE52" s="73">
        <f t="shared" si="9"/>
        <v>0</v>
      </c>
      <c r="AF52" s="73">
        <f t="shared" si="9"/>
        <v>0</v>
      </c>
      <c r="AG52" s="73">
        <f t="shared" si="9"/>
        <v>0</v>
      </c>
      <c r="AH52" s="73">
        <f>+AH50+AH51</f>
        <v>0</v>
      </c>
      <c r="AI52" s="73">
        <f>+AI50+AI51</f>
        <v>0</v>
      </c>
      <c r="AJ52" s="73">
        <f>+AJ50+AJ51</f>
        <v>0</v>
      </c>
    </row>
    <row r="53" spans="1:36" ht="12" customHeight="1">
      <c r="A53" s="5" t="s">
        <v>75</v>
      </c>
      <c r="B53" s="857" t="s">
        <v>74</v>
      </c>
      <c r="C53" s="857"/>
      <c r="D53" s="35">
        <f t="shared" si="4"/>
        <v>205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>
        <v>205</v>
      </c>
      <c r="AC53" s="32"/>
      <c r="AD53" s="32"/>
      <c r="AE53" s="32"/>
      <c r="AF53" s="32"/>
      <c r="AG53" s="32"/>
      <c r="AH53" s="32"/>
      <c r="AI53" s="32"/>
      <c r="AJ53" s="32"/>
    </row>
    <row r="54" spans="1:36" ht="12" customHeight="1">
      <c r="A54" s="5" t="s">
        <v>77</v>
      </c>
      <c r="B54" s="857" t="s">
        <v>76</v>
      </c>
      <c r="C54" s="857"/>
      <c r="D54" s="35">
        <f t="shared" si="4"/>
        <v>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2" customHeight="1">
      <c r="A55" s="5" t="s">
        <v>78</v>
      </c>
      <c r="B55" s="857" t="s">
        <v>159</v>
      </c>
      <c r="C55" s="857"/>
      <c r="D55" s="35">
        <f t="shared" si="4"/>
        <v>0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" customHeight="1">
      <c r="A56" s="5" t="s">
        <v>79</v>
      </c>
      <c r="B56" s="857" t="s">
        <v>158</v>
      </c>
      <c r="C56" s="857"/>
      <c r="D56" s="35">
        <f t="shared" si="4"/>
        <v>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" customHeight="1">
      <c r="A57" s="5" t="s">
        <v>81</v>
      </c>
      <c r="B57" s="857" t="s">
        <v>80</v>
      </c>
      <c r="C57" s="857"/>
      <c r="D57" s="35">
        <f t="shared" si="4"/>
        <v>0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s="55" customFormat="1" ht="12" customHeight="1">
      <c r="A58" s="7" t="s">
        <v>82</v>
      </c>
      <c r="B58" s="869" t="s">
        <v>157</v>
      </c>
      <c r="C58" s="869"/>
      <c r="D58" s="35">
        <f t="shared" si="4"/>
        <v>205</v>
      </c>
      <c r="E58" s="73">
        <f>SUM(E53:E57)</f>
        <v>0</v>
      </c>
      <c r="F58" s="73">
        <f>SUM(F53:F57)</f>
        <v>0</v>
      </c>
      <c r="G58" s="73">
        <f>SUM(G53:G57)</f>
        <v>0</v>
      </c>
      <c r="H58" s="73">
        <f aca="true" t="shared" si="10" ref="H58:AG58">SUM(H53:H57)</f>
        <v>0</v>
      </c>
      <c r="I58" s="73">
        <f t="shared" si="10"/>
        <v>0</v>
      </c>
      <c r="J58" s="73">
        <f t="shared" si="10"/>
        <v>0</v>
      </c>
      <c r="K58" s="73">
        <f t="shared" si="10"/>
        <v>0</v>
      </c>
      <c r="L58" s="73">
        <f t="shared" si="10"/>
        <v>0</v>
      </c>
      <c r="M58" s="73">
        <f t="shared" si="10"/>
        <v>0</v>
      </c>
      <c r="N58" s="73">
        <f t="shared" si="10"/>
        <v>0</v>
      </c>
      <c r="O58" s="73">
        <f t="shared" si="10"/>
        <v>0</v>
      </c>
      <c r="P58" s="73">
        <f t="shared" si="10"/>
        <v>0</v>
      </c>
      <c r="Q58" s="73">
        <f t="shared" si="10"/>
        <v>0</v>
      </c>
      <c r="R58" s="73">
        <f t="shared" si="10"/>
        <v>0</v>
      </c>
      <c r="S58" s="73">
        <f t="shared" si="10"/>
        <v>0</v>
      </c>
      <c r="T58" s="73">
        <f t="shared" si="10"/>
        <v>0</v>
      </c>
      <c r="U58" s="73">
        <f t="shared" si="10"/>
        <v>0</v>
      </c>
      <c r="V58" s="73">
        <f t="shared" si="10"/>
        <v>0</v>
      </c>
      <c r="W58" s="73">
        <f t="shared" si="10"/>
        <v>0</v>
      </c>
      <c r="X58" s="73">
        <f t="shared" si="10"/>
        <v>0</v>
      </c>
      <c r="Y58" s="73">
        <f t="shared" si="10"/>
        <v>0</v>
      </c>
      <c r="Z58" s="73">
        <f t="shared" si="10"/>
        <v>0</v>
      </c>
      <c r="AA58" s="73">
        <f t="shared" si="10"/>
        <v>0</v>
      </c>
      <c r="AB58" s="73">
        <f t="shared" si="10"/>
        <v>205</v>
      </c>
      <c r="AC58" s="73">
        <f t="shared" si="10"/>
        <v>0</v>
      </c>
      <c r="AD58" s="73">
        <f t="shared" si="10"/>
        <v>0</v>
      </c>
      <c r="AE58" s="73">
        <f t="shared" si="10"/>
        <v>0</v>
      </c>
      <c r="AF58" s="73">
        <f t="shared" si="10"/>
        <v>0</v>
      </c>
      <c r="AG58" s="73">
        <f t="shared" si="10"/>
        <v>0</v>
      </c>
      <c r="AH58" s="73">
        <f>SUM(AH53:AH57)</f>
        <v>0</v>
      </c>
      <c r="AI58" s="73">
        <f>SUM(AI53:AI57)</f>
        <v>0</v>
      </c>
      <c r="AJ58" s="73">
        <f>SUM(AJ53:AJ57)</f>
        <v>0</v>
      </c>
    </row>
    <row r="59" spans="1:36" s="55" customFormat="1" ht="12" customHeight="1">
      <c r="A59" s="8" t="s">
        <v>83</v>
      </c>
      <c r="B59" s="868" t="s">
        <v>156</v>
      </c>
      <c r="C59" s="868"/>
      <c r="D59" s="70">
        <f>+D58+D52+D49+D39+D36</f>
        <v>2714</v>
      </c>
      <c r="E59" s="70">
        <f>+E58+E52+E49+E39+E36</f>
        <v>0</v>
      </c>
      <c r="F59" s="70">
        <f>+F58+F52+F49+F39+F36</f>
        <v>0</v>
      </c>
      <c r="G59" s="70">
        <f>+G58+G52+G49+G39+G36</f>
        <v>0</v>
      </c>
      <c r="H59" s="70">
        <f aca="true" t="shared" si="11" ref="H59:AG59">+H58+H52+H49+H39+H36</f>
        <v>0</v>
      </c>
      <c r="I59" s="70">
        <f t="shared" si="11"/>
        <v>0</v>
      </c>
      <c r="J59" s="70">
        <f t="shared" si="11"/>
        <v>0</v>
      </c>
      <c r="K59" s="70">
        <f t="shared" si="11"/>
        <v>0</v>
      </c>
      <c r="L59" s="70">
        <f t="shared" si="11"/>
        <v>0</v>
      </c>
      <c r="M59" s="70">
        <f t="shared" si="11"/>
        <v>0</v>
      </c>
      <c r="N59" s="70">
        <f t="shared" si="11"/>
        <v>0</v>
      </c>
      <c r="O59" s="70">
        <f t="shared" si="11"/>
        <v>0</v>
      </c>
      <c r="P59" s="70">
        <f t="shared" si="11"/>
        <v>0</v>
      </c>
      <c r="Q59" s="70">
        <f t="shared" si="11"/>
        <v>0</v>
      </c>
      <c r="R59" s="70">
        <f t="shared" si="11"/>
        <v>0</v>
      </c>
      <c r="S59" s="70">
        <f t="shared" si="11"/>
        <v>0</v>
      </c>
      <c r="T59" s="70">
        <f t="shared" si="11"/>
        <v>0</v>
      </c>
      <c r="U59" s="70">
        <f t="shared" si="11"/>
        <v>0</v>
      </c>
      <c r="V59" s="70">
        <f t="shared" si="11"/>
        <v>0</v>
      </c>
      <c r="W59" s="70">
        <f t="shared" si="11"/>
        <v>0</v>
      </c>
      <c r="X59" s="70">
        <f t="shared" si="11"/>
        <v>0</v>
      </c>
      <c r="Y59" s="70">
        <f t="shared" si="11"/>
        <v>0</v>
      </c>
      <c r="Z59" s="70">
        <f t="shared" si="11"/>
        <v>0</v>
      </c>
      <c r="AA59" s="70">
        <f t="shared" si="11"/>
        <v>0</v>
      </c>
      <c r="AB59" s="70">
        <f t="shared" si="11"/>
        <v>2214</v>
      </c>
      <c r="AC59" s="70">
        <f t="shared" si="11"/>
        <v>0</v>
      </c>
      <c r="AD59" s="70">
        <f t="shared" si="11"/>
        <v>0</v>
      </c>
      <c r="AE59" s="70">
        <f t="shared" si="11"/>
        <v>0</v>
      </c>
      <c r="AF59" s="70">
        <f t="shared" si="11"/>
        <v>0</v>
      </c>
      <c r="AG59" s="70">
        <f t="shared" si="11"/>
        <v>0</v>
      </c>
      <c r="AH59" s="70">
        <f>+AH58+AH52+AH49+AH39+AH36</f>
        <v>500</v>
      </c>
      <c r="AI59" s="70">
        <f>+AI58+AI52+AI49+AI39+AI36</f>
        <v>0</v>
      </c>
      <c r="AJ59" s="70">
        <f>+AJ58+AJ52+AJ49+AJ39+AJ36</f>
        <v>0</v>
      </c>
    </row>
    <row r="60" spans="1:36" ht="12" customHeight="1">
      <c r="A60" s="9"/>
      <c r="B60" s="10"/>
      <c r="C60" s="10"/>
      <c r="D60" s="33"/>
      <c r="E60" s="33"/>
      <c r="F60" s="34"/>
      <c r="G60" s="33"/>
      <c r="H60" s="33"/>
      <c r="I60" s="34"/>
      <c r="J60" s="33"/>
      <c r="K60" s="33"/>
      <c r="L60" s="34"/>
      <c r="M60" s="33"/>
      <c r="N60" s="33"/>
      <c r="O60" s="34"/>
      <c r="P60" s="33"/>
      <c r="Q60" s="33"/>
      <c r="R60" s="34"/>
      <c r="S60" s="33"/>
      <c r="T60" s="33"/>
      <c r="U60" s="34"/>
      <c r="V60" s="33"/>
      <c r="W60" s="33"/>
      <c r="X60" s="34"/>
      <c r="Y60" s="33"/>
      <c r="Z60" s="33"/>
      <c r="AA60" s="34"/>
      <c r="AB60" s="33"/>
      <c r="AC60" s="33"/>
      <c r="AD60" s="34"/>
      <c r="AE60" s="33"/>
      <c r="AF60" s="33"/>
      <c r="AG60" s="34"/>
      <c r="AH60" s="33"/>
      <c r="AI60" s="33"/>
      <c r="AJ60" s="33"/>
    </row>
    <row r="61" spans="1:36" ht="12" customHeight="1" hidden="1">
      <c r="A61" s="14" t="s">
        <v>85</v>
      </c>
      <c r="B61" s="867" t="s">
        <v>84</v>
      </c>
      <c r="C61" s="86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2" customHeight="1" hidden="1">
      <c r="A62" s="15" t="s">
        <v>86</v>
      </c>
      <c r="B62" s="870" t="s">
        <v>141</v>
      </c>
      <c r="C62" s="87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s="48" customFormat="1" ht="12" customHeight="1" hidden="1">
      <c r="A63" s="37" t="s">
        <v>86</v>
      </c>
      <c r="B63" s="45"/>
      <c r="C63" s="40" t="s">
        <v>143</v>
      </c>
      <c r="D63" s="72"/>
      <c r="E63" s="67"/>
      <c r="F63" s="67"/>
      <c r="G63" s="72"/>
      <c r="H63" s="67"/>
      <c r="I63" s="67"/>
      <c r="J63" s="72"/>
      <c r="K63" s="67"/>
      <c r="L63" s="67"/>
      <c r="M63" s="72"/>
      <c r="N63" s="67"/>
      <c r="O63" s="67"/>
      <c r="P63" s="72"/>
      <c r="Q63" s="67"/>
      <c r="R63" s="67"/>
      <c r="S63" s="72"/>
      <c r="T63" s="67"/>
      <c r="U63" s="67"/>
      <c r="V63" s="72"/>
      <c r="W63" s="67"/>
      <c r="X63" s="67"/>
      <c r="Y63" s="72"/>
      <c r="Z63" s="67"/>
      <c r="AA63" s="67"/>
      <c r="AB63" s="72"/>
      <c r="AC63" s="67"/>
      <c r="AD63" s="67"/>
      <c r="AE63" s="72"/>
      <c r="AF63" s="67"/>
      <c r="AG63" s="67"/>
      <c r="AH63" s="72"/>
      <c r="AI63" s="72"/>
      <c r="AJ63" s="72"/>
    </row>
    <row r="64" spans="1:36" ht="12" customHeight="1" hidden="1">
      <c r="A64" s="5" t="s">
        <v>88</v>
      </c>
      <c r="B64" s="867" t="s">
        <v>87</v>
      </c>
      <c r="C64" s="86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" customHeight="1" hidden="1">
      <c r="A65" s="15" t="s">
        <v>89</v>
      </c>
      <c r="B65" s="870" t="s">
        <v>144</v>
      </c>
      <c r="C65" s="87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s="48" customFormat="1" ht="12" customHeight="1" hidden="1">
      <c r="A66" s="37" t="s">
        <v>89</v>
      </c>
      <c r="B66" s="45"/>
      <c r="C66" s="38" t="s">
        <v>90</v>
      </c>
      <c r="D66" s="72"/>
      <c r="E66" s="67"/>
      <c r="F66" s="67"/>
      <c r="G66" s="72"/>
      <c r="H66" s="67"/>
      <c r="I66" s="67"/>
      <c r="J66" s="72"/>
      <c r="K66" s="67"/>
      <c r="L66" s="67"/>
      <c r="M66" s="72"/>
      <c r="N66" s="67"/>
      <c r="O66" s="67"/>
      <c r="P66" s="72"/>
      <c r="Q66" s="67"/>
      <c r="R66" s="67"/>
      <c r="S66" s="72"/>
      <c r="T66" s="67"/>
      <c r="U66" s="67"/>
      <c r="V66" s="72"/>
      <c r="W66" s="67"/>
      <c r="X66" s="67"/>
      <c r="Y66" s="72"/>
      <c r="Z66" s="67"/>
      <c r="AA66" s="67"/>
      <c r="AB66" s="72"/>
      <c r="AC66" s="67"/>
      <c r="AD66" s="67"/>
      <c r="AE66" s="72"/>
      <c r="AF66" s="67"/>
      <c r="AG66" s="67"/>
      <c r="AH66" s="72"/>
      <c r="AI66" s="72"/>
      <c r="AJ66" s="72"/>
    </row>
    <row r="67" spans="1:36" s="48" customFormat="1" ht="12" customHeight="1" hidden="1">
      <c r="A67" s="37" t="s">
        <v>89</v>
      </c>
      <c r="B67" s="45"/>
      <c r="C67" s="40" t="s">
        <v>145</v>
      </c>
      <c r="D67" s="72"/>
      <c r="E67" s="67"/>
      <c r="F67" s="67"/>
      <c r="G67" s="72"/>
      <c r="H67" s="67"/>
      <c r="I67" s="67"/>
      <c r="J67" s="72"/>
      <c r="K67" s="67"/>
      <c r="L67" s="67"/>
      <c r="M67" s="72"/>
      <c r="N67" s="67"/>
      <c r="O67" s="67"/>
      <c r="P67" s="72"/>
      <c r="Q67" s="67"/>
      <c r="R67" s="67"/>
      <c r="S67" s="72"/>
      <c r="T67" s="67"/>
      <c r="U67" s="67"/>
      <c r="V67" s="72"/>
      <c r="W67" s="67"/>
      <c r="X67" s="67"/>
      <c r="Y67" s="72"/>
      <c r="Z67" s="67"/>
      <c r="AA67" s="67"/>
      <c r="AB67" s="72"/>
      <c r="AC67" s="67"/>
      <c r="AD67" s="67"/>
      <c r="AE67" s="72"/>
      <c r="AF67" s="67"/>
      <c r="AG67" s="67"/>
      <c r="AH67" s="72"/>
      <c r="AI67" s="72"/>
      <c r="AJ67" s="72"/>
    </row>
    <row r="68" spans="1:36" ht="12" customHeight="1" hidden="1">
      <c r="A68" s="15" t="s">
        <v>91</v>
      </c>
      <c r="B68" s="871" t="s">
        <v>146</v>
      </c>
      <c r="C68" s="871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36" s="48" customFormat="1" ht="12" customHeight="1" hidden="1">
      <c r="A69" s="41" t="s">
        <v>91</v>
      </c>
      <c r="B69" s="45"/>
      <c r="C69" s="40" t="s">
        <v>147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" customHeight="1" hidden="1">
      <c r="A70" s="15" t="s">
        <v>92</v>
      </c>
      <c r="B70" s="543" t="s">
        <v>148</v>
      </c>
      <c r="C70" s="54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1:36" s="48" customFormat="1" ht="12" customHeight="1" hidden="1">
      <c r="A71" s="41" t="s">
        <v>92</v>
      </c>
      <c r="B71" s="45"/>
      <c r="C71" s="40" t="s">
        <v>149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" customHeight="1" hidden="1">
      <c r="A72" s="5" t="s">
        <v>93</v>
      </c>
      <c r="B72" s="543" t="s">
        <v>150</v>
      </c>
      <c r="C72" s="54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1:36" s="48" customFormat="1" ht="12" customHeight="1" hidden="1">
      <c r="A73" s="41" t="s">
        <v>93</v>
      </c>
      <c r="B73" s="45"/>
      <c r="C73" s="40" t="s">
        <v>94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" customHeight="1" hidden="1">
      <c r="A74" s="15" t="s">
        <v>95</v>
      </c>
      <c r="B74" s="877" t="s">
        <v>151</v>
      </c>
      <c r="C74" s="54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1:36" s="48" customFormat="1" ht="12" customHeight="1" hidden="1">
      <c r="A75" s="37" t="s">
        <v>95</v>
      </c>
      <c r="B75" s="45"/>
      <c r="C75" s="40" t="s">
        <v>152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s="48" customFormat="1" ht="12" customHeight="1" hidden="1">
      <c r="A76" s="37" t="s">
        <v>95</v>
      </c>
      <c r="B76" s="45"/>
      <c r="C76" s="40" t="s">
        <v>142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s="48" customFormat="1" ht="12" customHeight="1" hidden="1">
      <c r="A77" s="42" t="s">
        <v>95</v>
      </c>
      <c r="B77" s="45"/>
      <c r="C77" s="40" t="s">
        <v>153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s="48" customFormat="1" ht="12" customHeight="1" hidden="1">
      <c r="A78" s="39" t="s">
        <v>95</v>
      </c>
      <c r="B78" s="627"/>
      <c r="C78" s="628" t="s">
        <v>154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1:36" s="55" customFormat="1" ht="12" customHeight="1">
      <c r="A79" s="7" t="s">
        <v>96</v>
      </c>
      <c r="B79" s="897" t="s">
        <v>155</v>
      </c>
      <c r="C79" s="897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36" s="55" customFormat="1" ht="12" customHeight="1">
      <c r="A80" s="629"/>
      <c r="B80" s="631"/>
      <c r="C80" s="631"/>
      <c r="D80" s="630"/>
      <c r="E80" s="630"/>
      <c r="F80" s="630"/>
      <c r="G80" s="630"/>
      <c r="H80" s="630"/>
      <c r="I80" s="630"/>
      <c r="J80" s="630"/>
      <c r="K80" s="630"/>
      <c r="L80" s="630"/>
      <c r="M80" s="630"/>
      <c r="N80" s="630"/>
      <c r="O80" s="630"/>
      <c r="P80" s="630"/>
      <c r="Q80" s="630"/>
      <c r="R80" s="630"/>
      <c r="S80" s="630"/>
      <c r="T80" s="630"/>
      <c r="U80" s="630"/>
      <c r="V80" s="630"/>
      <c r="W80" s="630"/>
      <c r="X80" s="630"/>
      <c r="Y80" s="630"/>
      <c r="Z80" s="630"/>
      <c r="AA80" s="630"/>
      <c r="AB80" s="630"/>
      <c r="AC80" s="630"/>
      <c r="AD80" s="630"/>
      <c r="AE80" s="630"/>
      <c r="AF80" s="630"/>
      <c r="AG80" s="630"/>
      <c r="AH80" s="630"/>
      <c r="AI80" s="630"/>
      <c r="AJ80" s="630"/>
    </row>
    <row r="81" spans="1:36" ht="12" customHeight="1">
      <c r="A81" s="5" t="s">
        <v>98</v>
      </c>
      <c r="B81" s="543" t="s">
        <v>97</v>
      </c>
      <c r="C81" s="54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1:36" ht="12" customHeight="1">
      <c r="A82" s="5" t="s">
        <v>100</v>
      </c>
      <c r="B82" s="877" t="s">
        <v>99</v>
      </c>
      <c r="C82" s="54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36" s="48" customFormat="1" ht="12" customHeight="1">
      <c r="A83" s="37" t="s">
        <v>100</v>
      </c>
      <c r="B83" s="45"/>
      <c r="C83" s="40" t="s">
        <v>101</v>
      </c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s="48" customFormat="1" ht="12" customHeight="1">
      <c r="A84" s="37" t="s">
        <v>100</v>
      </c>
      <c r="B84" s="45"/>
      <c r="C84" s="40" t="s">
        <v>102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" customHeight="1">
      <c r="A85" s="5" t="s">
        <v>103</v>
      </c>
      <c r="B85" s="876" t="s">
        <v>170</v>
      </c>
      <c r="C85" s="54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1:36" s="48" customFormat="1" ht="12" customHeight="1">
      <c r="A86" s="37" t="s">
        <v>103</v>
      </c>
      <c r="B86" s="45"/>
      <c r="C86" s="40" t="s">
        <v>101</v>
      </c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s="48" customFormat="1" ht="12" customHeight="1">
      <c r="A87" s="37" t="s">
        <v>103</v>
      </c>
      <c r="B87" s="45"/>
      <c r="C87" s="40" t="s">
        <v>102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" customHeight="1">
      <c r="A88" s="5" t="s">
        <v>105</v>
      </c>
      <c r="B88" s="876" t="s">
        <v>104</v>
      </c>
      <c r="C88" s="54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1:36" s="48" customFormat="1" ht="12" customHeight="1">
      <c r="A89" s="52" t="s">
        <v>105</v>
      </c>
      <c r="B89" s="45"/>
      <c r="C89" s="40" t="s">
        <v>106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s="48" customFormat="1" ht="12" customHeight="1">
      <c r="A90" s="52" t="s">
        <v>105</v>
      </c>
      <c r="B90" s="45"/>
      <c r="C90" s="40" t="s">
        <v>107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s="48" customFormat="1" ht="12" customHeight="1">
      <c r="A91" s="52" t="s">
        <v>105</v>
      </c>
      <c r="B91" s="45"/>
      <c r="C91" s="40" t="s">
        <v>108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s="48" customFormat="1" ht="12" customHeight="1">
      <c r="A92" s="52" t="s">
        <v>105</v>
      </c>
      <c r="B92" s="45"/>
      <c r="C92" s="40" t="s">
        <v>109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3" spans="1:36" ht="12" customHeight="1">
      <c r="A93" s="5" t="s">
        <v>110</v>
      </c>
      <c r="B93" s="876" t="s">
        <v>169</v>
      </c>
      <c r="C93" s="543"/>
      <c r="D93" s="32">
        <f aca="true" t="shared" si="12" ref="D93:D98">+G93+J93+M93+P93+S93+V93+AB93+AE93+Y93</f>
        <v>61518</v>
      </c>
      <c r="E93" s="32"/>
      <c r="F93" s="32"/>
      <c r="G93" s="32">
        <f>+G94+G95+G96+G97</f>
        <v>7263</v>
      </c>
      <c r="H93" s="32">
        <f aca="true" t="shared" si="13" ref="H93:AG93">+H94+H95+H96+H97</f>
        <v>0</v>
      </c>
      <c r="I93" s="32">
        <f t="shared" si="13"/>
        <v>0</v>
      </c>
      <c r="J93" s="32">
        <f t="shared" si="13"/>
        <v>1540</v>
      </c>
      <c r="K93" s="32">
        <f t="shared" si="13"/>
        <v>0</v>
      </c>
      <c r="L93" s="32">
        <f t="shared" si="13"/>
        <v>0</v>
      </c>
      <c r="M93" s="32">
        <f t="shared" si="13"/>
        <v>6256</v>
      </c>
      <c r="N93" s="32">
        <f t="shared" si="13"/>
        <v>0</v>
      </c>
      <c r="O93" s="32">
        <f t="shared" si="13"/>
        <v>0</v>
      </c>
      <c r="P93" s="32">
        <f t="shared" si="13"/>
        <v>9380</v>
      </c>
      <c r="Q93" s="32">
        <f t="shared" si="13"/>
        <v>0</v>
      </c>
      <c r="R93" s="32">
        <f t="shared" si="13"/>
        <v>0</v>
      </c>
      <c r="S93" s="32">
        <f t="shared" si="13"/>
        <v>7631</v>
      </c>
      <c r="T93" s="32">
        <f t="shared" si="13"/>
        <v>0</v>
      </c>
      <c r="U93" s="32">
        <f t="shared" si="13"/>
        <v>0</v>
      </c>
      <c r="V93" s="32">
        <f t="shared" si="13"/>
        <v>9402</v>
      </c>
      <c r="W93" s="32">
        <f t="shared" si="13"/>
        <v>0</v>
      </c>
      <c r="X93" s="32">
        <f t="shared" si="13"/>
        <v>0</v>
      </c>
      <c r="Y93" s="32">
        <f t="shared" si="13"/>
        <v>13467</v>
      </c>
      <c r="Z93" s="32">
        <f t="shared" si="13"/>
        <v>0</v>
      </c>
      <c r="AA93" s="32">
        <f t="shared" si="13"/>
        <v>0</v>
      </c>
      <c r="AB93" s="32">
        <f t="shared" si="13"/>
        <v>2383</v>
      </c>
      <c r="AC93" s="32">
        <f t="shared" si="13"/>
        <v>0</v>
      </c>
      <c r="AD93" s="32">
        <f t="shared" si="13"/>
        <v>0</v>
      </c>
      <c r="AE93" s="32">
        <f t="shared" si="13"/>
        <v>4196</v>
      </c>
      <c r="AF93" s="32">
        <f t="shared" si="13"/>
        <v>0</v>
      </c>
      <c r="AG93" s="32">
        <f t="shared" si="13"/>
        <v>0</v>
      </c>
      <c r="AH93" s="32"/>
      <c r="AI93" s="32"/>
      <c r="AJ93" s="32"/>
    </row>
    <row r="94" spans="1:36" s="48" customFormat="1" ht="12" customHeight="1">
      <c r="A94" s="52" t="s">
        <v>110</v>
      </c>
      <c r="B94" s="45"/>
      <c r="C94" s="40" t="s">
        <v>106</v>
      </c>
      <c r="D94" s="32">
        <f t="shared" si="12"/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</row>
    <row r="95" spans="1:36" s="48" customFormat="1" ht="12" customHeight="1">
      <c r="A95" s="52" t="s">
        <v>110</v>
      </c>
      <c r="B95" s="45"/>
      <c r="C95" s="40" t="s">
        <v>107</v>
      </c>
      <c r="D95" s="32">
        <f t="shared" si="12"/>
        <v>61518</v>
      </c>
      <c r="E95" s="67"/>
      <c r="F95" s="67"/>
      <c r="G95" s="67">
        <v>7263</v>
      </c>
      <c r="H95" s="67"/>
      <c r="I95" s="67"/>
      <c r="J95" s="67">
        <v>1540</v>
      </c>
      <c r="K95" s="67"/>
      <c r="L95" s="67"/>
      <c r="M95" s="67">
        <v>6256</v>
      </c>
      <c r="N95" s="67"/>
      <c r="O95" s="67"/>
      <c r="P95" s="67">
        <v>9380</v>
      </c>
      <c r="Q95" s="67"/>
      <c r="R95" s="67"/>
      <c r="S95" s="67">
        <v>7631</v>
      </c>
      <c r="T95" s="67"/>
      <c r="U95" s="67"/>
      <c r="V95" s="67">
        <v>9402</v>
      </c>
      <c r="W95" s="67"/>
      <c r="X95" s="67"/>
      <c r="Y95" s="67">
        <v>13467</v>
      </c>
      <c r="Z95" s="67"/>
      <c r="AA95" s="67"/>
      <c r="AB95" s="67">
        <f>1383+1000</f>
        <v>2383</v>
      </c>
      <c r="AC95" s="67"/>
      <c r="AD95" s="67"/>
      <c r="AE95" s="67">
        <v>4196</v>
      </c>
      <c r="AF95" s="67"/>
      <c r="AG95" s="67"/>
      <c r="AH95" s="67"/>
      <c r="AI95" s="67"/>
      <c r="AJ95" s="67"/>
    </row>
    <row r="96" spans="1:36" s="48" customFormat="1" ht="12" customHeight="1">
      <c r="A96" s="52" t="s">
        <v>110</v>
      </c>
      <c r="B96" s="45"/>
      <c r="C96" s="40" t="s">
        <v>108</v>
      </c>
      <c r="D96" s="32">
        <f t="shared" si="12"/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</row>
    <row r="97" spans="1:36" s="48" customFormat="1" ht="12" customHeight="1">
      <c r="A97" s="52" t="s">
        <v>110</v>
      </c>
      <c r="B97" s="45"/>
      <c r="C97" s="40" t="s">
        <v>109</v>
      </c>
      <c r="D97" s="32">
        <f t="shared" si="12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</row>
    <row r="98" spans="1:36" ht="12" customHeight="1">
      <c r="A98" s="5" t="s">
        <v>112</v>
      </c>
      <c r="B98" s="867" t="s">
        <v>111</v>
      </c>
      <c r="C98" s="857"/>
      <c r="D98" s="32">
        <f t="shared" si="12"/>
        <v>0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36" s="55" customFormat="1" ht="12" customHeight="1">
      <c r="A99" s="8" t="s">
        <v>113</v>
      </c>
      <c r="B99" s="868" t="s">
        <v>168</v>
      </c>
      <c r="C99" s="868"/>
      <c r="D99" s="70">
        <f>+D98+D93+D88+D85+D82+D81</f>
        <v>61518</v>
      </c>
      <c r="E99" s="70">
        <f>+E98+E93+E88+E85+E82+E81</f>
        <v>0</v>
      </c>
      <c r="F99" s="70">
        <f>+F98+F93+F88+F85+F82+F81</f>
        <v>0</v>
      </c>
      <c r="G99" s="70">
        <f>+G98+G93+G88+G85+G82+G81</f>
        <v>7263</v>
      </c>
      <c r="H99" s="70">
        <f aca="true" t="shared" si="14" ref="H99:AG99">+H98+H93+H88+H85+H82+H81</f>
        <v>0</v>
      </c>
      <c r="I99" s="70">
        <f t="shared" si="14"/>
        <v>0</v>
      </c>
      <c r="J99" s="70">
        <f t="shared" si="14"/>
        <v>1540</v>
      </c>
      <c r="K99" s="70">
        <f t="shared" si="14"/>
        <v>0</v>
      </c>
      <c r="L99" s="70">
        <f t="shared" si="14"/>
        <v>0</v>
      </c>
      <c r="M99" s="70">
        <f t="shared" si="14"/>
        <v>6256</v>
      </c>
      <c r="N99" s="70">
        <f t="shared" si="14"/>
        <v>0</v>
      </c>
      <c r="O99" s="70">
        <f t="shared" si="14"/>
        <v>0</v>
      </c>
      <c r="P99" s="70">
        <f t="shared" si="14"/>
        <v>9380</v>
      </c>
      <c r="Q99" s="70">
        <f t="shared" si="14"/>
        <v>0</v>
      </c>
      <c r="R99" s="70">
        <f t="shared" si="14"/>
        <v>0</v>
      </c>
      <c r="S99" s="70">
        <f t="shared" si="14"/>
        <v>7631</v>
      </c>
      <c r="T99" s="70">
        <f t="shared" si="14"/>
        <v>0</v>
      </c>
      <c r="U99" s="70">
        <f t="shared" si="14"/>
        <v>0</v>
      </c>
      <c r="V99" s="70">
        <f t="shared" si="14"/>
        <v>9402</v>
      </c>
      <c r="W99" s="70">
        <f t="shared" si="14"/>
        <v>0</v>
      </c>
      <c r="X99" s="70">
        <f t="shared" si="14"/>
        <v>0</v>
      </c>
      <c r="Y99" s="70">
        <f t="shared" si="14"/>
        <v>13467</v>
      </c>
      <c r="Z99" s="70">
        <f t="shared" si="14"/>
        <v>0</v>
      </c>
      <c r="AA99" s="70">
        <f t="shared" si="14"/>
        <v>0</v>
      </c>
      <c r="AB99" s="70">
        <f t="shared" si="14"/>
        <v>2383</v>
      </c>
      <c r="AC99" s="70">
        <f t="shared" si="14"/>
        <v>0</v>
      </c>
      <c r="AD99" s="70">
        <f t="shared" si="14"/>
        <v>0</v>
      </c>
      <c r="AE99" s="70">
        <f t="shared" si="14"/>
        <v>4196</v>
      </c>
      <c r="AF99" s="70">
        <f t="shared" si="14"/>
        <v>0</v>
      </c>
      <c r="AG99" s="70">
        <f t="shared" si="14"/>
        <v>0</v>
      </c>
      <c r="AH99" s="70"/>
      <c r="AI99" s="70"/>
      <c r="AJ99" s="70"/>
    </row>
    <row r="100" spans="1:36" ht="10.5" customHeight="1">
      <c r="A100" s="9"/>
      <c r="B100" s="10"/>
      <c r="C100" s="10"/>
      <c r="D100" s="33"/>
      <c r="E100" s="33"/>
      <c r="F100" s="34"/>
      <c r="G100" s="33"/>
      <c r="H100" s="33"/>
      <c r="I100" s="34"/>
      <c r="J100" s="33"/>
      <c r="K100" s="33"/>
      <c r="L100" s="34"/>
      <c r="M100" s="33"/>
      <c r="N100" s="33"/>
      <c r="O100" s="34"/>
      <c r="P100" s="33"/>
      <c r="Q100" s="33"/>
      <c r="R100" s="34"/>
      <c r="S100" s="33"/>
      <c r="T100" s="33"/>
      <c r="U100" s="34"/>
      <c r="V100" s="33"/>
      <c r="W100" s="33"/>
      <c r="X100" s="34"/>
      <c r="Y100" s="33"/>
      <c r="Z100" s="33"/>
      <c r="AA100" s="34"/>
      <c r="AB100" s="33"/>
      <c r="AC100" s="33"/>
      <c r="AD100" s="34"/>
      <c r="AE100" s="33"/>
      <c r="AF100" s="33"/>
      <c r="AG100" s="34"/>
      <c r="AH100" s="33"/>
      <c r="AI100" s="33"/>
      <c r="AJ100" s="33"/>
    </row>
    <row r="101" spans="1:36" ht="12" customHeight="1" hidden="1">
      <c r="A101" s="14" t="s">
        <v>115</v>
      </c>
      <c r="B101" s="867" t="s">
        <v>114</v>
      </c>
      <c r="C101" s="867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</row>
    <row r="102" spans="1:36" ht="12" customHeight="1" hidden="1">
      <c r="A102" s="5" t="s">
        <v>116</v>
      </c>
      <c r="B102" s="857" t="s">
        <v>167</v>
      </c>
      <c r="C102" s="857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1:36" s="48" customFormat="1" ht="12" customHeight="1" hidden="1">
      <c r="A103" s="41" t="s">
        <v>116</v>
      </c>
      <c r="B103" s="45"/>
      <c r="C103" s="53" t="s">
        <v>117</v>
      </c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</row>
    <row r="104" spans="1:36" ht="12" customHeight="1" hidden="1">
      <c r="A104" s="5" t="s">
        <v>119</v>
      </c>
      <c r="B104" s="857" t="s">
        <v>118</v>
      </c>
      <c r="C104" s="85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1:36" ht="12" customHeight="1" hidden="1">
      <c r="A105" s="5" t="s">
        <v>121</v>
      </c>
      <c r="B105" s="857" t="s">
        <v>120</v>
      </c>
      <c r="C105" s="857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1:36" ht="12" customHeight="1" hidden="1">
      <c r="A106" s="5" t="s">
        <v>123</v>
      </c>
      <c r="B106" s="857" t="s">
        <v>122</v>
      </c>
      <c r="C106" s="85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1:36" ht="12" customHeight="1" hidden="1">
      <c r="A107" s="5" t="s">
        <v>125</v>
      </c>
      <c r="B107" s="857" t="s">
        <v>124</v>
      </c>
      <c r="C107" s="85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1:36" ht="12" customHeight="1" hidden="1">
      <c r="A108" s="5" t="s">
        <v>127</v>
      </c>
      <c r="B108" s="857" t="s">
        <v>126</v>
      </c>
      <c r="C108" s="857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1:36" s="55" customFormat="1" ht="12" customHeight="1">
      <c r="A109" s="8" t="s">
        <v>128</v>
      </c>
      <c r="B109" s="868" t="s">
        <v>166</v>
      </c>
      <c r="C109" s="868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</row>
    <row r="110" spans="1:36" ht="6.75" customHeight="1">
      <c r="A110" s="9"/>
      <c r="B110" s="10"/>
      <c r="C110" s="10"/>
      <c r="D110" s="33"/>
      <c r="E110" s="33"/>
      <c r="F110" s="34"/>
      <c r="G110" s="33"/>
      <c r="H110" s="33"/>
      <c r="I110" s="34"/>
      <c r="J110" s="33"/>
      <c r="K110" s="33"/>
      <c r="L110" s="34"/>
      <c r="M110" s="33"/>
      <c r="N110" s="33"/>
      <c r="O110" s="34"/>
      <c r="P110" s="33"/>
      <c r="Q110" s="33"/>
      <c r="R110" s="34"/>
      <c r="S110" s="33"/>
      <c r="T110" s="33"/>
      <c r="U110" s="34"/>
      <c r="V110" s="33"/>
      <c r="W110" s="33"/>
      <c r="X110" s="34"/>
      <c r="Y110" s="33"/>
      <c r="Z110" s="33"/>
      <c r="AA110" s="34"/>
      <c r="AB110" s="33"/>
      <c r="AC110" s="33"/>
      <c r="AD110" s="34"/>
      <c r="AE110" s="33"/>
      <c r="AF110" s="33"/>
      <c r="AG110" s="34"/>
      <c r="AH110" s="33"/>
      <c r="AI110" s="33"/>
      <c r="AJ110" s="33"/>
    </row>
    <row r="111" spans="1:36" ht="12" customHeight="1" hidden="1">
      <c r="A111" s="5" t="s">
        <v>130</v>
      </c>
      <c r="B111" s="857" t="s">
        <v>129</v>
      </c>
      <c r="C111" s="85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1:36" ht="12" customHeight="1" hidden="1">
      <c r="A112" s="5" t="s">
        <v>132</v>
      </c>
      <c r="B112" s="857" t="s">
        <v>131</v>
      </c>
      <c r="C112" s="85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1:36" ht="12" customHeight="1" hidden="1">
      <c r="A113" s="5" t="s">
        <v>134</v>
      </c>
      <c r="B113" s="857" t="s">
        <v>133</v>
      </c>
      <c r="C113" s="85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1:36" ht="12" customHeight="1" hidden="1">
      <c r="A114" s="5" t="s">
        <v>136</v>
      </c>
      <c r="B114" s="857" t="s">
        <v>135</v>
      </c>
      <c r="C114" s="85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1:36" s="55" customFormat="1" ht="12" customHeight="1">
      <c r="A115" s="8" t="s">
        <v>137</v>
      </c>
      <c r="B115" s="868" t="s">
        <v>165</v>
      </c>
      <c r="C115" s="868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</row>
    <row r="116" spans="1:36" ht="4.5" customHeight="1">
      <c r="A116" s="9"/>
      <c r="B116" s="10"/>
      <c r="C116" s="10"/>
      <c r="D116" s="33"/>
      <c r="E116" s="33"/>
      <c r="F116" s="34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ht="12" customHeight="1" hidden="1">
      <c r="A117" s="332" t="s">
        <v>482</v>
      </c>
      <c r="B117" s="867" t="s">
        <v>483</v>
      </c>
      <c r="C117" s="867"/>
      <c r="D117" s="335"/>
      <c r="E117" s="335"/>
      <c r="F117" s="336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5"/>
      <c r="AF117" s="335"/>
      <c r="AG117" s="335"/>
      <c r="AH117" s="335"/>
      <c r="AI117" s="335"/>
      <c r="AJ117" s="335"/>
    </row>
    <row r="118" spans="1:36" ht="12" customHeight="1" hidden="1">
      <c r="A118" s="14" t="s">
        <v>138</v>
      </c>
      <c r="B118" s="867" t="s">
        <v>164</v>
      </c>
      <c r="C118" s="867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</row>
    <row r="119" spans="1:36" s="55" customFormat="1" ht="12" customHeight="1">
      <c r="A119" s="17" t="s">
        <v>139</v>
      </c>
      <c r="B119" s="872" t="s">
        <v>163</v>
      </c>
      <c r="C119" s="872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</row>
    <row r="120" spans="1:36" ht="6.75" customHeight="1">
      <c r="A120" s="9"/>
      <c r="B120" s="18"/>
      <c r="C120" s="18"/>
      <c r="D120" s="33"/>
      <c r="E120" s="33"/>
      <c r="F120" s="34"/>
      <c r="G120" s="33"/>
      <c r="H120" s="33"/>
      <c r="I120" s="34"/>
      <c r="J120" s="33"/>
      <c r="K120" s="33"/>
      <c r="L120" s="34"/>
      <c r="M120" s="33"/>
      <c r="N120" s="33"/>
      <c r="O120" s="34"/>
      <c r="P120" s="33"/>
      <c r="Q120" s="33"/>
      <c r="R120" s="34"/>
      <c r="S120" s="33"/>
      <c r="T120" s="33"/>
      <c r="U120" s="34"/>
      <c r="V120" s="33"/>
      <c r="W120" s="33"/>
      <c r="X120" s="34"/>
      <c r="Y120" s="33"/>
      <c r="Z120" s="33"/>
      <c r="AA120" s="34"/>
      <c r="AB120" s="33"/>
      <c r="AC120" s="33"/>
      <c r="AD120" s="34"/>
      <c r="AE120" s="33"/>
      <c r="AF120" s="33"/>
      <c r="AG120" s="34"/>
      <c r="AH120" s="33"/>
      <c r="AI120" s="33"/>
      <c r="AJ120" s="33"/>
    </row>
    <row r="121" spans="1:36" s="55" customFormat="1" ht="12" customHeight="1">
      <c r="A121" s="19" t="s">
        <v>140</v>
      </c>
      <c r="B121" s="895" t="s">
        <v>162</v>
      </c>
      <c r="C121" s="895"/>
      <c r="D121" s="69">
        <f aca="true" t="shared" si="15" ref="D121:AG121">+D119+D115+D109+D99+D79+D59+D26+D24</f>
        <v>77665</v>
      </c>
      <c r="E121" s="69">
        <f t="shared" si="15"/>
        <v>0</v>
      </c>
      <c r="F121" s="69">
        <f t="shared" si="15"/>
        <v>0</v>
      </c>
      <c r="G121" s="69">
        <f t="shared" si="15"/>
        <v>7263</v>
      </c>
      <c r="H121" s="69">
        <f t="shared" si="15"/>
        <v>0</v>
      </c>
      <c r="I121" s="69">
        <f t="shared" si="15"/>
        <v>0</v>
      </c>
      <c r="J121" s="69">
        <f t="shared" si="15"/>
        <v>1540</v>
      </c>
      <c r="K121" s="69">
        <f t="shared" si="15"/>
        <v>0</v>
      </c>
      <c r="L121" s="69">
        <f t="shared" si="15"/>
        <v>0</v>
      </c>
      <c r="M121" s="69">
        <f t="shared" si="15"/>
        <v>6256</v>
      </c>
      <c r="N121" s="69">
        <f t="shared" si="15"/>
        <v>0</v>
      </c>
      <c r="O121" s="69">
        <f t="shared" si="15"/>
        <v>0</v>
      </c>
      <c r="P121" s="69">
        <f t="shared" si="15"/>
        <v>9380</v>
      </c>
      <c r="Q121" s="69">
        <f t="shared" si="15"/>
        <v>0</v>
      </c>
      <c r="R121" s="69">
        <f t="shared" si="15"/>
        <v>0</v>
      </c>
      <c r="S121" s="69">
        <f t="shared" si="15"/>
        <v>7631</v>
      </c>
      <c r="T121" s="69">
        <f t="shared" si="15"/>
        <v>0</v>
      </c>
      <c r="U121" s="69">
        <f t="shared" si="15"/>
        <v>0</v>
      </c>
      <c r="V121" s="69">
        <f t="shared" si="15"/>
        <v>9402</v>
      </c>
      <c r="W121" s="69">
        <f t="shared" si="15"/>
        <v>0</v>
      </c>
      <c r="X121" s="69">
        <f t="shared" si="15"/>
        <v>0</v>
      </c>
      <c r="Y121" s="69">
        <f t="shared" si="15"/>
        <v>13467</v>
      </c>
      <c r="Z121" s="69">
        <f t="shared" si="15"/>
        <v>0</v>
      </c>
      <c r="AA121" s="69">
        <f t="shared" si="15"/>
        <v>0</v>
      </c>
      <c r="AB121" s="69">
        <f t="shared" si="15"/>
        <v>4597</v>
      </c>
      <c r="AC121" s="69">
        <f t="shared" si="15"/>
        <v>0</v>
      </c>
      <c r="AD121" s="69">
        <f t="shared" si="15"/>
        <v>0</v>
      </c>
      <c r="AE121" s="69">
        <f t="shared" si="15"/>
        <v>4196</v>
      </c>
      <c r="AF121" s="69">
        <f t="shared" si="15"/>
        <v>0</v>
      </c>
      <c r="AG121" s="69">
        <f t="shared" si="15"/>
        <v>0</v>
      </c>
      <c r="AH121" s="69"/>
      <c r="AI121" s="69"/>
      <c r="AJ121" s="69"/>
    </row>
  </sheetData>
  <sheetProtection/>
  <mergeCells count="104">
    <mergeCell ref="V3:X3"/>
    <mergeCell ref="J3:L3"/>
    <mergeCell ref="M3:O3"/>
    <mergeCell ref="P3:R3"/>
    <mergeCell ref="S3:U3"/>
    <mergeCell ref="AE2:AG2"/>
    <mergeCell ref="Y2:AA2"/>
    <mergeCell ref="J2:L2"/>
    <mergeCell ref="M2:O2"/>
    <mergeCell ref="P2:R2"/>
    <mergeCell ref="Y3:AA3"/>
    <mergeCell ref="B118:C118"/>
    <mergeCell ref="B119:C119"/>
    <mergeCell ref="B121:C121"/>
    <mergeCell ref="B109:C109"/>
    <mergeCell ref="B111:C111"/>
    <mergeCell ref="B112:C112"/>
    <mergeCell ref="B113:C113"/>
    <mergeCell ref="B114:C114"/>
    <mergeCell ref="B115:C115"/>
    <mergeCell ref="B117:C117"/>
    <mergeCell ref="B108:C108"/>
    <mergeCell ref="B85:C85"/>
    <mergeCell ref="B88:C88"/>
    <mergeCell ref="B93:C93"/>
    <mergeCell ref="B98:C98"/>
    <mergeCell ref="B99:C99"/>
    <mergeCell ref="B101:C101"/>
    <mergeCell ref="B102:C102"/>
    <mergeCell ref="B104:C104"/>
    <mergeCell ref="B105:C105"/>
    <mergeCell ref="B106:C106"/>
    <mergeCell ref="B107:C107"/>
    <mergeCell ref="B82:C82"/>
    <mergeCell ref="B79:C79"/>
    <mergeCell ref="B81:C81"/>
    <mergeCell ref="B59:C59"/>
    <mergeCell ref="B48:C48"/>
    <mergeCell ref="B49:C49"/>
    <mergeCell ref="B50:C50"/>
    <mergeCell ref="B51:C51"/>
    <mergeCell ref="B52:C52"/>
    <mergeCell ref="B61:C61"/>
    <mergeCell ref="B62:C62"/>
    <mergeCell ref="B57:C57"/>
    <mergeCell ref="B58:C58"/>
    <mergeCell ref="B72:C72"/>
    <mergeCell ref="B74:C74"/>
    <mergeCell ref="B64:C64"/>
    <mergeCell ref="B65:C65"/>
    <mergeCell ref="B68:C68"/>
    <mergeCell ref="B70:C70"/>
    <mergeCell ref="B53:C53"/>
    <mergeCell ref="B54:C54"/>
    <mergeCell ref="B55:C55"/>
    <mergeCell ref="B56:C56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5:C15"/>
    <mergeCell ref="B16:C16"/>
    <mergeCell ref="B17:C17"/>
    <mergeCell ref="B18:C18"/>
    <mergeCell ref="B19:C19"/>
    <mergeCell ref="B20:C20"/>
    <mergeCell ref="B21:C21"/>
    <mergeCell ref="A2:A4"/>
    <mergeCell ref="B2:C4"/>
    <mergeCell ref="B8:C8"/>
    <mergeCell ref="B9:C9"/>
    <mergeCell ref="B22:C22"/>
    <mergeCell ref="B23:C23"/>
    <mergeCell ref="B24:C24"/>
    <mergeCell ref="B26:C26"/>
    <mergeCell ref="V2:X2"/>
    <mergeCell ref="P1:R1"/>
    <mergeCell ref="AH1:AJ1"/>
    <mergeCell ref="B14:C14"/>
    <mergeCell ref="G2:I2"/>
    <mergeCell ref="B5:C5"/>
    <mergeCell ref="B6:C6"/>
    <mergeCell ref="B7:C7"/>
    <mergeCell ref="B10:C10"/>
    <mergeCell ref="B11:C11"/>
    <mergeCell ref="AH3:AJ3"/>
    <mergeCell ref="AB2:AD2"/>
    <mergeCell ref="B12:C12"/>
    <mergeCell ref="B13:C13"/>
    <mergeCell ref="G3:I3"/>
    <mergeCell ref="D2:F3"/>
    <mergeCell ref="AB3:AD3"/>
    <mergeCell ref="AE3:AG3"/>
    <mergeCell ref="AH2:AJ2"/>
    <mergeCell ref="S2:U2"/>
  </mergeCells>
  <printOptions horizontalCentered="1"/>
  <pageMargins left="0.31496062992125984" right="0.11811023622047245" top="0.5511811023622047" bottom="0.35433070866141736" header="0.11811023622047245" footer="0.31496062992125984"/>
  <pageSetup cellComments="asDisplayed" horizontalDpi="600" verticalDpi="600" orientation="landscape" paperSize="9" scale="65" r:id="rId3"/>
  <headerFooter alignWithMargins="0">
    <oddHeader>&amp;CMartonvásár Város Képviselőtestület  ..../2014 (........) önkormányzati rendelete Martonvásár Város 2014. évi költségvetéséről
&amp;"Times New Roman,Félkövér"&amp;12Martonvásár Város Önkormányzatának kiadásai 2014.
Városüzemeltetési feladatok&amp;R5.c melléklet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Martonvásár Város</cp:lastModifiedBy>
  <cp:lastPrinted>2014-02-17T14:01:09Z</cp:lastPrinted>
  <dcterms:created xsi:type="dcterms:W3CDTF">2014-01-29T08:39:20Z</dcterms:created>
  <dcterms:modified xsi:type="dcterms:W3CDTF">2014-02-27T10:42:15Z</dcterms:modified>
  <cp:category/>
  <cp:version/>
  <cp:contentType/>
  <cp:contentStatus/>
</cp:coreProperties>
</file>