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 firstSheet="21" activeTab="25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Munka2" sheetId="48" r:id="rId11"/>
    <sheet name="4.1 Óvoda" sheetId="14" r:id="rId12"/>
    <sheet name="4.2 Közös Hivatal" sheetId="21" r:id="rId13"/>
    <sheet name="4.3 Szakmár" sheetId="20" r:id="rId14"/>
    <sheet name="4.4 Öregcsertő" sheetId="17" r:id="rId15"/>
    <sheet name="4.5 Újtelek" sheetId="18" r:id="rId16"/>
    <sheet name="4.6 Jegyző" sheetId="19" r:id="rId17"/>
    <sheet name="Munka5" sheetId="49" r:id="rId18"/>
    <sheet name="Munka6" sheetId="50" r:id="rId19"/>
    <sheet name="5. Felhalmozási bev és kiad" sheetId="8" r:id="rId20"/>
    <sheet name="6. 3 éves terv" sheetId="10" r:id="rId21"/>
    <sheet name="7. Felhasználási ütemterv" sheetId="11" r:id="rId22"/>
    <sheet name="8. Adósságot keletkeztető ü" sheetId="23" r:id="rId23"/>
    <sheet name="9. Létszámadatok" sheetId="25" r:id="rId24"/>
    <sheet name="Munka8" sheetId="52" r:id="rId25"/>
    <sheet name="Munka9" sheetId="53" r:id="rId26"/>
    <sheet name="Munka7" sheetId="51" state="hidden" r:id="rId27"/>
    <sheet name="Munka1" sheetId="22" state="hidden" r:id="rId28"/>
    <sheet name="Munka3" sheetId="24" state="hidden" r:id="rId29"/>
    <sheet name="Kiadások" sheetId="28" state="hidden" r:id="rId30"/>
    <sheet name="Roma módosítás" sheetId="29" state="hidden" r:id="rId31"/>
    <sheet name="Roma beszámolóhoz" sheetId="32" state="hidden" r:id="rId32"/>
    <sheet name="Munka4" sheetId="30" state="hidden" r:id="rId33"/>
    <sheet name="R-3.1" sheetId="33" state="hidden" r:id="rId34"/>
    <sheet name="R-3.2" sheetId="34" state="hidden" r:id="rId35"/>
    <sheet name="R-3.3" sheetId="35" state="hidden" r:id="rId36"/>
    <sheet name="R-3.4" sheetId="36" state="hidden" r:id="rId37"/>
    <sheet name="R-4" sheetId="37" state="hidden" r:id="rId38"/>
    <sheet name="R-5" sheetId="38" state="hidden" r:id="rId39"/>
    <sheet name="R-6" sheetId="39" state="hidden" r:id="rId40"/>
    <sheet name="R-7" sheetId="40" state="hidden" r:id="rId41"/>
    <sheet name="R-8" sheetId="41" state="hidden" r:id="rId42"/>
    <sheet name="R-9" sheetId="42" state="hidden" r:id="rId43"/>
    <sheet name="R-10" sheetId="43" state="hidden" r:id="rId44"/>
    <sheet name="R-11" sheetId="44" state="hidden" r:id="rId45"/>
    <sheet name="8-as űrlaphoz-óvoda" sheetId="45" state="hidden" r:id="rId46"/>
    <sheet name="8-as űrlaphoz KH" sheetId="46" state="hidden" r:id="rId47"/>
    <sheet name="8-as űrlaphoz Ö" sheetId="47" state="hidden" r:id="rId48"/>
  </sheets>
  <externalReferences>
    <externalReference r:id="rId49"/>
    <externalReference r:id="rId50"/>
  </externalReferences>
  <definedNames>
    <definedName name="_xlnm.Print_Area" localSheetId="9">'4. Finanszírozási '!$A$1:$K$36</definedName>
  </definedNames>
  <calcPr calcId="152511"/>
</workbook>
</file>

<file path=xl/calcChain.xml><?xml version="1.0" encoding="utf-8"?>
<calcChain xmlns="http://schemas.openxmlformats.org/spreadsheetml/2006/main">
  <c r="E26" i="10" l="1"/>
  <c r="F26" i="10"/>
  <c r="D23" i="10"/>
  <c r="E8" i="23" l="1"/>
  <c r="E9" i="23"/>
  <c r="F16" i="4" l="1"/>
  <c r="G19" i="4"/>
  <c r="D24" i="10" s="1"/>
  <c r="E22" i="9"/>
  <c r="E19" i="9"/>
  <c r="D13" i="10" l="1"/>
  <c r="P13" i="11"/>
  <c r="B11" i="4"/>
  <c r="G18" i="4"/>
  <c r="D25" i="10" s="1"/>
  <c r="D26" i="10" s="1"/>
  <c r="E19" i="4"/>
  <c r="F15" i="4"/>
  <c r="G12" i="4"/>
  <c r="G21" i="4" l="1"/>
  <c r="P14" i="11" l="1"/>
  <c r="C19" i="4"/>
  <c r="F12" i="4"/>
  <c r="P10" i="11" s="1"/>
  <c r="E20" i="9"/>
  <c r="E21" i="9"/>
  <c r="E54" i="2"/>
  <c r="D54" i="2"/>
  <c r="C54" i="2"/>
  <c r="E43" i="2"/>
  <c r="D43" i="2"/>
  <c r="C43" i="2"/>
  <c r="E37" i="2"/>
  <c r="D37" i="2"/>
  <c r="C37" i="2"/>
  <c r="E33" i="2"/>
  <c r="D33" i="2"/>
  <c r="C33" i="2"/>
  <c r="E29" i="2"/>
  <c r="D29" i="2"/>
  <c r="C29" i="2"/>
  <c r="E26" i="2"/>
  <c r="D26" i="2"/>
  <c r="D44" i="2" s="1"/>
  <c r="C26" i="2"/>
  <c r="E15" i="2"/>
  <c r="E10" i="23" s="1"/>
  <c r="D15" i="2"/>
  <c r="C15" i="2"/>
  <c r="E11" i="2"/>
  <c r="D11" i="2"/>
  <c r="D16" i="2" s="1"/>
  <c r="D52" i="2" s="1"/>
  <c r="C11" i="2"/>
  <c r="E48" i="3"/>
  <c r="E16" i="9" s="1"/>
  <c r="D48" i="3"/>
  <c r="D16" i="9" s="1"/>
  <c r="C48" i="3"/>
  <c r="E43" i="3"/>
  <c r="D43" i="3"/>
  <c r="C43" i="3"/>
  <c r="E41" i="3"/>
  <c r="E14" i="9" s="1"/>
  <c r="F11" i="4" s="1"/>
  <c r="D41" i="3"/>
  <c r="D14" i="9" s="1"/>
  <c r="D11" i="4" s="1"/>
  <c r="C41" i="3"/>
  <c r="E34" i="3"/>
  <c r="E13" i="9" s="1"/>
  <c r="D34" i="3"/>
  <c r="C34" i="3"/>
  <c r="E32" i="3"/>
  <c r="E12" i="9" s="1"/>
  <c r="D32" i="3"/>
  <c r="C32" i="3"/>
  <c r="E29" i="3"/>
  <c r="E11" i="9" s="1"/>
  <c r="D29" i="3"/>
  <c r="C29" i="3"/>
  <c r="E19" i="3"/>
  <c r="E27" i="3" s="1"/>
  <c r="E10" i="9" s="1"/>
  <c r="D19" i="3"/>
  <c r="D27" i="3" s="1"/>
  <c r="C19" i="3"/>
  <c r="C27" i="3" s="1"/>
  <c r="E15" i="3"/>
  <c r="E9" i="9" s="1"/>
  <c r="D15" i="3"/>
  <c r="C15" i="3"/>
  <c r="E12" i="3"/>
  <c r="E8" i="9" s="1"/>
  <c r="D12" i="3"/>
  <c r="D49" i="3" s="1"/>
  <c r="C12" i="3"/>
  <c r="C16" i="2" l="1"/>
  <c r="E16" i="2"/>
  <c r="C49" i="3"/>
  <c r="D12" i="10"/>
  <c r="P12" i="11"/>
  <c r="C44" i="2"/>
  <c r="E44" i="2"/>
  <c r="F10" i="4"/>
  <c r="E49" i="3"/>
  <c r="C52" i="2"/>
  <c r="E52" i="2"/>
  <c r="D11" i="10" l="1"/>
  <c r="P11" i="11"/>
  <c r="P9" i="11"/>
  <c r="E11" i="23"/>
  <c r="E12" i="23" s="1"/>
  <c r="E13" i="23" s="1"/>
  <c r="E18" i="23" s="1"/>
  <c r="D9" i="10"/>
  <c r="E18" i="9"/>
  <c r="F13" i="4"/>
  <c r="D10" i="10"/>
  <c r="E17" i="9"/>
  <c r="F17" i="4"/>
  <c r="F22" i="4" s="1"/>
  <c r="E23" i="9" l="1"/>
  <c r="D14" i="10"/>
  <c r="D30" i="10" s="1"/>
  <c r="P15" i="11"/>
  <c r="D27" i="25"/>
  <c r="C27" i="25"/>
  <c r="B27" i="25"/>
  <c r="C49" i="8" l="1"/>
  <c r="B49" i="8"/>
  <c r="D48" i="8"/>
  <c r="D47" i="8"/>
  <c r="D46" i="8"/>
  <c r="C31" i="8"/>
  <c r="B31" i="8"/>
  <c r="D30" i="8"/>
  <c r="C28" i="8"/>
  <c r="B28" i="8"/>
  <c r="D29" i="8"/>
  <c r="D27" i="8"/>
  <c r="D26" i="8"/>
  <c r="E24" i="26"/>
  <c r="E27" i="26" s="1"/>
  <c r="D24" i="26"/>
  <c r="D27" i="26" s="1"/>
  <c r="C24" i="26"/>
  <c r="C27" i="26" s="1"/>
  <c r="E19" i="26"/>
  <c r="D19" i="26"/>
  <c r="C19" i="26"/>
  <c r="E14" i="26"/>
  <c r="D14" i="26"/>
  <c r="C14" i="26"/>
  <c r="E82" i="1"/>
  <c r="E85" i="1" s="1"/>
  <c r="D82" i="1"/>
  <c r="D85" i="1" s="1"/>
  <c r="D86" i="1" s="1"/>
  <c r="C82" i="1"/>
  <c r="C85" i="1" s="1"/>
  <c r="C86" i="1" s="1"/>
  <c r="E76" i="1"/>
  <c r="N20" i="4" s="1"/>
  <c r="D28" i="10" s="1"/>
  <c r="D76" i="1"/>
  <c r="C76" i="1"/>
  <c r="E71" i="1"/>
  <c r="D71" i="1"/>
  <c r="C71" i="1"/>
  <c r="E65" i="1"/>
  <c r="D65" i="1"/>
  <c r="C65" i="1"/>
  <c r="E57" i="1"/>
  <c r="E58" i="1" s="1"/>
  <c r="D57" i="1"/>
  <c r="D58" i="1" s="1"/>
  <c r="C57" i="1"/>
  <c r="C58" i="1" s="1"/>
  <c r="E46" i="1"/>
  <c r="D46" i="1"/>
  <c r="C46" i="1"/>
  <c r="E40" i="1"/>
  <c r="D40" i="1"/>
  <c r="C40" i="1"/>
  <c r="E31" i="1"/>
  <c r="D31" i="1"/>
  <c r="C31" i="1"/>
  <c r="E28" i="1"/>
  <c r="E47" i="1" s="1"/>
  <c r="D28" i="1"/>
  <c r="D47" i="1" s="1"/>
  <c r="C28" i="1"/>
  <c r="C47" i="1" s="1"/>
  <c r="E24" i="1"/>
  <c r="D24" i="1"/>
  <c r="C24" i="1"/>
  <c r="E17" i="1"/>
  <c r="D17" i="1"/>
  <c r="C17" i="1"/>
  <c r="E13" i="1"/>
  <c r="E18" i="1" s="1"/>
  <c r="D13" i="1"/>
  <c r="D18" i="1" s="1"/>
  <c r="D77" i="1" s="1"/>
  <c r="D87" i="1" s="1"/>
  <c r="C13" i="1"/>
  <c r="C18" i="1" s="1"/>
  <c r="E24" i="7"/>
  <c r="D24" i="7"/>
  <c r="C24" i="7"/>
  <c r="E16" i="7"/>
  <c r="E17" i="7" s="1"/>
  <c r="D16" i="7"/>
  <c r="D17" i="7" s="1"/>
  <c r="C16" i="7"/>
  <c r="C17" i="7" s="1"/>
  <c r="D18" i="10" l="1"/>
  <c r="P22" i="11"/>
  <c r="M13" i="4"/>
  <c r="E86" i="1"/>
  <c r="D19" i="10" s="1"/>
  <c r="P23" i="11"/>
  <c r="M14" i="4"/>
  <c r="P19" i="11"/>
  <c r="D15" i="10"/>
  <c r="M10" i="4"/>
  <c r="D16" i="10"/>
  <c r="P20" i="11"/>
  <c r="M11" i="4"/>
  <c r="D20" i="10"/>
  <c r="P24" i="11"/>
  <c r="M15" i="4"/>
  <c r="P21" i="11"/>
  <c r="D17" i="10"/>
  <c r="M12" i="4"/>
  <c r="P25" i="11"/>
  <c r="N19" i="4"/>
  <c r="D49" i="8"/>
  <c r="D31" i="8"/>
  <c r="D28" i="8"/>
  <c r="C77" i="1"/>
  <c r="C87" i="1" s="1"/>
  <c r="E77" i="1"/>
  <c r="E87" i="1" s="1"/>
  <c r="D27" i="10" l="1"/>
  <c r="D29" i="10" s="1"/>
  <c r="N21" i="4"/>
  <c r="D21" i="10"/>
  <c r="D31" i="10" s="1"/>
  <c r="M17" i="4"/>
  <c r="M22" i="4" s="1"/>
  <c r="P26" i="11"/>
  <c r="Q29" i="6"/>
  <c r="P29" i="6"/>
  <c r="N29" i="6"/>
  <c r="M29" i="6"/>
  <c r="K29" i="6"/>
  <c r="J29" i="6"/>
  <c r="H29" i="6"/>
  <c r="G29" i="6"/>
  <c r="E29" i="6"/>
  <c r="D29" i="6"/>
  <c r="T28" i="6"/>
  <c r="S28" i="6"/>
  <c r="T26" i="6"/>
  <c r="S26" i="6"/>
  <c r="R26" i="6"/>
  <c r="T25" i="6"/>
  <c r="S25" i="6"/>
  <c r="R25" i="6"/>
  <c r="T24" i="6"/>
  <c r="S24" i="6"/>
  <c r="R24" i="6"/>
  <c r="T23" i="6"/>
  <c r="S23" i="6"/>
  <c r="R23" i="6"/>
  <c r="T22" i="6"/>
  <c r="S22" i="6"/>
  <c r="R22" i="6"/>
  <c r="T21" i="6"/>
  <c r="S21" i="6"/>
  <c r="R21" i="6"/>
  <c r="T20" i="6"/>
  <c r="S20" i="6"/>
  <c r="R20" i="6"/>
  <c r="T19" i="6"/>
  <c r="S19" i="6"/>
  <c r="R19" i="6"/>
  <c r="T18" i="6"/>
  <c r="S18" i="6"/>
  <c r="R18" i="6"/>
  <c r="T17" i="6"/>
  <c r="S17" i="6"/>
  <c r="R17" i="6"/>
  <c r="T16" i="6"/>
  <c r="S16" i="6"/>
  <c r="O16" i="6"/>
  <c r="O29" i="6" s="1"/>
  <c r="L16" i="6"/>
  <c r="L29" i="6" s="1"/>
  <c r="I16" i="6"/>
  <c r="I29" i="6" s="1"/>
  <c r="F16" i="6"/>
  <c r="F29" i="6" s="1"/>
  <c r="C16" i="6"/>
  <c r="C29" i="6" s="1"/>
  <c r="T15" i="6"/>
  <c r="S15" i="6"/>
  <c r="R15" i="6"/>
  <c r="T14" i="6"/>
  <c r="S14" i="6"/>
  <c r="R14" i="6"/>
  <c r="T13" i="6"/>
  <c r="S13" i="6"/>
  <c r="R13" i="6"/>
  <c r="T12" i="6"/>
  <c r="S12" i="6"/>
  <c r="R12" i="6"/>
  <c r="T11" i="6"/>
  <c r="S11" i="6"/>
  <c r="R11" i="6"/>
  <c r="T10" i="6"/>
  <c r="S10" i="6"/>
  <c r="R10" i="6"/>
  <c r="T9" i="6"/>
  <c r="S9" i="6"/>
  <c r="S29" i="6" s="1"/>
  <c r="R9" i="6"/>
  <c r="T29" i="6" l="1"/>
  <c r="R16" i="6"/>
  <c r="R29" i="6" s="1"/>
  <c r="I18" i="5" l="1"/>
  <c r="F18" i="5"/>
  <c r="D14" i="13"/>
  <c r="Q21" i="47" l="1"/>
  <c r="P21" i="47"/>
  <c r="N31" i="47"/>
  <c r="N30" i="47"/>
  <c r="A31" i="47" s="1"/>
  <c r="M33" i="47"/>
  <c r="N33" i="47" s="1"/>
  <c r="P17" i="47"/>
  <c r="Q17" i="47"/>
  <c r="Q10" i="47"/>
  <c r="P10" i="47"/>
  <c r="U23" i="47"/>
  <c r="U20" i="47"/>
  <c r="U19" i="47"/>
  <c r="U21" i="47" s="1"/>
  <c r="U16" i="47"/>
  <c r="U17" i="47" s="1"/>
  <c r="T16" i="47"/>
  <c r="S12" i="47"/>
  <c r="U9" i="47"/>
  <c r="U4" i="47"/>
  <c r="W12" i="47"/>
  <c r="T12" i="47"/>
  <c r="N28" i="47"/>
  <c r="N29" i="47"/>
  <c r="N23" i="47"/>
  <c r="O26" i="47" s="1"/>
  <c r="N20" i="47"/>
  <c r="N19" i="47"/>
  <c r="N15" i="47"/>
  <c r="N16" i="47"/>
  <c r="N12" i="47"/>
  <c r="N7" i="47"/>
  <c r="N8" i="47"/>
  <c r="N9" i="47"/>
  <c r="N4" i="47"/>
  <c r="V7" i="47"/>
  <c r="U10" i="47" l="1"/>
  <c r="N21" i="47"/>
  <c r="O21" i="47" s="1"/>
  <c r="A29" i="47"/>
  <c r="N17" i="47"/>
  <c r="O17" i="47" s="1"/>
  <c r="N10" i="47"/>
  <c r="O10" i="47" s="1"/>
  <c r="C19" i="45"/>
  <c r="B19" i="45"/>
  <c r="D19" i="45" l="1"/>
  <c r="L6" i="46"/>
  <c r="I6" i="46"/>
  <c r="C6" i="46"/>
  <c r="J6" i="46"/>
  <c r="H6" i="46"/>
  <c r="F6" i="46"/>
  <c r="G6" i="46"/>
  <c r="K7" i="46" l="1"/>
  <c r="K8" i="46"/>
  <c r="K9" i="46"/>
  <c r="K10" i="46"/>
  <c r="B7" i="46"/>
  <c r="B8" i="46"/>
  <c r="B9" i="46"/>
  <c r="B10" i="46"/>
  <c r="B15" i="46"/>
  <c r="P6" i="46"/>
  <c r="O6" i="46"/>
  <c r="N6" i="46"/>
  <c r="M6" i="46"/>
  <c r="E6" i="46"/>
  <c r="D6" i="46"/>
  <c r="B6" i="46"/>
  <c r="K6" i="46" l="1"/>
  <c r="E6" i="45"/>
  <c r="E5" i="45"/>
  <c r="E4" i="45"/>
  <c r="E3" i="45"/>
  <c r="O13" i="41" l="1"/>
  <c r="O18" i="41" s="1"/>
  <c r="N13" i="41"/>
  <c r="N18" i="41" s="1"/>
  <c r="M13" i="41"/>
  <c r="M18" i="41" s="1"/>
  <c r="L13" i="41"/>
  <c r="L18" i="41" s="1"/>
  <c r="C15" i="44"/>
  <c r="C10" i="44"/>
  <c r="D14" i="39" l="1"/>
  <c r="D29" i="39" s="1"/>
  <c r="D21" i="39"/>
  <c r="D30" i="39" s="1"/>
  <c r="AD10" i="34"/>
  <c r="AC10" i="34"/>
  <c r="AA10" i="34"/>
  <c r="Z10" i="34"/>
  <c r="X10" i="34"/>
  <c r="W10" i="34"/>
  <c r="U10" i="34"/>
  <c r="T10" i="34"/>
  <c r="R10" i="34"/>
  <c r="Q10" i="34"/>
  <c r="AG9" i="34"/>
  <c r="AG10" i="34" s="1"/>
  <c r="AF9" i="34"/>
  <c r="AF10" i="34" s="1"/>
  <c r="Q11" i="33"/>
  <c r="R11" i="33"/>
  <c r="P11" i="33"/>
  <c r="M11" i="33"/>
  <c r="L11" i="33"/>
  <c r="Z18" i="32"/>
  <c r="Z20" i="32"/>
  <c r="Z21" i="32" s="1"/>
  <c r="Y22" i="32" s="1"/>
  <c r="W18" i="32"/>
  <c r="W21" i="32"/>
  <c r="P18" i="32"/>
  <c r="R22" i="32" s="1"/>
  <c r="K14" i="32"/>
  <c r="K23" i="32"/>
  <c r="E13" i="32"/>
  <c r="E24" i="32"/>
  <c r="E28" i="32"/>
  <c r="E31" i="32"/>
  <c r="E39" i="32"/>
  <c r="E45" i="32"/>
  <c r="E55" i="32"/>
  <c r="D55" i="32"/>
  <c r="C55" i="32"/>
  <c r="C52" i="32"/>
  <c r="D45" i="32"/>
  <c r="C45" i="32"/>
  <c r="D39" i="32"/>
  <c r="C39" i="32"/>
  <c r="D31" i="32"/>
  <c r="C31" i="32"/>
  <c r="D28" i="32"/>
  <c r="D46" i="32" s="1"/>
  <c r="C28" i="32"/>
  <c r="C46" i="32" s="1"/>
  <c r="D24" i="32"/>
  <c r="C24" i="32"/>
  <c r="J23" i="32"/>
  <c r="I23" i="32"/>
  <c r="X21" i="32"/>
  <c r="V21" i="32"/>
  <c r="U21" i="32"/>
  <c r="Y20" i="32"/>
  <c r="Y21" i="32" s="1"/>
  <c r="Q20" i="32"/>
  <c r="Q19" i="32"/>
  <c r="Y18" i="32"/>
  <c r="X18" i="32"/>
  <c r="V18" i="32"/>
  <c r="O18" i="32"/>
  <c r="P22" i="32" s="1"/>
  <c r="C17" i="32"/>
  <c r="U16" i="32"/>
  <c r="N16" i="32"/>
  <c r="U15" i="32"/>
  <c r="U14" i="32"/>
  <c r="N14" i="32"/>
  <c r="J14" i="32"/>
  <c r="I14" i="32"/>
  <c r="Q13" i="32"/>
  <c r="N13" i="32"/>
  <c r="D13" i="32"/>
  <c r="C13" i="32"/>
  <c r="C18" i="32" s="1"/>
  <c r="C56" i="32" s="1"/>
  <c r="C59" i="32" s="1"/>
  <c r="N11" i="32"/>
  <c r="F13" i="41"/>
  <c r="F18" i="41" s="1"/>
  <c r="E13" i="41"/>
  <c r="E18" i="41" s="1"/>
  <c r="D13" i="41"/>
  <c r="D18" i="41" s="1"/>
  <c r="C13" i="41"/>
  <c r="C18" i="41" s="1"/>
  <c r="C30" i="40"/>
  <c r="D30" i="40"/>
  <c r="E30" i="40"/>
  <c r="F30" i="40"/>
  <c r="G30" i="40"/>
  <c r="H30" i="40"/>
  <c r="I30" i="40"/>
  <c r="J30" i="40"/>
  <c r="K30" i="40"/>
  <c r="L30" i="40"/>
  <c r="M30" i="40"/>
  <c r="N30" i="40"/>
  <c r="O30" i="40"/>
  <c r="P30" i="40"/>
  <c r="Q30" i="40"/>
  <c r="R30" i="40"/>
  <c r="S30" i="40"/>
  <c r="T30" i="40"/>
  <c r="U30" i="40"/>
  <c r="V30" i="40"/>
  <c r="W30" i="40"/>
  <c r="X30" i="40"/>
  <c r="Y30" i="40"/>
  <c r="AA24" i="40"/>
  <c r="AA25" i="40"/>
  <c r="AA26" i="40"/>
  <c r="AA27" i="40"/>
  <c r="AA28" i="40"/>
  <c r="AA29" i="40"/>
  <c r="AA23" i="40"/>
  <c r="Z24" i="40"/>
  <c r="Z25" i="40"/>
  <c r="Z26" i="40"/>
  <c r="Z27" i="40"/>
  <c r="Z28" i="40"/>
  <c r="Z29" i="40"/>
  <c r="Z23" i="40"/>
  <c r="Z30" i="40" s="1"/>
  <c r="C17" i="40"/>
  <c r="D17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B30" i="40"/>
  <c r="B17" i="40"/>
  <c r="Z16" i="40"/>
  <c r="Z17" i="40" s="1"/>
  <c r="Z15" i="40"/>
  <c r="C21" i="39"/>
  <c r="C30" i="39" s="1"/>
  <c r="C14" i="39"/>
  <c r="C29" i="39" s="1"/>
  <c r="F27" i="39"/>
  <c r="E27" i="39"/>
  <c r="B27" i="39"/>
  <c r="F24" i="39"/>
  <c r="F29" i="39" s="1"/>
  <c r="E24" i="39"/>
  <c r="B24" i="39"/>
  <c r="F30" i="39"/>
  <c r="B21" i="39"/>
  <c r="B14" i="39"/>
  <c r="B29" i="39" s="1"/>
  <c r="B13" i="37"/>
  <c r="D10" i="34"/>
  <c r="E10" i="34"/>
  <c r="F10" i="34"/>
  <c r="G10" i="34"/>
  <c r="H10" i="34"/>
  <c r="I10" i="34"/>
  <c r="J10" i="34"/>
  <c r="K10" i="34"/>
  <c r="L10" i="34"/>
  <c r="N9" i="34"/>
  <c r="N10" i="34" s="1"/>
  <c r="M9" i="34"/>
  <c r="M10" i="34" s="1"/>
  <c r="C10" i="34"/>
  <c r="F11" i="33"/>
  <c r="D11" i="33"/>
  <c r="C11" i="33"/>
  <c r="AA30" i="40" l="1"/>
  <c r="D56" i="32"/>
  <c r="D59" i="32" s="1"/>
  <c r="E46" i="32"/>
  <c r="E56" i="32" s="1"/>
  <c r="E59" i="32" s="1"/>
  <c r="N18" i="32"/>
  <c r="Q21" i="32"/>
  <c r="U18" i="32"/>
  <c r="U22" i="32" s="1"/>
  <c r="W22" i="32"/>
  <c r="E29" i="39"/>
  <c r="B30" i="39"/>
  <c r="E30" i="39"/>
  <c r="N22" i="32" l="1"/>
  <c r="S21" i="29" l="1"/>
  <c r="T21" i="29"/>
  <c r="R21" i="29"/>
  <c r="T18" i="29"/>
  <c r="U18" i="29"/>
  <c r="S18" i="29"/>
  <c r="N18" i="29"/>
  <c r="O22" i="29" s="1"/>
  <c r="J14" i="29"/>
  <c r="J23" i="29"/>
  <c r="D55" i="29"/>
  <c r="D45" i="29"/>
  <c r="D39" i="29"/>
  <c r="D13" i="29"/>
  <c r="D31" i="29"/>
  <c r="D28" i="29"/>
  <c r="D24" i="29"/>
  <c r="C55" i="29"/>
  <c r="C52" i="29"/>
  <c r="C45" i="29"/>
  <c r="C39" i="29"/>
  <c r="C31" i="29"/>
  <c r="C28" i="29"/>
  <c r="C24" i="29"/>
  <c r="I23" i="29"/>
  <c r="U20" i="29"/>
  <c r="U21" i="29" s="1"/>
  <c r="O20" i="29"/>
  <c r="O19" i="29"/>
  <c r="C17" i="29"/>
  <c r="R16" i="29"/>
  <c r="M16" i="29"/>
  <c r="R15" i="29"/>
  <c r="I14" i="29"/>
  <c r="R14" i="29"/>
  <c r="M14" i="29"/>
  <c r="C13" i="29"/>
  <c r="O13" i="29"/>
  <c r="M13" i="29"/>
  <c r="M11" i="29"/>
  <c r="D46" i="29" l="1"/>
  <c r="C18" i="29"/>
  <c r="D56" i="29"/>
  <c r="D59" i="29" s="1"/>
  <c r="T22" i="29"/>
  <c r="M18" i="29"/>
  <c r="R18" i="29"/>
  <c r="R22" i="29" s="1"/>
  <c r="O21" i="29"/>
  <c r="C46" i="29"/>
  <c r="C56" i="29" s="1"/>
  <c r="C59" i="29" s="1"/>
  <c r="AL4" i="28"/>
  <c r="AL5" i="28"/>
  <c r="AL6" i="28"/>
  <c r="AL7" i="28"/>
  <c r="AL8" i="28"/>
  <c r="AL9" i="28"/>
  <c r="AL10" i="28"/>
  <c r="AL11" i="28"/>
  <c r="AL12" i="28"/>
  <c r="AL13" i="28"/>
  <c r="AL14" i="28"/>
  <c r="AL15" i="28"/>
  <c r="AL16" i="28"/>
  <c r="AL17" i="28"/>
  <c r="AL18" i="28"/>
  <c r="AL19" i="28"/>
  <c r="AL20" i="28"/>
  <c r="AL21" i="28"/>
  <c r="AL22" i="28"/>
  <c r="AL23" i="28"/>
  <c r="AL24" i="28"/>
  <c r="AL25" i="28"/>
  <c r="AL26" i="28"/>
  <c r="AL27" i="28"/>
  <c r="AL28" i="28"/>
  <c r="AL29" i="28"/>
  <c r="AL30" i="28"/>
  <c r="AL31" i="28"/>
  <c r="AL32" i="28"/>
  <c r="AL33" i="28"/>
  <c r="AL34" i="28"/>
  <c r="AL35" i="28"/>
  <c r="AL36" i="28"/>
  <c r="AL37" i="28"/>
  <c r="AL38" i="28"/>
  <c r="AL39" i="28"/>
  <c r="AL40" i="28"/>
  <c r="AL41" i="28"/>
  <c r="AL42" i="28"/>
  <c r="AL43" i="28"/>
  <c r="AL44" i="28"/>
  <c r="AL45" i="28"/>
  <c r="AL46" i="28"/>
  <c r="AL47" i="28"/>
  <c r="AL48" i="28"/>
  <c r="AL49" i="28"/>
  <c r="AL50" i="28"/>
  <c r="AL51" i="28"/>
  <c r="AL52" i="28"/>
  <c r="AL53" i="28"/>
  <c r="AL54" i="28"/>
  <c r="AL55" i="28"/>
  <c r="AL56" i="28"/>
  <c r="AL57" i="28"/>
  <c r="AL58" i="28"/>
  <c r="AL59" i="28"/>
  <c r="AL60" i="28"/>
  <c r="AL61" i="28"/>
  <c r="AL62" i="28"/>
  <c r="AL63" i="28"/>
  <c r="AL64" i="28"/>
  <c r="AL65" i="28"/>
  <c r="AL66" i="28"/>
  <c r="AL67" i="28"/>
  <c r="AL68" i="28"/>
  <c r="AL69" i="28"/>
  <c r="AL70" i="28"/>
  <c r="AL71" i="28"/>
  <c r="AL72" i="28"/>
  <c r="AL73" i="28"/>
  <c r="AL74" i="28"/>
  <c r="AL75" i="28"/>
  <c r="AL76" i="28"/>
  <c r="AL77" i="28"/>
  <c r="AL78" i="28"/>
  <c r="AL3" i="28"/>
  <c r="G79" i="28"/>
  <c r="I79" i="28"/>
  <c r="J79" i="28"/>
  <c r="R79" i="28"/>
  <c r="E9" i="21"/>
  <c r="F50" i="14"/>
  <c r="F14" i="14"/>
  <c r="F18" i="14"/>
  <c r="F25" i="14"/>
  <c r="F28" i="14"/>
  <c r="F31" i="14"/>
  <c r="F36" i="14"/>
  <c r="F40" i="14"/>
  <c r="F44" i="14"/>
  <c r="E50" i="14"/>
  <c r="E18" i="14"/>
  <c r="E44" i="14"/>
  <c r="E40" i="14"/>
  <c r="E36" i="14"/>
  <c r="E31" i="14"/>
  <c r="E28" i="14"/>
  <c r="E25" i="14"/>
  <c r="E14" i="14"/>
  <c r="U79" i="28"/>
  <c r="T79" i="28"/>
  <c r="F79" i="28"/>
  <c r="AI79" i="28"/>
  <c r="AJ79" i="28"/>
  <c r="P79" i="28"/>
  <c r="M79" i="28"/>
  <c r="N79" i="28"/>
  <c r="O79" i="28"/>
  <c r="Q79" i="28"/>
  <c r="S79" i="28"/>
  <c r="V79" i="28"/>
  <c r="W79" i="28"/>
  <c r="X79" i="28"/>
  <c r="Y79" i="28"/>
  <c r="Z79" i="28"/>
  <c r="AA79" i="28"/>
  <c r="AB79" i="28"/>
  <c r="AC79" i="28"/>
  <c r="AD79" i="28"/>
  <c r="AE79" i="28"/>
  <c r="AF79" i="28"/>
  <c r="AG79" i="28"/>
  <c r="AH79" i="28"/>
  <c r="D79" i="28"/>
  <c r="H79" i="28"/>
  <c r="K79" i="28"/>
  <c r="L79" i="28"/>
  <c r="C79" i="28"/>
  <c r="E20" i="13"/>
  <c r="E21" i="13"/>
  <c r="E19" i="13"/>
  <c r="E18" i="19"/>
  <c r="F18" i="19"/>
  <c r="E18" i="18"/>
  <c r="E46" i="21"/>
  <c r="F46" i="21"/>
  <c r="M22" i="29" l="1"/>
  <c r="E41" i="14"/>
  <c r="E19" i="14"/>
  <c r="E45" i="14" s="1"/>
  <c r="F19" i="14"/>
  <c r="AL79" i="28"/>
  <c r="F41" i="14"/>
  <c r="F45" i="14" s="1"/>
  <c r="AM79" i="28"/>
  <c r="E22" i="13" l="1"/>
  <c r="D22" i="13"/>
  <c r="H26" i="13"/>
  <c r="G20" i="13" s="1"/>
  <c r="H27" i="13"/>
  <c r="G21" i="13" s="1"/>
  <c r="H25" i="13"/>
  <c r="G19" i="13" s="1"/>
  <c r="G26" i="13"/>
  <c r="F20" i="13" s="1"/>
  <c r="G27" i="13"/>
  <c r="F21" i="13" s="1"/>
  <c r="G25" i="13"/>
  <c r="F19" i="13" s="1"/>
  <c r="E28" i="13"/>
  <c r="I26" i="13" l="1"/>
  <c r="H20" i="13" s="1"/>
  <c r="I27" i="13"/>
  <c r="H21" i="13" s="1"/>
  <c r="I25" i="13"/>
  <c r="H19" i="13" s="1"/>
  <c r="D28" i="13"/>
  <c r="E21" i="21"/>
  <c r="F21" i="21"/>
  <c r="F8" i="21"/>
  <c r="E8" i="21" l="1"/>
  <c r="E10" i="21"/>
  <c r="E11" i="21"/>
  <c r="E12" i="21"/>
  <c r="E13" i="21"/>
  <c r="E15" i="21"/>
  <c r="E16" i="21"/>
  <c r="E17" i="21"/>
  <c r="E20" i="21"/>
  <c r="E22" i="21"/>
  <c r="E23" i="21"/>
  <c r="E24" i="21"/>
  <c r="E26" i="21"/>
  <c r="E27" i="21"/>
  <c r="E29" i="21"/>
  <c r="E30" i="21"/>
  <c r="E32" i="21"/>
  <c r="E33" i="21"/>
  <c r="E34" i="21"/>
  <c r="E35" i="21"/>
  <c r="E37" i="21"/>
  <c r="E38" i="21"/>
  <c r="E39" i="21"/>
  <c r="D10" i="21"/>
  <c r="F10" i="21"/>
  <c r="C10" i="21"/>
  <c r="E40" i="20"/>
  <c r="E36" i="20"/>
  <c r="E31" i="20"/>
  <c r="E28" i="20"/>
  <c r="E25" i="20"/>
  <c r="E18" i="20"/>
  <c r="E14" i="20"/>
  <c r="E40" i="17"/>
  <c r="E36" i="17"/>
  <c r="E31" i="17"/>
  <c r="E28" i="17"/>
  <c r="E25" i="17"/>
  <c r="E18" i="17"/>
  <c r="E14" i="17"/>
  <c r="E40" i="18"/>
  <c r="E36" i="18"/>
  <c r="E31" i="18"/>
  <c r="E28" i="18"/>
  <c r="F28" i="18"/>
  <c r="E25" i="18"/>
  <c r="E14" i="18"/>
  <c r="E19" i="18" s="1"/>
  <c r="E40" i="19"/>
  <c r="E36" i="19"/>
  <c r="E31" i="19"/>
  <c r="E28" i="19"/>
  <c r="F28" i="19"/>
  <c r="E25" i="19"/>
  <c r="E14" i="19"/>
  <c r="F14" i="19"/>
  <c r="E31" i="21" l="1"/>
  <c r="E41" i="17"/>
  <c r="E41" i="19"/>
  <c r="E41" i="18"/>
  <c r="E42" i="18" s="1"/>
  <c r="E18" i="21"/>
  <c r="E41" i="20"/>
  <c r="E41" i="21" s="1"/>
  <c r="E36" i="21"/>
  <c r="E28" i="21"/>
  <c r="E19" i="20"/>
  <c r="E19" i="17"/>
  <c r="E25" i="21"/>
  <c r="E40" i="21"/>
  <c r="E19" i="19"/>
  <c r="E14" i="21"/>
  <c r="E42" i="20" l="1"/>
  <c r="E42" i="17"/>
  <c r="E42" i="19"/>
  <c r="E19" i="21"/>
  <c r="E42" i="21" l="1"/>
  <c r="H18" i="5" l="1"/>
  <c r="G18" i="5"/>
  <c r="E18" i="5"/>
  <c r="D18" i="5"/>
  <c r="C18" i="5"/>
  <c r="F9" i="21" l="1"/>
  <c r="F11" i="21"/>
  <c r="F12" i="21"/>
  <c r="F13" i="21"/>
  <c r="F15" i="21"/>
  <c r="F16" i="21"/>
  <c r="F17" i="21"/>
  <c r="F20" i="21"/>
  <c r="F22" i="21"/>
  <c r="F23" i="21"/>
  <c r="F24" i="21"/>
  <c r="F26" i="21"/>
  <c r="F27" i="21"/>
  <c r="F29" i="21"/>
  <c r="F30" i="21"/>
  <c r="F32" i="21"/>
  <c r="F33" i="21"/>
  <c r="F34" i="21"/>
  <c r="F35" i="21"/>
  <c r="F37" i="21"/>
  <c r="F38" i="21"/>
  <c r="F39" i="21"/>
  <c r="F25" i="19"/>
  <c r="F31" i="19"/>
  <c r="F36" i="19"/>
  <c r="F14" i="18"/>
  <c r="F18" i="18"/>
  <c r="F25" i="18"/>
  <c r="F31" i="18"/>
  <c r="F36" i="18"/>
  <c r="F40" i="18"/>
  <c r="F14" i="17"/>
  <c r="F18" i="17"/>
  <c r="F25" i="17"/>
  <c r="F28" i="17"/>
  <c r="F31" i="17"/>
  <c r="F36" i="17"/>
  <c r="F40" i="17"/>
  <c r="F14" i="20"/>
  <c r="F18" i="20"/>
  <c r="F25" i="20"/>
  <c r="F28" i="20"/>
  <c r="F31" i="20"/>
  <c r="F36" i="20"/>
  <c r="F40" i="20"/>
  <c r="D8" i="23"/>
  <c r="D9" i="23"/>
  <c r="F28" i="21" l="1"/>
  <c r="F19" i="17"/>
  <c r="F40" i="21"/>
  <c r="F31" i="21"/>
  <c r="F18" i="21"/>
  <c r="F25" i="21"/>
  <c r="F36" i="21"/>
  <c r="F14" i="21"/>
  <c r="F41" i="19"/>
  <c r="F19" i="19"/>
  <c r="F41" i="18"/>
  <c r="F19" i="18"/>
  <c r="F41" i="17"/>
  <c r="F41" i="20"/>
  <c r="F19" i="20"/>
  <c r="F42" i="17" l="1"/>
  <c r="F19" i="21"/>
  <c r="F41" i="21"/>
  <c r="F42" i="20"/>
  <c r="F42" i="19"/>
  <c r="F42" i="18"/>
  <c r="D40" i="8"/>
  <c r="D39" i="8"/>
  <c r="D38" i="8"/>
  <c r="D37" i="8"/>
  <c r="D23" i="8"/>
  <c r="D22" i="8"/>
  <c r="D21" i="8"/>
  <c r="E20" i="4"/>
  <c r="C23" i="10" s="1"/>
  <c r="D15" i="4"/>
  <c r="D12" i="4"/>
  <c r="O10" i="11" s="1"/>
  <c r="E12" i="4"/>
  <c r="D21" i="9"/>
  <c r="D19" i="9"/>
  <c r="D20" i="9"/>
  <c r="D22" i="9"/>
  <c r="F42" i="21" l="1"/>
  <c r="D46" i="21" l="1"/>
  <c r="C46" i="21"/>
  <c r="L19" i="4" l="1"/>
  <c r="C27" i="10" l="1"/>
  <c r="L20" i="4" l="1"/>
  <c r="O25" i="11"/>
  <c r="O22" i="11"/>
  <c r="O24" i="11"/>
  <c r="C20" i="10"/>
  <c r="K15" i="4"/>
  <c r="O20" i="11"/>
  <c r="C16" i="10"/>
  <c r="K11" i="4"/>
  <c r="O23" i="11" l="1"/>
  <c r="K13" i="4"/>
  <c r="D10" i="23"/>
  <c r="K14" i="4"/>
  <c r="C18" i="10"/>
  <c r="O21" i="11"/>
  <c r="C17" i="10"/>
  <c r="K12" i="4"/>
  <c r="O19" i="11"/>
  <c r="C15" i="10"/>
  <c r="K10" i="4"/>
  <c r="C28" i="10"/>
  <c r="C29" i="10" s="1"/>
  <c r="L21" i="4"/>
  <c r="O26" i="11" l="1"/>
  <c r="K17" i="4"/>
  <c r="K22" i="4" s="1"/>
  <c r="C19" i="10"/>
  <c r="C21" i="10" s="1"/>
  <c r="C31" i="10"/>
  <c r="D11" i="23"/>
  <c r="D12" i="23" s="1"/>
  <c r="D13" i="23" s="1"/>
  <c r="D18" i="23" s="1"/>
  <c r="O9" i="11"/>
  <c r="C9" i="10"/>
  <c r="D18" i="9"/>
  <c r="D13" i="4"/>
  <c r="C10" i="10"/>
  <c r="D17" i="9"/>
  <c r="D8" i="9"/>
  <c r="C14" i="13"/>
  <c r="D11" i="9" l="1"/>
  <c r="D9" i="9"/>
  <c r="C12" i="10"/>
  <c r="D12" i="9"/>
  <c r="D13" i="9"/>
  <c r="O12" i="11"/>
  <c r="C22" i="13"/>
  <c r="C28" i="13"/>
  <c r="H28" i="13" s="1"/>
  <c r="D14" i="17"/>
  <c r="D18" i="17"/>
  <c r="D25" i="17"/>
  <c r="D28" i="17"/>
  <c r="D31" i="17"/>
  <c r="D36" i="17"/>
  <c r="D40" i="17"/>
  <c r="D14" i="20"/>
  <c r="D18" i="20"/>
  <c r="D25" i="20"/>
  <c r="D28" i="20"/>
  <c r="D31" i="20"/>
  <c r="D36" i="20"/>
  <c r="D40" i="20"/>
  <c r="D8" i="21"/>
  <c r="D9" i="21"/>
  <c r="D11" i="21"/>
  <c r="D12" i="21"/>
  <c r="D13" i="21"/>
  <c r="D15" i="21"/>
  <c r="D16" i="21"/>
  <c r="D17" i="21"/>
  <c r="D20" i="21"/>
  <c r="D21" i="21"/>
  <c r="D22" i="21"/>
  <c r="D23" i="21"/>
  <c r="D24" i="21"/>
  <c r="D26" i="21"/>
  <c r="D27" i="21"/>
  <c r="D29" i="21"/>
  <c r="D30" i="21"/>
  <c r="D32" i="21"/>
  <c r="D33" i="21"/>
  <c r="D34" i="21"/>
  <c r="D35" i="21"/>
  <c r="D37" i="21"/>
  <c r="D38" i="21"/>
  <c r="D39" i="21"/>
  <c r="D40" i="18"/>
  <c r="D36" i="18"/>
  <c r="D31" i="18"/>
  <c r="D28" i="18"/>
  <c r="D25" i="18"/>
  <c r="D18" i="18"/>
  <c r="D14" i="18"/>
  <c r="D40" i="19"/>
  <c r="D36" i="19"/>
  <c r="D31" i="19"/>
  <c r="D28" i="19"/>
  <c r="D25" i="19"/>
  <c r="D18" i="19"/>
  <c r="D14" i="19"/>
  <c r="G22" i="13" l="1"/>
  <c r="D41" i="17"/>
  <c r="D19" i="17"/>
  <c r="D10" i="9"/>
  <c r="D10" i="4" s="1"/>
  <c r="D19" i="20"/>
  <c r="C24" i="10"/>
  <c r="C26" i="10" s="1"/>
  <c r="E21" i="4"/>
  <c r="O14" i="11" s="1"/>
  <c r="D18" i="21"/>
  <c r="D19" i="18"/>
  <c r="D41" i="18"/>
  <c r="D40" i="21"/>
  <c r="D31" i="21"/>
  <c r="D28" i="21"/>
  <c r="D25" i="21"/>
  <c r="D19" i="19"/>
  <c r="D14" i="21"/>
  <c r="D41" i="19"/>
  <c r="D36" i="21"/>
  <c r="D41" i="20"/>
  <c r="D42" i="17"/>
  <c r="D50" i="14"/>
  <c r="C50" i="14"/>
  <c r="D44" i="14"/>
  <c r="D40" i="14"/>
  <c r="D36" i="14"/>
  <c r="D29" i="14"/>
  <c r="D31" i="14" s="1"/>
  <c r="D28" i="14"/>
  <c r="D25" i="14"/>
  <c r="D17" i="14"/>
  <c r="D15" i="14"/>
  <c r="D14" i="14"/>
  <c r="D17" i="4" l="1"/>
  <c r="D22" i="4" s="1"/>
  <c r="C11" i="10"/>
  <c r="O11" i="11"/>
  <c r="O15" i="11" s="1"/>
  <c r="D23" i="9"/>
  <c r="D42" i="18"/>
  <c r="D41" i="21"/>
  <c r="D19" i="21"/>
  <c r="D42" i="19"/>
  <c r="D42" i="20"/>
  <c r="D41" i="14"/>
  <c r="D18" i="14"/>
  <c r="D19" i="14" s="1"/>
  <c r="C9" i="23"/>
  <c r="C8" i="23"/>
  <c r="E29" i="10"/>
  <c r="F29" i="10"/>
  <c r="C14" i="10" l="1"/>
  <c r="C30" i="10" s="1"/>
  <c r="D45" i="14"/>
  <c r="D42" i="21"/>
  <c r="C44" i="14"/>
  <c r="C40" i="14"/>
  <c r="C36" i="14"/>
  <c r="C28" i="14"/>
  <c r="C25" i="14"/>
  <c r="C14" i="14"/>
  <c r="C29" i="14"/>
  <c r="C31" i="14" s="1"/>
  <c r="C17" i="14"/>
  <c r="C15" i="14"/>
  <c r="C41" i="14" l="1"/>
  <c r="C18" i="14"/>
  <c r="C19" i="14" s="1"/>
  <c r="C45" i="14" l="1"/>
  <c r="C20" i="4" l="1"/>
  <c r="B23" i="10" s="1"/>
  <c r="C12" i="4"/>
  <c r="B12" i="4"/>
  <c r="N10" i="11" s="1"/>
  <c r="C22" i="9"/>
  <c r="B12" i="10" l="1"/>
  <c r="N12" i="11"/>
  <c r="C8" i="9"/>
  <c r="J20" i="4"/>
  <c r="B28" i="10" s="1"/>
  <c r="C10" i="23"/>
  <c r="C13" i="9"/>
  <c r="C12" i="9"/>
  <c r="C11" i="9"/>
  <c r="C9" i="9"/>
  <c r="C11" i="23" l="1"/>
  <c r="C10" i="9"/>
  <c r="B10" i="4" s="1"/>
  <c r="B16" i="10"/>
  <c r="N20" i="11"/>
  <c r="I11" i="4"/>
  <c r="B20" i="10"/>
  <c r="N24" i="11"/>
  <c r="I15" i="4"/>
  <c r="B19" i="10"/>
  <c r="N23" i="11"/>
  <c r="I14" i="4"/>
  <c r="B24" i="10"/>
  <c r="B26" i="10" s="1"/>
  <c r="B18" i="10"/>
  <c r="N22" i="11"/>
  <c r="I13" i="4"/>
  <c r="N25" i="11"/>
  <c r="J19" i="4"/>
  <c r="B27" i="10" s="1"/>
  <c r="B29" i="10" s="1"/>
  <c r="B13" i="4" l="1"/>
  <c r="B9" i="10"/>
  <c r="C18" i="9"/>
  <c r="N9" i="11"/>
  <c r="N11" i="11"/>
  <c r="B11" i="10"/>
  <c r="B10" i="10"/>
  <c r="C17" i="9"/>
  <c r="N21" i="11"/>
  <c r="B17" i="10"/>
  <c r="I12" i="4"/>
  <c r="N19" i="11"/>
  <c r="B15" i="10"/>
  <c r="I10" i="4"/>
  <c r="B14" i="13"/>
  <c r="B14" i="10" l="1"/>
  <c r="C9" i="21"/>
  <c r="C11" i="21"/>
  <c r="C12" i="21"/>
  <c r="C13" i="21"/>
  <c r="C15" i="21"/>
  <c r="C16" i="21"/>
  <c r="C17" i="21"/>
  <c r="C20" i="21"/>
  <c r="C21" i="21"/>
  <c r="C22" i="21"/>
  <c r="C23" i="21"/>
  <c r="C24" i="21"/>
  <c r="C26" i="21"/>
  <c r="C27" i="21"/>
  <c r="C29" i="21"/>
  <c r="C30" i="21"/>
  <c r="C32" i="21"/>
  <c r="C33" i="21"/>
  <c r="C34" i="21"/>
  <c r="C35" i="21"/>
  <c r="C37" i="21"/>
  <c r="C38" i="21"/>
  <c r="C39" i="21"/>
  <c r="C8" i="21"/>
  <c r="F28" i="13" l="1"/>
  <c r="I28" i="13" s="1"/>
  <c r="H22" i="13" s="1"/>
  <c r="F22" i="13"/>
  <c r="C40" i="20" l="1"/>
  <c r="C36" i="20"/>
  <c r="C31" i="20"/>
  <c r="C28" i="20"/>
  <c r="C25" i="20"/>
  <c r="C18" i="20"/>
  <c r="C14" i="20"/>
  <c r="C40" i="17"/>
  <c r="C36" i="17"/>
  <c r="C31" i="17"/>
  <c r="C28" i="17"/>
  <c r="C25" i="17"/>
  <c r="C18" i="17"/>
  <c r="C14" i="17"/>
  <c r="C28" i="19"/>
  <c r="C28" i="18"/>
  <c r="C40" i="18"/>
  <c r="C36" i="18"/>
  <c r="C31" i="18"/>
  <c r="C25" i="18"/>
  <c r="C18" i="18"/>
  <c r="C14" i="18"/>
  <c r="C40" i="19"/>
  <c r="C36" i="19"/>
  <c r="C31" i="19"/>
  <c r="C25" i="19"/>
  <c r="C14" i="19"/>
  <c r="C18" i="19"/>
  <c r="C19" i="19" l="1"/>
  <c r="C19" i="18"/>
  <c r="C19" i="17"/>
  <c r="C18" i="21"/>
  <c r="C41" i="20"/>
  <c r="C28" i="21"/>
  <c r="C36" i="21"/>
  <c r="C41" i="19"/>
  <c r="C19" i="20"/>
  <c r="C42" i="20" s="1"/>
  <c r="C14" i="21"/>
  <c r="C25" i="21"/>
  <c r="C31" i="21"/>
  <c r="C40" i="21"/>
  <c r="C41" i="17"/>
  <c r="C41" i="18"/>
  <c r="C42" i="18" s="1"/>
  <c r="C42" i="17" l="1"/>
  <c r="C42" i="19"/>
  <c r="C19" i="21"/>
  <c r="C41" i="21"/>
  <c r="F11" i="23"/>
  <c r="G11" i="23" s="1"/>
  <c r="H11" i="23" s="1"/>
  <c r="F10" i="23"/>
  <c r="G10" i="23" s="1"/>
  <c r="H10" i="23" s="1"/>
  <c r="F9" i="23"/>
  <c r="F8" i="23"/>
  <c r="G8" i="23" s="1"/>
  <c r="H8" i="23" s="1"/>
  <c r="C12" i="23"/>
  <c r="C13" i="23" s="1"/>
  <c r="C18" i="23" s="1"/>
  <c r="C21" i="4"/>
  <c r="C23" i="9"/>
  <c r="M26" i="11"/>
  <c r="L26" i="11"/>
  <c r="K26" i="11"/>
  <c r="J26" i="11"/>
  <c r="I26" i="11"/>
  <c r="H26" i="11"/>
  <c r="G26" i="11"/>
  <c r="F26" i="11"/>
  <c r="E26" i="11"/>
  <c r="D26" i="11"/>
  <c r="C26" i="11"/>
  <c r="B26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N26" i="11"/>
  <c r="E11" i="10"/>
  <c r="F11" i="10" s="1"/>
  <c r="E10" i="10"/>
  <c r="F10" i="10" s="1"/>
  <c r="E20" i="10"/>
  <c r="F20" i="10" s="1"/>
  <c r="E19" i="10"/>
  <c r="F19" i="10" s="1"/>
  <c r="E18" i="10"/>
  <c r="F18" i="10" s="1"/>
  <c r="E17" i="10"/>
  <c r="F17" i="10" s="1"/>
  <c r="E16" i="10"/>
  <c r="F16" i="10" s="1"/>
  <c r="E15" i="10"/>
  <c r="F15" i="10" s="1"/>
  <c r="E12" i="10"/>
  <c r="F12" i="10" s="1"/>
  <c r="E9" i="10"/>
  <c r="B21" i="10"/>
  <c r="B31" i="10" s="1"/>
  <c r="B22" i="13"/>
  <c r="B34" i="13"/>
  <c r="C33" i="13" s="1"/>
  <c r="B28" i="13"/>
  <c r="G28" i="13" s="1"/>
  <c r="J21" i="4"/>
  <c r="I17" i="4"/>
  <c r="B17" i="4"/>
  <c r="F9" i="10" l="1"/>
  <c r="F14" i="10" s="1"/>
  <c r="E14" i="10"/>
  <c r="C42" i="21"/>
  <c r="N14" i="11"/>
  <c r="N15" i="11" s="1"/>
  <c r="C31" i="13"/>
  <c r="E30" i="10"/>
  <c r="B22" i="4"/>
  <c r="C32" i="13"/>
  <c r="B30" i="10"/>
  <c r="E21" i="10"/>
  <c r="F21" i="10" s="1"/>
  <c r="F31" i="10" s="1"/>
  <c r="F30" i="10"/>
  <c r="F12" i="23"/>
  <c r="F13" i="23" s="1"/>
  <c r="F18" i="23" s="1"/>
  <c r="G9" i="23"/>
  <c r="I22" i="4"/>
  <c r="C34" i="13" l="1"/>
  <c r="E31" i="10"/>
  <c r="H9" i="23"/>
  <c r="H12" i="23" s="1"/>
  <c r="H13" i="23" s="1"/>
  <c r="H18" i="23" s="1"/>
  <c r="G12" i="23"/>
  <c r="G13" i="23" s="1"/>
  <c r="G18" i="23" s="1"/>
</calcChain>
</file>

<file path=xl/sharedStrings.xml><?xml version="1.0" encoding="utf-8"?>
<sst xmlns="http://schemas.openxmlformats.org/spreadsheetml/2006/main" count="2494" uniqueCount="828">
  <si>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</si>
  <si>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</si>
  <si>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</si>
  <si>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</si>
  <si>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</si>
  <si>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</si>
  <si>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</si>
  <si>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</si>
  <si>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</si>
  <si>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</si>
  <si>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</si>
  <si>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</si>
  <si>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</si>
  <si>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</si>
  <si>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</si>
  <si>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</si>
  <si>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</si>
  <si>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</si>
  <si>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</si>
  <si>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</si>
  <si>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</si>
  <si>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</si>
  <si>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</si>
  <si>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</si>
  <si>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</si>
  <si>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</si>
  <si>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</si>
  <si>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Lakhatással kapcsolatos ellátások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</si>
  <si>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</si>
  <si>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</si>
  <si>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</si>
  <si>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</si>
  <si>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</si>
  <si>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</si>
  <si>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</si>
  <si>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</si>
  <si>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</si>
  <si>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</si>
  <si>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</si>
  <si>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</si>
  <si>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</si>
  <si>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</si>
  <si>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</si>
  <si>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</si>
  <si>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</si>
  <si>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</si>
  <si>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</si>
  <si>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</si>
  <si>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</si>
  <si>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</si>
  <si>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</si>
  <si>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</si>
  <si>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</si>
  <si>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</si>
  <si>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</si>
  <si>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</si>
  <si>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</si>
  <si>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</si>
  <si>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</si>
  <si>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</si>
  <si>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</si>
  <si>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</si>
  <si>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</si>
  <si>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</si>
  <si>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Rendszeres szociális segély</t>
  </si>
  <si>
    <t>Foglalkoztatást helyettesítő támogatás</t>
  </si>
  <si>
    <t>Lakásfenntartási támogatás</t>
  </si>
  <si>
    <t>Egyes jövedelempótló támogatások összesen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</si>
  <si>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</si>
  <si>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</si>
  <si>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</si>
  <si>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</si>
  <si>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</si>
  <si>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</si>
  <si>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</si>
  <si>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</si>
  <si>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</si>
  <si>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</si>
  <si>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</si>
  <si>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</si>
  <si>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</si>
  <si>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</si>
  <si>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</si>
  <si>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</si>
  <si>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</si>
  <si>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</si>
  <si>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</si>
  <si>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</si>
  <si>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>Intézményi működési bevételek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</si>
  <si>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</si>
  <si>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</si>
  <si>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</si>
  <si>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</si>
  <si>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</si>
  <si>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</si>
  <si>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</si>
  <si>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</si>
  <si>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Felhalmozási célú támogatás államháztartáson belülről</t>
  </si>
  <si>
    <t>Működési célú átvett pénzeszközök</t>
  </si>
  <si>
    <t>Felhalmozási célú bevételek összesen</t>
  </si>
  <si>
    <t>Működési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</si>
  <si>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</si>
  <si>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</si>
  <si>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</si>
  <si>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</si>
  <si>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</si>
  <si>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</si>
  <si>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</si>
  <si>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</si>
  <si>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</si>
  <si>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kormányzati funkciók</t>
  </si>
  <si>
    <t>074031/074032</t>
  </si>
  <si>
    <t>082042/082091/082092</t>
  </si>
  <si>
    <t>041231/041232/041233/041236/041237</t>
  </si>
  <si>
    <t>096010/096020/107051</t>
  </si>
  <si>
    <t>Köztemető fenntartása</t>
  </si>
  <si>
    <t>Vagyonnal kapcsolatos gazdálkodás</t>
  </si>
  <si>
    <t>Választási tevékenység</t>
  </si>
  <si>
    <t>Közvilágítás</t>
  </si>
  <si>
    <t>11130/ 011220</t>
  </si>
  <si>
    <t>016010/016020</t>
  </si>
  <si>
    <t>Út, járda javítás</t>
  </si>
  <si>
    <t>Zölderület kezelés</t>
  </si>
  <si>
    <t>Város községgazdálkodás</t>
  </si>
  <si>
    <t>Sportlétesítmények</t>
  </si>
  <si>
    <t>Előző évi felhalmozási célú pénzmaradvány igénybevégele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</si>
  <si>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</si>
  <si>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</si>
  <si>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</si>
  <si>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</si>
  <si>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</si>
  <si>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Önk. működési c. költségvetési támogatása</t>
  </si>
  <si>
    <t>Műk. c. támogatásértékű bevételek</t>
  </si>
  <si>
    <t>Működési célú bevét. összesen:</t>
  </si>
  <si>
    <t>Munkaadókat terhelő járulékok</t>
  </si>
  <si>
    <t>Működési célú kiadások összesen:</t>
  </si>
  <si>
    <t>II. Felhalmozási célú bevételek és kiadások</t>
  </si>
  <si>
    <t>Felhalm. célú előző évi pénzmaradvány</t>
  </si>
  <si>
    <t>Felhalm. célú bevételek összesen</t>
  </si>
  <si>
    <t>Felújítások (ÁFA-val)</t>
  </si>
  <si>
    <t>Felhalmozási célú kiadások összesen</t>
  </si>
  <si>
    <t>Önkormányzat bevételei összesen</t>
  </si>
  <si>
    <t>Önkormányzat kiadásai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</si>
  <si>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</si>
  <si>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</si>
  <si>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</si>
  <si>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</si>
  <si>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</si>
  <si>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</si>
  <si>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</si>
  <si>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</si>
  <si>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</si>
  <si>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</si>
  <si>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</si>
  <si>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</si>
  <si>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</si>
  <si>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1. Intézményi működési bevételek</t>
  </si>
  <si>
    <t>2. Közhatalmi bevételek</t>
  </si>
  <si>
    <t>BEVÉTELEK ÖSSZESEN:</t>
  </si>
  <si>
    <t>1. Személyi juttatások</t>
  </si>
  <si>
    <t>2. Munkaadókat terhelő járulékok</t>
  </si>
  <si>
    <t>3. Dologi kiadások és egyéb folyó kiadások</t>
  </si>
  <si>
    <t>KIADÁSOK ÖSSZESEN: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</si>
  <si>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</si>
  <si>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</si>
  <si>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</si>
  <si>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</si>
  <si>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</si>
  <si>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</si>
  <si>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</si>
  <si>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</si>
  <si>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</si>
  <si>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</si>
  <si>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</si>
  <si>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</si>
  <si>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</si>
  <si>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</si>
  <si>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 xml:space="preserve">Szakmár Község Önkormányzata </t>
  </si>
  <si>
    <t>Szakmár Községi Önkormányzat</t>
  </si>
  <si>
    <t>Adatok: eFt-ban</t>
  </si>
  <si>
    <t>2. számú melléklet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</si>
  <si>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</si>
  <si>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</si>
  <si>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</si>
  <si>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</si>
  <si>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</si>
  <si>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</si>
  <si>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</si>
  <si>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</si>
  <si>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</si>
  <si>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</si>
  <si>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</si>
  <si>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</si>
  <si>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</si>
  <si>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</si>
  <si>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</si>
  <si>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Létszám 5 fő</t>
  </si>
  <si>
    <t>4.1. számú melléklet</t>
  </si>
  <si>
    <t xml:space="preserve">Szakmár Közös Önkormányzati Hivatal </t>
  </si>
  <si>
    <t>4.3. számú melléklet</t>
  </si>
  <si>
    <t>Létszám: 5 fő</t>
  </si>
  <si>
    <t>4.4. számú melléklet</t>
  </si>
  <si>
    <t>4.5. számú melléklet</t>
  </si>
  <si>
    <t>4.6. számú melléklet</t>
  </si>
  <si>
    <t>Lakosok számának alakulása</t>
  </si>
  <si>
    <t>%</t>
  </si>
  <si>
    <t>Fő</t>
  </si>
  <si>
    <t>4. számú melléklet</t>
  </si>
  <si>
    <t>Adatok eFt-ban</t>
  </si>
  <si>
    <t>3.3 számú melléklet</t>
  </si>
  <si>
    <t>Foglalkozttással,  munkanélküliséggel kapcsolatos ellátások /FHT/</t>
  </si>
  <si>
    <t>Intézményi ellátottak /Bursa/</t>
  </si>
  <si>
    <t>Egyéb nem intézményi /RSZS, temetési, átmeneti/</t>
  </si>
  <si>
    <t>Kiadások összesen:</t>
  </si>
  <si>
    <t>6. számú melléklet</t>
  </si>
  <si>
    <t>I. Működési bevételek és kiadások</t>
  </si>
  <si>
    <t>Nettó</t>
  </si>
  <si>
    <t>Áfa</t>
  </si>
  <si>
    <t>Felújítási költség</t>
  </si>
  <si>
    <t xml:space="preserve">Önerő </t>
  </si>
  <si>
    <t>Intézményi működési bevételek összesen</t>
  </si>
  <si>
    <t>Műk. célú támogatások államháztartáson kív.</t>
  </si>
  <si>
    <t>Felhalmozási célú támogatás államháztatáson belülről</t>
  </si>
  <si>
    <t>Önkormányztok működési célú költségvetési támogtásai</t>
  </si>
  <si>
    <t>4. Ellátottak pénzbeni juttatásai</t>
  </si>
  <si>
    <t>5. Finanszírozási kiadások</t>
  </si>
  <si>
    <t>5. számú melléklet</t>
  </si>
  <si>
    <t>3. Önkormányztok működési célú költségvetési támogtásai</t>
  </si>
  <si>
    <t>5. Felhalmozási bevételek</t>
  </si>
  <si>
    <t>4. Működési célú támogatások államházt. belülről</t>
  </si>
  <si>
    <t>7. számú melléklet</t>
  </si>
  <si>
    <t>6. Működési célú támogatás államháztartáson kívülre</t>
  </si>
  <si>
    <t>öltségvetési törvény tervezete meghatározza az elvárt bevétel alapján történő csökkentés jogcímek szerinti sorrendjét is. Ez a sorrend az alábbi:</t>
  </si>
  <si>
    <t>1. hozzájárulás a pénzbeli szociális ellátásokhoz,</t>
  </si>
  <si>
    <t>2. egyéb önkormányzati feladatok támogatása,</t>
  </si>
  <si>
    <t>3. zöldterület-gazdálkodással kapcsolatos feladatok ellátásának támogatása,</t>
  </si>
  <si>
    <t>4. közvilágítás fenntartásának támogatása,</t>
  </si>
  <si>
    <t>5. köztemető fenntartással kapcsolatos feladatok támogatása,</t>
  </si>
  <si>
    <t>6. közutak fenntartásának támogatása,</t>
  </si>
  <si>
    <t>7. önkormányzati hivatal működésének támogatása.</t>
  </si>
  <si>
    <t>Az elvárt bevételt tehát a fenti sorrendben kell levonni az érintett előirányzatok összegéből.  A levonás 2014-ben sem haladhatja meg az önkormányzatot fenti jogcímeken megillető támogatás összegét. A beszámítással kapcsolatos változás az is, hogy a közös önkormányzati hivatal fenntartása esetén a hivatal székhelye szerinti önkormányzatra irányadó beszámítás mértéke 5 százalékponttal csökken.</t>
  </si>
  <si>
    <r>
      <t>2. § (1)</t>
    </r>
    <r>
      <rPr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Az önkormányzat saját bevételének minősül</t>
    </r>
  </si>
  <si>
    <r>
      <t>1.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helyi adóból származó bevétel,</t>
    </r>
  </si>
  <si>
    <r>
      <t>2.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önkormányzati vagyon és az önkormányzatot megillető vagyoni értékű jog értékesítéséből és hasznosításából származó bevétel,</t>
    </r>
  </si>
  <si>
    <r>
      <t>3.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osztalék, a koncessziós díj és a hozambevétel,</t>
    </r>
  </si>
  <si>
    <r>
      <t>4.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tárgyi eszköz és az immateriális jószág, részvény, részesedés, vállalat értékesítéséből vagy privatizációból származó bevétel,</t>
    </r>
  </si>
  <si>
    <r>
      <t>5.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bírság-, pótlék- és díjbevétel, valamint</t>
    </r>
  </si>
  <si>
    <r>
      <t>6.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kezességvállalással kapcsolatos megtérülés.”</t>
    </r>
  </si>
  <si>
    <t>Sor szám</t>
  </si>
  <si>
    <t>Tárgyév</t>
  </si>
  <si>
    <t>I. év</t>
  </si>
  <si>
    <t>II. év</t>
  </si>
  <si>
    <t>III. év</t>
  </si>
  <si>
    <t>Átengedett közhatalmi bevételek</t>
  </si>
  <si>
    <t>Helyi adók, adó jellegű bevételek</t>
  </si>
  <si>
    <t>Díjak, pótlékok, bírságok</t>
  </si>
  <si>
    <t>Tárgyi eszközök, immateriális javak, vagyoni értékű jog értékesítése, vagyonhasznosításból származó bevétel</t>
  </si>
  <si>
    <t>Saját bevételek ( 01-04)</t>
  </si>
  <si>
    <t>Saját bevételek 50%-a</t>
  </si>
  <si>
    <t>Előző években keletkezett tárgyévet terhelő fizetési kötelezettség ( 08 )</t>
  </si>
  <si>
    <t>Felvett, átvállalt hitel és annak tőketartozása</t>
  </si>
  <si>
    <t>Tárgyévben keletkezett, illetve keletkező tárgyévet terhelő fizetési kötelezettség</t>
  </si>
  <si>
    <t>Fizetési kötelezettség összesen ( 07+09)</t>
  </si>
  <si>
    <t>Fizetési kötelezettséggel csökkentett saját bevétel (06-10)</t>
  </si>
  <si>
    <t>8. számú melléklet</t>
  </si>
  <si>
    <t>Óvoda</t>
  </si>
  <si>
    <t>Létszám / fő</t>
  </si>
  <si>
    <t>9. számú melléklet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</si>
  <si>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</si>
  <si>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</si>
  <si>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</si>
  <si>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</si>
  <si>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</si>
  <si>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</si>
  <si>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</si>
  <si>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</si>
  <si>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</si>
  <si>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</si>
  <si>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</si>
  <si>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</si>
  <si>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</si>
  <si>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</si>
  <si>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JETA pályázat - hivatal felújítása</t>
  </si>
  <si>
    <t>3. számú melléklet</t>
  </si>
  <si>
    <t>Kormányzati funkció</t>
  </si>
  <si>
    <t>011130</t>
  </si>
  <si>
    <t>081071</t>
  </si>
  <si>
    <t>082092</t>
  </si>
  <si>
    <t>074031</t>
  </si>
  <si>
    <t>074032</t>
  </si>
  <si>
    <t>081030</t>
  </si>
  <si>
    <t>082042</t>
  </si>
  <si>
    <t>096010</t>
  </si>
  <si>
    <t>096020</t>
  </si>
  <si>
    <t>041231</t>
  </si>
  <si>
    <t>041232</t>
  </si>
  <si>
    <t>041233</t>
  </si>
  <si>
    <t>041236</t>
  </si>
  <si>
    <t>041237</t>
  </si>
  <si>
    <t>082091</t>
  </si>
  <si>
    <t>Összesített</t>
  </si>
  <si>
    <t>K31 Készletbeszerzés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</si>
  <si>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</si>
  <si>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</si>
  <si>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</si>
  <si>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</si>
  <si>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</si>
  <si>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</si>
  <si>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</si>
  <si>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</si>
  <si>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</si>
  <si>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</si>
  <si>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</si>
  <si>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</si>
  <si>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</si>
  <si>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</si>
  <si>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</si>
  <si>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</si>
  <si>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</si>
  <si>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</si>
  <si>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</si>
  <si>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</si>
  <si>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</si>
  <si>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</si>
  <si>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</si>
  <si>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</si>
  <si>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</si>
  <si>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</si>
  <si>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</si>
  <si>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K3339</t>
  </si>
  <si>
    <t>K334</t>
  </si>
  <si>
    <t>K33379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</si>
  <si>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</si>
  <si>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</si>
  <si>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</si>
  <si>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</si>
  <si>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</si>
  <si>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</si>
  <si>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</si>
  <si>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</si>
  <si>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</si>
  <si>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</si>
  <si>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</si>
  <si>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</si>
  <si>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</si>
  <si>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</si>
  <si>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</si>
  <si>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</si>
  <si>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</si>
  <si>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</si>
  <si>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</si>
  <si>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</si>
  <si>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</si>
  <si>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2015. évi finanszírozott intéményeinek előírányzatai</t>
  </si>
  <si>
    <t>Létszám: 13 fő</t>
  </si>
  <si>
    <t>B111</t>
  </si>
  <si>
    <t>B112</t>
  </si>
  <si>
    <t>B113</t>
  </si>
  <si>
    <t>Települési önkormányzatok szociális feladatainak támogatása</t>
  </si>
  <si>
    <t>B114</t>
  </si>
  <si>
    <t>B115</t>
  </si>
  <si>
    <t>2015. évi bérkompenzáció</t>
  </si>
  <si>
    <t>B116</t>
  </si>
  <si>
    <t>2014. évi elszámolás miatti pótigény</t>
  </si>
  <si>
    <t>Helyi Önkormányzatok kiegészítő támogatásai - 2014 évi kompenzáció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</si>
  <si>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</si>
  <si>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</si>
  <si>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</si>
  <si>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</si>
  <si>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</si>
  <si>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</si>
  <si>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</si>
  <si>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</si>
  <si>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</si>
  <si>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</si>
  <si>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</si>
  <si>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</si>
  <si>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</si>
  <si>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</si>
  <si>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</si>
  <si>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</si>
  <si>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Egyéb közhatalmi bevételek  /pótlék, bírság/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</si>
  <si>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</si>
  <si>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</si>
  <si>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</si>
  <si>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</si>
  <si>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</si>
  <si>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</si>
  <si>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</si>
  <si>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</si>
  <si>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B4031</t>
  </si>
  <si>
    <t>Közvetített szolg bevétele áh belülről</t>
  </si>
  <si>
    <t>B4039</t>
  </si>
  <si>
    <t>Egyéb közvetített szolgáltatások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</si>
  <si>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</si>
  <si>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</si>
  <si>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</si>
  <si>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</si>
  <si>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</si>
  <si>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</si>
  <si>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</si>
  <si>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</si>
  <si>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</si>
  <si>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</si>
  <si>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B4101</t>
  </si>
  <si>
    <t>Kártérítések</t>
  </si>
  <si>
    <t>Költségek visszatérítése</t>
  </si>
  <si>
    <t>Egyéb működési bevételek</t>
  </si>
  <si>
    <t>B4</t>
  </si>
  <si>
    <t>Egyéb működési c átvett pénzeszköz vállalkozástól</t>
  </si>
  <si>
    <t>B8131</t>
  </si>
  <si>
    <t>Összes bevétel</t>
  </si>
  <si>
    <t>K1103</t>
  </si>
  <si>
    <t>Egyéb személyi juttatások</t>
  </si>
  <si>
    <t>Foglalkoztatottak személyi juttatásai</t>
  </si>
  <si>
    <t>Üzemeltetési anyagok/Élelmiszer</t>
  </si>
  <si>
    <t>Üzemeltetési anyagok/Irodaszer, hajtó, kenőanyagok, munka-védőruha, egyéb</t>
  </si>
  <si>
    <t>K332</t>
  </si>
  <si>
    <t>K333</t>
  </si>
  <si>
    <t>K3359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</si>
  <si>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</si>
  <si>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</si>
  <si>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</si>
  <si>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</si>
  <si>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</si>
  <si>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</si>
  <si>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</si>
  <si>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K3539</t>
  </si>
  <si>
    <t>Egyéb kamatkiadások</t>
  </si>
  <si>
    <t>K3553</t>
  </si>
  <si>
    <t>K472</t>
  </si>
  <si>
    <t>Rszs</t>
  </si>
  <si>
    <t>Önkormányzat saját hatáskörben adott települési segély</t>
  </si>
  <si>
    <t>K48</t>
  </si>
  <si>
    <t>K4</t>
  </si>
  <si>
    <t>Egyéb működési célú támogatások államháztartáson kívülre /nonprofit szervezetek/</t>
  </si>
  <si>
    <t>Egyéb működési célú támogatások államháztartáson kívülre /orvosok/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</si>
  <si>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</si>
  <si>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</si>
  <si>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</si>
  <si>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</si>
  <si>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</si>
  <si>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</si>
  <si>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</si>
  <si>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</si>
  <si>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</si>
  <si>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</si>
  <si>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</si>
  <si>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</si>
  <si>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</si>
  <si>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</si>
  <si>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</si>
  <si>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</si>
  <si>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</si>
  <si>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</si>
  <si>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</si>
  <si>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</si>
  <si>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</si>
  <si>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</si>
  <si>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</si>
  <si>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</si>
  <si>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2015. évi kiadási előirányzatok</t>
  </si>
  <si>
    <t>Helyi önkormányzatok kiegészítő támogatásai</t>
  </si>
  <si>
    <t>B6</t>
  </si>
  <si>
    <t>B8</t>
  </si>
  <si>
    <t>B2507</t>
  </si>
  <si>
    <t>B3541</t>
  </si>
  <si>
    <t>B35502</t>
  </si>
  <si>
    <t>B3616</t>
  </si>
  <si>
    <t>B4081</t>
  </si>
  <si>
    <t>Egyéb működési célú átvett pénzeszközök</t>
  </si>
  <si>
    <t>2015. évi bevételi előirányzatok</t>
  </si>
  <si>
    <t>K1 Személyi juttatások</t>
  </si>
  <si>
    <t>2015. évi engedélyezett létszámadatok</t>
  </si>
  <si>
    <t>K513</t>
  </si>
  <si>
    <t>2015.évi működési és felhalmozási célú költségvetési támogatások előirányzatai</t>
  </si>
  <si>
    <t>Eredeti ei</t>
  </si>
  <si>
    <t>2015. évi dologi kiadás előirányzatok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</si>
  <si>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</si>
  <si>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</si>
  <si>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</si>
  <si>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</si>
  <si>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</si>
  <si>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</si>
  <si>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</si>
  <si>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2015. évi felhalmozási és pénzügyi befektetések</t>
  </si>
  <si>
    <t xml:space="preserve">A felújítás teljes költsége </t>
  </si>
  <si>
    <t>2014-ben végrehajtott beruházás</t>
  </si>
  <si>
    <t>2015.évi beruházás összege</t>
  </si>
  <si>
    <t>2015. évi előirányzat felhasználási ütemterve</t>
  </si>
  <si>
    <t>2015. évi ellátottak pénzbeni juttatásai és egyéb működési kiadások előirányzatai</t>
  </si>
  <si>
    <t>3.4 számú melléklet</t>
  </si>
  <si>
    <t>K9</t>
  </si>
  <si>
    <t>2015. évi beruházások, felújítások, finanszírozási kiadások előirányzatai</t>
  </si>
  <si>
    <t>064010</t>
  </si>
  <si>
    <t>066010</t>
  </si>
  <si>
    <t>066020</t>
  </si>
  <si>
    <t>K35 Különféle befizetések</t>
  </si>
  <si>
    <t>7. Beruházási és Felújítási kiadások (ÁFA-val)</t>
  </si>
  <si>
    <t>2015. évi adósságot keletkezetető ügyleteiből eredő fizetési kötelezettség bemutatása</t>
  </si>
  <si>
    <t>3.1.számú melléklet</t>
  </si>
  <si>
    <t>Adatok eFt</t>
  </si>
  <si>
    <t>B6502</t>
  </si>
  <si>
    <t>B816</t>
  </si>
  <si>
    <t>Iránytószervi támogatás</t>
  </si>
  <si>
    <t>Költségvetési bevételek összesen</t>
  </si>
  <si>
    <t>Kompenzáció</t>
  </si>
  <si>
    <t>I. számú módosítás</t>
  </si>
  <si>
    <t>Létszám: 5,6 fő</t>
  </si>
  <si>
    <t>Létszám: 2,4 fő</t>
  </si>
  <si>
    <t>Összesen I számú módosítás</t>
  </si>
  <si>
    <t>I számú módosítás</t>
  </si>
  <si>
    <t>B411</t>
  </si>
  <si>
    <t>B41</t>
  </si>
  <si>
    <t>B522</t>
  </si>
  <si>
    <t>Ingatlanok értékesítése</t>
  </si>
  <si>
    <t>B65</t>
  </si>
  <si>
    <t>Szociális ágazati pótlék</t>
  </si>
  <si>
    <t>Módosítás</t>
  </si>
  <si>
    <t>B2506</t>
  </si>
  <si>
    <t>K451</t>
  </si>
  <si>
    <t>K464</t>
  </si>
  <si>
    <t>K484</t>
  </si>
  <si>
    <t>K487</t>
  </si>
  <si>
    <t>Köztemetés</t>
  </si>
  <si>
    <t>K483</t>
  </si>
  <si>
    <t>Település támogatás</t>
  </si>
  <si>
    <t>K4825</t>
  </si>
  <si>
    <t>K61</t>
  </si>
  <si>
    <t>Immateriális javak beszerzése</t>
  </si>
  <si>
    <t>Működési célú támogatás</t>
  </si>
  <si>
    <t>B408</t>
  </si>
  <si>
    <t>B2503</t>
  </si>
  <si>
    <t>B7502</t>
  </si>
  <si>
    <t>Felhalmozási célú átvett pénzeszközök- nonprofit-Jeta</t>
  </si>
  <si>
    <t>Hivatal felújítási pályázat- JETA</t>
  </si>
  <si>
    <t>K336</t>
  </si>
  <si>
    <t>Szakmai tevékenységet segítő szolgáltatások</t>
  </si>
  <si>
    <t>I.számú módosítás</t>
  </si>
  <si>
    <t>B5</t>
  </si>
  <si>
    <t>B7</t>
  </si>
  <si>
    <t>Felhalmozási célú átvett pénzeszközök</t>
  </si>
  <si>
    <t>KEOP Pályázat - Iskola felújítás</t>
  </si>
  <si>
    <t>Működési költség</t>
  </si>
  <si>
    <t>MVH Pályázat - mikrobusz</t>
  </si>
  <si>
    <t>Önerő</t>
  </si>
  <si>
    <t>Önerő összetétele a 2014. évi  pénzmaradvány terhére / tartalékból</t>
  </si>
  <si>
    <t>Önerő biztosítása a pénzmaradvány terhére /tartalékból</t>
  </si>
  <si>
    <t>2015/I</t>
  </si>
  <si>
    <t>I. számú móosítás</t>
  </si>
  <si>
    <t>Összesen Eredeti</t>
  </si>
  <si>
    <t>Teljesítés</t>
  </si>
  <si>
    <t>045160</t>
  </si>
  <si>
    <t>Közút</t>
  </si>
  <si>
    <t>Fogorvos finanszírozás</t>
  </si>
  <si>
    <t>041140</t>
  </si>
  <si>
    <t>Településfejlesztés igazgatása</t>
  </si>
  <si>
    <t>II. számú módosítás</t>
  </si>
  <si>
    <t>Céljuttatás, projektprémium</t>
  </si>
  <si>
    <t>K1106</t>
  </si>
  <si>
    <t>Jubileumi jutalom</t>
  </si>
  <si>
    <t>Céljuttatás projektprémium</t>
  </si>
  <si>
    <t>2015. évi költségvetése II. számú módosítása</t>
  </si>
  <si>
    <t>Összesen II. számú módoítás</t>
  </si>
  <si>
    <t>II.számú módosítás</t>
  </si>
  <si>
    <t>Jegyző ktg I.sz</t>
  </si>
  <si>
    <t>Jegyző ktg II. sz.</t>
  </si>
  <si>
    <t>Hozzájárulás eredeti</t>
  </si>
  <si>
    <t>Hozzájárulás II. sz. módosítás után</t>
  </si>
  <si>
    <t>Hozzájárulás I. sz. módosítás után</t>
  </si>
  <si>
    <t>II. számú módosítása</t>
  </si>
  <si>
    <t>K502</t>
  </si>
  <si>
    <t>Előző évi elszámolás különbözete</t>
  </si>
  <si>
    <t>B814</t>
  </si>
  <si>
    <t>elszámolás</t>
  </si>
  <si>
    <t>temető</t>
  </si>
  <si>
    <t>közvilág</t>
  </si>
  <si>
    <t>közút</t>
  </si>
  <si>
    <t>óvodai</t>
  </si>
  <si>
    <t>fogorvos</t>
  </si>
  <si>
    <t>védőnő</t>
  </si>
  <si>
    <t>falug</t>
  </si>
  <si>
    <t>B53</t>
  </si>
  <si>
    <t>lakhatási</t>
  </si>
  <si>
    <t>fht</t>
  </si>
  <si>
    <t>gyermekvédelmi</t>
  </si>
  <si>
    <t>Gyermekvédelmi támogatások</t>
  </si>
  <si>
    <t>egyéb szoc.tám</t>
  </si>
  <si>
    <t>lakáshoz jut</t>
  </si>
  <si>
    <t>Temetési</t>
  </si>
  <si>
    <t>sport</t>
  </si>
  <si>
    <t>művház</t>
  </si>
  <si>
    <t>házis</t>
  </si>
  <si>
    <t>Konyha</t>
  </si>
  <si>
    <t>Egyéb tárgyi eszköz értékesítése</t>
  </si>
  <si>
    <t>K429</t>
  </si>
  <si>
    <t>Természetben nyűjottt gyerekvédelmi támogatás</t>
  </si>
  <si>
    <t>Egyéb működési célú támogatások államháztartáson kívülre /civilsz/</t>
  </si>
  <si>
    <t>B812</t>
  </si>
  <si>
    <t>finansz</t>
  </si>
  <si>
    <t>igazgatás</t>
  </si>
  <si>
    <t>Adó</t>
  </si>
  <si>
    <t>vagyong</t>
  </si>
  <si>
    <t>üdülő</t>
  </si>
  <si>
    <t>Normatív jutalmak</t>
  </si>
  <si>
    <t>Iránytószervi támogatás /</t>
  </si>
  <si>
    <t>48 278 559</t>
  </si>
  <si>
    <t>48 411 784</t>
  </si>
  <si>
    <t>községg</t>
  </si>
  <si>
    <t>zöldter</t>
  </si>
  <si>
    <t>befektet</t>
  </si>
  <si>
    <t>telep fejl</t>
  </si>
  <si>
    <t>Lakáshoz jutási támogatás</t>
  </si>
  <si>
    <t>214. évi áthúzódó bérkompenzáció</t>
  </si>
  <si>
    <t>Szociális célú  tüzifa támogatás</t>
  </si>
  <si>
    <t>Egyéb szogláltatások ellenértéke</t>
  </si>
  <si>
    <t xml:space="preserve">Helyi Önkormányzatok kiegészítő támogatásai </t>
  </si>
  <si>
    <t>K505</t>
  </si>
  <si>
    <t>Előző évi elszámolások kiadásai</t>
  </si>
  <si>
    <t>Működési célú támogatások</t>
  </si>
  <si>
    <t>Államháztartáson belüli megelőlegezések elszámolása</t>
  </si>
  <si>
    <t>Szakmári Roma Nemzetiségi Önkormányzat</t>
  </si>
  <si>
    <t xml:space="preserve">Szakmári Roma Nemzetiségi Önkormányzat </t>
  </si>
  <si>
    <t>2. mellékelet</t>
  </si>
  <si>
    <t>B1602</t>
  </si>
  <si>
    <t>Egyéb működési célú támogatások bevételei államháztartáson belülről-központi kezelésá eli</t>
  </si>
  <si>
    <t>Pénzmaradvány igénybevétele</t>
  </si>
  <si>
    <t>2015. évi kiadási előirányzatok 1. számú módosítása</t>
  </si>
  <si>
    <t>2015.évi működési és felhalmozási célú költségvetési támogatások és saját bevételek előirányzatai</t>
  </si>
  <si>
    <t>1. számú módosítása</t>
  </si>
  <si>
    <t>Működési és fejleszétsi célú bevétel és kiadás előirányzatainak 2015. évi alakulását bemutató összevont mérlege</t>
  </si>
  <si>
    <t>1. számú módosítás</t>
  </si>
  <si>
    <t>Eredeti</t>
  </si>
  <si>
    <t>Felhalmozási bevételek</t>
  </si>
  <si>
    <t>011140</t>
  </si>
  <si>
    <t>Országos és helyi nemzetiségi önkormányzatok igazgatási tevékenysége</t>
  </si>
  <si>
    <t>2015. évi 1. számú módosítás</t>
  </si>
  <si>
    <t>Eredeti eir</t>
  </si>
  <si>
    <t>Erdeti eri</t>
  </si>
  <si>
    <t>1.számú módosítás</t>
  </si>
  <si>
    <t>Összensen</t>
  </si>
  <si>
    <t xml:space="preserve"> 1. számú módosítás</t>
  </si>
  <si>
    <t>Szakmári Roma Nemezetiségi Önkormányzat</t>
  </si>
  <si>
    <t>Egyéb működési célú támogatások</t>
  </si>
  <si>
    <t>K8</t>
  </si>
  <si>
    <t>Finanaszírozási bevételek</t>
  </si>
  <si>
    <t>Szakmári Roma Nemzetiség Önkormányzat</t>
  </si>
  <si>
    <t>Az önkormányzat 3 éves pénzügyi terve</t>
  </si>
  <si>
    <t>6. Pénzmaradvány igénybevétele</t>
  </si>
  <si>
    <t>-Elnök</t>
  </si>
  <si>
    <t>-Elnök-helyettes</t>
  </si>
  <si>
    <t>-Képviselő</t>
  </si>
  <si>
    <t>2015. évi kiadási előirányzatok és teljesítések beszámolóhoz</t>
  </si>
  <si>
    <t>2015.évi működési és felhalmozási célú költségvetési támogatások és saját bevételek előirányzatai és teljesítések beszámolóhoz</t>
  </si>
  <si>
    <t>Teljesítések</t>
  </si>
  <si>
    <t>Telejesítés</t>
  </si>
  <si>
    <t>Működési és fejleszétsi célú bevétel és kiadás előirányzatainak és teljesítéseinek 2015. évi alakulását bemutató összevont mérlege</t>
  </si>
  <si>
    <t>előirányzatai és teljesítései beszámolóhoz</t>
  </si>
  <si>
    <t>2015. évi dologi kiadás előirányzatok és teljesítések beszámolóhoz</t>
  </si>
  <si>
    <t>2015. évi ellátottak pénzbeni juttatásai és egyéb működési kiadások előirányzatai és teljesülés beszámolóhoz</t>
  </si>
  <si>
    <t>2015. évi beruházások, felújítások, finanszírozási kiadások előirányzatai és teljesítések beszámolóhoz</t>
  </si>
  <si>
    <t>2015. évi finanszírozott intéményeinek előírányzatai és teljesítések beszámolóhoz</t>
  </si>
  <si>
    <t>beszámolóhoz</t>
  </si>
  <si>
    <t xml:space="preserve">2015. évi személyi juttatások és munkaadókat terhelő járulékok </t>
  </si>
  <si>
    <t>Vagyonmérleg</t>
  </si>
  <si>
    <t>Összeg</t>
  </si>
  <si>
    <t>Eszközök</t>
  </si>
  <si>
    <t>A/II/1</t>
  </si>
  <si>
    <t>Ingatlanok és kapcsoldó vagyonértékű jogok</t>
  </si>
  <si>
    <t>A/II/2</t>
  </si>
  <si>
    <t>Gépek, berendezések, felszerelések, járművek</t>
  </si>
  <si>
    <t>A/II</t>
  </si>
  <si>
    <t>Tárgyi eszközök</t>
  </si>
  <si>
    <t>A/III</t>
  </si>
  <si>
    <t>Befeketett pénzügyi eszközök</t>
  </si>
  <si>
    <t>A</t>
  </si>
  <si>
    <t>Nemzeti vagyonba tartozó befektetett eszközök</t>
  </si>
  <si>
    <t>B/I</t>
  </si>
  <si>
    <t>Készletek</t>
  </si>
  <si>
    <t>B/II</t>
  </si>
  <si>
    <t>Értékpapírok</t>
  </si>
  <si>
    <t>B</t>
  </si>
  <si>
    <t>Nemzeti vagyonba tartozó forgóeszközök</t>
  </si>
  <si>
    <t>C</t>
  </si>
  <si>
    <t>Pénzeszközök</t>
  </si>
  <si>
    <t>D/I</t>
  </si>
  <si>
    <t xml:space="preserve">Költségvetéi évben esedékes követelések </t>
  </si>
  <si>
    <t>D/III</t>
  </si>
  <si>
    <t>Követelés jellegű sajátos elszámolások</t>
  </si>
  <si>
    <t>D</t>
  </si>
  <si>
    <t>Követelések</t>
  </si>
  <si>
    <t>Eszközök összesen</t>
  </si>
  <si>
    <t>Források</t>
  </si>
  <si>
    <t>G/I</t>
  </si>
  <si>
    <t>Nemzeti vagyon induláskori értéke</t>
  </si>
  <si>
    <t>G/III</t>
  </si>
  <si>
    <t>Egyéb eszközök induláskori értéke</t>
  </si>
  <si>
    <t>G/IV</t>
  </si>
  <si>
    <t>Felmalmozott eredmény</t>
  </si>
  <si>
    <t>G/VI</t>
  </si>
  <si>
    <t>Mérleg szerinti eredmény</t>
  </si>
  <si>
    <t>G</t>
  </si>
  <si>
    <t>Saját tőke</t>
  </si>
  <si>
    <t>H/II/3</t>
  </si>
  <si>
    <t>Költségvetéi évet követően esedékes kötelezettségek dologi kiadásokra</t>
  </si>
  <si>
    <t>H/II/9</t>
  </si>
  <si>
    <t>Költségvetési évet követően esedékes kötelezettségek finanszírozási kiadásokra</t>
  </si>
  <si>
    <t>H/II</t>
  </si>
  <si>
    <t>Költségvetési évet követően esedékes kötelezettségek</t>
  </si>
  <si>
    <t>H/III</t>
  </si>
  <si>
    <t>Kötelezettség jellegű sajátos elszámolások</t>
  </si>
  <si>
    <t>H</t>
  </si>
  <si>
    <t>Kötelezettségek</t>
  </si>
  <si>
    <t>K</t>
  </si>
  <si>
    <t>Passzív időbeli elhatárolások</t>
  </si>
  <si>
    <t>Források összesen</t>
  </si>
  <si>
    <t>Pénzmaradvány kimutatás</t>
  </si>
  <si>
    <t>Költésgvetési számvitel szerint</t>
  </si>
  <si>
    <t>0051</t>
  </si>
  <si>
    <t>Alaptevékenység bevételei</t>
  </si>
  <si>
    <t>0031</t>
  </si>
  <si>
    <t>Alaptevékenység kiadásai</t>
  </si>
  <si>
    <t>0051-0031</t>
  </si>
  <si>
    <t>Alaptevékenység maradványa</t>
  </si>
  <si>
    <t>Pénzügyi számvitel szerint</t>
  </si>
  <si>
    <t>Forgótőke</t>
  </si>
  <si>
    <t>Előlegek</t>
  </si>
  <si>
    <t>3311+366-367</t>
  </si>
  <si>
    <t>Pénzmaradvány</t>
  </si>
  <si>
    <t>Év végi záró</t>
  </si>
  <si>
    <t>9.számú melléklet</t>
  </si>
  <si>
    <t>10.számú melléklet</t>
  </si>
  <si>
    <t>2015. évi beszámolóhoz</t>
  </si>
  <si>
    <t>2015 évi beszámolóhoz</t>
  </si>
  <si>
    <t>Daják 2fő</t>
  </si>
  <si>
    <t>Gyakornok</t>
  </si>
  <si>
    <t>Vezető</t>
  </si>
  <si>
    <t>Betegszabadság</t>
  </si>
  <si>
    <t>Utazási</t>
  </si>
  <si>
    <t>K1113</t>
  </si>
  <si>
    <t>Cafetéria</t>
  </si>
  <si>
    <t>2 fő</t>
  </si>
  <si>
    <t>Tóth Katalin</t>
  </si>
  <si>
    <t>Nagyné</t>
  </si>
  <si>
    <t>Rendes R</t>
  </si>
  <si>
    <t>nem lett feladva a kir-be nem terhelődött bérre</t>
  </si>
  <si>
    <t>2015. beszőámoló 8-as űrlaphoz</t>
  </si>
  <si>
    <t>Középfokú</t>
  </si>
  <si>
    <t>Gyed</t>
  </si>
  <si>
    <t>Felsőfokú</t>
  </si>
  <si>
    <t>Közös Hivatal 8-as űrlaphoz 2015</t>
  </si>
  <si>
    <t>Ped I</t>
  </si>
  <si>
    <t>F</t>
  </si>
  <si>
    <t>Salacz M</t>
  </si>
  <si>
    <t>Munkatv</t>
  </si>
  <si>
    <t>Kovács Tné</t>
  </si>
  <si>
    <t>Kocsis M</t>
  </si>
  <si>
    <t>Bende T</t>
  </si>
  <si>
    <t>Baloghné</t>
  </si>
  <si>
    <t>Pécsi Zsolt</t>
  </si>
  <si>
    <t>Matosné</t>
  </si>
  <si>
    <t>Gatti A</t>
  </si>
  <si>
    <t>Agátzné</t>
  </si>
  <si>
    <t>Pertics Cs</t>
  </si>
  <si>
    <t>András G</t>
  </si>
  <si>
    <t>Képviselők</t>
  </si>
  <si>
    <t>Dobler R</t>
  </si>
  <si>
    <t>Ágazati</t>
  </si>
  <si>
    <t>Komp</t>
  </si>
  <si>
    <t>Betegsz</t>
  </si>
  <si>
    <t>Munkáltatói</t>
  </si>
  <si>
    <t>Kieg ágaz</t>
  </si>
  <si>
    <t>2014.komp</t>
  </si>
  <si>
    <t>5 fő</t>
  </si>
  <si>
    <t>Önkormányzat 8-as űrlaphoz</t>
  </si>
  <si>
    <t>12 hó</t>
  </si>
  <si>
    <t>Filusné</t>
  </si>
  <si>
    <t>Diákmunka</t>
  </si>
  <si>
    <t>Kirben fel nem adott</t>
  </si>
  <si>
    <t>2015. évi költségvetése II számú módosítása</t>
  </si>
  <si>
    <t>2015. évi elemi költségvetése II. számú módosítása</t>
  </si>
  <si>
    <t>091140</t>
  </si>
  <si>
    <t>Óvodai nevelés feladatai</t>
  </si>
  <si>
    <t>072390/072311</t>
  </si>
  <si>
    <t>107060</t>
  </si>
  <si>
    <t>Szociális támogatások</t>
  </si>
  <si>
    <t>900020</t>
  </si>
  <si>
    <t>Egyéb önk. rendeletben megállapított juttatás</t>
  </si>
  <si>
    <t>K51202</t>
  </si>
  <si>
    <t>K51203</t>
  </si>
  <si>
    <t>K51208</t>
  </si>
  <si>
    <t>3.3. számú melléklet</t>
  </si>
  <si>
    <t>Költség összesen</t>
  </si>
  <si>
    <t>Finanszírozás összesen</t>
  </si>
  <si>
    <t>JETA pályázat-temető felújítás</t>
  </si>
  <si>
    <t>B3611</t>
  </si>
  <si>
    <t>Forgatási célú értékpapír beváltás</t>
  </si>
  <si>
    <t>Kulturális feladatok támogatása</t>
  </si>
  <si>
    <t>Működési célű központosított ei</t>
  </si>
  <si>
    <t>B1603</t>
  </si>
  <si>
    <t>Egyéb működési-KEOP-EU-s</t>
  </si>
  <si>
    <t>B1604</t>
  </si>
  <si>
    <t>Egyéb működési- MVH-fejezeti</t>
  </si>
  <si>
    <t>Egyéb felhalmozási - KEOP - EU-s</t>
  </si>
  <si>
    <t>B2504</t>
  </si>
  <si>
    <t>Egyéb felhalmozási - MVH- fejezeti</t>
  </si>
  <si>
    <t xml:space="preserve">2015. évi saját bevételi előirányzatai </t>
  </si>
  <si>
    <t>Felhalmozási célú támogatás államháztartáson belülről/átvett pénzeszközök</t>
  </si>
  <si>
    <t>Tárgyi eszköz értékesítés</t>
  </si>
  <si>
    <t>Finanszírozási bevételek</t>
  </si>
  <si>
    <t>Működési és fejleszétsi célú bevétel és kiadás előirányzatainak 2015. évi alakulását bemutató összevont mérlege II. számú módosítása</t>
  </si>
  <si>
    <t>2015/II</t>
  </si>
  <si>
    <t>II számú módosítás</t>
  </si>
  <si>
    <t>II. számú móosítás</t>
  </si>
  <si>
    <t>II. számú módosítás szerint átszámított</t>
  </si>
  <si>
    <t xml:space="preserve">7. Beruházási és Felújítási kiadások </t>
  </si>
  <si>
    <t>3. Önkormányztok működési célú k.t.</t>
  </si>
  <si>
    <t>4. Működési célú támogatások áh. belülről</t>
  </si>
  <si>
    <t>5. Finanszírozási b</t>
  </si>
  <si>
    <t>5. Felhalmozási b</t>
  </si>
  <si>
    <t>3. Dologi kiadások</t>
  </si>
  <si>
    <t>5. Finanszírozási k</t>
  </si>
  <si>
    <t>6. Működési célú támogatás áh kívülre</t>
  </si>
  <si>
    <t>Az önkormányzat 3 éves pénzügyi terve II. számú módosítás</t>
  </si>
  <si>
    <t>Felhalmozási célú támogatás áh belülről</t>
  </si>
  <si>
    <t>Műk. célú támogatások áh kív.</t>
  </si>
  <si>
    <t>Előző évi  pénzmaradvány igénybevétele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</si>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</sst>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3"/>
      <color rgb="FF000000"/>
      <name val="Times New Roman"/>
      <family val="1"/>
      <charset val="238"/>
    </font>
    <font>
      <sz val="4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FFFE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0" xfId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1" applyFont="1" applyBorder="1"/>
    <xf numFmtId="0" fontId="10" fillId="0" borderId="0" xfId="1" applyFont="1"/>
    <xf numFmtId="0" fontId="10" fillId="0" borderId="1" xfId="1" applyFont="1" applyBorder="1"/>
    <xf numFmtId="0" fontId="10" fillId="0" borderId="3" xfId="1" applyFont="1" applyBorder="1" applyAlignment="1">
      <alignment horizontal="right"/>
    </xf>
    <xf numFmtId="0" fontId="10" fillId="0" borderId="1" xfId="1" applyFont="1" applyBorder="1" applyAlignment="1">
      <alignment wrapText="1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1" fillId="0" borderId="0" xfId="0" applyFont="1"/>
    <xf numFmtId="0" fontId="13" fillId="0" borderId="1" xfId="0" applyFont="1" applyBorder="1" applyAlignment="1">
      <alignment wrapText="1"/>
    </xf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2" fontId="6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Fill="1" applyBorder="1"/>
    <xf numFmtId="0" fontId="6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1" fontId="5" fillId="0" borderId="1" xfId="0" applyNumberFormat="1" applyFont="1" applyBorder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right" vertical="top" wrapText="1"/>
    </xf>
    <xf numFmtId="1" fontId="6" fillId="0" borderId="2" xfId="0" applyNumberFormat="1" applyFont="1" applyBorder="1"/>
    <xf numFmtId="0" fontId="3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justify"/>
    </xf>
    <xf numFmtId="0" fontId="0" fillId="0" borderId="0" xfId="0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justify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6" fillId="0" borderId="1" xfId="0" applyFont="1" applyFill="1" applyBorder="1"/>
    <xf numFmtId="0" fontId="5" fillId="0" borderId="1" xfId="0" applyFont="1" applyFill="1" applyBorder="1"/>
    <xf numFmtId="0" fontId="17" fillId="0" borderId="1" xfId="0" applyFont="1" applyBorder="1"/>
    <xf numFmtId="0" fontId="9" fillId="0" borderId="1" xfId="0" applyFont="1" applyFill="1" applyBorder="1"/>
    <xf numFmtId="0" fontId="17" fillId="0" borderId="0" xfId="0" applyFont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6" fillId="0" borderId="0" xfId="0" applyFont="1" applyAlignment="1"/>
    <xf numFmtId="1" fontId="4" fillId="0" borderId="6" xfId="0" applyNumberFormat="1" applyFont="1" applyBorder="1" applyAlignment="1">
      <alignment horizontal="right" vertical="top" wrapText="1"/>
    </xf>
    <xf numFmtId="1" fontId="3" fillId="0" borderId="6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0" xfId="0" applyFont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0" fillId="0" borderId="1" xfId="0" applyFont="1" applyBorder="1"/>
    <xf numFmtId="0" fontId="10" fillId="0" borderId="1" xfId="0" applyFont="1" applyBorder="1" applyAlignment="1"/>
    <xf numFmtId="164" fontId="6" fillId="0" borderId="1" xfId="0" applyNumberFormat="1" applyFont="1" applyBorder="1"/>
    <xf numFmtId="0" fontId="2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5" fillId="0" borderId="1" xfId="0" applyFont="1" applyBorder="1"/>
    <xf numFmtId="0" fontId="9" fillId="0" borderId="1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6" fillId="0" borderId="1" xfId="0" applyFont="1" applyBorder="1"/>
    <xf numFmtId="0" fontId="11" fillId="0" borderId="12" xfId="0" applyFont="1" applyBorder="1" applyAlignment="1">
      <alignment horizontal="center" vertical="center" wrapText="1"/>
    </xf>
    <xf numFmtId="0" fontId="22" fillId="0" borderId="1" xfId="0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49" fontId="0" fillId="0" borderId="1" xfId="0" applyNumberFormat="1" applyBorder="1" applyAlignment="1"/>
    <xf numFmtId="0" fontId="19" fillId="0" borderId="1" xfId="0" applyFont="1" applyBorder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/>
    <xf numFmtId="0" fontId="22" fillId="0" borderId="0" xfId="0" applyFont="1"/>
    <xf numFmtId="49" fontId="0" fillId="0" borderId="1" xfId="0" applyNumberForma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Border="1"/>
    <xf numFmtId="0" fontId="13" fillId="0" borderId="0" xfId="0" applyFont="1" applyBorder="1" applyAlignment="1">
      <alignment wrapText="1"/>
    </xf>
    <xf numFmtId="0" fontId="27" fillId="0" borderId="0" xfId="1" applyFont="1"/>
    <xf numFmtId="0" fontId="28" fillId="0" borderId="0" xfId="1" applyFont="1"/>
    <xf numFmtId="1" fontId="0" fillId="0" borderId="1" xfId="0" applyNumberFormat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 applyAlignment="1">
      <alignment wrapText="1"/>
    </xf>
    <xf numFmtId="0" fontId="26" fillId="0" borderId="0" xfId="0" applyFont="1" applyBorder="1"/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wrapText="1"/>
    </xf>
    <xf numFmtId="0" fontId="24" fillId="0" borderId="0" xfId="0" applyFont="1" applyBorder="1"/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Alignment="1"/>
    <xf numFmtId="0" fontId="19" fillId="0" borderId="1" xfId="0" applyFont="1" applyFill="1" applyBorder="1"/>
    <xf numFmtId="0" fontId="6" fillId="0" borderId="12" xfId="0" applyFont="1" applyFill="1" applyBorder="1"/>
    <xf numFmtId="0" fontId="6" fillId="0" borderId="0" xfId="0" applyFont="1" applyAlignment="1">
      <alignment horizontal="right" wrapText="1"/>
    </xf>
    <xf numFmtId="0" fontId="2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0" fontId="10" fillId="0" borderId="0" xfId="1" applyFont="1" applyAlignment="1">
      <alignment wrapText="1"/>
    </xf>
    <xf numFmtId="0" fontId="22" fillId="0" borderId="0" xfId="0" applyFont="1" applyBorder="1" applyAlignment="1">
      <alignment wrapText="1"/>
    </xf>
    <xf numFmtId="0" fontId="22" fillId="0" borderId="1" xfId="0" applyFont="1" applyFill="1" applyBorder="1" applyAlignment="1">
      <alignment wrapText="1"/>
    </xf>
    <xf numFmtId="14" fontId="0" fillId="0" borderId="1" xfId="0" applyNumberFormat="1" applyBorder="1"/>
    <xf numFmtId="0" fontId="6" fillId="0" borderId="12" xfId="0" applyFont="1" applyFill="1" applyBorder="1" applyAlignment="1">
      <alignment wrapText="1"/>
    </xf>
    <xf numFmtId="49" fontId="20" fillId="0" borderId="1" xfId="0" applyNumberFormat="1" applyFont="1" applyBorder="1" applyAlignment="1"/>
    <xf numFmtId="49" fontId="20" fillId="0" borderId="1" xfId="0" applyNumberFormat="1" applyFont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0" fillId="0" borderId="0" xfId="1" applyFont="1" applyBorder="1"/>
    <xf numFmtId="0" fontId="13" fillId="0" borderId="0" xfId="1" applyFont="1" applyBorder="1"/>
    <xf numFmtId="0" fontId="5" fillId="0" borderId="0" xfId="0" applyFont="1" applyBorder="1" applyAlignment="1">
      <alignment horizontal="right"/>
    </xf>
    <xf numFmtId="164" fontId="6" fillId="0" borderId="0" xfId="0" applyNumberFormat="1" applyFont="1" applyBorder="1"/>
    <xf numFmtId="2" fontId="6" fillId="0" borderId="0" xfId="0" applyNumberFormat="1" applyFont="1" applyBorder="1"/>
    <xf numFmtId="0" fontId="2" fillId="0" borderId="0" xfId="1" applyFont="1"/>
    <xf numFmtId="0" fontId="0" fillId="2" borderId="0" xfId="0" applyFill="1"/>
    <xf numFmtId="0" fontId="2" fillId="2" borderId="0" xfId="1" applyFill="1"/>
    <xf numFmtId="1" fontId="2" fillId="0" borderId="0" xfId="1" applyNumberFormat="1"/>
    <xf numFmtId="1" fontId="2" fillId="0" borderId="0" xfId="1" applyNumberFormat="1" applyFont="1"/>
    <xf numFmtId="0" fontId="2" fillId="0" borderId="1" xfId="1" applyBorder="1"/>
    <xf numFmtId="1" fontId="19" fillId="0" borderId="1" xfId="0" applyNumberFormat="1" applyFont="1" applyBorder="1"/>
    <xf numFmtId="16" fontId="0" fillId="0" borderId="0" xfId="0" applyNumberFormat="1"/>
    <xf numFmtId="0" fontId="29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/>
    <xf numFmtId="0" fontId="5" fillId="0" borderId="0" xfId="0" applyFont="1" applyFill="1" applyBorder="1" applyAlignment="1">
      <alignment wrapText="1"/>
    </xf>
    <xf numFmtId="0" fontId="0" fillId="3" borderId="0" xfId="0" applyFill="1"/>
    <xf numFmtId="0" fontId="0" fillId="0" borderId="0" xfId="0" applyBorder="1" applyAlignment="1">
      <alignment horizontal="center" vertical="center" wrapText="1"/>
    </xf>
    <xf numFmtId="0" fontId="0" fillId="6" borderId="0" xfId="0" applyFill="1"/>
    <xf numFmtId="0" fontId="33" fillId="0" borderId="0" xfId="0" applyFont="1" applyBorder="1" applyAlignment="1">
      <alignment wrapText="1"/>
    </xf>
    <xf numFmtId="0" fontId="32" fillId="0" borderId="0" xfId="0" applyFont="1"/>
    <xf numFmtId="0" fontId="9" fillId="0" borderId="0" xfId="0" applyFont="1" applyFill="1" applyBorder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9" fillId="0" borderId="1" xfId="0" applyNumberFormat="1" applyFont="1" applyBorder="1"/>
    <xf numFmtId="0" fontId="3" fillId="0" borderId="0" xfId="0" applyFont="1" applyAlignment="1">
      <alignment horizontal="center" wrapText="1"/>
    </xf>
    <xf numFmtId="0" fontId="26" fillId="0" borderId="1" xfId="0" applyFont="1" applyBorder="1" applyAlignment="1">
      <alignment wrapText="1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21" fillId="0" borderId="1" xfId="0" applyFont="1" applyFill="1" applyBorder="1"/>
    <xf numFmtId="0" fontId="23" fillId="0" borderId="1" xfId="0" applyFont="1" applyBorder="1" applyAlignment="1">
      <alignment horizontal="left" vertical="center" wrapText="1"/>
    </xf>
    <xf numFmtId="0" fontId="34" fillId="0" borderId="1" xfId="0" applyFont="1" applyBorder="1"/>
    <xf numFmtId="49" fontId="0" fillId="0" borderId="1" xfId="0" applyNumberFormat="1" applyBorder="1"/>
    <xf numFmtId="0" fontId="0" fillId="0" borderId="8" xfId="0" applyBorder="1"/>
    <xf numFmtId="0" fontId="19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9" fillId="0" borderId="10" xfId="0" applyFont="1" applyBorder="1"/>
    <xf numFmtId="0" fontId="9" fillId="0" borderId="10" xfId="0" applyFont="1" applyFill="1" applyBorder="1" applyAlignment="1">
      <alignment wrapText="1"/>
    </xf>
    <xf numFmtId="0" fontId="5" fillId="0" borderId="10" xfId="0" applyFont="1" applyBorder="1"/>
    <xf numFmtId="0" fontId="26" fillId="0" borderId="10" xfId="0" applyFont="1" applyBorder="1"/>
    <xf numFmtId="0" fontId="8" fillId="0" borderId="12" xfId="0" applyFont="1" applyBorder="1"/>
    <xf numFmtId="0" fontId="5" fillId="0" borderId="2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9" fillId="0" borderId="12" xfId="0" applyFont="1" applyBorder="1"/>
    <xf numFmtId="0" fontId="5" fillId="0" borderId="12" xfId="0" applyFont="1" applyBorder="1"/>
    <xf numFmtId="0" fontId="26" fillId="0" borderId="12" xfId="0" applyFont="1" applyBorder="1"/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right" wrapText="1"/>
    </xf>
    <xf numFmtId="0" fontId="10" fillId="0" borderId="3" xfId="1" applyFont="1" applyBorder="1" applyAlignment="1">
      <alignment horizontal="right" wrapText="1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30" fillId="4" borderId="0" xfId="0" applyNumberFormat="1" applyFont="1" applyFill="1" applyBorder="1" applyAlignment="1">
      <alignment horizontal="right" vertical="center" wrapText="1" shrinkToFit="1"/>
    </xf>
    <xf numFmtId="49" fontId="30" fillId="5" borderId="0" xfId="0" applyNumberFormat="1" applyFont="1" applyFill="1" applyBorder="1" applyAlignment="1">
      <alignment horizontal="right" vertical="center" wrapText="1" shrinkToFit="1"/>
    </xf>
    <xf numFmtId="3" fontId="31" fillId="4" borderId="0" xfId="0" applyNumberFormat="1" applyFont="1" applyFill="1" applyBorder="1" applyAlignment="1">
      <alignment horizontal="right" vertical="center" wrapText="1" shrinkToFit="1"/>
    </xf>
    <xf numFmtId="49" fontId="31" fillId="5" borderId="0" xfId="0" applyNumberFormat="1" applyFont="1" applyFill="1" applyBorder="1" applyAlignment="1">
      <alignment horizontal="right" vertical="center" wrapText="1" shrinkToFit="1"/>
    </xf>
    <xf numFmtId="0" fontId="3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-z&#225;rsz&#225;mad&#225;sho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/Elemi%20-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érleg"/>
      <sheetName val="2.Bevételek"/>
      <sheetName val="2.1 Költségvetési bevételek"/>
      <sheetName val="2.2 Működési bevételek"/>
      <sheetName val="3. Kiadások"/>
      <sheetName val="3.1 Személyi és járulékok"/>
      <sheetName val="3.2 Dologi kiadások"/>
      <sheetName val="3.3 Ellátott, egyéb, finansz k"/>
      <sheetName val="3.4. Beruházások és felújítások"/>
      <sheetName val="4. Finanszírozási "/>
      <sheetName val="4.1 Óvoda"/>
      <sheetName val="4.2 Közös Hivatal"/>
      <sheetName val="4.3 Szakmár"/>
      <sheetName val="4.4 Öregcsertő"/>
      <sheetName val="4.5 Újtelek"/>
      <sheetName val="4.6 Jegyző"/>
      <sheetName val="5. Felhalmozási bev és kiad"/>
      <sheetName val="6. Létszámadatok"/>
      <sheetName val="7. vagyonmérleg"/>
      <sheetName val="8. pénzmaradvány"/>
      <sheetName val="6. 3 éves terv"/>
      <sheetName val="7. Felhasználási ütemterv"/>
      <sheetName val="8. Adósságot keletkeztető ü"/>
      <sheetName val="Munka1"/>
      <sheetName val="Munka3"/>
      <sheetName val="Bevételek"/>
      <sheetName val="Kiadások"/>
      <sheetName val="Roma módosítás"/>
      <sheetName val="Roma beszámolóhoz"/>
      <sheetName val="Munka4"/>
      <sheetName val="R-3.1"/>
      <sheetName val="R-3.2"/>
      <sheetName val="R-3.3"/>
      <sheetName val="R-3.4"/>
      <sheetName val="R-4"/>
      <sheetName val="R-5"/>
      <sheetName val="R-6"/>
      <sheetName val="R-7"/>
      <sheetName val="R-8"/>
      <sheetName val="R-9"/>
      <sheetName val="R-10"/>
      <sheetName val="R-11"/>
      <sheetName val="8-as űrlaphoz-óvoda"/>
      <sheetName val="8-as űrlaphoz KH"/>
      <sheetName val="8-as űrlaphoz Ö"/>
    </sheetNames>
    <sheetDataSet>
      <sheetData sheetId="0"/>
      <sheetData sheetId="1"/>
      <sheetData sheetId="2">
        <row r="49">
          <cell r="C49">
            <v>128593</v>
          </cell>
          <cell r="D49">
            <v>201430</v>
          </cell>
          <cell r="E49">
            <v>212184</v>
          </cell>
        </row>
      </sheetData>
      <sheetData sheetId="3">
        <row r="52">
          <cell r="C52">
            <v>52562</v>
          </cell>
          <cell r="D52">
            <v>80255</v>
          </cell>
          <cell r="E52">
            <v>105937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érleg"/>
      <sheetName val="2.Bevételek"/>
      <sheetName val="2.1 Költségvetési bevételek"/>
      <sheetName val="2.2 Működési bevételek"/>
      <sheetName val="3. Kiadások"/>
      <sheetName val="3.1 Személyi és járulékok"/>
      <sheetName val="3.2 Dologi kiadások"/>
      <sheetName val="3.3 Ellátott, egyéb, finansz k"/>
      <sheetName val="3.4. Beruházások és felújítások"/>
      <sheetName val="4. Finanszírozási "/>
      <sheetName val="4.1 Óvoda"/>
      <sheetName val="4.2 Közös Hivatal"/>
      <sheetName val="4.3 Szakmár"/>
      <sheetName val="4.4 Öregcsertő"/>
      <sheetName val="4.5 Újtelek"/>
      <sheetName val="4.6 Jegyző"/>
      <sheetName val="5. Felhalmozási bev és kiad"/>
      <sheetName val="6. 3 éves terv"/>
      <sheetName val="7. Felhasználási ütemterv"/>
      <sheetName val="8. Adósságot keletkeztető ü"/>
      <sheetName val="9. Létszámadatok"/>
      <sheetName val="Munka1"/>
      <sheetName val="Munka3"/>
      <sheetName val="Bevétel"/>
      <sheetName val="Kiadás"/>
      <sheetName val="R-1,2,3"/>
      <sheetName val="Várható támogatások"/>
      <sheetName val="R-3.1"/>
      <sheetName val="R-3.2"/>
      <sheetName val="R3.3"/>
      <sheetName val="R3.4"/>
      <sheetName val="R.4"/>
      <sheetName val="R-5"/>
      <sheetName val="R-6"/>
      <sheetName val="R-7"/>
      <sheetName val="R-8"/>
      <sheetName val="R-9"/>
      <sheetName val="Konyha felosz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activeCell="H23" sqref="H23"/>
    </sheetView>
  </sheetViews>
  <sheetFormatPr defaultRowHeight="15" x14ac:dyDescent="0.25"/>
  <cols>
    <col min="1" max="1" width="29.5703125" customWidth="1"/>
    <col min="2" max="2" width="12" customWidth="1"/>
    <col min="3" max="7" width="12.28515625" customWidth="1"/>
    <col min="8" max="8" width="25.85546875" customWidth="1"/>
    <col min="9" max="9" width="11.28515625" customWidth="1"/>
    <col min="10" max="10" width="11.7109375" customWidth="1"/>
    <col min="12" max="12" width="12.28515625" customWidth="1"/>
    <col min="14" max="14" width="12.85546875" customWidth="1"/>
  </cols>
  <sheetData>
    <row r="1" spans="1:14" ht="16.5" x14ac:dyDescent="0.25">
      <c r="A1" s="357" t="s">
        <v>177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4" x14ac:dyDescent="0.25">
      <c r="A2" s="360" t="s">
        <v>810</v>
      </c>
      <c r="B2" s="360"/>
      <c r="C2" s="360"/>
      <c r="D2" s="360"/>
      <c r="E2" s="360"/>
      <c r="F2" s="360"/>
      <c r="G2" s="360"/>
      <c r="H2" s="360"/>
      <c r="I2" s="360"/>
      <c r="J2" s="360"/>
    </row>
    <row r="3" spans="1:14" x14ac:dyDescent="0.25">
      <c r="A3" s="20"/>
      <c r="B3" s="20"/>
      <c r="C3" s="113"/>
      <c r="D3" s="189"/>
      <c r="E3" s="189"/>
      <c r="F3" s="312"/>
      <c r="G3" s="312"/>
      <c r="H3" s="20"/>
      <c r="I3" s="113"/>
      <c r="J3" s="20"/>
    </row>
    <row r="4" spans="1:14" x14ac:dyDescent="0.25">
      <c r="A4" s="7"/>
      <c r="B4" s="7"/>
      <c r="C4" s="7"/>
      <c r="D4" s="7"/>
      <c r="E4" s="7"/>
      <c r="F4" s="7"/>
      <c r="G4" s="7"/>
      <c r="H4" s="7"/>
      <c r="I4" s="7"/>
      <c r="J4" s="8"/>
      <c r="M4" s="7"/>
      <c r="N4" s="319" t="s">
        <v>127</v>
      </c>
    </row>
    <row r="5" spans="1:14" x14ac:dyDescent="0.25">
      <c r="A5" s="7"/>
      <c r="B5" s="7"/>
      <c r="C5" s="7"/>
      <c r="D5" s="7"/>
      <c r="E5" s="7"/>
      <c r="F5" s="7"/>
      <c r="G5" s="7"/>
      <c r="H5" s="7"/>
      <c r="I5" s="7"/>
      <c r="J5" s="8"/>
      <c r="M5" s="7"/>
      <c r="N5" s="319" t="s">
        <v>179</v>
      </c>
    </row>
    <row r="6" spans="1:14" x14ac:dyDescent="0.25">
      <c r="A6" s="7"/>
      <c r="B6" s="7"/>
      <c r="C6" s="7"/>
      <c r="D6" s="7"/>
      <c r="E6" s="7"/>
      <c r="F6" s="7"/>
      <c r="G6" s="7"/>
      <c r="H6" s="7"/>
      <c r="I6" s="361"/>
      <c r="J6" s="361"/>
    </row>
    <row r="7" spans="1:14" x14ac:dyDescent="0.25">
      <c r="A7" s="7"/>
      <c r="B7" s="7"/>
      <c r="C7" s="7"/>
      <c r="D7" s="7"/>
      <c r="E7" s="7"/>
      <c r="F7" s="7"/>
      <c r="G7" s="7"/>
      <c r="H7" s="7"/>
      <c r="I7" s="29"/>
      <c r="J7" s="29"/>
    </row>
    <row r="8" spans="1:14" s="4" customFormat="1" ht="16.5" x14ac:dyDescent="0.25">
      <c r="A8" s="193" t="s">
        <v>46</v>
      </c>
      <c r="B8" s="362" t="s">
        <v>476</v>
      </c>
      <c r="C8" s="362"/>
      <c r="D8" s="350" t="s">
        <v>507</v>
      </c>
      <c r="E8" s="351"/>
      <c r="F8" s="352" t="s">
        <v>557</v>
      </c>
      <c r="G8" s="351"/>
      <c r="H8" s="193" t="s">
        <v>87</v>
      </c>
      <c r="I8" s="350" t="s">
        <v>476</v>
      </c>
      <c r="J8" s="351"/>
      <c r="K8" s="350" t="s">
        <v>507</v>
      </c>
      <c r="L8" s="351"/>
      <c r="M8" s="350" t="s">
        <v>557</v>
      </c>
      <c r="N8" s="351"/>
    </row>
    <row r="9" spans="1:14" s="4" customFormat="1" x14ac:dyDescent="0.25">
      <c r="A9" s="9" t="s">
        <v>1</v>
      </c>
      <c r="B9" s="9" t="s">
        <v>279</v>
      </c>
      <c r="C9" s="9" t="s">
        <v>280</v>
      </c>
      <c r="D9" s="9" t="s">
        <v>279</v>
      </c>
      <c r="E9" s="9" t="s">
        <v>280</v>
      </c>
      <c r="F9" s="323" t="s">
        <v>279</v>
      </c>
      <c r="G9" s="323" t="s">
        <v>280</v>
      </c>
      <c r="H9" s="9" t="s">
        <v>1</v>
      </c>
      <c r="I9" s="9" t="s">
        <v>279</v>
      </c>
      <c r="J9" s="9" t="s">
        <v>280</v>
      </c>
      <c r="K9" s="9" t="s">
        <v>279</v>
      </c>
      <c r="L9" s="9" t="s">
        <v>280</v>
      </c>
      <c r="M9" s="323" t="s">
        <v>279</v>
      </c>
      <c r="N9" s="323" t="s">
        <v>280</v>
      </c>
    </row>
    <row r="10" spans="1:14" s="4" customFormat="1" ht="30" customHeight="1" x14ac:dyDescent="0.25">
      <c r="A10" s="10" t="s">
        <v>223</v>
      </c>
      <c r="B10" s="14">
        <f>'2.Bevételek'!C8+'2.Bevételek'!C9+'2.Bevételek'!C10+'2.Bevételek'!C11+'2.Bevételek'!C12+'2.Bevételek'!C13</f>
        <v>95885</v>
      </c>
      <c r="C10" s="14"/>
      <c r="D10" s="14">
        <f>'2.Bevételek'!D8+'2.Bevételek'!D9+'2.Bevételek'!D10+'2.Bevételek'!D11+'2.Bevételek'!D12+'2.Bevételek'!D13</f>
        <v>98243</v>
      </c>
      <c r="E10" s="14"/>
      <c r="F10" s="14">
        <f>'2.Bevételek'!E8+'2.Bevételek'!E9+'2.Bevételek'!E10+'2.Bevételek'!E11+'2.Bevételek'!E12+'2.Bevételek'!E13</f>
        <v>104331</v>
      </c>
      <c r="G10" s="14"/>
      <c r="H10" s="10" t="s">
        <v>5</v>
      </c>
      <c r="I10" s="16">
        <f>'3. Kiadások'!C18</f>
        <v>35280</v>
      </c>
      <c r="J10" s="118"/>
      <c r="K10" s="118">
        <f>'3. Kiadások'!D18</f>
        <v>63107</v>
      </c>
      <c r="L10" s="118"/>
      <c r="M10" s="118">
        <f>'3. Kiadások'!E18</f>
        <v>63671</v>
      </c>
      <c r="N10" s="118"/>
    </row>
    <row r="11" spans="1:14" s="4" customFormat="1" ht="30" x14ac:dyDescent="0.25">
      <c r="A11" s="10" t="s">
        <v>96</v>
      </c>
      <c r="B11" s="14">
        <f>'2.Bevételek'!C14</f>
        <v>22708</v>
      </c>
      <c r="C11" s="14"/>
      <c r="D11" s="14">
        <f>'2.Bevételek'!D14</f>
        <v>56689</v>
      </c>
      <c r="E11" s="14"/>
      <c r="F11" s="14">
        <f>'2.Bevételek'!E14</f>
        <v>61758</v>
      </c>
      <c r="G11" s="14"/>
      <c r="H11" s="10" t="s">
        <v>91</v>
      </c>
      <c r="I11" s="16">
        <f>'3. Kiadások'!C24</f>
        <v>8010</v>
      </c>
      <c r="J11" s="118"/>
      <c r="K11" s="118">
        <f>'3. Kiadások'!D24</f>
        <v>11578</v>
      </c>
      <c r="L11" s="118"/>
      <c r="M11" s="118">
        <f>'3. Kiadások'!E24</f>
        <v>11820</v>
      </c>
      <c r="N11" s="118"/>
    </row>
    <row r="12" spans="1:14" s="4" customFormat="1" x14ac:dyDescent="0.25">
      <c r="A12" s="10" t="s">
        <v>75</v>
      </c>
      <c r="B12" s="14">
        <f>'2.2 Működési bevételek'!C8+'2.2 Működési bevételek'!C9+'2.2 Működési bevételek'!C10+'2.2 Működési bevételek'!C13+'2.2 Működési bevételek'!C14</f>
        <v>29450</v>
      </c>
      <c r="C12" s="14">
        <f>'2.2 Működési bevételek'!C7</f>
        <v>1800</v>
      </c>
      <c r="D12" s="14">
        <f>'2.2 Működési bevételek'!D8+'2.2 Működési bevételek'!D9+'2.2 Működési bevételek'!D10+'2.2 Működési bevételek'!D13+'2.2 Működési bevételek'!D14</f>
        <v>31003</v>
      </c>
      <c r="E12" s="14">
        <f>'2.2 Működési bevételek'!D7</f>
        <v>2138</v>
      </c>
      <c r="F12" s="14">
        <f>'2.2 Működési bevételek'!E8+'2.2 Működési bevételek'!E9+'2.2 Működési bevételek'!E10+'2.2 Működési bevételek'!E12+'2.2 Működési bevételek'!E13+'2.2 Működési bevételek'!E14</f>
        <v>30331</v>
      </c>
      <c r="G12" s="14">
        <f>'2.2 Működési bevételek'!E7</f>
        <v>2158</v>
      </c>
      <c r="H12" s="10" t="s">
        <v>92</v>
      </c>
      <c r="I12" s="16">
        <f>'3. Kiadások'!C47</f>
        <v>39610</v>
      </c>
      <c r="J12" s="118"/>
      <c r="K12" s="118">
        <f>'3. Kiadások'!D47</f>
        <v>47439</v>
      </c>
      <c r="L12" s="118"/>
      <c r="M12" s="118">
        <f>'3. Kiadások'!E47</f>
        <v>47122</v>
      </c>
      <c r="N12" s="118"/>
    </row>
    <row r="13" spans="1:14" s="4" customFormat="1" x14ac:dyDescent="0.25">
      <c r="A13" s="358" t="s">
        <v>220</v>
      </c>
      <c r="B13" s="353">
        <f>'2.2 Működési bevételek'!C44</f>
        <v>12550</v>
      </c>
      <c r="C13" s="355"/>
      <c r="D13" s="353">
        <f>'2.2 Működési bevételek'!D44</f>
        <v>18559</v>
      </c>
      <c r="E13" s="355"/>
      <c r="F13" s="353">
        <f>'2.2 Működési bevételek'!E44</f>
        <v>18066</v>
      </c>
      <c r="G13" s="355"/>
      <c r="H13" s="10" t="s">
        <v>93</v>
      </c>
      <c r="I13" s="16">
        <f>'3. Kiadások'!C58</f>
        <v>7620</v>
      </c>
      <c r="J13" s="118"/>
      <c r="K13" s="118">
        <f>'3. Kiadások'!D58</f>
        <v>7925</v>
      </c>
      <c r="L13" s="118"/>
      <c r="M13" s="118">
        <f>'3. Kiadások'!E58</f>
        <v>7440</v>
      </c>
      <c r="N13" s="118"/>
    </row>
    <row r="14" spans="1:14" s="4" customFormat="1" ht="30" x14ac:dyDescent="0.25">
      <c r="A14" s="359"/>
      <c r="B14" s="354"/>
      <c r="C14" s="356"/>
      <c r="D14" s="354"/>
      <c r="E14" s="356"/>
      <c r="F14" s="354"/>
      <c r="G14" s="356"/>
      <c r="H14" s="10" t="s">
        <v>126</v>
      </c>
      <c r="I14" s="16">
        <f>'3. Kiadások'!C85</f>
        <v>69778</v>
      </c>
      <c r="J14" s="118"/>
      <c r="K14" s="118">
        <f>'3. Kiadások'!D85</f>
        <v>70978</v>
      </c>
      <c r="L14" s="118"/>
      <c r="M14" s="118">
        <f>'3. Kiadások'!E85</f>
        <v>81316</v>
      </c>
      <c r="N14" s="118"/>
    </row>
    <row r="15" spans="1:14" s="4" customFormat="1" ht="30" x14ac:dyDescent="0.25">
      <c r="A15" s="10" t="s">
        <v>98</v>
      </c>
      <c r="B15" s="14">
        <v>500</v>
      </c>
      <c r="C15" s="14"/>
      <c r="D15" s="14">
        <f>'2.2 Működési bevételek'!D47</f>
        <v>500</v>
      </c>
      <c r="E15" s="14"/>
      <c r="F15" s="14">
        <f>'2.2 Működési bevételek'!E47</f>
        <v>228</v>
      </c>
      <c r="G15" s="14"/>
      <c r="H15" s="10" t="s">
        <v>94</v>
      </c>
      <c r="I15" s="16">
        <f>'3. Kiadások'!C65</f>
        <v>3200</v>
      </c>
      <c r="J15" s="118"/>
      <c r="K15" s="118">
        <f>'3. Kiadások'!D65</f>
        <v>12592</v>
      </c>
      <c r="L15" s="118"/>
      <c r="M15" s="118">
        <f>'3. Kiadások'!E65</f>
        <v>25674</v>
      </c>
      <c r="N15" s="118"/>
    </row>
    <row r="16" spans="1:14" s="4" customFormat="1" x14ac:dyDescent="0.25">
      <c r="A16" s="10" t="s">
        <v>809</v>
      </c>
      <c r="B16" s="14"/>
      <c r="C16" s="14"/>
      <c r="D16" s="14"/>
      <c r="E16" s="14"/>
      <c r="F16" s="14">
        <f>'2.2 Működési bevételek'!E49+'2.2 Működési bevételek'!E51</f>
        <v>13809</v>
      </c>
      <c r="G16" s="14"/>
      <c r="H16" s="10"/>
      <c r="I16" s="16"/>
      <c r="J16" s="118"/>
      <c r="K16" s="118"/>
      <c r="L16" s="118"/>
      <c r="M16" s="118"/>
      <c r="N16" s="118"/>
    </row>
    <row r="17" spans="1:14" s="4" customFormat="1" ht="29.25" customHeight="1" x14ac:dyDescent="0.25">
      <c r="A17" s="11" t="s">
        <v>100</v>
      </c>
      <c r="B17" s="15">
        <f>SUM(B10:B15)</f>
        <v>161093</v>
      </c>
      <c r="C17" s="14"/>
      <c r="D17" s="15">
        <f>SUM(D10:D15)</f>
        <v>204994</v>
      </c>
      <c r="E17" s="15"/>
      <c r="F17" s="15">
        <f>SUM(F10:F16)</f>
        <v>228523</v>
      </c>
      <c r="G17" s="15"/>
      <c r="H17" s="11" t="s">
        <v>102</v>
      </c>
      <c r="I17" s="26">
        <f>SUM(I10:I15)</f>
        <v>163498</v>
      </c>
      <c r="J17" s="118"/>
      <c r="K17" s="26">
        <f>SUM(K10:K15)</f>
        <v>213619</v>
      </c>
      <c r="L17" s="118"/>
      <c r="M17" s="26">
        <f>SUM(M10:M15)</f>
        <v>237043</v>
      </c>
      <c r="N17" s="118"/>
    </row>
    <row r="18" spans="1:14" s="4" customFormat="1" ht="29.25" customHeight="1" x14ac:dyDescent="0.25">
      <c r="A18" s="10" t="s">
        <v>808</v>
      </c>
      <c r="B18" s="15"/>
      <c r="C18" s="14"/>
      <c r="D18" s="344"/>
      <c r="E18" s="311"/>
      <c r="F18" s="344"/>
      <c r="G18" s="311">
        <f>'2.2 Működési bevételek'!E45+'2.2 Működési bevételek'!E46</f>
        <v>4000</v>
      </c>
      <c r="H18" s="345"/>
      <c r="I18" s="338"/>
      <c r="J18" s="346"/>
      <c r="K18" s="26"/>
      <c r="L18" s="118"/>
      <c r="M18" s="26"/>
      <c r="N18" s="118"/>
    </row>
    <row r="19" spans="1:14" s="4" customFormat="1" ht="45" x14ac:dyDescent="0.25">
      <c r="A19" s="10" t="s">
        <v>807</v>
      </c>
      <c r="B19" s="118"/>
      <c r="C19" s="14">
        <f>'2.Bevételek'!C16</f>
        <v>10000</v>
      </c>
      <c r="D19" s="188"/>
      <c r="E19" s="188">
        <f>'2.1 Költségvetési bevételek'!D44+'2.1 Költségvetési bevételek'!D47+'2.2 Működési bevételek'!D48+'2.2 Működési bevételek'!D45</f>
        <v>56698</v>
      </c>
      <c r="F19" s="311"/>
      <c r="G19" s="311">
        <f>'2.1 Költségvetési bevételek'!E44+'2.1 Költségvetési bevételek'!E45+'2.1 Költségvetési bevételek'!E47+'2.2 Működési bevételek'!E48</f>
        <v>65585</v>
      </c>
      <c r="H19" s="12" t="s">
        <v>95</v>
      </c>
      <c r="I19" s="112"/>
      <c r="J19" s="17">
        <f>'3. Kiadások'!C71</f>
        <v>1005</v>
      </c>
      <c r="K19" s="118"/>
      <c r="L19" s="118">
        <f>'3. Kiadások'!D71</f>
        <v>16606</v>
      </c>
      <c r="M19" s="118"/>
      <c r="N19" s="118">
        <f>'3. Kiadások'!E71</f>
        <v>18961</v>
      </c>
    </row>
    <row r="20" spans="1:14" s="4" customFormat="1" ht="31.5" customHeight="1" x14ac:dyDescent="0.25">
      <c r="A20" s="10" t="s">
        <v>826</v>
      </c>
      <c r="B20" s="118"/>
      <c r="C20" s="14">
        <f>'2.2 Működési bevételek'!C50</f>
        <v>8262</v>
      </c>
      <c r="D20" s="188"/>
      <c r="E20" s="188">
        <f>'2.2 Működési bevételek'!D50</f>
        <v>17855</v>
      </c>
      <c r="F20" s="311"/>
      <c r="G20" s="311">
        <v>17855</v>
      </c>
      <c r="H20" s="12" t="s">
        <v>37</v>
      </c>
      <c r="I20" s="112"/>
      <c r="J20" s="17">
        <f>'3. Kiadások'!C76</f>
        <v>16652</v>
      </c>
      <c r="K20" s="118"/>
      <c r="L20" s="118">
        <f>'3. Kiadások'!D76</f>
        <v>51460</v>
      </c>
      <c r="M20" s="118"/>
      <c r="N20" s="118">
        <f>'3. Kiadások'!E76</f>
        <v>62117</v>
      </c>
    </row>
    <row r="21" spans="1:14" s="4" customFormat="1" ht="39.75" customHeight="1" x14ac:dyDescent="0.25">
      <c r="A21" s="11" t="s">
        <v>99</v>
      </c>
      <c r="B21" s="118"/>
      <c r="C21" s="15">
        <f>SUM(C12:C20)</f>
        <v>20062</v>
      </c>
      <c r="D21" s="15"/>
      <c r="E21" s="15">
        <f>SUM(E12:E20)</f>
        <v>76691</v>
      </c>
      <c r="F21" s="15"/>
      <c r="G21" s="15">
        <f>SUM(G12:G20)</f>
        <v>89598</v>
      </c>
      <c r="H21" s="11" t="s">
        <v>128</v>
      </c>
      <c r="I21" s="11"/>
      <c r="J21" s="26">
        <f>SUM(J19:J20)</f>
        <v>17657</v>
      </c>
      <c r="K21" s="118"/>
      <c r="L21" s="26">
        <f>SUM(L19:L20)</f>
        <v>68066</v>
      </c>
      <c r="M21" s="118"/>
      <c r="N21" s="26">
        <f>SUM(N19:N20)</f>
        <v>81078</v>
      </c>
    </row>
    <row r="22" spans="1:14" s="4" customFormat="1" ht="16.5" x14ac:dyDescent="0.25">
      <c r="A22" s="13" t="s">
        <v>101</v>
      </c>
      <c r="B22" s="352">
        <f>B17+C21</f>
        <v>181155</v>
      </c>
      <c r="C22" s="351"/>
      <c r="D22" s="352">
        <f>D17+E21</f>
        <v>281685</v>
      </c>
      <c r="E22" s="351"/>
      <c r="F22" s="352">
        <f>F17+G21+F20</f>
        <v>318121</v>
      </c>
      <c r="G22" s="351"/>
      <c r="H22" s="13" t="s">
        <v>129</v>
      </c>
      <c r="I22" s="352">
        <f>SUM(I17+J21)</f>
        <v>181155</v>
      </c>
      <c r="J22" s="351"/>
      <c r="K22" s="352">
        <f>SUM(K17+L21)</f>
        <v>281685</v>
      </c>
      <c r="L22" s="351"/>
      <c r="M22" s="352">
        <f>SUM(M17+N21)</f>
        <v>318121</v>
      </c>
      <c r="N22" s="351"/>
    </row>
    <row r="23" spans="1:14" s="4" customFormat="1" x14ac:dyDescent="0.25">
      <c r="A23"/>
      <c r="B23" s="6"/>
      <c r="C23" s="6"/>
      <c r="D23" s="6"/>
      <c r="E23" s="6"/>
      <c r="F23" s="6"/>
      <c r="G23" s="6"/>
      <c r="H23" t="s">
        <v>827</v>
      </c>
      <c r="I23"/>
      <c r="J23"/>
      <c r="L23" s="5"/>
    </row>
    <row r="24" spans="1:14" s="4" customFormat="1" x14ac:dyDescent="0.25">
      <c r="A24"/>
      <c r="B24"/>
      <c r="C24"/>
      <c r="D24"/>
      <c r="E24"/>
      <c r="F24"/>
      <c r="G24"/>
      <c r="H24"/>
      <c r="I24"/>
      <c r="J24"/>
    </row>
    <row r="25" spans="1:14" s="4" customFormat="1" x14ac:dyDescent="0.25">
      <c r="A25"/>
      <c r="B25"/>
      <c r="C25"/>
      <c r="D25"/>
      <c r="E25"/>
      <c r="F25"/>
      <c r="G25"/>
      <c r="H25"/>
      <c r="I25"/>
      <c r="J25"/>
    </row>
  </sheetData>
  <mergeCells count="22">
    <mergeCell ref="B22:C22"/>
    <mergeCell ref="I22:J22"/>
    <mergeCell ref="I6:J6"/>
    <mergeCell ref="D8:E8"/>
    <mergeCell ref="B8:C8"/>
    <mergeCell ref="I8:J8"/>
    <mergeCell ref="D13:D14"/>
    <mergeCell ref="E13:E14"/>
    <mergeCell ref="D22:E22"/>
    <mergeCell ref="A1:J1"/>
    <mergeCell ref="A13:A14"/>
    <mergeCell ref="B13:B14"/>
    <mergeCell ref="A2:J2"/>
    <mergeCell ref="C13:C14"/>
    <mergeCell ref="F8:G8"/>
    <mergeCell ref="M8:N8"/>
    <mergeCell ref="M22:N22"/>
    <mergeCell ref="F22:G22"/>
    <mergeCell ref="F13:F14"/>
    <mergeCell ref="G13:G14"/>
    <mergeCell ref="K8:L8"/>
    <mergeCell ref="K22:L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F7" zoomScale="120" zoomScaleNormal="120" workbookViewId="0">
      <selection activeCell="R16" sqref="R16"/>
    </sheetView>
  </sheetViews>
  <sheetFormatPr defaultRowHeight="15" x14ac:dyDescent="0.25"/>
  <cols>
    <col min="1" max="1" width="18.5703125" customWidth="1"/>
    <col min="2" max="2" width="16.5703125" bestFit="1" customWidth="1"/>
    <col min="3" max="3" width="19.140625" bestFit="1" customWidth="1"/>
    <col min="4" max="4" width="19.85546875" bestFit="1" customWidth="1"/>
    <col min="5" max="5" width="19.85546875" customWidth="1"/>
    <col min="6" max="6" width="17" customWidth="1"/>
    <col min="7" max="7" width="17.85546875" customWidth="1"/>
    <col min="8" max="8" width="20" customWidth="1"/>
    <col min="9" max="9" width="13.5703125" customWidth="1"/>
    <col min="14" max="14" width="9.85546875" customWidth="1"/>
    <col min="17" max="17" width="12" customWidth="1"/>
  </cols>
  <sheetData>
    <row r="1" spans="1:7" ht="15.75" x14ac:dyDescent="0.25">
      <c r="A1" s="390" t="s">
        <v>45</v>
      </c>
      <c r="B1" s="390"/>
      <c r="C1" s="390"/>
      <c r="D1" s="390"/>
      <c r="E1" s="390"/>
      <c r="F1" s="390"/>
      <c r="G1" s="390"/>
    </row>
    <row r="2" spans="1:7" x14ac:dyDescent="0.25">
      <c r="A2" s="369" t="s">
        <v>353</v>
      </c>
      <c r="B2" s="369"/>
      <c r="C2" s="369"/>
      <c r="D2" s="369"/>
      <c r="E2" s="369"/>
      <c r="F2" s="369"/>
      <c r="G2" s="369"/>
    </row>
    <row r="3" spans="1:7" x14ac:dyDescent="0.25">
      <c r="A3" s="369" t="s">
        <v>570</v>
      </c>
      <c r="B3" s="369"/>
      <c r="C3" s="369"/>
      <c r="D3" s="369"/>
      <c r="E3" s="369"/>
      <c r="F3" s="369"/>
      <c r="G3" s="369"/>
    </row>
    <row r="4" spans="1:7" x14ac:dyDescent="0.25">
      <c r="A4" s="7"/>
      <c r="B4" s="7"/>
      <c r="C4" s="7"/>
      <c r="D4" s="7"/>
      <c r="E4" s="7"/>
      <c r="F4" s="7"/>
      <c r="G4" s="8" t="s">
        <v>207</v>
      </c>
    </row>
    <row r="5" spans="1:7" x14ac:dyDescent="0.25">
      <c r="A5" s="7"/>
      <c r="B5" s="7"/>
      <c r="C5" s="7"/>
      <c r="D5" s="7"/>
      <c r="E5" s="7"/>
      <c r="F5" s="7"/>
      <c r="G5" s="8" t="s">
        <v>208</v>
      </c>
    </row>
    <row r="6" spans="1:7" x14ac:dyDescent="0.25">
      <c r="A6" s="7"/>
      <c r="B6" s="7"/>
      <c r="C6" s="7"/>
      <c r="D6" s="7"/>
      <c r="E6" s="7"/>
      <c r="F6" s="7"/>
      <c r="G6" s="8"/>
    </row>
    <row r="7" spans="1:7" x14ac:dyDescent="0.25">
      <c r="A7" s="398" t="s">
        <v>166</v>
      </c>
      <c r="B7" s="398"/>
      <c r="C7" s="172"/>
      <c r="D7" s="222"/>
      <c r="E7" s="222"/>
      <c r="F7" s="7"/>
      <c r="G7" s="8"/>
    </row>
    <row r="8" spans="1:7" x14ac:dyDescent="0.25">
      <c r="A8" s="172"/>
      <c r="B8" s="172"/>
      <c r="C8" s="172"/>
      <c r="D8" s="222"/>
      <c r="E8" s="222"/>
      <c r="F8" s="7"/>
      <c r="G8" s="174"/>
    </row>
    <row r="9" spans="1:7" x14ac:dyDescent="0.25">
      <c r="A9" s="173" t="s">
        <v>1</v>
      </c>
      <c r="B9" s="173" t="s">
        <v>476</v>
      </c>
      <c r="C9" s="173" t="s">
        <v>507</v>
      </c>
      <c r="D9" s="304" t="s">
        <v>557</v>
      </c>
      <c r="E9" s="224"/>
      <c r="F9" s="7"/>
      <c r="G9" s="8"/>
    </row>
    <row r="10" spans="1:7" x14ac:dyDescent="0.25">
      <c r="A10" s="53" t="s">
        <v>5</v>
      </c>
      <c r="B10" s="51">
        <v>13950</v>
      </c>
      <c r="C10" s="51">
        <v>13950</v>
      </c>
      <c r="D10" s="51">
        <v>13919</v>
      </c>
      <c r="E10" s="226"/>
      <c r="F10" s="7"/>
      <c r="G10" s="8"/>
    </row>
    <row r="11" spans="1:7" ht="45" x14ac:dyDescent="0.25">
      <c r="A11" s="53" t="s">
        <v>6</v>
      </c>
      <c r="B11" s="51">
        <v>3620</v>
      </c>
      <c r="C11" s="51">
        <v>3620</v>
      </c>
      <c r="D11" s="51">
        <v>3773</v>
      </c>
      <c r="E11" s="226"/>
      <c r="F11" s="7"/>
      <c r="G11" s="8"/>
    </row>
    <row r="12" spans="1:7" x14ac:dyDescent="0.25">
      <c r="A12" s="53" t="s">
        <v>164</v>
      </c>
      <c r="B12" s="51">
        <v>1984</v>
      </c>
      <c r="C12" s="51">
        <v>2004</v>
      </c>
      <c r="D12" s="51">
        <v>1354</v>
      </c>
      <c r="E12" s="226"/>
      <c r="F12" s="7"/>
      <c r="G12" s="8"/>
    </row>
    <row r="13" spans="1:7" x14ac:dyDescent="0.25">
      <c r="A13" s="53" t="s">
        <v>32</v>
      </c>
      <c r="B13" s="51">
        <v>254</v>
      </c>
      <c r="C13" s="51">
        <v>254</v>
      </c>
      <c r="D13" s="51">
        <v>716</v>
      </c>
      <c r="E13" s="226"/>
      <c r="F13" s="7"/>
      <c r="G13" s="148"/>
    </row>
    <row r="14" spans="1:7" ht="15.75" x14ac:dyDescent="0.25">
      <c r="A14" s="49" t="s">
        <v>44</v>
      </c>
      <c r="B14" s="49">
        <f>SUM(B10:B13)</f>
        <v>19808</v>
      </c>
      <c r="C14" s="49">
        <f>SUM(C10:C13)</f>
        <v>19828</v>
      </c>
      <c r="D14" s="49">
        <f>SUM(D10:D13)</f>
        <v>19762</v>
      </c>
      <c r="E14" s="227"/>
      <c r="F14" s="7"/>
      <c r="G14" s="8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398" t="s">
        <v>90</v>
      </c>
      <c r="B16" s="398"/>
      <c r="C16" s="172"/>
      <c r="D16" s="222"/>
      <c r="E16" s="222"/>
      <c r="F16" s="70"/>
      <c r="G16" s="70"/>
    </row>
    <row r="17" spans="1:18" x14ac:dyDescent="0.25">
      <c r="A17" s="66"/>
      <c r="B17" s="66"/>
      <c r="C17" s="172"/>
      <c r="D17" s="222"/>
      <c r="E17" s="222"/>
      <c r="F17" s="66"/>
      <c r="G17" s="66"/>
    </row>
    <row r="18" spans="1:18" ht="42.75" x14ac:dyDescent="0.25">
      <c r="A18" s="48" t="s">
        <v>46</v>
      </c>
      <c r="B18" s="48" t="s">
        <v>175</v>
      </c>
      <c r="C18" s="48" t="s">
        <v>511</v>
      </c>
      <c r="D18" s="48" t="s">
        <v>506</v>
      </c>
      <c r="E18" s="48" t="s">
        <v>564</v>
      </c>
      <c r="F18" s="157" t="s">
        <v>567</v>
      </c>
      <c r="G18" s="157" t="s">
        <v>569</v>
      </c>
      <c r="H18" s="180" t="s">
        <v>568</v>
      </c>
      <c r="K18" s="4"/>
      <c r="L18" s="238"/>
      <c r="M18" s="238"/>
      <c r="N18" s="238"/>
      <c r="O18" s="4"/>
      <c r="P18" s="4"/>
      <c r="Q18" s="4"/>
      <c r="R18" s="4"/>
    </row>
    <row r="19" spans="1:18" x14ac:dyDescent="0.25">
      <c r="A19" s="22" t="s">
        <v>172</v>
      </c>
      <c r="B19" s="60">
        <v>17873</v>
      </c>
      <c r="C19" s="60">
        <v>18273</v>
      </c>
      <c r="D19" s="60">
        <v>352</v>
      </c>
      <c r="E19" s="60">
        <f>B19+D19</f>
        <v>18225</v>
      </c>
      <c r="F19" s="179">
        <f>G25-B19</f>
        <v>5141</v>
      </c>
      <c r="G19" s="60">
        <f>H25-C19</f>
        <v>5143</v>
      </c>
      <c r="H19" s="179">
        <f>I25-E19</f>
        <v>3812</v>
      </c>
    </row>
    <row r="20" spans="1:18" x14ac:dyDescent="0.25">
      <c r="A20" s="22" t="s">
        <v>173</v>
      </c>
      <c r="B20" s="60">
        <v>11998</v>
      </c>
      <c r="C20" s="60">
        <v>12398</v>
      </c>
      <c r="D20" s="60">
        <v>134</v>
      </c>
      <c r="E20" s="60">
        <f t="shared" ref="E20:E21" si="0">B20+D20</f>
        <v>12132</v>
      </c>
      <c r="F20" s="179">
        <f t="shared" ref="F20:F21" si="1">G26-B20</f>
        <v>3748</v>
      </c>
      <c r="G20" s="60">
        <f t="shared" ref="G20:G22" si="2">H26-C20</f>
        <v>3748</v>
      </c>
      <c r="H20" s="179">
        <f t="shared" ref="H20:H22" si="3">I26-E20</f>
        <v>5134</v>
      </c>
      <c r="L20" s="232"/>
      <c r="M20" s="232"/>
      <c r="N20" s="232"/>
      <c r="O20" s="232"/>
      <c r="P20" s="232"/>
      <c r="R20" s="168"/>
    </row>
    <row r="21" spans="1:18" x14ac:dyDescent="0.25">
      <c r="A21" s="22" t="s">
        <v>174</v>
      </c>
      <c r="B21" s="60">
        <v>5945</v>
      </c>
      <c r="C21" s="60">
        <v>6345</v>
      </c>
      <c r="D21" s="60">
        <v>453</v>
      </c>
      <c r="E21" s="60">
        <f t="shared" si="0"/>
        <v>6398</v>
      </c>
      <c r="F21" s="179">
        <f t="shared" si="1"/>
        <v>2035</v>
      </c>
      <c r="G21" s="60">
        <f t="shared" si="2"/>
        <v>2035</v>
      </c>
      <c r="H21" s="179">
        <f t="shared" si="3"/>
        <v>2592</v>
      </c>
      <c r="J21" s="238"/>
      <c r="R21" s="168"/>
    </row>
    <row r="22" spans="1:18" x14ac:dyDescent="0.25">
      <c r="A22" s="43" t="s">
        <v>155</v>
      </c>
      <c r="B22" s="63">
        <f>SUM(B19:B21)</f>
        <v>35816</v>
      </c>
      <c r="C22" s="63">
        <f>SUM(C19:C21)</f>
        <v>37016</v>
      </c>
      <c r="D22" s="63">
        <f>SUM(D19:D21)</f>
        <v>939</v>
      </c>
      <c r="E22" s="63">
        <f>SUM(E19:E21)</f>
        <v>36755</v>
      </c>
      <c r="F22" s="63">
        <f t="shared" ref="F22" si="4">SUM(F19:F21)</f>
        <v>10924</v>
      </c>
      <c r="G22" s="83">
        <f t="shared" si="2"/>
        <v>10926</v>
      </c>
      <c r="H22" s="237">
        <f t="shared" si="3"/>
        <v>11538</v>
      </c>
    </row>
    <row r="23" spans="1:18" x14ac:dyDescent="0.25">
      <c r="A23" s="7"/>
      <c r="B23" s="7"/>
      <c r="C23" s="7"/>
      <c r="D23" s="7"/>
      <c r="E23" s="7"/>
      <c r="F23" s="7"/>
      <c r="G23" s="7"/>
    </row>
    <row r="24" spans="1:18" ht="42.75" x14ac:dyDescent="0.25">
      <c r="A24" s="64" t="s">
        <v>0</v>
      </c>
      <c r="B24" s="64" t="s">
        <v>176</v>
      </c>
      <c r="C24" s="173" t="s">
        <v>507</v>
      </c>
      <c r="D24" s="223" t="s">
        <v>557</v>
      </c>
      <c r="E24" s="223" t="s">
        <v>565</v>
      </c>
      <c r="F24" s="67" t="s">
        <v>566</v>
      </c>
      <c r="G24" s="64" t="s">
        <v>155</v>
      </c>
      <c r="H24" s="68" t="s">
        <v>510</v>
      </c>
      <c r="I24" s="221" t="s">
        <v>563</v>
      </c>
    </row>
    <row r="25" spans="1:18" x14ac:dyDescent="0.25">
      <c r="A25" s="22" t="s">
        <v>172</v>
      </c>
      <c r="B25" s="22">
        <v>20370</v>
      </c>
      <c r="C25" s="22">
        <v>20772</v>
      </c>
      <c r="D25" s="22">
        <v>19278</v>
      </c>
      <c r="E25" s="22">
        <v>2644</v>
      </c>
      <c r="F25" s="60">
        <v>2759</v>
      </c>
      <c r="G25" s="60">
        <f>B25+E25</f>
        <v>23014</v>
      </c>
      <c r="H25" s="179">
        <f>C25+E25</f>
        <v>23416</v>
      </c>
      <c r="I25" s="179">
        <f>D25+F25</f>
        <v>22037</v>
      </c>
    </row>
    <row r="26" spans="1:18" x14ac:dyDescent="0.25">
      <c r="A26" s="22" t="s">
        <v>173</v>
      </c>
      <c r="B26" s="22">
        <v>13970</v>
      </c>
      <c r="C26" s="22">
        <v>14370</v>
      </c>
      <c r="D26" s="22">
        <v>15413</v>
      </c>
      <c r="E26" s="22">
        <v>1776</v>
      </c>
      <c r="F26" s="60">
        <v>1853</v>
      </c>
      <c r="G26" s="60">
        <f t="shared" ref="G26:G28" si="5">B26+E26</f>
        <v>15746</v>
      </c>
      <c r="H26" s="179">
        <f t="shared" ref="H26:H28" si="6">C26+E26</f>
        <v>16146</v>
      </c>
      <c r="I26" s="179">
        <f t="shared" ref="I26:I28" si="7">D26+F26</f>
        <v>17266</v>
      </c>
    </row>
    <row r="27" spans="1:18" x14ac:dyDescent="0.25">
      <c r="A27" s="22" t="s">
        <v>174</v>
      </c>
      <c r="B27" s="22">
        <v>7100</v>
      </c>
      <c r="C27" s="22">
        <v>7500</v>
      </c>
      <c r="D27" s="22">
        <v>8072</v>
      </c>
      <c r="E27" s="22">
        <v>880</v>
      </c>
      <c r="F27" s="60">
        <v>918</v>
      </c>
      <c r="G27" s="60">
        <f t="shared" si="5"/>
        <v>7980</v>
      </c>
      <c r="H27" s="179">
        <f t="shared" si="6"/>
        <v>8380</v>
      </c>
      <c r="I27" s="179">
        <f t="shared" si="7"/>
        <v>8990</v>
      </c>
    </row>
    <row r="28" spans="1:18" ht="15.75" x14ac:dyDescent="0.25">
      <c r="A28" s="25" t="s">
        <v>155</v>
      </c>
      <c r="B28" s="25">
        <f>SUM(B25:B27)</f>
        <v>41440</v>
      </c>
      <c r="C28" s="25">
        <f>SUM(C25:C27)</f>
        <v>42642</v>
      </c>
      <c r="D28" s="25">
        <f>SUM(D25:D27)</f>
        <v>42763</v>
      </c>
      <c r="E28" s="25">
        <f>SUM(E25:E27)</f>
        <v>5300</v>
      </c>
      <c r="F28" s="25">
        <f t="shared" ref="F28" si="8">SUM(F25:F27)</f>
        <v>5530</v>
      </c>
      <c r="G28" s="83">
        <f t="shared" si="5"/>
        <v>46740</v>
      </c>
      <c r="H28" s="237">
        <f t="shared" si="6"/>
        <v>47942</v>
      </c>
      <c r="I28" s="237">
        <f t="shared" si="7"/>
        <v>48293</v>
      </c>
    </row>
    <row r="29" spans="1:18" x14ac:dyDescent="0.25">
      <c r="A29" s="7"/>
      <c r="B29" s="7"/>
      <c r="C29" s="7"/>
      <c r="D29" s="7"/>
      <c r="E29" s="7"/>
      <c r="F29" s="7"/>
      <c r="G29" s="7"/>
    </row>
    <row r="30" spans="1:18" x14ac:dyDescent="0.25">
      <c r="A30" s="65" t="s">
        <v>204</v>
      </c>
      <c r="B30" s="45" t="s">
        <v>206</v>
      </c>
      <c r="C30" s="45" t="s">
        <v>205</v>
      </c>
      <c r="D30" s="228"/>
      <c r="E30" s="228"/>
      <c r="F30" s="7"/>
    </row>
    <row r="31" spans="1:18" x14ac:dyDescent="0.25">
      <c r="A31" s="22" t="s">
        <v>172</v>
      </c>
      <c r="B31" s="22">
        <v>1229</v>
      </c>
      <c r="C31" s="146">
        <f>B31/B34*100</f>
        <v>49.918765231519089</v>
      </c>
      <c r="D31" s="229"/>
      <c r="E31" s="229"/>
      <c r="F31" s="7"/>
    </row>
    <row r="32" spans="1:18" x14ac:dyDescent="0.25">
      <c r="A32" s="22" t="s">
        <v>173</v>
      </c>
      <c r="B32" s="22">
        <v>825</v>
      </c>
      <c r="C32" s="146">
        <f>B32/B34*100</f>
        <v>33.509341998375305</v>
      </c>
      <c r="D32" s="229"/>
      <c r="E32" s="229"/>
      <c r="F32" s="7"/>
    </row>
    <row r="33" spans="1:7" x14ac:dyDescent="0.25">
      <c r="A33" s="22" t="s">
        <v>174</v>
      </c>
      <c r="B33" s="22">
        <v>408</v>
      </c>
      <c r="C33" s="146">
        <f>B33/B34*100</f>
        <v>16.571892770105606</v>
      </c>
      <c r="D33" s="229"/>
      <c r="E33" s="229"/>
      <c r="F33" s="7"/>
    </row>
    <row r="34" spans="1:7" x14ac:dyDescent="0.25">
      <c r="A34" s="22" t="s">
        <v>155</v>
      </c>
      <c r="B34" s="22">
        <f>SUM(B31:B33)</f>
        <v>2462</v>
      </c>
      <c r="C34" s="62">
        <f>SUM(C31:C33)</f>
        <v>100</v>
      </c>
      <c r="D34" s="230"/>
      <c r="E34" s="230"/>
      <c r="F34" s="7"/>
    </row>
    <row r="35" spans="1:7" x14ac:dyDescent="0.25">
      <c r="A35" s="7"/>
      <c r="B35" s="7"/>
      <c r="C35" s="7"/>
      <c r="D35" s="7"/>
      <c r="E35" s="7"/>
      <c r="F35" s="7"/>
      <c r="G35" s="7"/>
    </row>
    <row r="36" spans="1:7" x14ac:dyDescent="0.25">
      <c r="A36" s="77"/>
    </row>
  </sheetData>
  <mergeCells count="5">
    <mergeCell ref="A1:G1"/>
    <mergeCell ref="A2:G2"/>
    <mergeCell ref="A7:B7"/>
    <mergeCell ref="A16:B16"/>
    <mergeCell ref="A3:G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40" workbookViewId="0">
      <selection activeCell="I45" sqref="I45:N45"/>
    </sheetView>
  </sheetViews>
  <sheetFormatPr defaultRowHeight="15" x14ac:dyDescent="0.25"/>
  <cols>
    <col min="2" max="2" width="41.42578125" customWidth="1"/>
    <col min="3" max="3" width="12" customWidth="1"/>
    <col min="4" max="4" width="12.85546875" style="165" bestFit="1" customWidth="1"/>
    <col min="5" max="6" width="11.140625" customWidth="1"/>
  </cols>
  <sheetData>
    <row r="1" spans="1:7" ht="16.5" customHeight="1" x14ac:dyDescent="0.25">
      <c r="A1" s="4"/>
      <c r="B1" s="399" t="s">
        <v>166</v>
      </c>
      <c r="C1" s="399"/>
      <c r="D1" s="213"/>
    </row>
    <row r="2" spans="1:7" ht="16.5" customHeight="1" x14ac:dyDescent="0.25">
      <c r="A2" s="4"/>
      <c r="B2" s="400" t="s">
        <v>562</v>
      </c>
      <c r="C2" s="400"/>
      <c r="D2" s="213"/>
    </row>
    <row r="3" spans="1:7" ht="16.5" customHeight="1" x14ac:dyDescent="0.25">
      <c r="A3" s="4"/>
      <c r="B3" s="401" t="s">
        <v>196</v>
      </c>
      <c r="C3" s="401"/>
      <c r="D3" s="213"/>
    </row>
    <row r="4" spans="1:7" ht="16.5" customHeight="1" x14ac:dyDescent="0.25">
      <c r="A4" s="4"/>
      <c r="B4" s="214"/>
      <c r="C4" s="214"/>
      <c r="D4" s="213"/>
    </row>
    <row r="5" spans="1:7" ht="16.5" customHeight="1" x14ac:dyDescent="0.25">
      <c r="A5" s="4"/>
      <c r="B5" s="402" t="s">
        <v>197</v>
      </c>
      <c r="C5" s="402"/>
      <c r="D5" s="213"/>
    </row>
    <row r="6" spans="1:7" ht="16.5" customHeight="1" x14ac:dyDescent="0.25">
      <c r="A6" s="4"/>
      <c r="B6" s="403" t="s">
        <v>179</v>
      </c>
      <c r="C6" s="403"/>
      <c r="D6" s="213"/>
    </row>
    <row r="7" spans="1:7" ht="48" customHeight="1" x14ac:dyDescent="0.25">
      <c r="A7" s="206"/>
      <c r="B7" s="57" t="s">
        <v>1</v>
      </c>
      <c r="C7" s="57" t="s">
        <v>481</v>
      </c>
      <c r="D7" s="157" t="s">
        <v>507</v>
      </c>
      <c r="E7" s="157" t="s">
        <v>557</v>
      </c>
      <c r="F7" s="147" t="s">
        <v>551</v>
      </c>
      <c r="G7" s="4"/>
    </row>
    <row r="8" spans="1:7" ht="16.5" customHeight="1" x14ac:dyDescent="0.25">
      <c r="A8" s="206" t="s">
        <v>307</v>
      </c>
      <c r="B8" s="16" t="s">
        <v>3</v>
      </c>
      <c r="C8" s="16">
        <v>12467</v>
      </c>
      <c r="D8" s="16">
        <v>12467</v>
      </c>
      <c r="E8" s="1">
        <v>12788</v>
      </c>
      <c r="F8" s="1">
        <v>12788</v>
      </c>
    </row>
    <row r="9" spans="1:7" ht="16.5" customHeight="1" x14ac:dyDescent="0.25">
      <c r="A9" s="206" t="s">
        <v>308</v>
      </c>
      <c r="B9" s="16" t="s">
        <v>604</v>
      </c>
      <c r="C9" s="16">
        <v>680</v>
      </c>
      <c r="D9" s="16">
        <v>630</v>
      </c>
      <c r="E9" s="1">
        <v>0</v>
      </c>
      <c r="F9" s="1">
        <v>0</v>
      </c>
    </row>
    <row r="10" spans="1:7" ht="16.5" customHeight="1" x14ac:dyDescent="0.25">
      <c r="A10" s="206" t="s">
        <v>412</v>
      </c>
      <c r="B10" s="16" t="s">
        <v>561</v>
      </c>
      <c r="C10" s="16">
        <v>0</v>
      </c>
      <c r="D10" s="16">
        <v>0</v>
      </c>
      <c r="E10" s="1">
        <v>400</v>
      </c>
      <c r="F10" s="1">
        <v>400</v>
      </c>
    </row>
    <row r="11" spans="1:7" ht="16.5" customHeight="1" x14ac:dyDescent="0.25">
      <c r="A11" s="206" t="s">
        <v>310</v>
      </c>
      <c r="B11" s="16" t="s">
        <v>165</v>
      </c>
      <c r="C11" s="16">
        <v>370</v>
      </c>
      <c r="D11" s="16">
        <v>370</v>
      </c>
      <c r="E11" s="1">
        <v>367</v>
      </c>
      <c r="F11" s="1">
        <v>367</v>
      </c>
    </row>
    <row r="12" spans="1:7" ht="16.5" customHeight="1" x14ac:dyDescent="0.25">
      <c r="A12" s="206" t="s">
        <v>311</v>
      </c>
      <c r="B12" s="16" t="s">
        <v>4</v>
      </c>
      <c r="C12" s="16">
        <v>83</v>
      </c>
      <c r="D12" s="16">
        <v>83</v>
      </c>
      <c r="E12" s="1">
        <v>53</v>
      </c>
      <c r="F12" s="1">
        <v>53</v>
      </c>
    </row>
    <row r="13" spans="1:7" ht="16.5" customHeight="1" x14ac:dyDescent="0.25">
      <c r="A13" s="206" t="s">
        <v>350</v>
      </c>
      <c r="B13" s="16" t="s">
        <v>351</v>
      </c>
      <c r="C13" s="16">
        <v>0</v>
      </c>
      <c r="D13" s="16">
        <v>50</v>
      </c>
      <c r="E13" s="1">
        <v>50</v>
      </c>
      <c r="F13" s="1">
        <v>50</v>
      </c>
    </row>
    <row r="14" spans="1:7" ht="16.5" customHeight="1" x14ac:dyDescent="0.25">
      <c r="A14" s="211" t="s">
        <v>312</v>
      </c>
      <c r="B14" s="36" t="s">
        <v>5</v>
      </c>
      <c r="C14" s="28">
        <f>SUM(C8:C13)</f>
        <v>13600</v>
      </c>
      <c r="D14" s="28">
        <f>SUM(D8:D13)</f>
        <v>13600</v>
      </c>
      <c r="E14" s="28">
        <f>SUM(E8:E13)</f>
        <v>13658</v>
      </c>
      <c r="F14" s="28">
        <f>SUM(F8:F13)</f>
        <v>13658</v>
      </c>
    </row>
    <row r="15" spans="1:7" ht="16.5" customHeight="1" x14ac:dyDescent="0.25">
      <c r="A15" s="206" t="s">
        <v>313</v>
      </c>
      <c r="B15" s="32" t="s">
        <v>21</v>
      </c>
      <c r="C15" s="16">
        <f>'4.3 Szakmár'!C15+'4.4 Öregcsertő'!C15+'4.5 Újtelek'!C15+'4.6 Jegyző'!C15</f>
        <v>0</v>
      </c>
      <c r="D15" s="16">
        <f>'4.3 Szakmár'!D15+'4.4 Öregcsertő'!D15+'4.5 Újtelek'!D15+'4.6 Jegyző'!D15</f>
        <v>0</v>
      </c>
      <c r="E15" s="1">
        <v>0</v>
      </c>
      <c r="F15" s="1">
        <v>0</v>
      </c>
    </row>
    <row r="16" spans="1:7" ht="16.5" customHeight="1" x14ac:dyDescent="0.25">
      <c r="A16" s="206" t="s">
        <v>314</v>
      </c>
      <c r="B16" s="32" t="s">
        <v>340</v>
      </c>
      <c r="C16" s="16">
        <v>350</v>
      </c>
      <c r="D16" s="16">
        <v>350</v>
      </c>
      <c r="E16" s="1">
        <v>261</v>
      </c>
      <c r="F16" s="1">
        <v>261</v>
      </c>
    </row>
    <row r="17" spans="1:6" ht="16.5" customHeight="1" x14ac:dyDescent="0.25">
      <c r="A17" s="206" t="s">
        <v>315</v>
      </c>
      <c r="B17" s="32" t="s">
        <v>341</v>
      </c>
      <c r="C17" s="16">
        <f>'4.3 Szakmár'!C17+'4.4 Öregcsertő'!C17+'4.5 Újtelek'!C17+'4.6 Jegyző'!C17</f>
        <v>0</v>
      </c>
      <c r="D17" s="16">
        <f>'4.3 Szakmár'!D17+'4.4 Öregcsertő'!D17+'4.5 Újtelek'!D17+'4.6 Jegyző'!D17</f>
        <v>0</v>
      </c>
      <c r="E17" s="1">
        <v>0</v>
      </c>
      <c r="F17" s="1">
        <v>0</v>
      </c>
    </row>
    <row r="18" spans="1:6" ht="16.5" customHeight="1" x14ac:dyDescent="0.25">
      <c r="A18" s="211" t="s">
        <v>316</v>
      </c>
      <c r="B18" s="36" t="s">
        <v>22</v>
      </c>
      <c r="C18" s="28">
        <f>SUM(C15:C17)</f>
        <v>350</v>
      </c>
      <c r="D18" s="28">
        <f>SUM(D15:D17)</f>
        <v>350</v>
      </c>
      <c r="E18" s="28">
        <f>SUM(E15:E17)</f>
        <v>261</v>
      </c>
      <c r="F18" s="28">
        <f>SUM(F15:F17)</f>
        <v>261</v>
      </c>
    </row>
    <row r="19" spans="1:6" ht="16.5" customHeight="1" x14ac:dyDescent="0.25">
      <c r="A19" s="212" t="s">
        <v>317</v>
      </c>
      <c r="B19" s="33" t="s">
        <v>5</v>
      </c>
      <c r="C19" s="26">
        <f>C14+C18</f>
        <v>13950</v>
      </c>
      <c r="D19" s="26">
        <f>D14+D18</f>
        <v>13950</v>
      </c>
      <c r="E19" s="26">
        <f>E14+E18</f>
        <v>13919</v>
      </c>
      <c r="F19" s="26">
        <f>F14+F18</f>
        <v>13919</v>
      </c>
    </row>
    <row r="20" spans="1:6" ht="16.5" customHeight="1" x14ac:dyDescent="0.25">
      <c r="A20" s="206" t="s">
        <v>318</v>
      </c>
      <c r="B20" s="32" t="s">
        <v>342</v>
      </c>
      <c r="C20" s="16">
        <v>3320</v>
      </c>
      <c r="D20" s="16">
        <v>3320</v>
      </c>
      <c r="E20" s="1">
        <v>3614</v>
      </c>
      <c r="F20" s="1">
        <v>3614</v>
      </c>
    </row>
    <row r="21" spans="1:6" ht="16.5" customHeight="1" x14ac:dyDescent="0.25">
      <c r="A21" s="206" t="s">
        <v>319</v>
      </c>
      <c r="B21" s="32" t="s">
        <v>343</v>
      </c>
      <c r="C21" s="16">
        <v>150</v>
      </c>
      <c r="D21" s="16">
        <v>150</v>
      </c>
      <c r="E21" s="1">
        <v>12</v>
      </c>
      <c r="F21" s="1">
        <v>12</v>
      </c>
    </row>
    <row r="22" spans="1:6" ht="16.5" customHeight="1" x14ac:dyDescent="0.25">
      <c r="A22" s="206" t="s">
        <v>320</v>
      </c>
      <c r="B22" s="32" t="s">
        <v>344</v>
      </c>
      <c r="C22" s="16">
        <v>70</v>
      </c>
      <c r="D22" s="16">
        <v>70</v>
      </c>
      <c r="E22" s="1">
        <v>71</v>
      </c>
      <c r="F22" s="1">
        <v>71</v>
      </c>
    </row>
    <row r="23" spans="1:6" ht="16.5" customHeight="1" x14ac:dyDescent="0.25">
      <c r="A23" s="206" t="s">
        <v>345</v>
      </c>
      <c r="B23" s="32" t="s">
        <v>346</v>
      </c>
      <c r="C23" s="16">
        <v>0</v>
      </c>
      <c r="D23" s="16">
        <v>0</v>
      </c>
      <c r="E23" s="1">
        <v>0</v>
      </c>
      <c r="F23" s="1">
        <v>0</v>
      </c>
    </row>
    <row r="24" spans="1:6" ht="16.5" customHeight="1" x14ac:dyDescent="0.25">
      <c r="A24" s="206" t="s">
        <v>321</v>
      </c>
      <c r="B24" s="32" t="s">
        <v>347</v>
      </c>
      <c r="C24" s="16">
        <v>80</v>
      </c>
      <c r="D24" s="16">
        <v>80</v>
      </c>
      <c r="E24" s="1">
        <v>76</v>
      </c>
      <c r="F24" s="1">
        <v>76</v>
      </c>
    </row>
    <row r="25" spans="1:6" ht="16.5" customHeight="1" x14ac:dyDescent="0.25">
      <c r="A25" s="212" t="s">
        <v>322</v>
      </c>
      <c r="B25" s="33" t="s">
        <v>348</v>
      </c>
      <c r="C25" s="26">
        <f>SUM(C20:C24)</f>
        <v>3620</v>
      </c>
      <c r="D25" s="26">
        <f>SUM(D20:D24)</f>
        <v>3620</v>
      </c>
      <c r="E25" s="26">
        <f>SUM(E20:E24)</f>
        <v>3773</v>
      </c>
      <c r="F25" s="26">
        <f>SUM(F20:F24)</f>
        <v>3773</v>
      </c>
    </row>
    <row r="26" spans="1:6" ht="16.5" customHeight="1" x14ac:dyDescent="0.25">
      <c r="A26" s="206" t="s">
        <v>349</v>
      </c>
      <c r="B26" s="32" t="s">
        <v>7</v>
      </c>
      <c r="C26" s="16">
        <v>40</v>
      </c>
      <c r="D26" s="16">
        <v>40</v>
      </c>
      <c r="E26" s="1">
        <v>27</v>
      </c>
      <c r="F26" s="1">
        <v>27</v>
      </c>
    </row>
    <row r="27" spans="1:6" ht="16.5" customHeight="1" x14ac:dyDescent="0.25">
      <c r="A27" s="206" t="s">
        <v>323</v>
      </c>
      <c r="B27" s="16" t="s">
        <v>8</v>
      </c>
      <c r="C27" s="16">
        <v>380</v>
      </c>
      <c r="D27" s="16">
        <v>400</v>
      </c>
      <c r="E27" s="1">
        <v>256</v>
      </c>
      <c r="F27" s="1">
        <v>256</v>
      </c>
    </row>
    <row r="28" spans="1:6" ht="16.5" customHeight="1" x14ac:dyDescent="0.25">
      <c r="A28" s="206" t="s">
        <v>324</v>
      </c>
      <c r="B28" s="36" t="s">
        <v>9</v>
      </c>
      <c r="C28" s="28">
        <f>SUM(C26:C27)</f>
        <v>420</v>
      </c>
      <c r="D28" s="28">
        <f>SUM(D26:D27)</f>
        <v>440</v>
      </c>
      <c r="E28" s="28">
        <f>SUM(E26:E27)</f>
        <v>283</v>
      </c>
      <c r="F28" s="28">
        <f>SUM(F26:F27)</f>
        <v>283</v>
      </c>
    </row>
    <row r="29" spans="1:6" ht="16.5" customHeight="1" x14ac:dyDescent="0.25">
      <c r="A29" s="206" t="s">
        <v>325</v>
      </c>
      <c r="B29" s="32" t="s">
        <v>10</v>
      </c>
      <c r="C29" s="16">
        <f>'4.3 Szakmár'!C29+'4.4 Öregcsertő'!C29+'4.5 Újtelek'!C29+'4.6 Jegyző'!C29</f>
        <v>0</v>
      </c>
      <c r="D29" s="16">
        <f>'4.3 Szakmár'!D29+'4.4 Öregcsertő'!D29+'4.5 Újtelek'!D29+'4.6 Jegyző'!D29</f>
        <v>0</v>
      </c>
      <c r="E29" s="1">
        <v>0</v>
      </c>
      <c r="F29" s="1">
        <v>0</v>
      </c>
    </row>
    <row r="30" spans="1:6" x14ac:dyDescent="0.25">
      <c r="A30" s="206" t="s">
        <v>326</v>
      </c>
      <c r="B30" s="32" t="s">
        <v>11</v>
      </c>
      <c r="C30" s="16">
        <v>85</v>
      </c>
      <c r="D30" s="16">
        <v>85</v>
      </c>
      <c r="E30" s="1">
        <v>90</v>
      </c>
      <c r="F30" s="1">
        <v>80</v>
      </c>
    </row>
    <row r="31" spans="1:6" x14ac:dyDescent="0.25">
      <c r="A31" s="206" t="s">
        <v>327</v>
      </c>
      <c r="B31" s="36" t="s">
        <v>12</v>
      </c>
      <c r="C31" s="28">
        <f>SUM(C29:C30)</f>
        <v>85</v>
      </c>
      <c r="D31" s="28">
        <f>SUM(D29:D30)</f>
        <v>85</v>
      </c>
      <c r="E31" s="28">
        <f>SUM(E29:E30)</f>
        <v>90</v>
      </c>
      <c r="F31" s="28">
        <f>SUM(F29:F30)</f>
        <v>80</v>
      </c>
    </row>
    <row r="32" spans="1:6" x14ac:dyDescent="0.25">
      <c r="A32" s="206" t="s">
        <v>328</v>
      </c>
      <c r="B32" s="32" t="s">
        <v>13</v>
      </c>
      <c r="C32" s="16">
        <v>600</v>
      </c>
      <c r="D32" s="16">
        <v>600</v>
      </c>
      <c r="E32" s="1">
        <v>288</v>
      </c>
      <c r="F32" s="1">
        <v>288</v>
      </c>
    </row>
    <row r="33" spans="1:6" x14ac:dyDescent="0.25">
      <c r="A33" s="206" t="s">
        <v>329</v>
      </c>
      <c r="B33" s="16" t="s">
        <v>14</v>
      </c>
      <c r="C33" s="16">
        <v>0</v>
      </c>
      <c r="D33" s="16">
        <v>0</v>
      </c>
      <c r="E33" s="1">
        <v>0</v>
      </c>
      <c r="F33" s="1">
        <v>0</v>
      </c>
    </row>
    <row r="34" spans="1:6" x14ac:dyDescent="0.25">
      <c r="A34" s="206" t="s">
        <v>330</v>
      </c>
      <c r="B34" s="16" t="s">
        <v>352</v>
      </c>
      <c r="C34" s="16">
        <v>30</v>
      </c>
      <c r="D34" s="16">
        <v>30</v>
      </c>
      <c r="E34" s="1">
        <v>190</v>
      </c>
      <c r="F34" s="1">
        <v>190</v>
      </c>
    </row>
    <row r="35" spans="1:6" x14ac:dyDescent="0.25">
      <c r="A35" s="206" t="s">
        <v>331</v>
      </c>
      <c r="B35" s="16" t="s">
        <v>15</v>
      </c>
      <c r="C35" s="16">
        <v>300</v>
      </c>
      <c r="D35" s="16">
        <v>300</v>
      </c>
      <c r="E35" s="1">
        <v>295</v>
      </c>
      <c r="F35" s="1">
        <v>295</v>
      </c>
    </row>
    <row r="36" spans="1:6" x14ac:dyDescent="0.25">
      <c r="A36" s="206" t="s">
        <v>332</v>
      </c>
      <c r="B36" s="36" t="s">
        <v>16</v>
      </c>
      <c r="C36" s="28">
        <f>SUM(C32:C35)</f>
        <v>930</v>
      </c>
      <c r="D36" s="28">
        <f>SUM(D32:D35)</f>
        <v>930</v>
      </c>
      <c r="E36" s="28">
        <f>SUM(E32:E35)</f>
        <v>773</v>
      </c>
      <c r="F36" s="28">
        <f>SUM(F32:F35)</f>
        <v>773</v>
      </c>
    </row>
    <row r="37" spans="1:6" x14ac:dyDescent="0.25">
      <c r="A37" s="206" t="s">
        <v>333</v>
      </c>
      <c r="B37" s="36" t="s">
        <v>168</v>
      </c>
      <c r="C37" s="28">
        <v>50</v>
      </c>
      <c r="D37" s="28">
        <v>50</v>
      </c>
      <c r="E37" s="1">
        <v>0</v>
      </c>
      <c r="F37" s="1">
        <v>0</v>
      </c>
    </row>
    <row r="38" spans="1:6" x14ac:dyDescent="0.25">
      <c r="A38" s="206" t="s">
        <v>334</v>
      </c>
      <c r="B38" s="32" t="s">
        <v>339</v>
      </c>
      <c r="C38" s="16">
        <v>325</v>
      </c>
      <c r="D38" s="16">
        <v>325</v>
      </c>
      <c r="E38" s="1">
        <v>193</v>
      </c>
      <c r="F38" s="1">
        <v>191</v>
      </c>
    </row>
    <row r="39" spans="1:6" x14ac:dyDescent="0.25">
      <c r="A39" s="206" t="s">
        <v>336</v>
      </c>
      <c r="B39" s="32" t="s">
        <v>337</v>
      </c>
      <c r="C39" s="16">
        <v>174</v>
      </c>
      <c r="D39" s="16">
        <v>174</v>
      </c>
      <c r="E39" s="1">
        <v>15</v>
      </c>
      <c r="F39" s="1">
        <v>15</v>
      </c>
    </row>
    <row r="40" spans="1:6" x14ac:dyDescent="0.25">
      <c r="A40" s="211" t="s">
        <v>338</v>
      </c>
      <c r="B40" s="36" t="s">
        <v>337</v>
      </c>
      <c r="C40" s="28">
        <f>SUM(C38:C39)</f>
        <v>499</v>
      </c>
      <c r="D40" s="28">
        <f>SUM(D38:D39)</f>
        <v>499</v>
      </c>
      <c r="E40" s="28">
        <f>SUM(E38:E39)</f>
        <v>208</v>
      </c>
      <c r="F40" s="28">
        <f>SUM(F38:F39)</f>
        <v>206</v>
      </c>
    </row>
    <row r="41" spans="1:6" x14ac:dyDescent="0.25">
      <c r="A41" s="212" t="s">
        <v>335</v>
      </c>
      <c r="B41" s="33" t="s">
        <v>164</v>
      </c>
      <c r="C41" s="26">
        <f>C28+C31+C36+C37+C40</f>
        <v>1984</v>
      </c>
      <c r="D41" s="26">
        <f>D28+D31+D36+D37+D40</f>
        <v>2004</v>
      </c>
      <c r="E41" s="26">
        <f>E28+E31+E36+E37+E40</f>
        <v>1354</v>
      </c>
      <c r="F41" s="26">
        <f>F28+F31+F36+F37+F40</f>
        <v>1342</v>
      </c>
    </row>
    <row r="42" spans="1:6" x14ac:dyDescent="0.25">
      <c r="A42" s="206" t="s">
        <v>442</v>
      </c>
      <c r="B42" s="32" t="s">
        <v>443</v>
      </c>
      <c r="C42" s="16">
        <v>200</v>
      </c>
      <c r="D42" s="16">
        <v>200</v>
      </c>
      <c r="E42" s="1">
        <v>661</v>
      </c>
      <c r="F42" s="1">
        <v>661</v>
      </c>
    </row>
    <row r="43" spans="1:6" x14ac:dyDescent="0.25">
      <c r="A43" s="206" t="s">
        <v>444</v>
      </c>
      <c r="B43" s="32" t="s">
        <v>482</v>
      </c>
      <c r="C43" s="16">
        <v>54</v>
      </c>
      <c r="D43" s="16">
        <v>54</v>
      </c>
      <c r="E43" s="1">
        <v>55</v>
      </c>
      <c r="F43" s="1">
        <v>55</v>
      </c>
    </row>
    <row r="44" spans="1:6" x14ac:dyDescent="0.25">
      <c r="A44" s="212" t="s">
        <v>483</v>
      </c>
      <c r="B44" s="33" t="s">
        <v>484</v>
      </c>
      <c r="C44" s="26">
        <f>SUM(C42:C43)</f>
        <v>254</v>
      </c>
      <c r="D44" s="26">
        <f>SUM(D42:D43)</f>
        <v>254</v>
      </c>
      <c r="E44" s="26">
        <f>SUM(E42:E43)</f>
        <v>716</v>
      </c>
      <c r="F44" s="26">
        <f>SUM(F42:F43)</f>
        <v>716</v>
      </c>
    </row>
    <row r="45" spans="1:6" ht="15.75" x14ac:dyDescent="0.25">
      <c r="A45" s="206"/>
      <c r="B45" s="59" t="s">
        <v>163</v>
      </c>
      <c r="C45" s="26">
        <f>C19+C25+C41+C44</f>
        <v>19808</v>
      </c>
      <c r="D45" s="26">
        <f>D19+D25+D41+D44</f>
        <v>19828</v>
      </c>
      <c r="E45" s="26">
        <f>E19+E25+E41+E44</f>
        <v>19762</v>
      </c>
      <c r="F45" s="26">
        <f>F19+F25+F41+F44</f>
        <v>19750</v>
      </c>
    </row>
    <row r="46" spans="1:6" ht="15.75" x14ac:dyDescent="0.25">
      <c r="A46" s="215"/>
      <c r="B46" s="176"/>
      <c r="C46" s="184"/>
      <c r="D46" s="184"/>
    </row>
    <row r="47" spans="1:6" x14ac:dyDescent="0.25">
      <c r="A47" s="4"/>
      <c r="B47" s="4"/>
      <c r="C47" s="4"/>
      <c r="D47" s="213"/>
    </row>
    <row r="48" spans="1:6" x14ac:dyDescent="0.25">
      <c r="A48" s="216" t="s">
        <v>502</v>
      </c>
      <c r="B48" s="206" t="s">
        <v>98</v>
      </c>
      <c r="C48" s="206">
        <v>0</v>
      </c>
      <c r="D48" s="206">
        <v>20</v>
      </c>
      <c r="E48" s="1">
        <v>41</v>
      </c>
      <c r="F48" s="1">
        <v>41</v>
      </c>
    </row>
    <row r="49" spans="1:6" x14ac:dyDescent="0.25">
      <c r="A49" s="216" t="s">
        <v>503</v>
      </c>
      <c r="B49" s="206" t="s">
        <v>605</v>
      </c>
      <c r="C49" s="206">
        <v>19808</v>
      </c>
      <c r="D49" s="206">
        <v>19808</v>
      </c>
      <c r="E49" s="1">
        <v>19721</v>
      </c>
      <c r="F49" s="1">
        <v>19709</v>
      </c>
    </row>
    <row r="50" spans="1:6" x14ac:dyDescent="0.25">
      <c r="A50" s="206"/>
      <c r="B50" s="212" t="s">
        <v>505</v>
      </c>
      <c r="C50" s="212">
        <f>SUM(C48:C49)</f>
        <v>19808</v>
      </c>
      <c r="D50" s="212">
        <f>SUM(D48:D49)</f>
        <v>19828</v>
      </c>
      <c r="E50" s="212">
        <f>SUM(E48:E49)</f>
        <v>19762</v>
      </c>
      <c r="F50" s="212">
        <f>SUM(F48:F49)</f>
        <v>19750</v>
      </c>
    </row>
  </sheetData>
  <mergeCells count="5">
    <mergeCell ref="B1:C1"/>
    <mergeCell ref="B2:C2"/>
    <mergeCell ref="B3:C3"/>
    <mergeCell ref="B5:C5"/>
    <mergeCell ref="B6:C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31" workbookViewId="0">
      <selection activeCell="J36" sqref="J36"/>
    </sheetView>
  </sheetViews>
  <sheetFormatPr defaultRowHeight="12.75" x14ac:dyDescent="0.2"/>
  <cols>
    <col min="1" max="1" width="9.140625" style="18"/>
    <col min="2" max="2" width="32.42578125" style="18" customWidth="1"/>
    <col min="3" max="3" width="12.7109375" style="18" customWidth="1"/>
    <col min="4" max="4" width="12.85546875" style="18" bestFit="1" customWidth="1"/>
    <col min="5" max="5" width="12.85546875" style="18" customWidth="1"/>
    <col min="6" max="6" width="10.28515625" style="18" customWidth="1"/>
    <col min="7" max="16384" width="9.140625" style="18"/>
  </cols>
  <sheetData>
    <row r="1" spans="1:8" ht="15.75" x14ac:dyDescent="0.2">
      <c r="A1" s="404" t="s">
        <v>198</v>
      </c>
      <c r="B1" s="404"/>
      <c r="C1" s="404"/>
      <c r="D1" s="404"/>
      <c r="E1" s="404"/>
    </row>
    <row r="2" spans="1:8" ht="15" x14ac:dyDescent="0.2">
      <c r="A2" s="405" t="s">
        <v>780</v>
      </c>
      <c r="B2" s="405"/>
      <c r="C2" s="405"/>
      <c r="D2" s="405"/>
      <c r="E2" s="405"/>
    </row>
    <row r="3" spans="1:8" ht="14.25" x14ac:dyDescent="0.2">
      <c r="A3" s="406" t="s">
        <v>354</v>
      </c>
      <c r="B3" s="406"/>
      <c r="C3" s="406"/>
      <c r="D3" s="406"/>
      <c r="E3" s="406"/>
    </row>
    <row r="4" spans="1:8" ht="15" x14ac:dyDescent="0.2">
      <c r="A4" s="55"/>
      <c r="B4" s="55"/>
    </row>
    <row r="5" spans="1:8" ht="15" x14ac:dyDescent="0.25">
      <c r="A5" s="50"/>
      <c r="B5" s="54" t="s">
        <v>195</v>
      </c>
    </row>
    <row r="6" spans="1:8" ht="15" x14ac:dyDescent="0.25">
      <c r="A6" s="50"/>
      <c r="B6" s="52" t="s">
        <v>179</v>
      </c>
    </row>
    <row r="7" spans="1:8" ht="30.75" customHeight="1" x14ac:dyDescent="0.25">
      <c r="A7" s="144"/>
      <c r="B7" s="57" t="s">
        <v>1</v>
      </c>
      <c r="C7" s="57" t="s">
        <v>481</v>
      </c>
      <c r="D7" s="157" t="s">
        <v>507</v>
      </c>
      <c r="E7" s="157" t="s">
        <v>557</v>
      </c>
      <c r="F7" s="147" t="s">
        <v>551</v>
      </c>
    </row>
    <row r="8" spans="1:8" ht="30" x14ac:dyDescent="0.25">
      <c r="A8" s="144" t="s">
        <v>307</v>
      </c>
      <c r="B8" s="16" t="s">
        <v>3</v>
      </c>
      <c r="C8" s="22">
        <f>'4.3 Szakmár'!C8+'4.4 Öregcsertő'!C8+'4.5 Újtelek'!C8+'4.6 Jegyző'!C8</f>
        <v>28289</v>
      </c>
      <c r="D8" s="22">
        <f>'4.3 Szakmár'!D8+'4.4 Öregcsertő'!D8+'4.5 Újtelek'!D8+'4.6 Jegyző'!D8</f>
        <v>28289</v>
      </c>
      <c r="E8" s="22">
        <f>'4.3 Szakmár'!E8+'4.4 Öregcsertő'!E8+'4.5 Újtelek'!E8+'4.6 Jegyző'!E8</f>
        <v>28113</v>
      </c>
      <c r="F8" s="22">
        <f>'4.3 Szakmár'!F8+'4.4 Öregcsertő'!F8+'4.5 Újtelek'!F8+'4.6 Jegyző'!F8</f>
        <v>28113</v>
      </c>
    </row>
    <row r="9" spans="1:8" ht="15" x14ac:dyDescent="0.25">
      <c r="A9" s="144" t="s">
        <v>308</v>
      </c>
      <c r="B9" s="16" t="s">
        <v>309</v>
      </c>
      <c r="C9" s="22">
        <f>'4.3 Szakmár'!C9+'4.4 Öregcsertő'!C9+'4.5 Újtelek'!C9+'4.6 Jegyző'!C9</f>
        <v>0</v>
      </c>
      <c r="D9" s="22">
        <f>'4.3 Szakmár'!D9+'4.4 Öregcsertő'!D9+'4.5 Újtelek'!D9+'4.6 Jegyző'!D9</f>
        <v>0</v>
      </c>
      <c r="E9" s="22">
        <f>'4.3 Szakmár'!E9+'4.4 Öregcsertő'!E9+'4.5 Újtelek'!E9+'4.6 Jegyző'!E9</f>
        <v>1420</v>
      </c>
      <c r="F9" s="22">
        <f>'4.3 Szakmár'!F9+'4.4 Öregcsertő'!F9+'4.5 Újtelek'!F9+'4.6 Jegyző'!F9</f>
        <v>1420</v>
      </c>
    </row>
    <row r="10" spans="1:8" ht="15" x14ac:dyDescent="0.25">
      <c r="A10" s="144" t="s">
        <v>559</v>
      </c>
      <c r="B10" s="16" t="s">
        <v>560</v>
      </c>
      <c r="C10" s="22">
        <f>'4.3 Szakmár'!C10+'4.4 Öregcsertő'!C10+'4.5 Újtelek'!C10+'4.6 Jegyző'!F10</f>
        <v>0</v>
      </c>
      <c r="D10" s="22">
        <f>'4.3 Szakmár'!D10+'4.4 Öregcsertő'!D10+'4.5 Újtelek'!D10+'4.6 Jegyző'!D10</f>
        <v>0</v>
      </c>
      <c r="E10" s="22">
        <f>'4.3 Szakmár'!E10+'4.4 Öregcsertő'!E10+'4.5 Újtelek'!E10+'4.6 Jegyző'!E10</f>
        <v>680</v>
      </c>
      <c r="F10" s="22">
        <f>'4.3 Szakmár'!E10+'4.4 Öregcsertő'!E10+'4.5 Újtelek'!E10+'4.6 Jegyző'!E10</f>
        <v>680</v>
      </c>
    </row>
    <row r="11" spans="1:8" ht="15" x14ac:dyDescent="0.25">
      <c r="A11" s="144" t="s">
        <v>310</v>
      </c>
      <c r="B11" s="16" t="s">
        <v>165</v>
      </c>
      <c r="C11" s="22">
        <f>'4.3 Szakmár'!C11+'4.4 Öregcsertő'!C11+'4.5 Újtelek'!C11+'4.6 Jegyző'!C11</f>
        <v>1878</v>
      </c>
      <c r="D11" s="22">
        <f>'4.3 Szakmár'!D11+'4.4 Öregcsertő'!D11+'4.5 Újtelek'!D11+'4.6 Jegyző'!D11</f>
        <v>1878</v>
      </c>
      <c r="E11" s="22">
        <f>'4.3 Szakmár'!E11+'4.4 Öregcsertő'!E11+'4.5 Újtelek'!E11+'4.6 Jegyző'!E11</f>
        <v>1879</v>
      </c>
      <c r="F11" s="22">
        <f>'4.3 Szakmár'!F11+'4.4 Öregcsertő'!F11+'4.5 Újtelek'!F11+'4.6 Jegyző'!F11</f>
        <v>1879</v>
      </c>
    </row>
    <row r="12" spans="1:8" ht="15" x14ac:dyDescent="0.25">
      <c r="A12" s="144" t="s">
        <v>311</v>
      </c>
      <c r="B12" s="16" t="s">
        <v>4</v>
      </c>
      <c r="C12" s="22">
        <f>'4.3 Szakmár'!C12+'4.4 Öregcsertő'!C12+'4.5 Újtelek'!C12+'4.6 Jegyző'!C12</f>
        <v>870</v>
      </c>
      <c r="D12" s="22">
        <f>'4.3 Szakmár'!D12+'4.4 Öregcsertő'!D12+'4.5 Újtelek'!D12+'4.6 Jegyző'!D12</f>
        <v>870</v>
      </c>
      <c r="E12" s="22">
        <f>'4.3 Szakmár'!E12+'4.4 Öregcsertő'!E12+'4.5 Újtelek'!E12+'4.6 Jegyző'!E12</f>
        <v>495</v>
      </c>
      <c r="F12" s="22">
        <f>'4.3 Szakmár'!F12+'4.4 Öregcsertő'!F12+'4.5 Újtelek'!F12+'4.6 Jegyző'!F12</f>
        <v>495</v>
      </c>
    </row>
    <row r="13" spans="1:8" ht="30" x14ac:dyDescent="0.25">
      <c r="A13" s="144" t="s">
        <v>350</v>
      </c>
      <c r="B13" s="16" t="s">
        <v>351</v>
      </c>
      <c r="C13" s="22">
        <f>'4.3 Szakmár'!C13+'4.4 Öregcsertő'!C13+'4.5 Újtelek'!C13+'4.6 Jegyző'!C13</f>
        <v>100</v>
      </c>
      <c r="D13" s="22">
        <f>'4.3 Szakmár'!D13+'4.4 Öregcsertő'!D13+'4.5 Újtelek'!D13+'4.6 Jegyző'!D13</f>
        <v>1300</v>
      </c>
      <c r="E13" s="22">
        <f>'4.3 Szakmár'!E13+'4.4 Öregcsertő'!E13+'4.5 Újtelek'!E13+'4.6 Jegyző'!E13</f>
        <v>890</v>
      </c>
      <c r="F13" s="22">
        <f>'4.3 Szakmár'!F13+'4.4 Öregcsertő'!F13+'4.5 Újtelek'!F13+'4.6 Jegyző'!F13</f>
        <v>890</v>
      </c>
    </row>
    <row r="14" spans="1:8" s="177" customFormat="1" ht="15" x14ac:dyDescent="0.25">
      <c r="A14" s="140" t="s">
        <v>312</v>
      </c>
      <c r="B14" s="36" t="s">
        <v>5</v>
      </c>
      <c r="C14" s="24">
        <f>'4.3 Szakmár'!C14+'4.4 Öregcsertő'!C14+'4.5 Újtelek'!C14+'4.6 Jegyző'!C14</f>
        <v>31137</v>
      </c>
      <c r="D14" s="24">
        <f>'4.3 Szakmár'!D14+'4.4 Öregcsertő'!D14+'4.5 Újtelek'!D14+'4.6 Jegyző'!D14</f>
        <v>32337</v>
      </c>
      <c r="E14" s="24">
        <f>'4.3 Szakmár'!E14+'4.4 Öregcsertő'!E14+'4.5 Újtelek'!E14+'4.6 Jegyző'!E14</f>
        <v>33477</v>
      </c>
      <c r="F14" s="24">
        <f>'4.3 Szakmár'!F14+'4.4 Öregcsertő'!F14+'4.5 Újtelek'!F14+'4.6 Jegyző'!F14</f>
        <v>33477</v>
      </c>
      <c r="H14" s="18"/>
    </row>
    <row r="15" spans="1:8" ht="15" x14ac:dyDescent="0.25">
      <c r="A15" s="144" t="s">
        <v>313</v>
      </c>
      <c r="B15" s="32" t="s">
        <v>21</v>
      </c>
      <c r="C15" s="22">
        <f>'4.3 Szakmár'!C15+'4.4 Öregcsertő'!C15+'4.5 Újtelek'!C15+'4.6 Jegyző'!C15</f>
        <v>0</v>
      </c>
      <c r="D15" s="22">
        <f>'4.3 Szakmár'!D15+'4.4 Öregcsertő'!D15+'4.5 Újtelek'!D15+'4.6 Jegyző'!D15</f>
        <v>0</v>
      </c>
      <c r="E15" s="22">
        <f>'4.3 Szakmár'!E15+'4.4 Öregcsertő'!E15+'4.5 Újtelek'!E15+'4.6 Jegyző'!E15</f>
        <v>0</v>
      </c>
      <c r="F15" s="22">
        <f>'4.3 Szakmár'!F15+'4.4 Öregcsertő'!F15+'4.5 Újtelek'!F15+'4.6 Jegyző'!F15</f>
        <v>0</v>
      </c>
    </row>
    <row r="16" spans="1:8" ht="30" x14ac:dyDescent="0.25">
      <c r="A16" s="141" t="s">
        <v>314</v>
      </c>
      <c r="B16" s="32" t="s">
        <v>340</v>
      </c>
      <c r="C16" s="22">
        <f>'4.3 Szakmár'!C16+'4.4 Öregcsertő'!C16+'4.5 Újtelek'!C16+'4.6 Jegyző'!C16</f>
        <v>0</v>
      </c>
      <c r="D16" s="22">
        <f>'4.3 Szakmár'!D16+'4.4 Öregcsertő'!D16+'4.5 Újtelek'!D16+'4.6 Jegyző'!D16</f>
        <v>0</v>
      </c>
      <c r="E16" s="22">
        <f>'4.3 Szakmár'!E16+'4.4 Öregcsertő'!E16+'4.5 Újtelek'!E16+'4.6 Jegyző'!E16</f>
        <v>0</v>
      </c>
      <c r="F16" s="22">
        <f>'4.3 Szakmár'!F16+'4.4 Öregcsertő'!F16+'4.5 Újtelek'!F16+'4.6 Jegyző'!F16</f>
        <v>0</v>
      </c>
    </row>
    <row r="17" spans="1:8" ht="30" x14ac:dyDescent="0.25">
      <c r="A17" s="141" t="s">
        <v>315</v>
      </c>
      <c r="B17" s="32" t="s">
        <v>341</v>
      </c>
      <c r="C17" s="22">
        <f>'4.3 Szakmár'!C17+'4.4 Öregcsertő'!C17+'4.5 Újtelek'!C17+'4.6 Jegyző'!C17</f>
        <v>0</v>
      </c>
      <c r="D17" s="22">
        <f>'4.3 Szakmár'!D17+'4.4 Öregcsertő'!D17+'4.5 Újtelek'!D17+'4.6 Jegyző'!D17</f>
        <v>0</v>
      </c>
      <c r="E17" s="22">
        <f>'4.3 Szakmár'!E17+'4.4 Öregcsertő'!E17+'4.5 Újtelek'!E17+'4.6 Jegyző'!E17</f>
        <v>0</v>
      </c>
      <c r="F17" s="22">
        <f>'4.3 Szakmár'!F17+'4.4 Öregcsertő'!F17+'4.5 Újtelek'!F17+'4.6 Jegyző'!F17</f>
        <v>0</v>
      </c>
    </row>
    <row r="18" spans="1:8" s="177" customFormat="1" ht="15" x14ac:dyDescent="0.25">
      <c r="A18" s="142" t="s">
        <v>316</v>
      </c>
      <c r="B18" s="36" t="s">
        <v>22</v>
      </c>
      <c r="C18" s="24">
        <f>'4.3 Szakmár'!C18+'4.4 Öregcsertő'!C18+'4.5 Újtelek'!C18+'4.6 Jegyző'!C18</f>
        <v>0</v>
      </c>
      <c r="D18" s="24">
        <f>'4.3 Szakmár'!D18+'4.4 Öregcsertő'!D18+'4.5 Újtelek'!D18+'4.6 Jegyző'!D18</f>
        <v>0</v>
      </c>
      <c r="E18" s="24">
        <f>'4.3 Szakmár'!E18+'4.4 Öregcsertő'!E18+'4.5 Újtelek'!E18+'4.6 Jegyző'!E18</f>
        <v>0</v>
      </c>
      <c r="F18" s="24">
        <f>'4.3 Szakmár'!F18+'4.4 Öregcsertő'!F18+'4.5 Újtelek'!F18+'4.6 Jegyző'!F18</f>
        <v>0</v>
      </c>
      <c r="H18" s="18"/>
    </row>
    <row r="19" spans="1:8" s="178" customFormat="1" ht="14.25" x14ac:dyDescent="0.2">
      <c r="A19" s="143" t="s">
        <v>317</v>
      </c>
      <c r="B19" s="33" t="s">
        <v>5</v>
      </c>
      <c r="C19" s="27">
        <f>'4.3 Szakmár'!C19+'4.4 Öregcsertő'!C19+'4.5 Újtelek'!C19+'4.6 Jegyző'!C19</f>
        <v>31137</v>
      </c>
      <c r="D19" s="27">
        <f>'4.3 Szakmár'!D19+'4.4 Öregcsertő'!D19+'4.5 Újtelek'!D19+'4.6 Jegyző'!D19</f>
        <v>32337</v>
      </c>
      <c r="E19" s="27">
        <f>'4.3 Szakmár'!E19+'4.4 Öregcsertő'!E19+'4.5 Újtelek'!E19+'4.6 Jegyző'!E19</f>
        <v>33477</v>
      </c>
      <c r="F19" s="27">
        <f>'4.3 Szakmár'!F19+'4.4 Öregcsertő'!F19+'4.5 Újtelek'!F19+'4.6 Jegyző'!F19</f>
        <v>33477</v>
      </c>
      <c r="H19" s="18"/>
    </row>
    <row r="20" spans="1:8" ht="15" x14ac:dyDescent="0.25">
      <c r="A20" s="141" t="s">
        <v>318</v>
      </c>
      <c r="B20" s="32" t="s">
        <v>342</v>
      </c>
      <c r="C20" s="22">
        <f>'4.3 Szakmár'!C20+'4.4 Öregcsertő'!C20+'4.5 Újtelek'!C20+'4.6 Jegyző'!C20</f>
        <v>6998</v>
      </c>
      <c r="D20" s="22">
        <f>'4.3 Szakmár'!D20+'4.4 Öregcsertő'!D20+'4.5 Újtelek'!D20+'4.6 Jegyző'!D20</f>
        <v>6998</v>
      </c>
      <c r="E20" s="22">
        <f>'4.3 Szakmár'!E20+'4.4 Öregcsertő'!E20+'4.5 Újtelek'!E20+'4.6 Jegyző'!E20</f>
        <v>8298</v>
      </c>
      <c r="F20" s="22">
        <f>'4.3 Szakmár'!F20+'4.4 Öregcsertő'!F20+'4.5 Újtelek'!F20+'4.6 Jegyző'!F20</f>
        <v>8298</v>
      </c>
    </row>
    <row r="21" spans="1:8" ht="15" x14ac:dyDescent="0.25">
      <c r="A21" s="141" t="s">
        <v>319</v>
      </c>
      <c r="B21" s="32" t="s">
        <v>343</v>
      </c>
      <c r="C21" s="22">
        <f>'4.3 Szakmár'!C21+'4.4 Öregcsertő'!C21+'4.5 Újtelek'!C21+'4.6 Jegyző'!C21</f>
        <v>150</v>
      </c>
      <c r="D21" s="22">
        <f>'4.3 Szakmár'!D21+'4.4 Öregcsertő'!D21+'4.5 Újtelek'!D21+'4.6 Jegyző'!D21</f>
        <v>150</v>
      </c>
      <c r="E21" s="22">
        <f>'4.3 Szakmár'!E21+'4.4 Öregcsertő'!E21+'4.5 Újtelek'!E21+'4.6 Jegyző'!E21</f>
        <v>12</v>
      </c>
      <c r="F21" s="22">
        <f>'4.3 Szakmár'!F21+'4.4 Öregcsertő'!F21+'4.5 Újtelek'!F21+'4.6 Jegyző'!F21</f>
        <v>12</v>
      </c>
    </row>
    <row r="22" spans="1:8" ht="15" x14ac:dyDescent="0.25">
      <c r="A22" s="141" t="s">
        <v>320</v>
      </c>
      <c r="B22" s="32" t="s">
        <v>344</v>
      </c>
      <c r="C22" s="22">
        <f>'4.3 Szakmár'!C22+'4.4 Öregcsertő'!C22+'4.5 Újtelek'!C22+'4.6 Jegyző'!C22</f>
        <v>450</v>
      </c>
      <c r="D22" s="22">
        <f>'4.3 Szakmár'!D22+'4.4 Öregcsertő'!D22+'4.5 Újtelek'!D22+'4.6 Jegyző'!D22</f>
        <v>450</v>
      </c>
      <c r="E22" s="22">
        <f>'4.3 Szakmár'!E22+'4.4 Öregcsertő'!E22+'4.5 Újtelek'!E22+'4.6 Jegyző'!E22</f>
        <v>368</v>
      </c>
      <c r="F22" s="22">
        <f>'4.3 Szakmár'!F22+'4.4 Öregcsertő'!F22+'4.5 Újtelek'!F22+'4.6 Jegyző'!F22</f>
        <v>368</v>
      </c>
    </row>
    <row r="23" spans="1:8" ht="15" x14ac:dyDescent="0.25">
      <c r="A23" s="141" t="s">
        <v>345</v>
      </c>
      <c r="B23" s="32" t="s">
        <v>346</v>
      </c>
      <c r="C23" s="22">
        <f>'4.3 Szakmár'!C23+'4.4 Öregcsertő'!C23+'4.5 Újtelek'!C23+'4.6 Jegyző'!C23</f>
        <v>50</v>
      </c>
      <c r="D23" s="22">
        <f>'4.3 Szakmár'!D23+'4.4 Öregcsertő'!D23+'4.5 Újtelek'!D23+'4.6 Jegyző'!D23</f>
        <v>50</v>
      </c>
      <c r="E23" s="22">
        <f>'4.3 Szakmár'!E23+'4.4 Öregcsertő'!E23+'4.5 Újtelek'!E23+'4.6 Jegyző'!E23</f>
        <v>30</v>
      </c>
      <c r="F23" s="22">
        <f>'4.3 Szakmár'!F23+'4.4 Öregcsertő'!F23+'4.5 Újtelek'!F23+'4.6 Jegyző'!F23</f>
        <v>30</v>
      </c>
    </row>
    <row r="24" spans="1:8" ht="15" x14ac:dyDescent="0.25">
      <c r="A24" s="141" t="s">
        <v>321</v>
      </c>
      <c r="B24" s="32" t="s">
        <v>347</v>
      </c>
      <c r="C24" s="22">
        <f>'4.3 Szakmár'!C24+'4.4 Öregcsertő'!C24+'4.5 Újtelek'!C24+'4.6 Jegyző'!C24</f>
        <v>465</v>
      </c>
      <c r="D24" s="22">
        <f>'4.3 Szakmár'!D24+'4.4 Öregcsertő'!D24+'4.5 Újtelek'!D24+'4.6 Jegyző'!D24</f>
        <v>465</v>
      </c>
      <c r="E24" s="22">
        <f>'4.3 Szakmár'!E24+'4.4 Öregcsertő'!E24+'4.5 Újtelek'!E24+'4.6 Jegyző'!E24</f>
        <v>391</v>
      </c>
      <c r="F24" s="22">
        <f>'4.3 Szakmár'!F24+'4.4 Öregcsertő'!F24+'4.5 Újtelek'!F24+'4.6 Jegyző'!F24</f>
        <v>391</v>
      </c>
    </row>
    <row r="25" spans="1:8" s="178" customFormat="1" ht="14.25" x14ac:dyDescent="0.2">
      <c r="A25" s="143" t="s">
        <v>322</v>
      </c>
      <c r="B25" s="38" t="s">
        <v>348</v>
      </c>
      <c r="C25" s="27">
        <f>'4.3 Szakmár'!C25+'4.4 Öregcsertő'!C25+'4.5 Újtelek'!C25+'4.6 Jegyző'!C25</f>
        <v>8113</v>
      </c>
      <c r="D25" s="27">
        <f>'4.3 Szakmár'!D25+'4.4 Öregcsertő'!D25+'4.5 Újtelek'!D25+'4.6 Jegyző'!D25</f>
        <v>8113</v>
      </c>
      <c r="E25" s="27">
        <f>'4.3 Szakmár'!E25+'4.4 Öregcsertő'!E25+'4.5 Újtelek'!E25+'4.6 Jegyző'!E25</f>
        <v>9099</v>
      </c>
      <c r="F25" s="27">
        <f>'4.3 Szakmár'!F25+'4.4 Öregcsertő'!F25+'4.5 Újtelek'!F25+'4.6 Jegyző'!F25</f>
        <v>9099</v>
      </c>
      <c r="H25" s="18"/>
    </row>
    <row r="26" spans="1:8" ht="15" x14ac:dyDescent="0.25">
      <c r="A26" s="141" t="s">
        <v>349</v>
      </c>
      <c r="B26" s="145" t="s">
        <v>7</v>
      </c>
      <c r="C26" s="22">
        <f>'4.3 Szakmár'!C26+'4.4 Öregcsertő'!C26+'4.5 Újtelek'!C26+'4.6 Jegyző'!C26</f>
        <v>500</v>
      </c>
      <c r="D26" s="22">
        <f>'4.3 Szakmár'!D26+'4.4 Öregcsertő'!D26+'4.5 Újtelek'!D26+'4.6 Jegyző'!D26</f>
        <v>500</v>
      </c>
      <c r="E26" s="22">
        <f>'4.3 Szakmár'!E26+'4.4 Öregcsertő'!E26+'4.5 Újtelek'!E26+'4.6 Jegyző'!E26</f>
        <v>219</v>
      </c>
      <c r="F26" s="22">
        <f>'4.3 Szakmár'!F26+'4.4 Öregcsertő'!F26+'4.5 Újtelek'!F26+'4.6 Jegyző'!F26</f>
        <v>219</v>
      </c>
    </row>
    <row r="27" spans="1:8" ht="15" x14ac:dyDescent="0.25">
      <c r="A27" s="144" t="s">
        <v>323</v>
      </c>
      <c r="B27" s="16" t="s">
        <v>8</v>
      </c>
      <c r="C27" s="22">
        <f>'4.3 Szakmár'!C27+'4.4 Öregcsertő'!C27+'4.5 Újtelek'!C27+'4.6 Jegyző'!C27</f>
        <v>750</v>
      </c>
      <c r="D27" s="22">
        <f>'4.3 Szakmár'!D27+'4.4 Öregcsertő'!D27+'4.5 Újtelek'!D27+'4.6 Jegyző'!D27</f>
        <v>752</v>
      </c>
      <c r="E27" s="22">
        <f>'4.3 Szakmár'!E27+'4.4 Öregcsertő'!E27+'4.5 Újtelek'!E27+'4.6 Jegyző'!E27</f>
        <v>498</v>
      </c>
      <c r="F27" s="22">
        <f>'4.3 Szakmár'!F27+'4.4 Öregcsertő'!F27+'4.5 Újtelek'!F27+'4.6 Jegyző'!F27</f>
        <v>498</v>
      </c>
    </row>
    <row r="28" spans="1:8" s="177" customFormat="1" ht="15" x14ac:dyDescent="0.25">
      <c r="A28" s="140" t="s">
        <v>324</v>
      </c>
      <c r="B28" s="36" t="s">
        <v>9</v>
      </c>
      <c r="C28" s="24">
        <f>'4.3 Szakmár'!C28+'4.4 Öregcsertő'!C28+'4.5 Újtelek'!C28+'4.6 Jegyző'!C28</f>
        <v>1250</v>
      </c>
      <c r="D28" s="24">
        <f>'4.3 Szakmár'!D28+'4.4 Öregcsertő'!D28+'4.5 Újtelek'!D28+'4.6 Jegyző'!D28</f>
        <v>1252</v>
      </c>
      <c r="E28" s="24">
        <f>'4.3 Szakmár'!E28+'4.4 Öregcsertő'!E28+'4.5 Újtelek'!E28+'4.6 Jegyző'!E28</f>
        <v>717</v>
      </c>
      <c r="F28" s="24">
        <f>'4.3 Szakmár'!F28+'4.4 Öregcsertő'!F28+'4.5 Újtelek'!F28+'4.6 Jegyző'!F28</f>
        <v>717</v>
      </c>
      <c r="H28" s="18"/>
    </row>
    <row r="29" spans="1:8" ht="30" x14ac:dyDescent="0.25">
      <c r="A29" s="144" t="s">
        <v>325</v>
      </c>
      <c r="B29" s="32" t="s">
        <v>10</v>
      </c>
      <c r="C29" s="22">
        <f>'4.3 Szakmár'!C29+'4.4 Öregcsertő'!C29+'4.5 Újtelek'!C29+'4.6 Jegyző'!C29</f>
        <v>0</v>
      </c>
      <c r="D29" s="22">
        <f>'4.3 Szakmár'!D29+'4.4 Öregcsertő'!D29+'4.5 Újtelek'!D29+'4.6 Jegyző'!D29</f>
        <v>0</v>
      </c>
      <c r="E29" s="22">
        <f>'4.3 Szakmár'!E29+'4.4 Öregcsertő'!E29+'4.5 Újtelek'!E29+'4.6 Jegyző'!E29</f>
        <v>84</v>
      </c>
      <c r="F29" s="22">
        <f>'4.3 Szakmár'!F29+'4.4 Öregcsertő'!F29+'4.5 Újtelek'!F29+'4.6 Jegyző'!F29</f>
        <v>84</v>
      </c>
    </row>
    <row r="30" spans="1:8" ht="30" x14ac:dyDescent="0.25">
      <c r="A30" s="144" t="s">
        <v>326</v>
      </c>
      <c r="B30" s="32" t="s">
        <v>11</v>
      </c>
      <c r="C30" s="22">
        <f>'4.3 Szakmár'!C30+'4.4 Öregcsertő'!C30+'4.5 Újtelek'!C30+'4.6 Jegyző'!C30</f>
        <v>1000</v>
      </c>
      <c r="D30" s="22">
        <f>'4.3 Szakmár'!D30+'4.4 Öregcsertő'!D30+'4.5 Újtelek'!D30+'4.6 Jegyző'!D30</f>
        <v>1000</v>
      </c>
      <c r="E30" s="22">
        <f>'4.3 Szakmár'!E30+'4.4 Öregcsertő'!E30+'4.5 Újtelek'!E30+'4.6 Jegyző'!E30</f>
        <v>707</v>
      </c>
      <c r="F30" s="22">
        <f>'4.3 Szakmár'!F30+'4.4 Öregcsertő'!F30+'4.5 Újtelek'!F30+'4.6 Jegyző'!F30</f>
        <v>707</v>
      </c>
    </row>
    <row r="31" spans="1:8" s="177" customFormat="1" ht="15" x14ac:dyDescent="0.25">
      <c r="A31" s="140" t="s">
        <v>327</v>
      </c>
      <c r="B31" s="36" t="s">
        <v>12</v>
      </c>
      <c r="C31" s="24">
        <f>'4.3 Szakmár'!C31+'4.4 Öregcsertő'!C31+'4.5 Újtelek'!C31+'4.6 Jegyző'!C31</f>
        <v>1000</v>
      </c>
      <c r="D31" s="24">
        <f>'4.3 Szakmár'!D31+'4.4 Öregcsertő'!D31+'4.5 Újtelek'!D31+'4.6 Jegyző'!D31</f>
        <v>1000</v>
      </c>
      <c r="E31" s="24">
        <f>'4.3 Szakmár'!E31+'4.4 Öregcsertő'!E31+'4.5 Újtelek'!E31+'4.6 Jegyző'!E31</f>
        <v>791</v>
      </c>
      <c r="F31" s="24">
        <f>'4.3 Szakmár'!F31+'4.4 Öregcsertő'!F31+'4.5 Újtelek'!F31+'4.6 Jegyző'!F31</f>
        <v>791</v>
      </c>
      <c r="H31" s="18"/>
    </row>
    <row r="32" spans="1:8" ht="15" x14ac:dyDescent="0.25">
      <c r="A32" s="144" t="s">
        <v>328</v>
      </c>
      <c r="B32" s="32" t="s">
        <v>13</v>
      </c>
      <c r="C32" s="22">
        <f>'4.3 Szakmár'!C32+'4.4 Öregcsertő'!C32+'4.5 Újtelek'!C32+'4.6 Jegyző'!C32</f>
        <v>1040</v>
      </c>
      <c r="D32" s="22">
        <f>'4.3 Szakmár'!D32+'4.4 Öregcsertő'!D32+'4.5 Újtelek'!D32+'4.6 Jegyző'!D32</f>
        <v>1040</v>
      </c>
      <c r="E32" s="22">
        <f>'4.3 Szakmár'!E32+'4.4 Öregcsertő'!E32+'4.5 Újtelek'!E32+'4.6 Jegyző'!E32</f>
        <v>1153</v>
      </c>
      <c r="F32" s="22">
        <f>'4.3 Szakmár'!F32+'4.4 Öregcsertő'!F32+'4.5 Újtelek'!F32+'4.6 Jegyző'!F32</f>
        <v>1153</v>
      </c>
    </row>
    <row r="33" spans="1:8" ht="15" x14ac:dyDescent="0.25">
      <c r="A33" s="144" t="s">
        <v>329</v>
      </c>
      <c r="B33" s="16" t="s">
        <v>14</v>
      </c>
      <c r="C33" s="22">
        <f>'4.3 Szakmár'!C33+'4.4 Öregcsertő'!C33+'4.5 Újtelek'!C33+'4.6 Jegyző'!C33</f>
        <v>300</v>
      </c>
      <c r="D33" s="22">
        <f>'4.3 Szakmár'!D33+'4.4 Öregcsertő'!D33+'4.5 Újtelek'!D33+'4.6 Jegyző'!D33</f>
        <v>300</v>
      </c>
      <c r="E33" s="22">
        <f>'4.3 Szakmár'!E33+'4.4 Öregcsertő'!E33+'4.5 Újtelek'!E33+'4.6 Jegyző'!E33</f>
        <v>92</v>
      </c>
      <c r="F33" s="22">
        <f>'4.3 Szakmár'!F33+'4.4 Öregcsertő'!F33+'4.5 Újtelek'!F33+'4.6 Jegyző'!F33</f>
        <v>92</v>
      </c>
    </row>
    <row r="34" spans="1:8" ht="15" x14ac:dyDescent="0.25">
      <c r="A34" s="144" t="s">
        <v>330</v>
      </c>
      <c r="B34" s="16" t="s">
        <v>352</v>
      </c>
      <c r="C34" s="22">
        <f>'4.3 Szakmár'!C34+'4.4 Öregcsertő'!C34+'4.5 Újtelek'!C34+'4.6 Jegyző'!C34</f>
        <v>0</v>
      </c>
      <c r="D34" s="22">
        <f>'4.3 Szakmár'!D34+'4.4 Öregcsertő'!D34+'4.5 Újtelek'!D34+'4.6 Jegyző'!D34</f>
        <v>0</v>
      </c>
      <c r="E34" s="22">
        <f>'4.3 Szakmár'!E34+'4.4 Öregcsertő'!E34+'4.5 Újtelek'!E34+'4.6 Jegyző'!E34</f>
        <v>4</v>
      </c>
      <c r="F34" s="22">
        <f>'4.3 Szakmár'!F34+'4.4 Öregcsertő'!F34+'4.5 Újtelek'!F34+'4.6 Jegyző'!F34</f>
        <v>4</v>
      </c>
    </row>
    <row r="35" spans="1:8" ht="15" x14ac:dyDescent="0.25">
      <c r="A35" s="144" t="s">
        <v>331</v>
      </c>
      <c r="B35" s="16" t="s">
        <v>15</v>
      </c>
      <c r="C35" s="22">
        <f>'4.3 Szakmár'!C35+'4.4 Öregcsertő'!C35+'4.5 Újtelek'!C35+'4.6 Jegyző'!C35</f>
        <v>1750</v>
      </c>
      <c r="D35" s="22">
        <f>'4.3 Szakmár'!D35+'4.4 Öregcsertő'!D35+'4.5 Újtelek'!D35+'4.6 Jegyző'!D35</f>
        <v>1950</v>
      </c>
      <c r="E35" s="22">
        <f>'4.3 Szakmár'!E35+'4.4 Öregcsertő'!E35+'4.5 Újtelek'!E35+'4.6 Jegyző'!E35</f>
        <v>1736</v>
      </c>
      <c r="F35" s="22">
        <f>'4.3 Szakmár'!F35+'4.4 Öregcsertő'!F35+'4.5 Újtelek'!F35+'4.6 Jegyző'!F35</f>
        <v>1678</v>
      </c>
    </row>
    <row r="36" spans="1:8" s="177" customFormat="1" ht="15" x14ac:dyDescent="0.25">
      <c r="A36" s="140" t="s">
        <v>332</v>
      </c>
      <c r="B36" s="36" t="s">
        <v>16</v>
      </c>
      <c r="C36" s="24">
        <f>'4.3 Szakmár'!C36+'4.4 Öregcsertő'!C36+'4.5 Újtelek'!C36+'4.6 Jegyző'!C36</f>
        <v>3090</v>
      </c>
      <c r="D36" s="24">
        <f>'4.3 Szakmár'!D36+'4.4 Öregcsertő'!D36+'4.5 Újtelek'!D36+'4.6 Jegyző'!D36</f>
        <v>3290</v>
      </c>
      <c r="E36" s="24">
        <f>'4.3 Szakmár'!E36+'4.4 Öregcsertő'!E36+'4.5 Újtelek'!E36+'4.6 Jegyző'!E36</f>
        <v>2985</v>
      </c>
      <c r="F36" s="24">
        <f>'4.3 Szakmár'!F36+'4.4 Öregcsertő'!F36+'4.5 Újtelek'!F36+'4.6 Jegyző'!F36</f>
        <v>2927</v>
      </c>
      <c r="H36" s="18"/>
    </row>
    <row r="37" spans="1:8" s="177" customFormat="1" ht="15" x14ac:dyDescent="0.25">
      <c r="A37" s="140" t="s">
        <v>333</v>
      </c>
      <c r="B37" s="36" t="s">
        <v>168</v>
      </c>
      <c r="C37" s="24">
        <f>'4.3 Szakmár'!C37+'4.4 Öregcsertő'!C37+'4.5 Újtelek'!C37+'4.6 Jegyző'!C37</f>
        <v>420</v>
      </c>
      <c r="D37" s="24">
        <f>'4.3 Szakmár'!D37+'4.4 Öregcsertő'!D37+'4.5 Újtelek'!D37+'4.6 Jegyző'!D37</f>
        <v>429</v>
      </c>
      <c r="E37" s="24">
        <f>'4.3 Szakmár'!E37+'4.4 Öregcsertő'!E37+'4.5 Újtelek'!E37+'4.6 Jegyző'!E37</f>
        <v>224</v>
      </c>
      <c r="F37" s="24">
        <f>'4.3 Szakmár'!F37+'4.4 Öregcsertő'!F37+'4.5 Újtelek'!F37+'4.6 Jegyző'!F37</f>
        <v>224</v>
      </c>
      <c r="H37" s="18"/>
    </row>
    <row r="38" spans="1:8" ht="15" x14ac:dyDescent="0.25">
      <c r="A38" s="144" t="s">
        <v>334</v>
      </c>
      <c r="B38" s="32" t="s">
        <v>339</v>
      </c>
      <c r="C38" s="22">
        <f>'4.3 Szakmár'!C38+'4.4 Öregcsertő'!C38+'4.5 Újtelek'!C38+'4.6 Jegyző'!C38</f>
        <v>1230</v>
      </c>
      <c r="D38" s="22">
        <f>'4.3 Szakmár'!D38+'4.4 Öregcsertő'!D38+'4.5 Újtelek'!D38+'4.6 Jegyző'!D38</f>
        <v>1230</v>
      </c>
      <c r="E38" s="22">
        <f>'4.3 Szakmár'!E38+'4.4 Öregcsertő'!E38+'4.5 Újtelek'!E38+'4.6 Jegyző'!E38</f>
        <v>1039</v>
      </c>
      <c r="F38" s="22">
        <f>'4.3 Szakmár'!F38+'4.4 Öregcsertő'!F38+'4.5 Újtelek'!F38+'4.6 Jegyző'!F38</f>
        <v>1023</v>
      </c>
    </row>
    <row r="39" spans="1:8" ht="15" x14ac:dyDescent="0.25">
      <c r="A39" s="144" t="s">
        <v>336</v>
      </c>
      <c r="B39" s="32" t="s">
        <v>337</v>
      </c>
      <c r="C39" s="22">
        <f>'4.3 Szakmár'!C39+'4.4 Öregcsertő'!C39+'4.5 Újtelek'!C39+'4.6 Jegyző'!C39</f>
        <v>500</v>
      </c>
      <c r="D39" s="22">
        <f>'4.3 Szakmár'!D39+'4.4 Öregcsertő'!D39+'4.5 Újtelek'!D39+'4.6 Jegyző'!D39</f>
        <v>291</v>
      </c>
      <c r="E39" s="22">
        <f>'4.3 Szakmár'!E39+'4.4 Öregcsertő'!E39+'4.5 Újtelek'!E39+'4.6 Jegyző'!E39</f>
        <v>35</v>
      </c>
      <c r="F39" s="22">
        <f>'4.3 Szakmár'!F39+'4.4 Öregcsertő'!F39+'4.5 Újtelek'!F39+'4.6 Jegyző'!F39</f>
        <v>35</v>
      </c>
    </row>
    <row r="40" spans="1:8" s="177" customFormat="1" ht="15" x14ac:dyDescent="0.25">
      <c r="A40" s="140" t="s">
        <v>338</v>
      </c>
      <c r="B40" s="36" t="s">
        <v>337</v>
      </c>
      <c r="C40" s="24">
        <f>'4.3 Szakmár'!C40+'4.4 Öregcsertő'!C40+'4.5 Újtelek'!C40+'4.6 Jegyző'!C40</f>
        <v>1730</v>
      </c>
      <c r="D40" s="24">
        <f>'4.3 Szakmár'!D40+'4.4 Öregcsertő'!D40+'4.5 Újtelek'!D40+'4.6 Jegyző'!D40</f>
        <v>1521</v>
      </c>
      <c r="E40" s="24">
        <f>'4.3 Szakmár'!E40+'4.4 Öregcsertő'!E40+'4.5 Újtelek'!E40+'4.6 Jegyző'!E40</f>
        <v>1074</v>
      </c>
      <c r="F40" s="24">
        <f>'4.3 Szakmár'!F40+'4.4 Öregcsertő'!F40+'4.5 Újtelek'!F40+'4.6 Jegyző'!F40</f>
        <v>1058</v>
      </c>
      <c r="H40" s="18"/>
    </row>
    <row r="41" spans="1:8" s="178" customFormat="1" ht="15" x14ac:dyDescent="0.25">
      <c r="A41" s="161" t="s">
        <v>335</v>
      </c>
      <c r="B41" s="33" t="s">
        <v>164</v>
      </c>
      <c r="C41" s="27">
        <f>'4.3 Szakmár'!C41+'4.4 Öregcsertő'!C41+'4.5 Újtelek'!C41+'4.6 Jegyző'!C41</f>
        <v>7490</v>
      </c>
      <c r="D41" s="27">
        <f>'4.3 Szakmár'!D41+'4.4 Öregcsertő'!D41+'4.5 Újtelek'!D41+'4.6 Jegyző'!D41</f>
        <v>7492</v>
      </c>
      <c r="E41" s="27">
        <f>'4.3 Szakmár'!E41+'4.4 Öregcsertő'!E41+'4.5 Újtelek'!E41+'4.6 Jegyző'!E41</f>
        <v>5791</v>
      </c>
      <c r="F41" s="27">
        <f>'4.3 Szakmár'!F41+'4.4 Öregcsertő'!F41+'4.5 Újtelek'!F41+'4.6 Jegyző'!F41</f>
        <v>5717</v>
      </c>
      <c r="H41" s="18"/>
    </row>
    <row r="42" spans="1:8" s="178" customFormat="1" ht="31.5" x14ac:dyDescent="0.25">
      <c r="A42" s="161"/>
      <c r="B42" s="59" t="s">
        <v>163</v>
      </c>
      <c r="C42" s="27">
        <f>'4.3 Szakmár'!C42+'4.4 Öregcsertő'!C42+'4.5 Újtelek'!C42+'4.6 Jegyző'!C42</f>
        <v>46740</v>
      </c>
      <c r="D42" s="27">
        <f>'4.3 Szakmár'!D42+'4.4 Öregcsertő'!D42+'4.5 Újtelek'!D42+'4.6 Jegyző'!D42</f>
        <v>47942</v>
      </c>
      <c r="E42" s="27">
        <f>'4.3 Szakmár'!E42+'4.4 Öregcsertő'!E42+'4.5 Újtelek'!E42+'4.6 Jegyző'!E42</f>
        <v>48367</v>
      </c>
      <c r="F42" s="27">
        <f>'4.3 Szakmár'!F42+'4.4 Öregcsertő'!F42+'4.5 Újtelek'!F42+'4.6 Jegyző'!F42</f>
        <v>48293</v>
      </c>
      <c r="H42" s="18"/>
    </row>
    <row r="44" spans="1:8" ht="15" x14ac:dyDescent="0.25">
      <c r="A44" s="154" t="s">
        <v>531</v>
      </c>
      <c r="B44" s="141" t="s">
        <v>86</v>
      </c>
      <c r="C44" s="141">
        <v>0</v>
      </c>
      <c r="D44" s="141">
        <v>2</v>
      </c>
      <c r="E44" s="141">
        <v>2</v>
      </c>
      <c r="F44" s="236">
        <v>2</v>
      </c>
    </row>
    <row r="45" spans="1:8" ht="15" x14ac:dyDescent="0.25">
      <c r="A45" s="154" t="s">
        <v>503</v>
      </c>
      <c r="B45" s="141" t="s">
        <v>504</v>
      </c>
      <c r="C45" s="141">
        <v>46740</v>
      </c>
      <c r="D45" s="141">
        <v>47940</v>
      </c>
      <c r="E45" s="141">
        <v>48365</v>
      </c>
      <c r="F45" s="236">
        <v>48291</v>
      </c>
    </row>
    <row r="46" spans="1:8" ht="15" x14ac:dyDescent="0.25">
      <c r="A46" s="141"/>
      <c r="B46" s="143" t="s">
        <v>505</v>
      </c>
      <c r="C46" s="143">
        <f>SUM(C44:C45)</f>
        <v>46740</v>
      </c>
      <c r="D46" s="143">
        <f>SUM(D44:D45)</f>
        <v>47942</v>
      </c>
      <c r="E46" s="143">
        <f t="shared" ref="E46:F46" si="0">SUM(E44:E45)</f>
        <v>48367</v>
      </c>
      <c r="F46" s="143">
        <f t="shared" si="0"/>
        <v>48293</v>
      </c>
    </row>
    <row r="47" spans="1:8" ht="15" x14ac:dyDescent="0.25">
      <c r="A47" s="175"/>
      <c r="B47" s="191"/>
      <c r="C47" s="191"/>
      <c r="D47" s="191"/>
      <c r="E47" s="191"/>
    </row>
    <row r="48" spans="1:8" ht="15" x14ac:dyDescent="0.25">
      <c r="A48" s="175"/>
      <c r="B48" s="191"/>
      <c r="C48" s="191"/>
      <c r="D48" s="191"/>
      <c r="E48" s="191"/>
    </row>
    <row r="49" spans="1:5" ht="15" x14ac:dyDescent="0.25">
      <c r="A49" s="175"/>
      <c r="B49" s="191"/>
      <c r="C49" s="175"/>
      <c r="D49" s="175"/>
      <c r="E49" s="191"/>
    </row>
    <row r="50" spans="1:5" x14ac:dyDescent="0.2">
      <c r="C50" s="231"/>
      <c r="D50" s="235"/>
    </row>
  </sheetData>
  <mergeCells count="3">
    <mergeCell ref="A1:E1"/>
    <mergeCell ref="A2:E2"/>
    <mergeCell ref="A3:E3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opLeftCell="A19" zoomScaleNormal="100" workbookViewId="0">
      <selection activeCell="M56" sqref="M56"/>
    </sheetView>
  </sheetViews>
  <sheetFormatPr defaultRowHeight="12.75" x14ac:dyDescent="0.2"/>
  <cols>
    <col min="1" max="1" width="9.140625" style="18"/>
    <col min="2" max="2" width="33.5703125" style="18" customWidth="1"/>
    <col min="3" max="3" width="12.28515625" style="18" customWidth="1"/>
    <col min="4" max="5" width="10.85546875" style="18" customWidth="1"/>
    <col min="6" max="6" width="10.140625" style="18" customWidth="1"/>
    <col min="7" max="16384" width="9.140625" style="18"/>
  </cols>
  <sheetData>
    <row r="1" spans="1:6" ht="15.75" x14ac:dyDescent="0.25">
      <c r="A1" s="407" t="s">
        <v>171</v>
      </c>
      <c r="B1" s="407"/>
    </row>
    <row r="2" spans="1:6" ht="15" x14ac:dyDescent="0.25">
      <c r="A2" s="408" t="s">
        <v>779</v>
      </c>
      <c r="B2" s="408"/>
    </row>
    <row r="3" spans="1:6" ht="14.25" x14ac:dyDescent="0.2">
      <c r="A3" s="406" t="s">
        <v>200</v>
      </c>
      <c r="B3" s="406"/>
    </row>
    <row r="4" spans="1:6" ht="15" x14ac:dyDescent="0.25">
      <c r="A4" s="50"/>
      <c r="B4" s="50"/>
    </row>
    <row r="5" spans="1:6" ht="15" x14ac:dyDescent="0.25">
      <c r="A5" s="50"/>
      <c r="B5" s="54" t="s">
        <v>199</v>
      </c>
    </row>
    <row r="6" spans="1:6" ht="15" x14ac:dyDescent="0.25">
      <c r="A6" s="50"/>
      <c r="B6" s="52" t="s">
        <v>179</v>
      </c>
    </row>
    <row r="7" spans="1:6" ht="32.25" customHeight="1" x14ac:dyDescent="0.25">
      <c r="A7" s="144"/>
      <c r="B7" s="57" t="s">
        <v>1</v>
      </c>
      <c r="C7" s="57" t="s">
        <v>2</v>
      </c>
      <c r="D7" s="57" t="s">
        <v>507</v>
      </c>
      <c r="E7" s="57" t="s">
        <v>557</v>
      </c>
      <c r="F7" s="57" t="s">
        <v>551</v>
      </c>
    </row>
    <row r="8" spans="1:6" ht="30" x14ac:dyDescent="0.25">
      <c r="A8" s="144" t="s">
        <v>307</v>
      </c>
      <c r="B8" s="16" t="s">
        <v>3</v>
      </c>
      <c r="C8" s="22">
        <v>11495</v>
      </c>
      <c r="D8" s="22">
        <v>11495</v>
      </c>
      <c r="E8" s="22">
        <v>11229</v>
      </c>
      <c r="F8" s="22">
        <v>11229</v>
      </c>
    </row>
    <row r="9" spans="1:6" ht="15" x14ac:dyDescent="0.25">
      <c r="A9" s="144" t="s">
        <v>412</v>
      </c>
      <c r="B9" s="16" t="s">
        <v>561</v>
      </c>
      <c r="C9" s="22">
        <v>0</v>
      </c>
      <c r="D9" s="22">
        <v>0</v>
      </c>
      <c r="E9" s="22">
        <v>720</v>
      </c>
      <c r="F9" s="22">
        <v>720</v>
      </c>
    </row>
    <row r="10" spans="1:6" ht="15" x14ac:dyDescent="0.25">
      <c r="A10" s="144" t="s">
        <v>559</v>
      </c>
      <c r="B10" s="16" t="s">
        <v>560</v>
      </c>
      <c r="C10" s="22"/>
      <c r="D10" s="22"/>
      <c r="E10" s="22"/>
      <c r="F10" s="22"/>
    </row>
    <row r="11" spans="1:6" ht="15" x14ac:dyDescent="0.25">
      <c r="A11" s="144" t="s">
        <v>310</v>
      </c>
      <c r="B11" s="16" t="s">
        <v>165</v>
      </c>
      <c r="C11" s="22">
        <v>735</v>
      </c>
      <c r="D11" s="22">
        <v>735</v>
      </c>
      <c r="E11" s="22">
        <v>736</v>
      </c>
      <c r="F11" s="22">
        <v>736</v>
      </c>
    </row>
    <row r="12" spans="1:6" ht="15" x14ac:dyDescent="0.25">
      <c r="A12" s="144" t="s">
        <v>311</v>
      </c>
      <c r="B12" s="16" t="s">
        <v>4</v>
      </c>
      <c r="C12" s="22">
        <v>250</v>
      </c>
      <c r="D12" s="22">
        <v>250</v>
      </c>
      <c r="E12" s="22">
        <v>214</v>
      </c>
      <c r="F12" s="22">
        <v>214</v>
      </c>
    </row>
    <row r="13" spans="1:6" ht="30" x14ac:dyDescent="0.25">
      <c r="A13" s="144" t="s">
        <v>350</v>
      </c>
      <c r="B13" s="16" t="s">
        <v>351</v>
      </c>
      <c r="C13" s="22">
        <v>100</v>
      </c>
      <c r="D13" s="22">
        <v>500</v>
      </c>
      <c r="E13" s="22">
        <v>471</v>
      </c>
      <c r="F13" s="22">
        <v>471</v>
      </c>
    </row>
    <row r="14" spans="1:6" ht="15" x14ac:dyDescent="0.25">
      <c r="A14" s="140" t="s">
        <v>312</v>
      </c>
      <c r="B14" s="36" t="s">
        <v>5</v>
      </c>
      <c r="C14" s="37">
        <f>SUM(C8:C13)</f>
        <v>12580</v>
      </c>
      <c r="D14" s="37">
        <f>SUM(D8:D13)</f>
        <v>12980</v>
      </c>
      <c r="E14" s="37">
        <f>SUM(E8:E13)</f>
        <v>13370</v>
      </c>
      <c r="F14" s="37">
        <f>SUM(F8:F13)</f>
        <v>13370</v>
      </c>
    </row>
    <row r="15" spans="1:6" ht="15" x14ac:dyDescent="0.25">
      <c r="A15" s="144" t="s">
        <v>313</v>
      </c>
      <c r="B15" s="32" t="s">
        <v>21</v>
      </c>
      <c r="C15" s="35">
        <v>0</v>
      </c>
      <c r="D15" s="35">
        <v>0</v>
      </c>
      <c r="E15" s="35"/>
      <c r="F15" s="35">
        <v>0</v>
      </c>
    </row>
    <row r="16" spans="1:6" ht="30" x14ac:dyDescent="0.25">
      <c r="A16" s="141" t="s">
        <v>314</v>
      </c>
      <c r="B16" s="32" t="s">
        <v>340</v>
      </c>
      <c r="C16" s="35">
        <v>0</v>
      </c>
      <c r="D16" s="35">
        <v>0</v>
      </c>
      <c r="E16" s="35">
        <v>0</v>
      </c>
      <c r="F16" s="35">
        <v>0</v>
      </c>
    </row>
    <row r="17" spans="1:6" ht="30" x14ac:dyDescent="0.25">
      <c r="A17" s="141" t="s">
        <v>315</v>
      </c>
      <c r="B17" s="32" t="s">
        <v>341</v>
      </c>
      <c r="C17" s="35">
        <v>0</v>
      </c>
      <c r="D17" s="35">
        <v>0</v>
      </c>
      <c r="E17" s="35">
        <v>0</v>
      </c>
      <c r="F17" s="35">
        <v>0</v>
      </c>
    </row>
    <row r="18" spans="1:6" ht="15" x14ac:dyDescent="0.25">
      <c r="A18" s="142" t="s">
        <v>316</v>
      </c>
      <c r="B18" s="36" t="s">
        <v>22</v>
      </c>
      <c r="C18" s="37">
        <f>SUM(C16:C17)</f>
        <v>0</v>
      </c>
      <c r="D18" s="37">
        <f>SUM(D16:D17)</f>
        <v>0</v>
      </c>
      <c r="E18" s="37">
        <f>SUM(E16:E17)</f>
        <v>0</v>
      </c>
      <c r="F18" s="37">
        <f>SUM(F16:F17)</f>
        <v>0</v>
      </c>
    </row>
    <row r="19" spans="1:6" ht="14.25" x14ac:dyDescent="0.2">
      <c r="A19" s="143" t="s">
        <v>317</v>
      </c>
      <c r="B19" s="33" t="s">
        <v>5</v>
      </c>
      <c r="C19" s="34">
        <f>C14+C18</f>
        <v>12580</v>
      </c>
      <c r="D19" s="34">
        <f>D14+D18</f>
        <v>12980</v>
      </c>
      <c r="E19" s="34">
        <f>E14+E18</f>
        <v>13370</v>
      </c>
      <c r="F19" s="34">
        <f>F14+F18</f>
        <v>13370</v>
      </c>
    </row>
    <row r="20" spans="1:6" ht="15" x14ac:dyDescent="0.25">
      <c r="A20" s="141" t="s">
        <v>318</v>
      </c>
      <c r="B20" s="32" t="s">
        <v>342</v>
      </c>
      <c r="C20" s="35">
        <v>3110</v>
      </c>
      <c r="D20" s="35">
        <v>3110</v>
      </c>
      <c r="E20" s="35">
        <v>3354</v>
      </c>
      <c r="F20" s="35">
        <v>3354</v>
      </c>
    </row>
    <row r="21" spans="1:6" ht="15" x14ac:dyDescent="0.25">
      <c r="A21" s="141" t="s">
        <v>319</v>
      </c>
      <c r="B21" s="32" t="s">
        <v>343</v>
      </c>
      <c r="C21" s="35">
        <v>0</v>
      </c>
      <c r="D21" s="35">
        <v>0</v>
      </c>
      <c r="E21" s="35">
        <v>0</v>
      </c>
      <c r="F21" s="35">
        <v>0</v>
      </c>
    </row>
    <row r="22" spans="1:6" ht="15" x14ac:dyDescent="0.25">
      <c r="A22" s="141" t="s">
        <v>320</v>
      </c>
      <c r="B22" s="32" t="s">
        <v>344</v>
      </c>
      <c r="C22" s="35">
        <v>220</v>
      </c>
      <c r="D22" s="35">
        <v>220</v>
      </c>
      <c r="E22" s="35">
        <v>158</v>
      </c>
      <c r="F22" s="35">
        <v>158</v>
      </c>
    </row>
    <row r="23" spans="1:6" ht="15" x14ac:dyDescent="0.25">
      <c r="A23" s="141" t="s">
        <v>345</v>
      </c>
      <c r="B23" s="32" t="s">
        <v>346</v>
      </c>
      <c r="C23" s="35">
        <v>50</v>
      </c>
      <c r="D23" s="35">
        <v>50</v>
      </c>
      <c r="E23" s="35">
        <v>0</v>
      </c>
      <c r="F23" s="35">
        <v>0</v>
      </c>
    </row>
    <row r="24" spans="1:6" ht="15" x14ac:dyDescent="0.25">
      <c r="A24" s="141" t="s">
        <v>321</v>
      </c>
      <c r="B24" s="32" t="s">
        <v>347</v>
      </c>
      <c r="C24" s="35">
        <v>220</v>
      </c>
      <c r="D24" s="35">
        <v>220</v>
      </c>
      <c r="E24" s="35">
        <v>165</v>
      </c>
      <c r="F24" s="35">
        <v>165</v>
      </c>
    </row>
    <row r="25" spans="1:6" ht="14.25" x14ac:dyDescent="0.2">
      <c r="A25" s="143" t="s">
        <v>322</v>
      </c>
      <c r="B25" s="38" t="s">
        <v>348</v>
      </c>
      <c r="C25" s="27">
        <f>SUM(C20:C24)</f>
        <v>3600</v>
      </c>
      <c r="D25" s="27">
        <f>SUM(D20:D24)</f>
        <v>3600</v>
      </c>
      <c r="E25" s="27">
        <f>SUM(E20:E24)</f>
        <v>3677</v>
      </c>
      <c r="F25" s="27">
        <f>SUM(F20:F24)</f>
        <v>3677</v>
      </c>
    </row>
    <row r="26" spans="1:6" ht="15" x14ac:dyDescent="0.25">
      <c r="A26" s="141" t="s">
        <v>349</v>
      </c>
      <c r="B26" s="145" t="s">
        <v>7</v>
      </c>
      <c r="C26" s="22">
        <v>400</v>
      </c>
      <c r="D26" s="22">
        <v>200</v>
      </c>
      <c r="E26" s="22">
        <v>0</v>
      </c>
      <c r="F26" s="22">
        <v>0</v>
      </c>
    </row>
    <row r="27" spans="1:6" ht="15" x14ac:dyDescent="0.25">
      <c r="A27" s="144" t="s">
        <v>323</v>
      </c>
      <c r="B27" s="16" t="s">
        <v>8</v>
      </c>
      <c r="C27" s="22">
        <v>350</v>
      </c>
      <c r="D27" s="22">
        <v>352</v>
      </c>
      <c r="E27" s="22">
        <v>158</v>
      </c>
      <c r="F27" s="22">
        <v>158</v>
      </c>
    </row>
    <row r="28" spans="1:6" ht="15" x14ac:dyDescent="0.25">
      <c r="A28" s="144" t="s">
        <v>324</v>
      </c>
      <c r="B28" s="36" t="s">
        <v>9</v>
      </c>
      <c r="C28" s="37">
        <f>SUM(C26:C27)</f>
        <v>750</v>
      </c>
      <c r="D28" s="37">
        <f>SUM(D26:D27)</f>
        <v>552</v>
      </c>
      <c r="E28" s="37">
        <f>SUM(E26:E27)</f>
        <v>158</v>
      </c>
      <c r="F28" s="37">
        <f>SUM(F26:F27)</f>
        <v>158</v>
      </c>
    </row>
    <row r="29" spans="1:6" ht="30" x14ac:dyDescent="0.25">
      <c r="A29" s="144" t="s">
        <v>325</v>
      </c>
      <c r="B29" s="32" t="s">
        <v>10</v>
      </c>
      <c r="C29" s="35">
        <v>0</v>
      </c>
      <c r="D29" s="35">
        <v>0</v>
      </c>
      <c r="E29" s="35">
        <v>0</v>
      </c>
      <c r="F29" s="35">
        <v>0</v>
      </c>
    </row>
    <row r="30" spans="1:6" ht="15" x14ac:dyDescent="0.25">
      <c r="A30" s="144" t="s">
        <v>326</v>
      </c>
      <c r="B30" s="32" t="s">
        <v>11</v>
      </c>
      <c r="C30" s="35">
        <v>600</v>
      </c>
      <c r="D30" s="35">
        <v>600</v>
      </c>
      <c r="E30" s="35">
        <v>302</v>
      </c>
      <c r="F30" s="35">
        <v>302</v>
      </c>
    </row>
    <row r="31" spans="1:6" ht="15" x14ac:dyDescent="0.25">
      <c r="A31" s="144" t="s">
        <v>327</v>
      </c>
      <c r="B31" s="36" t="s">
        <v>12</v>
      </c>
      <c r="C31" s="37">
        <f>SUM(C29:C30)</f>
        <v>600</v>
      </c>
      <c r="D31" s="37">
        <f>SUM(D29:D30)</f>
        <v>600</v>
      </c>
      <c r="E31" s="37">
        <f>SUM(E29:E30)</f>
        <v>302</v>
      </c>
      <c r="F31" s="37">
        <f>SUM(F29:F30)</f>
        <v>302</v>
      </c>
    </row>
    <row r="32" spans="1:6" ht="15" x14ac:dyDescent="0.25">
      <c r="A32" s="144" t="s">
        <v>328</v>
      </c>
      <c r="B32" s="32" t="s">
        <v>13</v>
      </c>
      <c r="C32" s="35">
        <v>340</v>
      </c>
      <c r="D32" s="35">
        <v>340</v>
      </c>
      <c r="E32" s="35">
        <v>239</v>
      </c>
      <c r="F32" s="35">
        <v>239</v>
      </c>
    </row>
    <row r="33" spans="1:13" ht="15" x14ac:dyDescent="0.25">
      <c r="A33" s="144" t="s">
        <v>329</v>
      </c>
      <c r="B33" s="16" t="s">
        <v>14</v>
      </c>
      <c r="C33" s="22">
        <v>300</v>
      </c>
      <c r="D33" s="22">
        <v>300</v>
      </c>
      <c r="E33" s="22">
        <v>92</v>
      </c>
      <c r="F33" s="22">
        <v>92</v>
      </c>
    </row>
    <row r="34" spans="1:13" ht="15" x14ac:dyDescent="0.25">
      <c r="A34" s="144" t="s">
        <v>330</v>
      </c>
      <c r="B34" s="16" t="s">
        <v>352</v>
      </c>
      <c r="C34" s="22">
        <v>0</v>
      </c>
      <c r="D34" s="22">
        <v>0</v>
      </c>
      <c r="E34" s="22">
        <v>0</v>
      </c>
      <c r="F34" s="22">
        <v>0</v>
      </c>
    </row>
    <row r="35" spans="1:13" ht="15" x14ac:dyDescent="0.25">
      <c r="A35" s="144" t="s">
        <v>331</v>
      </c>
      <c r="B35" s="16" t="s">
        <v>15</v>
      </c>
      <c r="C35" s="22">
        <v>1300</v>
      </c>
      <c r="D35" s="22">
        <v>1250</v>
      </c>
      <c r="E35" s="22">
        <v>908</v>
      </c>
      <c r="F35" s="22">
        <v>908</v>
      </c>
    </row>
    <row r="36" spans="1:13" ht="15" x14ac:dyDescent="0.25">
      <c r="A36" s="144" t="s">
        <v>332</v>
      </c>
      <c r="B36" s="36" t="s">
        <v>16</v>
      </c>
      <c r="C36" s="37">
        <f>SUM(C32:C35)</f>
        <v>1940</v>
      </c>
      <c r="D36" s="37">
        <f>SUM(D32:D35)</f>
        <v>1890</v>
      </c>
      <c r="E36" s="37">
        <f>SUM(E32:E35)</f>
        <v>1239</v>
      </c>
      <c r="F36" s="37">
        <f>SUM(F32:F35)</f>
        <v>1239</v>
      </c>
    </row>
    <row r="37" spans="1:13" ht="15" x14ac:dyDescent="0.25">
      <c r="A37" s="144" t="s">
        <v>333</v>
      </c>
      <c r="B37" s="36" t="s">
        <v>168</v>
      </c>
      <c r="C37" s="37">
        <v>200</v>
      </c>
      <c r="D37" s="37">
        <v>200</v>
      </c>
      <c r="E37" s="37">
        <v>171</v>
      </c>
      <c r="F37" s="37">
        <v>171</v>
      </c>
    </row>
    <row r="38" spans="1:13" ht="15" x14ac:dyDescent="0.25">
      <c r="A38" s="144" t="s">
        <v>334</v>
      </c>
      <c r="B38" s="32" t="s">
        <v>339</v>
      </c>
      <c r="C38" s="37">
        <v>700</v>
      </c>
      <c r="D38" s="37">
        <v>620</v>
      </c>
      <c r="E38" s="37">
        <v>361</v>
      </c>
      <c r="F38" s="37">
        <v>361</v>
      </c>
    </row>
    <row r="39" spans="1:13" ht="15" x14ac:dyDescent="0.25">
      <c r="A39" s="144" t="s">
        <v>336</v>
      </c>
      <c r="B39" s="32" t="s">
        <v>337</v>
      </c>
      <c r="C39" s="37">
        <v>0</v>
      </c>
      <c r="D39" s="37">
        <v>0</v>
      </c>
      <c r="E39" s="37">
        <v>0</v>
      </c>
      <c r="F39" s="37">
        <v>0</v>
      </c>
    </row>
    <row r="40" spans="1:13" ht="15" x14ac:dyDescent="0.25">
      <c r="A40" s="140" t="s">
        <v>338</v>
      </c>
      <c r="B40" s="36" t="s">
        <v>337</v>
      </c>
      <c r="C40" s="37">
        <f>SUM(C38:C39)</f>
        <v>700</v>
      </c>
      <c r="D40" s="37">
        <f>SUM(D38:D39)</f>
        <v>620</v>
      </c>
      <c r="E40" s="37">
        <f>SUM(E38:E39)</f>
        <v>361</v>
      </c>
      <c r="F40" s="37">
        <f>SUM(F38:F39)</f>
        <v>361</v>
      </c>
    </row>
    <row r="41" spans="1:13" ht="15" x14ac:dyDescent="0.25">
      <c r="A41" s="144" t="s">
        <v>335</v>
      </c>
      <c r="B41" s="33" t="s">
        <v>164</v>
      </c>
      <c r="C41" s="34">
        <f>C28+C31+C36+C37+C40</f>
        <v>4190</v>
      </c>
      <c r="D41" s="34">
        <f>D28+D31+D36+D37+D40</f>
        <v>3862</v>
      </c>
      <c r="E41" s="34">
        <f>E28+E31+E36+E37+E40</f>
        <v>2231</v>
      </c>
      <c r="F41" s="34">
        <f>F28+F31+F36+F37+F40</f>
        <v>2231</v>
      </c>
    </row>
    <row r="42" spans="1:13" ht="15.75" x14ac:dyDescent="0.25">
      <c r="A42" s="144"/>
      <c r="B42" s="59" t="s">
        <v>163</v>
      </c>
      <c r="C42" s="56">
        <f>C19+C25+C41</f>
        <v>20370</v>
      </c>
      <c r="D42" s="56">
        <f>D19+D25+D41</f>
        <v>20442</v>
      </c>
      <c r="E42" s="56">
        <f>E19+E25+E41</f>
        <v>19278</v>
      </c>
      <c r="F42" s="56">
        <f>F19+F25+F41</f>
        <v>19278</v>
      </c>
    </row>
    <row r="48" spans="1:13" x14ac:dyDescent="0.2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</row>
    <row r="49" spans="3:15" x14ac:dyDescent="0.2">
      <c r="C49" s="233"/>
      <c r="D49" s="233"/>
      <c r="F49" s="233"/>
      <c r="K49" s="233"/>
      <c r="O49" s="234"/>
    </row>
  </sheetData>
  <mergeCells count="3">
    <mergeCell ref="A1:B1"/>
    <mergeCell ref="A2:B2"/>
    <mergeCell ref="A3:B3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3" zoomScaleNormal="100" workbookViewId="0">
      <selection activeCell="J53" sqref="J53"/>
    </sheetView>
  </sheetViews>
  <sheetFormatPr defaultRowHeight="15" x14ac:dyDescent="0.25"/>
  <cols>
    <col min="2" max="2" width="33.28515625" customWidth="1"/>
    <col min="3" max="3" width="13.5703125" customWidth="1"/>
    <col min="4" max="5" width="13.42578125" customWidth="1"/>
    <col min="6" max="6" width="10.42578125" customWidth="1"/>
    <col min="8" max="8" width="11.5703125" customWidth="1"/>
  </cols>
  <sheetData>
    <row r="1" spans="1:8" ht="15.75" x14ac:dyDescent="0.25">
      <c r="A1" s="376" t="s">
        <v>170</v>
      </c>
      <c r="B1" s="376"/>
    </row>
    <row r="2" spans="1:8" x14ac:dyDescent="0.25">
      <c r="A2" s="377" t="s">
        <v>562</v>
      </c>
      <c r="B2" s="377"/>
    </row>
    <row r="3" spans="1:8" x14ac:dyDescent="0.25">
      <c r="A3" s="409" t="s">
        <v>508</v>
      </c>
      <c r="B3" s="409"/>
    </row>
    <row r="4" spans="1:8" x14ac:dyDescent="0.25">
      <c r="A4" s="7"/>
      <c r="B4" s="7"/>
    </row>
    <row r="5" spans="1:8" x14ac:dyDescent="0.25">
      <c r="A5" s="7"/>
      <c r="B5" s="8" t="s">
        <v>201</v>
      </c>
    </row>
    <row r="6" spans="1:8" x14ac:dyDescent="0.25">
      <c r="A6" s="7"/>
      <c r="B6" s="29" t="s">
        <v>179</v>
      </c>
    </row>
    <row r="7" spans="1:8" ht="32.25" customHeight="1" x14ac:dyDescent="0.25">
      <c r="A7" s="144"/>
      <c r="B7" s="57" t="s">
        <v>1</v>
      </c>
      <c r="C7" s="57" t="s">
        <v>2</v>
      </c>
      <c r="D7" s="57" t="s">
        <v>507</v>
      </c>
      <c r="E7" s="57" t="s">
        <v>557</v>
      </c>
      <c r="F7" s="57" t="s">
        <v>551</v>
      </c>
      <c r="H7" s="225"/>
    </row>
    <row r="8" spans="1:8" ht="30" x14ac:dyDescent="0.25">
      <c r="A8" s="144" t="s">
        <v>307</v>
      </c>
      <c r="B8" s="16" t="s">
        <v>3</v>
      </c>
      <c r="C8" s="22">
        <v>8815</v>
      </c>
      <c r="D8" s="22">
        <v>8815</v>
      </c>
      <c r="E8" s="22">
        <v>8665</v>
      </c>
      <c r="F8" s="22">
        <v>8665</v>
      </c>
    </row>
    <row r="9" spans="1:8" x14ac:dyDescent="0.25">
      <c r="A9" s="144" t="s">
        <v>308</v>
      </c>
      <c r="B9" s="16" t="s">
        <v>309</v>
      </c>
      <c r="C9" s="22">
        <v>0</v>
      </c>
      <c r="D9" s="22">
        <v>0</v>
      </c>
      <c r="E9" s="22">
        <v>197</v>
      </c>
      <c r="F9" s="22">
        <v>197</v>
      </c>
    </row>
    <row r="10" spans="1:8" x14ac:dyDescent="0.25">
      <c r="A10" s="144" t="s">
        <v>559</v>
      </c>
      <c r="B10" s="16" t="s">
        <v>560</v>
      </c>
      <c r="C10" s="22"/>
      <c r="D10" s="22"/>
      <c r="E10" s="22">
        <v>680</v>
      </c>
      <c r="F10" s="22">
        <v>680</v>
      </c>
    </row>
    <row r="11" spans="1:8" x14ac:dyDescent="0.25">
      <c r="A11" s="144" t="s">
        <v>310</v>
      </c>
      <c r="B11" s="16" t="s">
        <v>165</v>
      </c>
      <c r="C11" s="22">
        <v>700</v>
      </c>
      <c r="D11" s="22">
        <v>700</v>
      </c>
      <c r="E11" s="22">
        <v>656</v>
      </c>
      <c r="F11" s="22">
        <v>656</v>
      </c>
    </row>
    <row r="12" spans="1:8" x14ac:dyDescent="0.25">
      <c r="A12" s="144" t="s">
        <v>311</v>
      </c>
      <c r="B12" s="16" t="s">
        <v>4</v>
      </c>
      <c r="C12" s="22">
        <v>370</v>
      </c>
      <c r="D12" s="22">
        <v>370</v>
      </c>
      <c r="E12" s="22">
        <v>183</v>
      </c>
      <c r="F12" s="22">
        <v>183</v>
      </c>
    </row>
    <row r="13" spans="1:8" ht="30" x14ac:dyDescent="0.25">
      <c r="A13" s="144" t="s">
        <v>350</v>
      </c>
      <c r="B13" s="16" t="s">
        <v>351</v>
      </c>
      <c r="C13" s="22">
        <v>0</v>
      </c>
      <c r="D13" s="22">
        <v>400</v>
      </c>
      <c r="E13" s="22">
        <v>313</v>
      </c>
      <c r="F13" s="22">
        <v>313</v>
      </c>
    </row>
    <row r="14" spans="1:8" x14ac:dyDescent="0.25">
      <c r="A14" s="140" t="s">
        <v>312</v>
      </c>
      <c r="B14" s="36" t="s">
        <v>5</v>
      </c>
      <c r="C14" s="37">
        <f>SUM(C8:C13)</f>
        <v>9885</v>
      </c>
      <c r="D14" s="37">
        <f>SUM(D8:D13)</f>
        <v>10285</v>
      </c>
      <c r="E14" s="37">
        <f>SUM(E8:E13)</f>
        <v>10694</v>
      </c>
      <c r="F14" s="37">
        <f>SUM(F8:F13)</f>
        <v>10694</v>
      </c>
    </row>
    <row r="15" spans="1:8" x14ac:dyDescent="0.25">
      <c r="A15" s="144" t="s">
        <v>313</v>
      </c>
      <c r="B15" s="32" t="s">
        <v>21</v>
      </c>
      <c r="C15" s="35">
        <v>0</v>
      </c>
      <c r="D15" s="35">
        <v>0</v>
      </c>
      <c r="E15" s="35">
        <v>0</v>
      </c>
      <c r="F15" s="35">
        <v>0</v>
      </c>
    </row>
    <row r="16" spans="1:8" ht="30" x14ac:dyDescent="0.25">
      <c r="A16" s="141" t="s">
        <v>314</v>
      </c>
      <c r="B16" s="32" t="s">
        <v>340</v>
      </c>
      <c r="C16" s="35">
        <v>0</v>
      </c>
      <c r="D16" s="35">
        <v>0</v>
      </c>
      <c r="E16" s="35">
        <v>0</v>
      </c>
      <c r="F16" s="35">
        <v>0</v>
      </c>
    </row>
    <row r="17" spans="1:6" ht="30" x14ac:dyDescent="0.25">
      <c r="A17" s="141" t="s">
        <v>315</v>
      </c>
      <c r="B17" s="32" t="s">
        <v>341</v>
      </c>
      <c r="C17" s="35">
        <v>0</v>
      </c>
      <c r="D17" s="35">
        <v>0</v>
      </c>
      <c r="E17" s="35">
        <v>0</v>
      </c>
      <c r="F17" s="35">
        <v>0</v>
      </c>
    </row>
    <row r="18" spans="1:6" x14ac:dyDescent="0.25">
      <c r="A18" s="142" t="s">
        <v>316</v>
      </c>
      <c r="B18" s="36" t="s">
        <v>22</v>
      </c>
      <c r="C18" s="37">
        <f>SUM(C16:C17)</f>
        <v>0</v>
      </c>
      <c r="D18" s="37">
        <f>SUM(D16:D17)</f>
        <v>0</v>
      </c>
      <c r="E18" s="37">
        <f>SUM(E16:E17)</f>
        <v>0</v>
      </c>
      <c r="F18" s="37">
        <f>SUM(F16:F17)</f>
        <v>0</v>
      </c>
    </row>
    <row r="19" spans="1:6" x14ac:dyDescent="0.25">
      <c r="A19" s="143" t="s">
        <v>317</v>
      </c>
      <c r="B19" s="33" t="s">
        <v>5</v>
      </c>
      <c r="C19" s="34">
        <f>C14+C18</f>
        <v>9885</v>
      </c>
      <c r="D19" s="34">
        <f>D14+D18</f>
        <v>10285</v>
      </c>
      <c r="E19" s="34">
        <f>E14+E18</f>
        <v>10694</v>
      </c>
      <c r="F19" s="34">
        <f>F14+F18</f>
        <v>10694</v>
      </c>
    </row>
    <row r="20" spans="1:6" x14ac:dyDescent="0.25">
      <c r="A20" s="141" t="s">
        <v>318</v>
      </c>
      <c r="B20" s="32" t="s">
        <v>342</v>
      </c>
      <c r="C20" s="35">
        <v>1865</v>
      </c>
      <c r="D20" s="35">
        <v>1865</v>
      </c>
      <c r="E20" s="35">
        <v>2571</v>
      </c>
      <c r="F20" s="35">
        <v>2571</v>
      </c>
    </row>
    <row r="21" spans="1:6" x14ac:dyDescent="0.25">
      <c r="A21" s="141" t="s">
        <v>319</v>
      </c>
      <c r="B21" s="32" t="s">
        <v>343</v>
      </c>
      <c r="C21" s="35">
        <v>150</v>
      </c>
      <c r="D21" s="35">
        <v>150</v>
      </c>
      <c r="E21" s="35">
        <v>12</v>
      </c>
      <c r="F21" s="35">
        <v>12</v>
      </c>
    </row>
    <row r="22" spans="1:6" x14ac:dyDescent="0.25">
      <c r="A22" s="141" t="s">
        <v>320</v>
      </c>
      <c r="B22" s="32" t="s">
        <v>344</v>
      </c>
      <c r="C22" s="35">
        <v>120</v>
      </c>
      <c r="D22" s="35">
        <v>120</v>
      </c>
      <c r="E22" s="35">
        <v>117</v>
      </c>
      <c r="F22" s="35">
        <v>117</v>
      </c>
    </row>
    <row r="23" spans="1:6" x14ac:dyDescent="0.25">
      <c r="A23" s="141" t="s">
        <v>345</v>
      </c>
      <c r="B23" s="32" t="s">
        <v>346</v>
      </c>
      <c r="C23" s="35">
        <v>0</v>
      </c>
      <c r="D23" s="35">
        <v>0</v>
      </c>
      <c r="E23" s="35">
        <v>18</v>
      </c>
      <c r="F23" s="35">
        <v>18</v>
      </c>
    </row>
    <row r="24" spans="1:6" x14ac:dyDescent="0.25">
      <c r="A24" s="141" t="s">
        <v>321</v>
      </c>
      <c r="B24" s="32" t="s">
        <v>347</v>
      </c>
      <c r="C24" s="35">
        <v>120</v>
      </c>
      <c r="D24" s="35">
        <v>120</v>
      </c>
      <c r="E24" s="35">
        <v>130</v>
      </c>
      <c r="F24" s="35">
        <v>130</v>
      </c>
    </row>
    <row r="25" spans="1:6" x14ac:dyDescent="0.25">
      <c r="A25" s="143" t="s">
        <v>322</v>
      </c>
      <c r="B25" s="38" t="s">
        <v>348</v>
      </c>
      <c r="C25" s="27">
        <f>SUM(C20:C24)</f>
        <v>2255</v>
      </c>
      <c r="D25" s="27">
        <f>SUM(D20:D24)</f>
        <v>2255</v>
      </c>
      <c r="E25" s="27">
        <f>SUM(E20:E24)</f>
        <v>2848</v>
      </c>
      <c r="F25" s="27">
        <f>SUM(F20:F24)</f>
        <v>2848</v>
      </c>
    </row>
    <row r="26" spans="1:6" x14ac:dyDescent="0.25">
      <c r="A26" s="141" t="s">
        <v>349</v>
      </c>
      <c r="B26" s="145" t="s">
        <v>7</v>
      </c>
      <c r="C26" s="22">
        <v>100</v>
      </c>
      <c r="D26" s="22">
        <v>100</v>
      </c>
      <c r="E26" s="22">
        <v>65</v>
      </c>
      <c r="F26" s="22">
        <v>65</v>
      </c>
    </row>
    <row r="27" spans="1:6" x14ac:dyDescent="0.25">
      <c r="A27" s="144" t="s">
        <v>323</v>
      </c>
      <c r="B27" s="16" t="s">
        <v>8</v>
      </c>
      <c r="C27" s="22">
        <v>350</v>
      </c>
      <c r="D27" s="22">
        <v>350</v>
      </c>
      <c r="E27" s="22">
        <v>340</v>
      </c>
      <c r="F27" s="22">
        <v>340</v>
      </c>
    </row>
    <row r="28" spans="1:6" x14ac:dyDescent="0.25">
      <c r="A28" s="144" t="s">
        <v>324</v>
      </c>
      <c r="B28" s="36" t="s">
        <v>9</v>
      </c>
      <c r="C28" s="37">
        <f>SUM(C26:C27)</f>
        <v>450</v>
      </c>
      <c r="D28" s="37">
        <f>SUM(D26:D27)</f>
        <v>450</v>
      </c>
      <c r="E28" s="37">
        <f>SUM(E26:E27)</f>
        <v>405</v>
      </c>
      <c r="F28" s="37">
        <f>SUM(F26:F27)</f>
        <v>405</v>
      </c>
    </row>
    <row r="29" spans="1:6" ht="30" x14ac:dyDescent="0.25">
      <c r="A29" s="144" t="s">
        <v>325</v>
      </c>
      <c r="B29" s="32" t="s">
        <v>10</v>
      </c>
      <c r="C29" s="35">
        <v>0</v>
      </c>
      <c r="D29" s="35">
        <v>0</v>
      </c>
      <c r="E29" s="35">
        <v>84</v>
      </c>
      <c r="F29" s="35">
        <v>84</v>
      </c>
    </row>
    <row r="30" spans="1:6" x14ac:dyDescent="0.25">
      <c r="A30" s="144" t="s">
        <v>326</v>
      </c>
      <c r="B30" s="32" t="s">
        <v>11</v>
      </c>
      <c r="C30" s="35">
        <v>160</v>
      </c>
      <c r="D30" s="35">
        <v>160</v>
      </c>
      <c r="E30" s="35">
        <v>132</v>
      </c>
      <c r="F30" s="35">
        <v>132</v>
      </c>
    </row>
    <row r="31" spans="1:6" x14ac:dyDescent="0.25">
      <c r="A31" s="144" t="s">
        <v>327</v>
      </c>
      <c r="B31" s="36" t="s">
        <v>12</v>
      </c>
      <c r="C31" s="37">
        <f>SUM(C29:C30)</f>
        <v>160</v>
      </c>
      <c r="D31" s="37">
        <f>SUM(D29:D30)</f>
        <v>160</v>
      </c>
      <c r="E31" s="37">
        <f>SUM(E29:E30)</f>
        <v>216</v>
      </c>
      <c r="F31" s="37">
        <f>SUM(F29:F30)</f>
        <v>216</v>
      </c>
    </row>
    <row r="32" spans="1:6" x14ac:dyDescent="0.25">
      <c r="A32" s="144" t="s">
        <v>328</v>
      </c>
      <c r="B32" s="32" t="s">
        <v>13</v>
      </c>
      <c r="C32" s="35">
        <v>200</v>
      </c>
      <c r="D32" s="35">
        <v>200</v>
      </c>
      <c r="E32" s="35">
        <v>232</v>
      </c>
      <c r="F32" s="35">
        <v>232</v>
      </c>
    </row>
    <row r="33" spans="1:15" x14ac:dyDescent="0.25">
      <c r="A33" s="144" t="s">
        <v>329</v>
      </c>
      <c r="B33" s="16" t="s">
        <v>14</v>
      </c>
      <c r="C33" s="22">
        <v>0</v>
      </c>
      <c r="D33" s="22">
        <v>0</v>
      </c>
      <c r="E33" s="22">
        <v>0</v>
      </c>
      <c r="F33" s="22">
        <v>0</v>
      </c>
    </row>
    <row r="34" spans="1:15" x14ac:dyDescent="0.25">
      <c r="A34" s="144" t="s">
        <v>330</v>
      </c>
      <c r="B34" s="16" t="s">
        <v>352</v>
      </c>
      <c r="C34" s="22">
        <v>0</v>
      </c>
      <c r="D34" s="22">
        <v>0</v>
      </c>
      <c r="E34" s="22">
        <v>4</v>
      </c>
      <c r="F34" s="22">
        <v>4</v>
      </c>
    </row>
    <row r="35" spans="1:15" x14ac:dyDescent="0.25">
      <c r="A35" s="144" t="s">
        <v>331</v>
      </c>
      <c r="B35" s="16" t="s">
        <v>15</v>
      </c>
      <c r="C35" s="22">
        <v>350</v>
      </c>
      <c r="D35" s="22">
        <v>550</v>
      </c>
      <c r="E35" s="22">
        <v>699</v>
      </c>
      <c r="F35" s="22">
        <v>641</v>
      </c>
    </row>
    <row r="36" spans="1:15" x14ac:dyDescent="0.25">
      <c r="A36" s="144" t="s">
        <v>332</v>
      </c>
      <c r="B36" s="36" t="s">
        <v>16</v>
      </c>
      <c r="C36" s="37">
        <f>SUM(C32:C35)</f>
        <v>550</v>
      </c>
      <c r="D36" s="37">
        <f>SUM(D32:D35)</f>
        <v>750</v>
      </c>
      <c r="E36" s="37">
        <f>SUM(E32:E35)</f>
        <v>935</v>
      </c>
      <c r="F36" s="37">
        <f>SUM(F32:F35)</f>
        <v>877</v>
      </c>
    </row>
    <row r="37" spans="1:15" x14ac:dyDescent="0.25">
      <c r="A37" s="144" t="s">
        <v>333</v>
      </c>
      <c r="B37" s="36" t="s">
        <v>168</v>
      </c>
      <c r="C37" s="37">
        <v>0</v>
      </c>
      <c r="D37" s="37">
        <v>9</v>
      </c>
      <c r="E37" s="37">
        <v>9</v>
      </c>
      <c r="F37" s="37">
        <v>9</v>
      </c>
    </row>
    <row r="38" spans="1:15" x14ac:dyDescent="0.25">
      <c r="A38" s="144" t="s">
        <v>334</v>
      </c>
      <c r="B38" s="32" t="s">
        <v>339</v>
      </c>
      <c r="C38" s="37">
        <v>300</v>
      </c>
      <c r="D38" s="37">
        <v>300</v>
      </c>
      <c r="E38" s="37">
        <v>353</v>
      </c>
      <c r="F38" s="37">
        <v>337</v>
      </c>
    </row>
    <row r="39" spans="1:15" x14ac:dyDescent="0.25">
      <c r="A39" s="144" t="s">
        <v>336</v>
      </c>
      <c r="B39" s="32" t="s">
        <v>337</v>
      </c>
      <c r="C39" s="37">
        <v>370</v>
      </c>
      <c r="D39" s="37">
        <v>161</v>
      </c>
      <c r="E39" s="37">
        <v>27</v>
      </c>
      <c r="F39" s="37">
        <v>27</v>
      </c>
    </row>
    <row r="40" spans="1:15" x14ac:dyDescent="0.25">
      <c r="A40" s="140" t="s">
        <v>338</v>
      </c>
      <c r="B40" s="36" t="s">
        <v>337</v>
      </c>
      <c r="C40" s="37">
        <f>SUM(C38:C39)</f>
        <v>670</v>
      </c>
      <c r="D40" s="37">
        <f>SUM(D38:D39)</f>
        <v>461</v>
      </c>
      <c r="E40" s="37">
        <f>SUM(E38:E39)</f>
        <v>380</v>
      </c>
      <c r="F40" s="37">
        <f>SUM(F38:F39)</f>
        <v>364</v>
      </c>
    </row>
    <row r="41" spans="1:15" x14ac:dyDescent="0.25">
      <c r="A41" s="144" t="s">
        <v>335</v>
      </c>
      <c r="B41" s="33" t="s">
        <v>164</v>
      </c>
      <c r="C41" s="34">
        <f>C28+C31+C36+C37+C40</f>
        <v>1830</v>
      </c>
      <c r="D41" s="34">
        <f>D28+D31+D36+D37+D40</f>
        <v>1830</v>
      </c>
      <c r="E41" s="34">
        <f>E28+E31+E36+E37+E40</f>
        <v>1945</v>
      </c>
      <c r="F41" s="34">
        <f>F28+F31+F36+F37+F40</f>
        <v>1871</v>
      </c>
    </row>
    <row r="42" spans="1:15" ht="15.75" x14ac:dyDescent="0.25">
      <c r="A42" s="144"/>
      <c r="B42" s="59" t="s">
        <v>163</v>
      </c>
      <c r="C42" s="56">
        <f>C19+C25+C41</f>
        <v>13970</v>
      </c>
      <c r="D42" s="56">
        <f>D19+D25+D41</f>
        <v>14370</v>
      </c>
      <c r="E42" s="56">
        <f>E19+E25+E41</f>
        <v>15487</v>
      </c>
      <c r="F42" s="56">
        <f>F19+F25+F41</f>
        <v>15413</v>
      </c>
    </row>
    <row r="45" spans="1:15" x14ac:dyDescent="0.25"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</row>
    <row r="46" spans="1:15" x14ac:dyDescent="0.25"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</row>
    <row r="47" spans="1:15" x14ac:dyDescent="0.25">
      <c r="I47" s="232"/>
    </row>
    <row r="48" spans="1:15" x14ac:dyDescent="0.25">
      <c r="O48" s="168"/>
    </row>
  </sheetData>
  <mergeCells count="3">
    <mergeCell ref="A1:B1"/>
    <mergeCell ref="A2:B2"/>
    <mergeCell ref="A3:B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34" zoomScaleNormal="100" workbookViewId="0">
      <selection activeCell="I56" sqref="I56"/>
    </sheetView>
  </sheetViews>
  <sheetFormatPr defaultRowHeight="15" x14ac:dyDescent="0.25"/>
  <cols>
    <col min="2" max="2" width="39.7109375" customWidth="1"/>
    <col min="3" max="3" width="11.28515625" customWidth="1"/>
    <col min="4" max="5" width="10.85546875" customWidth="1"/>
    <col min="6" max="6" width="10" customWidth="1"/>
  </cols>
  <sheetData>
    <row r="1" spans="1:6" ht="15.75" x14ac:dyDescent="0.25">
      <c r="A1" s="376" t="s">
        <v>169</v>
      </c>
      <c r="B1" s="376"/>
    </row>
    <row r="2" spans="1:6" x14ac:dyDescent="0.25">
      <c r="A2" s="377" t="s">
        <v>562</v>
      </c>
      <c r="B2" s="377"/>
    </row>
    <row r="3" spans="1:6" x14ac:dyDescent="0.25">
      <c r="A3" s="409" t="s">
        <v>509</v>
      </c>
      <c r="B3" s="409"/>
    </row>
    <row r="4" spans="1:6" x14ac:dyDescent="0.25">
      <c r="A4" s="7"/>
      <c r="B4" s="7"/>
    </row>
    <row r="5" spans="1:6" x14ac:dyDescent="0.25">
      <c r="A5" s="7"/>
      <c r="B5" s="8" t="s">
        <v>202</v>
      </c>
    </row>
    <row r="6" spans="1:6" x14ac:dyDescent="0.25">
      <c r="A6" s="7"/>
      <c r="B6" s="29" t="s">
        <v>179</v>
      </c>
    </row>
    <row r="7" spans="1:6" ht="36" customHeight="1" x14ac:dyDescent="0.25">
      <c r="A7" s="144"/>
      <c r="B7" s="57" t="s">
        <v>1</v>
      </c>
      <c r="C7" s="57" t="s">
        <v>2</v>
      </c>
      <c r="D7" s="157" t="s">
        <v>507</v>
      </c>
      <c r="E7" s="157" t="s">
        <v>557</v>
      </c>
      <c r="F7" s="157" t="s">
        <v>551</v>
      </c>
    </row>
    <row r="8" spans="1:6" x14ac:dyDescent="0.25">
      <c r="A8" s="144" t="s">
        <v>307</v>
      </c>
      <c r="B8" s="16" t="s">
        <v>3</v>
      </c>
      <c r="C8" s="22">
        <v>4355</v>
      </c>
      <c r="D8" s="22">
        <v>4355</v>
      </c>
      <c r="E8" s="22">
        <v>4523</v>
      </c>
      <c r="F8" s="22">
        <v>4523</v>
      </c>
    </row>
    <row r="9" spans="1:6" x14ac:dyDescent="0.25">
      <c r="A9" s="144" t="s">
        <v>308</v>
      </c>
      <c r="B9" s="16" t="s">
        <v>309</v>
      </c>
      <c r="C9" s="22">
        <v>0</v>
      </c>
      <c r="D9" s="22">
        <v>0</v>
      </c>
      <c r="E9" s="22">
        <v>343</v>
      </c>
      <c r="F9" s="22">
        <v>343</v>
      </c>
    </row>
    <row r="10" spans="1:6" x14ac:dyDescent="0.25">
      <c r="A10" s="144" t="s">
        <v>559</v>
      </c>
      <c r="B10" s="16" t="s">
        <v>560</v>
      </c>
      <c r="C10" s="22"/>
      <c r="D10" s="22"/>
      <c r="E10" s="22">
        <v>0</v>
      </c>
      <c r="F10" s="22">
        <v>0</v>
      </c>
    </row>
    <row r="11" spans="1:6" x14ac:dyDescent="0.25">
      <c r="A11" s="144" t="s">
        <v>310</v>
      </c>
      <c r="B11" s="16" t="s">
        <v>165</v>
      </c>
      <c r="C11" s="22">
        <v>295</v>
      </c>
      <c r="D11" s="22">
        <v>295</v>
      </c>
      <c r="E11" s="22">
        <v>339</v>
      </c>
      <c r="F11" s="22">
        <v>339</v>
      </c>
    </row>
    <row r="12" spans="1:6" x14ac:dyDescent="0.25">
      <c r="A12" s="144" t="s">
        <v>311</v>
      </c>
      <c r="B12" s="16" t="s">
        <v>4</v>
      </c>
      <c r="C12" s="22">
        <v>0</v>
      </c>
      <c r="D12" s="22">
        <v>0</v>
      </c>
      <c r="E12" s="22">
        <v>0</v>
      </c>
      <c r="F12" s="22">
        <v>0</v>
      </c>
    </row>
    <row r="13" spans="1:6" x14ac:dyDescent="0.25">
      <c r="A13" s="144" t="s">
        <v>350</v>
      </c>
      <c r="B13" s="16" t="s">
        <v>351</v>
      </c>
      <c r="C13" s="22">
        <v>0</v>
      </c>
      <c r="D13" s="22">
        <v>400</v>
      </c>
      <c r="E13" s="22">
        <v>106</v>
      </c>
      <c r="F13" s="22">
        <v>106</v>
      </c>
    </row>
    <row r="14" spans="1:6" x14ac:dyDescent="0.25">
      <c r="A14" s="140" t="s">
        <v>312</v>
      </c>
      <c r="B14" s="36" t="s">
        <v>5</v>
      </c>
      <c r="C14" s="37">
        <f>SUM(C8:C13)</f>
        <v>4650</v>
      </c>
      <c r="D14" s="37">
        <f>SUM(D8:D13)</f>
        <v>5050</v>
      </c>
      <c r="E14" s="37">
        <f>SUM(E8:E13)</f>
        <v>5311</v>
      </c>
      <c r="F14" s="37">
        <f>SUM(F8:F13)</f>
        <v>5311</v>
      </c>
    </row>
    <row r="15" spans="1:6" x14ac:dyDescent="0.25">
      <c r="A15" s="144" t="s">
        <v>313</v>
      </c>
      <c r="B15" s="32" t="s">
        <v>21</v>
      </c>
      <c r="C15" s="35">
        <v>0</v>
      </c>
      <c r="D15" s="35">
        <v>0</v>
      </c>
      <c r="E15" s="35">
        <v>0</v>
      </c>
      <c r="F15" s="35">
        <v>0</v>
      </c>
    </row>
    <row r="16" spans="1:6" ht="30" x14ac:dyDescent="0.25">
      <c r="A16" s="141" t="s">
        <v>314</v>
      </c>
      <c r="B16" s="32" t="s">
        <v>340</v>
      </c>
      <c r="C16" s="35">
        <v>0</v>
      </c>
      <c r="D16" s="35">
        <v>0</v>
      </c>
      <c r="E16" s="35">
        <v>0</v>
      </c>
      <c r="F16" s="35">
        <v>0</v>
      </c>
    </row>
    <row r="17" spans="1:6" ht="30" x14ac:dyDescent="0.25">
      <c r="A17" s="141" t="s">
        <v>315</v>
      </c>
      <c r="B17" s="32" t="s">
        <v>341</v>
      </c>
      <c r="C17" s="35">
        <v>0</v>
      </c>
      <c r="D17" s="35">
        <v>0</v>
      </c>
      <c r="E17" s="35">
        <v>0</v>
      </c>
      <c r="F17" s="35">
        <v>0</v>
      </c>
    </row>
    <row r="18" spans="1:6" x14ac:dyDescent="0.25">
      <c r="A18" s="142" t="s">
        <v>316</v>
      </c>
      <c r="B18" s="36" t="s">
        <v>22</v>
      </c>
      <c r="C18" s="37">
        <f>SUM(C16:C17)</f>
        <v>0</v>
      </c>
      <c r="D18" s="37">
        <f>SUM(D16:D17)</f>
        <v>0</v>
      </c>
      <c r="E18" s="37">
        <f>SUM(E16:E17)</f>
        <v>0</v>
      </c>
      <c r="F18" s="37">
        <f>SUM(F16:F17)</f>
        <v>0</v>
      </c>
    </row>
    <row r="19" spans="1:6" x14ac:dyDescent="0.25">
      <c r="A19" s="143" t="s">
        <v>317</v>
      </c>
      <c r="B19" s="33" t="s">
        <v>5</v>
      </c>
      <c r="C19" s="34">
        <f>C14+C18</f>
        <v>4650</v>
      </c>
      <c r="D19" s="34">
        <f>D14+D18</f>
        <v>5050</v>
      </c>
      <c r="E19" s="34">
        <f>E14+E18</f>
        <v>5311</v>
      </c>
      <c r="F19" s="34">
        <f>F14+F18</f>
        <v>5311</v>
      </c>
    </row>
    <row r="20" spans="1:6" x14ac:dyDescent="0.25">
      <c r="A20" s="141" t="s">
        <v>318</v>
      </c>
      <c r="B20" s="32" t="s">
        <v>342</v>
      </c>
      <c r="C20" s="35">
        <v>1045</v>
      </c>
      <c r="D20" s="35">
        <v>1045</v>
      </c>
      <c r="E20" s="35">
        <v>1332</v>
      </c>
      <c r="F20" s="35">
        <v>1332</v>
      </c>
    </row>
    <row r="21" spans="1:6" x14ac:dyDescent="0.25">
      <c r="A21" s="141" t="s">
        <v>319</v>
      </c>
      <c r="B21" s="32" t="s">
        <v>343</v>
      </c>
      <c r="C21" s="35">
        <v>0</v>
      </c>
      <c r="D21" s="35">
        <v>0</v>
      </c>
      <c r="E21" s="35">
        <v>0</v>
      </c>
      <c r="F21" s="35">
        <v>0</v>
      </c>
    </row>
    <row r="22" spans="1:6" x14ac:dyDescent="0.25">
      <c r="A22" s="141" t="s">
        <v>320</v>
      </c>
      <c r="B22" s="32" t="s">
        <v>344</v>
      </c>
      <c r="C22" s="35">
        <v>80</v>
      </c>
      <c r="D22" s="35">
        <v>80</v>
      </c>
      <c r="E22" s="35">
        <v>70</v>
      </c>
      <c r="F22" s="35">
        <v>70</v>
      </c>
    </row>
    <row r="23" spans="1:6" x14ac:dyDescent="0.25">
      <c r="A23" s="141" t="s">
        <v>345</v>
      </c>
      <c r="B23" s="32" t="s">
        <v>346</v>
      </c>
      <c r="C23" s="35">
        <v>0</v>
      </c>
      <c r="D23" s="35">
        <v>0</v>
      </c>
      <c r="E23" s="35">
        <v>12</v>
      </c>
      <c r="F23" s="35">
        <v>12</v>
      </c>
    </row>
    <row r="24" spans="1:6" x14ac:dyDescent="0.25">
      <c r="A24" s="141" t="s">
        <v>321</v>
      </c>
      <c r="B24" s="32" t="s">
        <v>347</v>
      </c>
      <c r="C24" s="35">
        <v>85</v>
      </c>
      <c r="D24" s="35">
        <v>85</v>
      </c>
      <c r="E24" s="35">
        <v>73</v>
      </c>
      <c r="F24" s="35">
        <v>73</v>
      </c>
    </row>
    <row r="25" spans="1:6" x14ac:dyDescent="0.25">
      <c r="A25" s="143" t="s">
        <v>322</v>
      </c>
      <c r="B25" s="38" t="s">
        <v>348</v>
      </c>
      <c r="C25" s="27">
        <f>SUM(C20:C24)</f>
        <v>1210</v>
      </c>
      <c r="D25" s="27">
        <f>SUM(D20:D24)</f>
        <v>1210</v>
      </c>
      <c r="E25" s="27">
        <f>SUM(E20:E24)</f>
        <v>1487</v>
      </c>
      <c r="F25" s="27">
        <f>SUM(F20:F24)</f>
        <v>1487</v>
      </c>
    </row>
    <row r="26" spans="1:6" x14ac:dyDescent="0.25">
      <c r="A26" s="141" t="s">
        <v>349</v>
      </c>
      <c r="B26" s="145" t="s">
        <v>7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25">
      <c r="A27" s="144" t="s">
        <v>323</v>
      </c>
      <c r="B27" s="16" t="s">
        <v>8</v>
      </c>
      <c r="C27" s="22">
        <v>50</v>
      </c>
      <c r="D27" s="22">
        <v>50</v>
      </c>
      <c r="E27" s="22">
        <v>0</v>
      </c>
      <c r="F27" s="22">
        <v>0</v>
      </c>
    </row>
    <row r="28" spans="1:6" x14ac:dyDescent="0.25">
      <c r="A28" s="144" t="s">
        <v>324</v>
      </c>
      <c r="B28" s="36" t="s">
        <v>9</v>
      </c>
      <c r="C28" s="37">
        <f>SUM(C26:C27)</f>
        <v>50</v>
      </c>
      <c r="D28" s="37">
        <f>SUM(D26:D27)</f>
        <v>50</v>
      </c>
      <c r="E28" s="37">
        <f t="shared" ref="E28:F28" si="0">SUM(E26:E27)</f>
        <v>0</v>
      </c>
      <c r="F28" s="37">
        <f t="shared" si="0"/>
        <v>0</v>
      </c>
    </row>
    <row r="29" spans="1:6" x14ac:dyDescent="0.25">
      <c r="A29" s="144" t="s">
        <v>325</v>
      </c>
      <c r="B29" s="32" t="s">
        <v>10</v>
      </c>
      <c r="C29" s="35">
        <v>0</v>
      </c>
      <c r="D29" s="35">
        <v>0</v>
      </c>
      <c r="E29" s="35">
        <v>0</v>
      </c>
      <c r="F29" s="35">
        <v>0</v>
      </c>
    </row>
    <row r="30" spans="1:6" x14ac:dyDescent="0.25">
      <c r="A30" s="144" t="s">
        <v>326</v>
      </c>
      <c r="B30" s="32" t="s">
        <v>11</v>
      </c>
      <c r="C30" s="35">
        <v>140</v>
      </c>
      <c r="D30" s="35">
        <v>140</v>
      </c>
      <c r="E30" s="35">
        <v>192</v>
      </c>
      <c r="F30" s="35">
        <v>192</v>
      </c>
    </row>
    <row r="31" spans="1:6" x14ac:dyDescent="0.25">
      <c r="A31" s="144" t="s">
        <v>327</v>
      </c>
      <c r="B31" s="36" t="s">
        <v>12</v>
      </c>
      <c r="C31" s="37">
        <f>SUM(C29:C30)</f>
        <v>140</v>
      </c>
      <c r="D31" s="37">
        <f>SUM(D29:D30)</f>
        <v>140</v>
      </c>
      <c r="E31" s="37">
        <f>SUM(E29:E30)</f>
        <v>192</v>
      </c>
      <c r="F31" s="37">
        <f>SUM(F29:F30)</f>
        <v>192</v>
      </c>
    </row>
    <row r="32" spans="1:6" x14ac:dyDescent="0.25">
      <c r="A32" s="144" t="s">
        <v>328</v>
      </c>
      <c r="B32" s="32" t="s">
        <v>13</v>
      </c>
      <c r="C32" s="35">
        <v>500</v>
      </c>
      <c r="D32" s="35">
        <v>500</v>
      </c>
      <c r="E32" s="35">
        <v>682</v>
      </c>
      <c r="F32" s="35">
        <v>682</v>
      </c>
    </row>
    <row r="33" spans="1:13" x14ac:dyDescent="0.25">
      <c r="A33" s="144" t="s">
        <v>329</v>
      </c>
      <c r="B33" s="16" t="s">
        <v>14</v>
      </c>
      <c r="C33" s="22">
        <v>0</v>
      </c>
      <c r="D33" s="22">
        <v>0</v>
      </c>
      <c r="E33" s="22">
        <v>0</v>
      </c>
      <c r="F33" s="22">
        <v>0</v>
      </c>
    </row>
    <row r="34" spans="1:13" x14ac:dyDescent="0.25">
      <c r="A34" s="144" t="s">
        <v>330</v>
      </c>
      <c r="B34" s="16" t="s">
        <v>352</v>
      </c>
      <c r="C34" s="22">
        <v>0</v>
      </c>
      <c r="D34" s="22">
        <v>0</v>
      </c>
      <c r="E34" s="22">
        <v>0</v>
      </c>
      <c r="F34" s="22">
        <v>0</v>
      </c>
    </row>
    <row r="35" spans="1:13" x14ac:dyDescent="0.25">
      <c r="A35" s="144" t="s">
        <v>331</v>
      </c>
      <c r="B35" s="16" t="s">
        <v>15</v>
      </c>
      <c r="C35" s="22">
        <v>100</v>
      </c>
      <c r="D35" s="22">
        <v>100</v>
      </c>
      <c r="E35" s="22">
        <v>107</v>
      </c>
      <c r="F35" s="22">
        <v>107</v>
      </c>
    </row>
    <row r="36" spans="1:13" x14ac:dyDescent="0.25">
      <c r="A36" s="144" t="s">
        <v>332</v>
      </c>
      <c r="B36" s="36" t="s">
        <v>16</v>
      </c>
      <c r="C36" s="37">
        <f>SUM(C32:C35)</f>
        <v>600</v>
      </c>
      <c r="D36" s="37">
        <f>SUM(D32:D35)</f>
        <v>600</v>
      </c>
      <c r="E36" s="37">
        <f>SUM(E32:E35)</f>
        <v>789</v>
      </c>
      <c r="F36" s="37">
        <f>SUM(F32:F35)</f>
        <v>789</v>
      </c>
    </row>
    <row r="37" spans="1:13" x14ac:dyDescent="0.25">
      <c r="A37" s="144" t="s">
        <v>333</v>
      </c>
      <c r="B37" s="36" t="s">
        <v>168</v>
      </c>
      <c r="C37" s="37">
        <v>120</v>
      </c>
      <c r="D37" s="37">
        <v>120</v>
      </c>
      <c r="E37" s="37">
        <v>29</v>
      </c>
      <c r="F37" s="37">
        <v>29</v>
      </c>
    </row>
    <row r="38" spans="1:13" x14ac:dyDescent="0.25">
      <c r="A38" s="144" t="s">
        <v>334</v>
      </c>
      <c r="B38" s="32" t="s">
        <v>339</v>
      </c>
      <c r="C38" s="37">
        <v>200</v>
      </c>
      <c r="D38" s="37">
        <v>200</v>
      </c>
      <c r="E38" s="37">
        <v>256</v>
      </c>
      <c r="F38" s="37">
        <v>256</v>
      </c>
    </row>
    <row r="39" spans="1:13" x14ac:dyDescent="0.25">
      <c r="A39" s="144" t="s">
        <v>336</v>
      </c>
      <c r="B39" s="32" t="s">
        <v>337</v>
      </c>
      <c r="C39" s="37">
        <v>130</v>
      </c>
      <c r="D39" s="37">
        <v>130</v>
      </c>
      <c r="E39" s="37">
        <v>8</v>
      </c>
      <c r="F39" s="37">
        <v>8</v>
      </c>
    </row>
    <row r="40" spans="1:13" x14ac:dyDescent="0.25">
      <c r="A40" s="140" t="s">
        <v>338</v>
      </c>
      <c r="B40" s="36" t="s">
        <v>337</v>
      </c>
      <c r="C40" s="37">
        <f>SUM(C38:C39)</f>
        <v>330</v>
      </c>
      <c r="D40" s="37">
        <f>SUM(D38:D39)</f>
        <v>330</v>
      </c>
      <c r="E40" s="37">
        <f>SUM(E38:E39)</f>
        <v>264</v>
      </c>
      <c r="F40" s="37">
        <f>SUM(F38:F39)</f>
        <v>264</v>
      </c>
    </row>
    <row r="41" spans="1:13" x14ac:dyDescent="0.25">
      <c r="A41" s="144" t="s">
        <v>335</v>
      </c>
      <c r="B41" s="33" t="s">
        <v>164</v>
      </c>
      <c r="C41" s="34">
        <f>C28+C31+C36+C37+C40</f>
        <v>1240</v>
      </c>
      <c r="D41" s="34">
        <f>D28+D31+D36+D37+D40</f>
        <v>1240</v>
      </c>
      <c r="E41" s="34">
        <f>E28+E31+E36+E37+E40</f>
        <v>1274</v>
      </c>
      <c r="F41" s="34">
        <f>F28+F31+F36+F37+F40</f>
        <v>1274</v>
      </c>
    </row>
    <row r="42" spans="1:13" ht="15.75" x14ac:dyDescent="0.25">
      <c r="A42" s="144"/>
      <c r="B42" s="59" t="s">
        <v>163</v>
      </c>
      <c r="C42" s="56">
        <f>C19+C25+C41</f>
        <v>7100</v>
      </c>
      <c r="D42" s="56">
        <f>D19+D25+D41</f>
        <v>7500</v>
      </c>
      <c r="E42" s="56">
        <f>E19+E25+E41</f>
        <v>8072</v>
      </c>
      <c r="F42" s="56">
        <f>F19+F25+F41</f>
        <v>8072</v>
      </c>
    </row>
    <row r="47" spans="1:13" x14ac:dyDescent="0.25"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</row>
  </sheetData>
  <mergeCells count="3">
    <mergeCell ref="A1:B1"/>
    <mergeCell ref="A2:B2"/>
    <mergeCell ref="A3:B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K16" sqref="K16"/>
    </sheetView>
  </sheetViews>
  <sheetFormatPr defaultRowHeight="15" x14ac:dyDescent="0.25"/>
  <cols>
    <col min="1" max="1" width="9.140625" style="3"/>
    <col min="2" max="2" width="40.140625" customWidth="1"/>
    <col min="3" max="3" width="11.7109375" customWidth="1"/>
    <col min="4" max="5" width="10.42578125" customWidth="1"/>
    <col min="6" max="6" width="10.28515625" customWidth="1"/>
  </cols>
  <sheetData>
    <row r="1" spans="1:8" ht="16.5" customHeight="1" x14ac:dyDescent="0.25">
      <c r="B1" s="376" t="s">
        <v>167</v>
      </c>
      <c r="C1" s="376"/>
    </row>
    <row r="2" spans="1:8" ht="16.5" customHeight="1" x14ac:dyDescent="0.25">
      <c r="B2" s="377" t="s">
        <v>562</v>
      </c>
      <c r="C2" s="377"/>
    </row>
    <row r="3" spans="1:8" ht="16.5" customHeight="1" x14ac:dyDescent="0.25">
      <c r="B3" s="58"/>
      <c r="C3" s="7"/>
    </row>
    <row r="4" spans="1:8" ht="16.5" customHeight="1" x14ac:dyDescent="0.25">
      <c r="B4" s="7"/>
      <c r="C4" s="7"/>
    </row>
    <row r="5" spans="1:8" ht="16.5" customHeight="1" x14ac:dyDescent="0.25">
      <c r="B5" s="7"/>
      <c r="C5" s="7" t="s">
        <v>203</v>
      </c>
    </row>
    <row r="6" spans="1:8" ht="16.5" customHeight="1" x14ac:dyDescent="0.25">
      <c r="B6" s="7"/>
      <c r="C6" s="29" t="s">
        <v>179</v>
      </c>
    </row>
    <row r="7" spans="1:8" ht="39.75" customHeight="1" x14ac:dyDescent="0.25">
      <c r="A7" s="144"/>
      <c r="B7" s="57" t="s">
        <v>1</v>
      </c>
      <c r="C7" s="57" t="s">
        <v>2</v>
      </c>
      <c r="D7" s="157" t="s">
        <v>507</v>
      </c>
      <c r="E7" s="157" t="s">
        <v>557</v>
      </c>
      <c r="F7" s="157" t="s">
        <v>551</v>
      </c>
    </row>
    <row r="8" spans="1:8" ht="16.5" customHeight="1" x14ac:dyDescent="0.25">
      <c r="A8" s="144" t="s">
        <v>307</v>
      </c>
      <c r="B8" s="16" t="s">
        <v>3</v>
      </c>
      <c r="C8" s="22">
        <v>3624</v>
      </c>
      <c r="D8" s="22">
        <v>3624</v>
      </c>
      <c r="E8" s="22">
        <v>3696</v>
      </c>
      <c r="F8" s="22">
        <v>3696</v>
      </c>
    </row>
    <row r="9" spans="1:8" ht="16.5" customHeight="1" x14ac:dyDescent="0.25">
      <c r="A9" s="144" t="s">
        <v>412</v>
      </c>
      <c r="B9" s="16" t="s">
        <v>558</v>
      </c>
      <c r="C9" s="22">
        <v>0</v>
      </c>
      <c r="D9" s="22">
        <v>0</v>
      </c>
      <c r="E9" s="22">
        <v>160</v>
      </c>
      <c r="F9" s="22">
        <v>160</v>
      </c>
    </row>
    <row r="10" spans="1:8" ht="16.5" customHeight="1" x14ac:dyDescent="0.25">
      <c r="A10" s="144" t="s">
        <v>559</v>
      </c>
      <c r="B10" s="16" t="s">
        <v>560</v>
      </c>
      <c r="C10">
        <v>0</v>
      </c>
      <c r="D10" s="22">
        <v>0</v>
      </c>
      <c r="E10" s="22">
        <v>0</v>
      </c>
      <c r="F10" s="22">
        <v>0</v>
      </c>
    </row>
    <row r="11" spans="1:8" ht="16.5" customHeight="1" x14ac:dyDescent="0.25">
      <c r="A11" s="144" t="s">
        <v>310</v>
      </c>
      <c r="B11" s="16" t="s">
        <v>165</v>
      </c>
      <c r="C11" s="22">
        <v>148</v>
      </c>
      <c r="D11" s="22">
        <v>148</v>
      </c>
      <c r="E11" s="22">
        <v>148</v>
      </c>
      <c r="F11" s="22">
        <v>148</v>
      </c>
    </row>
    <row r="12" spans="1:8" ht="16.5" customHeight="1" x14ac:dyDescent="0.25">
      <c r="A12" s="144" t="s">
        <v>311</v>
      </c>
      <c r="B12" s="16" t="s">
        <v>4</v>
      </c>
      <c r="C12" s="22">
        <v>250</v>
      </c>
      <c r="D12" s="22">
        <v>250</v>
      </c>
      <c r="E12" s="22">
        <v>98</v>
      </c>
      <c r="F12" s="22">
        <v>98</v>
      </c>
    </row>
    <row r="13" spans="1:8" ht="16.5" customHeight="1" x14ac:dyDescent="0.25">
      <c r="A13" s="144" t="s">
        <v>350</v>
      </c>
      <c r="B13" s="16" t="s">
        <v>351</v>
      </c>
      <c r="C13" s="22">
        <v>0</v>
      </c>
      <c r="D13" s="22">
        <v>0</v>
      </c>
      <c r="E13" s="22">
        <v>0</v>
      </c>
      <c r="F13" s="22">
        <v>0</v>
      </c>
    </row>
    <row r="14" spans="1:8" s="139" customFormat="1" ht="16.5" customHeight="1" x14ac:dyDescent="0.25">
      <c r="A14" s="140" t="s">
        <v>312</v>
      </c>
      <c r="B14" s="36" t="s">
        <v>5</v>
      </c>
      <c r="C14" s="37">
        <f>SUM(C8:C13)</f>
        <v>4022</v>
      </c>
      <c r="D14" s="37">
        <f>SUM(D8:D13)</f>
        <v>4022</v>
      </c>
      <c r="E14" s="37">
        <f t="shared" ref="E14:F14" si="0">SUM(E8:E13)</f>
        <v>4102</v>
      </c>
      <c r="F14" s="37">
        <f t="shared" si="0"/>
        <v>4102</v>
      </c>
      <c r="H14"/>
    </row>
    <row r="15" spans="1:8" ht="16.5" customHeight="1" x14ac:dyDescent="0.25">
      <c r="A15" s="144" t="s">
        <v>313</v>
      </c>
      <c r="B15" s="32" t="s">
        <v>21</v>
      </c>
      <c r="C15" s="35">
        <v>0</v>
      </c>
      <c r="D15" s="35">
        <v>0</v>
      </c>
      <c r="E15" s="35">
        <v>0</v>
      </c>
      <c r="F15" s="35">
        <v>0</v>
      </c>
    </row>
    <row r="16" spans="1:8" ht="32.25" customHeight="1" x14ac:dyDescent="0.25">
      <c r="A16" s="141" t="s">
        <v>314</v>
      </c>
      <c r="B16" s="32" t="s">
        <v>340</v>
      </c>
      <c r="C16" s="35">
        <v>0</v>
      </c>
      <c r="D16" s="35">
        <v>0</v>
      </c>
      <c r="E16" s="35">
        <v>0</v>
      </c>
      <c r="F16" s="35">
        <v>0</v>
      </c>
    </row>
    <row r="17" spans="1:6" ht="16.5" customHeight="1" x14ac:dyDescent="0.25">
      <c r="A17" s="141" t="s">
        <v>315</v>
      </c>
      <c r="B17" s="32" t="s">
        <v>341</v>
      </c>
      <c r="C17" s="35">
        <v>0</v>
      </c>
      <c r="D17" s="35">
        <v>0</v>
      </c>
      <c r="E17" s="35">
        <v>0</v>
      </c>
      <c r="F17" s="35">
        <v>0</v>
      </c>
    </row>
    <row r="18" spans="1:6" ht="16.5" customHeight="1" x14ac:dyDescent="0.25">
      <c r="A18" s="142" t="s">
        <v>316</v>
      </c>
      <c r="B18" s="36" t="s">
        <v>22</v>
      </c>
      <c r="C18" s="37">
        <f>SUM(C16:C17)</f>
        <v>0</v>
      </c>
      <c r="D18" s="37">
        <f>SUM(D16:D17)</f>
        <v>0</v>
      </c>
      <c r="E18" s="37">
        <f t="shared" ref="E18:F18" si="1">SUM(E16:E17)</f>
        <v>0</v>
      </c>
      <c r="F18" s="37">
        <f t="shared" si="1"/>
        <v>0</v>
      </c>
    </row>
    <row r="19" spans="1:6" ht="16.5" customHeight="1" x14ac:dyDescent="0.25">
      <c r="A19" s="143" t="s">
        <v>317</v>
      </c>
      <c r="B19" s="33" t="s">
        <v>5</v>
      </c>
      <c r="C19" s="34">
        <f>C14+C18</f>
        <v>4022</v>
      </c>
      <c r="D19" s="34">
        <f>D14+D18</f>
        <v>4022</v>
      </c>
      <c r="E19" s="34">
        <f>E14+E18</f>
        <v>4102</v>
      </c>
      <c r="F19" s="34">
        <f>F14+F18</f>
        <v>4102</v>
      </c>
    </row>
    <row r="20" spans="1:6" ht="16.5" customHeight="1" x14ac:dyDescent="0.25">
      <c r="A20" s="141" t="s">
        <v>318</v>
      </c>
      <c r="B20" s="32" t="s">
        <v>342</v>
      </c>
      <c r="C20" s="35">
        <v>978</v>
      </c>
      <c r="D20" s="35">
        <v>978</v>
      </c>
      <c r="E20" s="35">
        <v>1041</v>
      </c>
      <c r="F20" s="35">
        <v>1041</v>
      </c>
    </row>
    <row r="21" spans="1:6" ht="16.5" customHeight="1" x14ac:dyDescent="0.25">
      <c r="A21" s="141" t="s">
        <v>319</v>
      </c>
      <c r="B21" s="32" t="s">
        <v>343</v>
      </c>
      <c r="C21" s="35">
        <v>0</v>
      </c>
      <c r="D21" s="35">
        <v>0</v>
      </c>
      <c r="E21" s="35">
        <v>0</v>
      </c>
      <c r="F21" s="35">
        <v>0</v>
      </c>
    </row>
    <row r="22" spans="1:6" ht="16.5" customHeight="1" x14ac:dyDescent="0.25">
      <c r="A22" s="141" t="s">
        <v>320</v>
      </c>
      <c r="B22" s="32" t="s">
        <v>344</v>
      </c>
      <c r="C22" s="35">
        <v>30</v>
      </c>
      <c r="D22" s="35">
        <v>30</v>
      </c>
      <c r="E22" s="35">
        <v>23</v>
      </c>
      <c r="F22" s="35">
        <v>23</v>
      </c>
    </row>
    <row r="23" spans="1:6" ht="16.5" customHeight="1" x14ac:dyDescent="0.25">
      <c r="A23" s="141" t="s">
        <v>345</v>
      </c>
      <c r="B23" s="32" t="s">
        <v>346</v>
      </c>
      <c r="C23" s="35">
        <v>0</v>
      </c>
      <c r="D23" s="35">
        <v>0</v>
      </c>
      <c r="E23" s="35">
        <v>0</v>
      </c>
      <c r="F23" s="35">
        <v>0</v>
      </c>
    </row>
    <row r="24" spans="1:6" ht="16.5" customHeight="1" x14ac:dyDescent="0.25">
      <c r="A24" s="141" t="s">
        <v>321</v>
      </c>
      <c r="B24" s="32" t="s">
        <v>347</v>
      </c>
      <c r="C24" s="35">
        <v>40</v>
      </c>
      <c r="D24" s="35">
        <v>40</v>
      </c>
      <c r="E24" s="35">
        <v>23</v>
      </c>
      <c r="F24" s="35">
        <v>23</v>
      </c>
    </row>
    <row r="25" spans="1:6" ht="16.5" customHeight="1" x14ac:dyDescent="0.25">
      <c r="A25" s="143" t="s">
        <v>322</v>
      </c>
      <c r="B25" s="38" t="s">
        <v>348</v>
      </c>
      <c r="C25" s="27">
        <f>SUM(C20:C24)</f>
        <v>1048</v>
      </c>
      <c r="D25" s="27">
        <f>SUM(D20:D24)</f>
        <v>1048</v>
      </c>
      <c r="E25" s="27">
        <f>SUM(E20:E24)</f>
        <v>1087</v>
      </c>
      <c r="F25" s="27">
        <f>SUM(F20:F24)</f>
        <v>1087</v>
      </c>
    </row>
    <row r="26" spans="1:6" ht="16.5" customHeight="1" x14ac:dyDescent="0.25">
      <c r="A26" s="141" t="s">
        <v>349</v>
      </c>
      <c r="B26" s="145" t="s">
        <v>7</v>
      </c>
      <c r="C26" s="22">
        <v>0</v>
      </c>
      <c r="D26" s="22">
        <v>200</v>
      </c>
      <c r="E26" s="22">
        <v>154</v>
      </c>
      <c r="F26" s="22">
        <v>154</v>
      </c>
    </row>
    <row r="27" spans="1:6" ht="16.5" customHeight="1" x14ac:dyDescent="0.25">
      <c r="A27" s="144" t="s">
        <v>323</v>
      </c>
      <c r="B27" s="16" t="s">
        <v>8</v>
      </c>
      <c r="C27" s="22">
        <v>0</v>
      </c>
      <c r="D27" s="22">
        <v>0</v>
      </c>
      <c r="E27" s="22">
        <v>0</v>
      </c>
      <c r="F27" s="22">
        <v>0</v>
      </c>
    </row>
    <row r="28" spans="1:6" ht="16.5" customHeight="1" x14ac:dyDescent="0.25">
      <c r="A28" s="144" t="s">
        <v>324</v>
      </c>
      <c r="B28" s="36" t="s">
        <v>9</v>
      </c>
      <c r="C28" s="37">
        <f>SUM(C26:C27)</f>
        <v>0</v>
      </c>
      <c r="D28" s="37">
        <f>SUM(D26:D27)</f>
        <v>200</v>
      </c>
      <c r="E28" s="37">
        <f t="shared" ref="E28:F28" si="2">SUM(E26:E27)</f>
        <v>154</v>
      </c>
      <c r="F28" s="37">
        <f t="shared" si="2"/>
        <v>154</v>
      </c>
    </row>
    <row r="29" spans="1:6" ht="16.5" customHeight="1" x14ac:dyDescent="0.25">
      <c r="A29" s="144" t="s">
        <v>325</v>
      </c>
      <c r="B29" s="32" t="s">
        <v>10</v>
      </c>
      <c r="C29" s="35">
        <v>0</v>
      </c>
      <c r="D29" s="35">
        <v>0</v>
      </c>
      <c r="E29" s="35">
        <v>0</v>
      </c>
      <c r="F29" s="35">
        <v>0</v>
      </c>
    </row>
    <row r="30" spans="1:6" ht="16.5" customHeight="1" x14ac:dyDescent="0.25">
      <c r="A30" s="144" t="s">
        <v>326</v>
      </c>
      <c r="B30" s="32" t="s">
        <v>11</v>
      </c>
      <c r="C30" s="35">
        <v>100</v>
      </c>
      <c r="D30" s="35">
        <v>100</v>
      </c>
      <c r="E30" s="35">
        <v>81</v>
      </c>
      <c r="F30" s="35">
        <v>81</v>
      </c>
    </row>
    <row r="31" spans="1:6" ht="16.5" customHeight="1" x14ac:dyDescent="0.25">
      <c r="A31" s="144" t="s">
        <v>327</v>
      </c>
      <c r="B31" s="36" t="s">
        <v>12</v>
      </c>
      <c r="C31" s="37">
        <f>SUM(C29:C30)</f>
        <v>100</v>
      </c>
      <c r="D31" s="37">
        <f>SUM(D29:D30)</f>
        <v>100</v>
      </c>
      <c r="E31" s="37">
        <f>SUM(E29:E30)</f>
        <v>81</v>
      </c>
      <c r="F31" s="37">
        <f>SUM(F29:F30)</f>
        <v>81</v>
      </c>
    </row>
    <row r="32" spans="1:6" ht="16.5" customHeight="1" x14ac:dyDescent="0.25">
      <c r="A32" s="144" t="s">
        <v>328</v>
      </c>
      <c r="B32" s="32" t="s">
        <v>13</v>
      </c>
      <c r="C32" s="35">
        <v>0</v>
      </c>
      <c r="D32" s="35">
        <v>0</v>
      </c>
      <c r="E32" s="35">
        <v>0</v>
      </c>
      <c r="F32" s="35">
        <v>0</v>
      </c>
    </row>
    <row r="33" spans="1:6" ht="16.5" customHeight="1" x14ac:dyDescent="0.25">
      <c r="A33" s="144" t="s">
        <v>329</v>
      </c>
      <c r="B33" s="16" t="s">
        <v>14</v>
      </c>
      <c r="C33" s="22">
        <v>0</v>
      </c>
      <c r="D33" s="22">
        <v>0</v>
      </c>
      <c r="E33" s="22">
        <v>0</v>
      </c>
      <c r="F33" s="22">
        <v>0</v>
      </c>
    </row>
    <row r="34" spans="1:6" ht="16.5" customHeight="1" x14ac:dyDescent="0.25">
      <c r="A34" s="144" t="s">
        <v>330</v>
      </c>
      <c r="B34" s="16" t="s">
        <v>352</v>
      </c>
      <c r="C34" s="22">
        <v>0</v>
      </c>
      <c r="D34" s="22">
        <v>0</v>
      </c>
      <c r="E34" s="22">
        <v>0</v>
      </c>
      <c r="F34" s="22">
        <v>0</v>
      </c>
    </row>
    <row r="35" spans="1:6" ht="16.5" customHeight="1" x14ac:dyDescent="0.25">
      <c r="A35" s="144" t="s">
        <v>331</v>
      </c>
      <c r="B35" s="16" t="s">
        <v>15</v>
      </c>
      <c r="C35" s="22">
        <v>0</v>
      </c>
      <c r="D35" s="22">
        <v>50</v>
      </c>
      <c r="E35" s="22">
        <v>22</v>
      </c>
      <c r="F35" s="22">
        <v>22</v>
      </c>
    </row>
    <row r="36" spans="1:6" ht="16.5" customHeight="1" x14ac:dyDescent="0.25">
      <c r="A36" s="144" t="s">
        <v>332</v>
      </c>
      <c r="B36" s="36" t="s">
        <v>16</v>
      </c>
      <c r="C36" s="37">
        <f>SUM(C32:C35)</f>
        <v>0</v>
      </c>
      <c r="D36" s="37">
        <f>SUM(D32:D35)</f>
        <v>50</v>
      </c>
      <c r="E36" s="37">
        <f>SUM(E32:E35)</f>
        <v>22</v>
      </c>
      <c r="F36" s="37">
        <f>SUM(F32:F35)</f>
        <v>22</v>
      </c>
    </row>
    <row r="37" spans="1:6" ht="16.5" customHeight="1" x14ac:dyDescent="0.25">
      <c r="A37" s="144" t="s">
        <v>333</v>
      </c>
      <c r="B37" s="36" t="s">
        <v>168</v>
      </c>
      <c r="C37" s="37">
        <v>100</v>
      </c>
      <c r="D37" s="37">
        <v>100</v>
      </c>
      <c r="E37" s="37">
        <v>15</v>
      </c>
      <c r="F37" s="37">
        <v>15</v>
      </c>
    </row>
    <row r="38" spans="1:6" ht="16.5" customHeight="1" x14ac:dyDescent="0.25">
      <c r="A38" s="144" t="s">
        <v>334</v>
      </c>
      <c r="B38" s="32" t="s">
        <v>339</v>
      </c>
      <c r="C38" s="37">
        <v>30</v>
      </c>
      <c r="D38" s="37">
        <v>110</v>
      </c>
      <c r="E38" s="37">
        <v>69</v>
      </c>
      <c r="F38" s="37">
        <v>69</v>
      </c>
    </row>
    <row r="39" spans="1:6" ht="16.5" customHeight="1" x14ac:dyDescent="0.25">
      <c r="A39" s="144" t="s">
        <v>336</v>
      </c>
      <c r="B39" s="32" t="s">
        <v>337</v>
      </c>
      <c r="C39" s="37">
        <v>0</v>
      </c>
      <c r="D39" s="37">
        <v>0</v>
      </c>
      <c r="E39" s="37">
        <v>0</v>
      </c>
      <c r="F39" s="37">
        <v>0</v>
      </c>
    </row>
    <row r="40" spans="1:6" ht="16.5" customHeight="1" x14ac:dyDescent="0.25">
      <c r="A40" s="140" t="s">
        <v>338</v>
      </c>
      <c r="B40" s="36" t="s">
        <v>337</v>
      </c>
      <c r="C40" s="37">
        <f>SUM(C38:C39)</f>
        <v>30</v>
      </c>
      <c r="D40" s="37">
        <f>SUM(D38:D39)</f>
        <v>110</v>
      </c>
      <c r="E40" s="37">
        <f>SUM(E38:E39)</f>
        <v>69</v>
      </c>
      <c r="F40" s="37">
        <v>69</v>
      </c>
    </row>
    <row r="41" spans="1:6" ht="16.5" customHeight="1" x14ac:dyDescent="0.25">
      <c r="A41" s="144" t="s">
        <v>335</v>
      </c>
      <c r="B41" s="33" t="s">
        <v>164</v>
      </c>
      <c r="C41" s="34">
        <f>C28+C31+C36+C37+C40</f>
        <v>230</v>
      </c>
      <c r="D41" s="34">
        <f>D28+D31+D36+D37+D40</f>
        <v>560</v>
      </c>
      <c r="E41" s="34">
        <f>E28+E31+E36+E37+E40</f>
        <v>341</v>
      </c>
      <c r="F41" s="34">
        <f>F28+F31+F36+F37+F40</f>
        <v>341</v>
      </c>
    </row>
    <row r="42" spans="1:6" ht="16.5" customHeight="1" x14ac:dyDescent="0.25">
      <c r="A42" s="144"/>
      <c r="B42" s="59" t="s">
        <v>163</v>
      </c>
      <c r="C42" s="56">
        <f>C19+C25+C41</f>
        <v>5300</v>
      </c>
      <c r="D42" s="56">
        <f>D19+D25+D41</f>
        <v>5630</v>
      </c>
      <c r="E42" s="56">
        <f>E19+E25+E41</f>
        <v>5530</v>
      </c>
      <c r="F42" s="56">
        <f>F19+F25+F41</f>
        <v>5530</v>
      </c>
    </row>
  </sheetData>
  <mergeCells count="2">
    <mergeCell ref="B1:C1"/>
    <mergeCell ref="B2:C2"/>
  </mergeCells>
  <phoneticPr fontId="18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3" workbookViewId="0">
      <selection activeCell="C10" sqref="C10"/>
    </sheetView>
  </sheetViews>
  <sheetFormatPr defaultRowHeight="15" x14ac:dyDescent="0.25"/>
  <cols>
    <col min="2" max="2" width="37.28515625" customWidth="1"/>
    <col min="3" max="3" width="11.42578125" customWidth="1"/>
    <col min="4" max="4" width="10.28515625" customWidth="1"/>
    <col min="5" max="5" width="11.42578125" customWidth="1"/>
  </cols>
  <sheetData>
    <row r="1" spans="1:5" ht="15.75" x14ac:dyDescent="0.25">
      <c r="A1" s="4"/>
      <c r="B1" s="363" t="s">
        <v>178</v>
      </c>
      <c r="C1" s="363"/>
      <c r="D1" s="4"/>
    </row>
    <row r="2" spans="1:5" x14ac:dyDescent="0.25">
      <c r="A2" s="4"/>
      <c r="B2" s="364" t="s">
        <v>471</v>
      </c>
      <c r="C2" s="364"/>
      <c r="D2" s="4"/>
    </row>
    <row r="3" spans="1:5" x14ac:dyDescent="0.25">
      <c r="A3" s="4"/>
      <c r="B3" s="365" t="s">
        <v>570</v>
      </c>
      <c r="C3" s="365"/>
      <c r="D3" s="4"/>
    </row>
    <row r="4" spans="1:5" ht="30" customHeight="1" x14ac:dyDescent="0.25">
      <c r="A4" s="4"/>
      <c r="B4" s="4"/>
      <c r="C4" s="205"/>
      <c r="D4" s="366" t="s">
        <v>180</v>
      </c>
      <c r="E4" s="366"/>
    </row>
    <row r="5" spans="1:5" ht="30" customHeight="1" x14ac:dyDescent="0.25">
      <c r="A5" s="4"/>
      <c r="B5" s="4"/>
      <c r="C5" s="205"/>
      <c r="D5" s="366" t="s">
        <v>179</v>
      </c>
      <c r="E5" s="366"/>
    </row>
    <row r="6" spans="1:5" x14ac:dyDescent="0.25">
      <c r="A6" s="4"/>
      <c r="B6" s="4"/>
      <c r="C6" s="205"/>
      <c r="D6" s="4"/>
    </row>
    <row r="7" spans="1:5" ht="42.75" x14ac:dyDescent="0.25">
      <c r="A7" s="281"/>
      <c r="B7" s="67" t="s">
        <v>1</v>
      </c>
      <c r="C7" s="67" t="s">
        <v>181</v>
      </c>
      <c r="D7" s="157" t="s">
        <v>538</v>
      </c>
      <c r="E7" s="157" t="s">
        <v>564</v>
      </c>
    </row>
    <row r="8" spans="1:5" ht="30" x14ac:dyDescent="0.25">
      <c r="A8" s="206" t="s">
        <v>355</v>
      </c>
      <c r="B8" s="16" t="s">
        <v>182</v>
      </c>
      <c r="C8" s="16">
        <f>'2.1 Költségvetési bevételek'!C12</f>
        <v>50296</v>
      </c>
      <c r="D8" s="16">
        <f>'2.1 Költségvetési bevételek'!D12</f>
        <v>50296</v>
      </c>
      <c r="E8" s="16">
        <f>'2.1 Költségvetési bevételek'!E12</f>
        <v>50467</v>
      </c>
    </row>
    <row r="9" spans="1:5" x14ac:dyDescent="0.25">
      <c r="A9" s="206" t="s">
        <v>356</v>
      </c>
      <c r="B9" s="16" t="s">
        <v>183</v>
      </c>
      <c r="C9" s="16">
        <f>'2.1 Költségvetési bevételek'!C15</f>
        <v>19808</v>
      </c>
      <c r="D9" s="16">
        <f>'2.1 Költségvetési bevételek'!D15</f>
        <v>19808</v>
      </c>
      <c r="E9" s="16">
        <f>'2.1 Költségvetési bevételek'!E15</f>
        <v>24575</v>
      </c>
    </row>
    <row r="10" spans="1:5" ht="45" x14ac:dyDescent="0.25">
      <c r="A10" s="206" t="s">
        <v>357</v>
      </c>
      <c r="B10" s="16" t="s">
        <v>47</v>
      </c>
      <c r="C10" s="16">
        <f>'2.1 Költségvetési bevételek'!C27</f>
        <v>24380</v>
      </c>
      <c r="D10" s="16">
        <f>'2.1 Költségvetési bevételek'!D27</f>
        <v>24958</v>
      </c>
      <c r="E10" s="16">
        <f>'2.1 Költségvetési bevételek'!E27</f>
        <v>25126</v>
      </c>
    </row>
    <row r="11" spans="1:5" x14ac:dyDescent="0.25">
      <c r="A11" s="206" t="s">
        <v>359</v>
      </c>
      <c r="B11" s="16" t="s">
        <v>48</v>
      </c>
      <c r="C11" s="16">
        <f>'2.1 Költségvetési bevételek'!C29</f>
        <v>1401</v>
      </c>
      <c r="D11" s="16">
        <f>'2.1 Költségvetési bevételek'!D29</f>
        <v>1401</v>
      </c>
      <c r="E11" s="16">
        <f>'2.1 Költségvetési bevételek'!E29</f>
        <v>1401</v>
      </c>
    </row>
    <row r="12" spans="1:5" ht="30" x14ac:dyDescent="0.25">
      <c r="A12" s="206" t="s">
        <v>360</v>
      </c>
      <c r="B12" s="16" t="s">
        <v>49</v>
      </c>
      <c r="C12" s="16">
        <f>'2.1 Költségvetési bevételek'!C32</f>
        <v>0</v>
      </c>
      <c r="D12" s="16">
        <f>'2.1 Költségvetési bevételek'!D32</f>
        <v>1780</v>
      </c>
      <c r="E12" s="16">
        <f>'2.1 Költségvetési bevételek'!E32</f>
        <v>2762</v>
      </c>
    </row>
    <row r="13" spans="1:5" ht="30" x14ac:dyDescent="0.25">
      <c r="A13" s="206" t="s">
        <v>362</v>
      </c>
      <c r="B13" s="16" t="s">
        <v>462</v>
      </c>
      <c r="C13" s="16">
        <f>'2.1 Költségvetési bevételek'!C34</f>
        <v>0</v>
      </c>
      <c r="D13" s="16">
        <f>'2.1 Költségvetési bevételek'!D34</f>
        <v>0</v>
      </c>
      <c r="E13" s="16">
        <f>'2.1 Költségvetési bevételek'!E34</f>
        <v>0</v>
      </c>
    </row>
    <row r="14" spans="1:5" ht="30" x14ac:dyDescent="0.25">
      <c r="A14" s="206" t="s">
        <v>368</v>
      </c>
      <c r="B14" s="16" t="s">
        <v>184</v>
      </c>
      <c r="C14" s="16">
        <v>22708</v>
      </c>
      <c r="D14" s="16">
        <f>'2.1 Költségvetési bevételek'!D41</f>
        <v>56689</v>
      </c>
      <c r="E14" s="16">
        <f>'2.1 Költségvetési bevételek'!E41</f>
        <v>61758</v>
      </c>
    </row>
    <row r="15" spans="1:5" ht="30" x14ac:dyDescent="0.25">
      <c r="A15" s="206" t="s">
        <v>369</v>
      </c>
      <c r="B15" s="16" t="s">
        <v>371</v>
      </c>
      <c r="C15" s="16">
        <v>0</v>
      </c>
      <c r="D15" s="16">
        <v>0</v>
      </c>
      <c r="E15" s="16">
        <v>0</v>
      </c>
    </row>
    <row r="16" spans="1:5" ht="30" x14ac:dyDescent="0.25">
      <c r="A16" s="206" t="s">
        <v>373</v>
      </c>
      <c r="B16" s="16" t="s">
        <v>70</v>
      </c>
      <c r="C16" s="16">
        <v>10000</v>
      </c>
      <c r="D16" s="16">
        <f>'2.1 Költségvetési bevételek'!D48</f>
        <v>46498</v>
      </c>
      <c r="E16" s="16">
        <f>'2.1 Költségvetési bevételek'!E48</f>
        <v>46095</v>
      </c>
    </row>
    <row r="17" spans="1:5" x14ac:dyDescent="0.25">
      <c r="A17" s="206" t="s">
        <v>383</v>
      </c>
      <c r="B17" s="16" t="s">
        <v>75</v>
      </c>
      <c r="C17" s="16">
        <f>'2.2 Működési bevételek'!C16</f>
        <v>31250</v>
      </c>
      <c r="D17" s="16">
        <f>'2.2 Működési bevételek'!D16</f>
        <v>33141</v>
      </c>
      <c r="E17" s="16">
        <f>'2.2 Működési bevételek'!E16</f>
        <v>32489</v>
      </c>
    </row>
    <row r="18" spans="1:5" x14ac:dyDescent="0.25">
      <c r="A18" s="206" t="s">
        <v>408</v>
      </c>
      <c r="B18" s="16" t="s">
        <v>85</v>
      </c>
      <c r="C18" s="16">
        <f>'2.2 Működési bevételek'!C44</f>
        <v>12550</v>
      </c>
      <c r="D18" s="16">
        <f>'2.2 Működési bevételek'!D44</f>
        <v>18559</v>
      </c>
      <c r="E18" s="16">
        <f>'2.2 Működési bevételek'!E44</f>
        <v>18066</v>
      </c>
    </row>
    <row r="19" spans="1:5" x14ac:dyDescent="0.25">
      <c r="A19" s="206" t="s">
        <v>539</v>
      </c>
      <c r="B19" s="16" t="s">
        <v>808</v>
      </c>
      <c r="C19" s="16"/>
      <c r="D19" s="16">
        <f>'2.2 Működési bevételek'!D45</f>
        <v>200</v>
      </c>
      <c r="E19" s="16">
        <f>'2.2 Működési bevételek'!E45+'2.2 Működési bevételek'!E46</f>
        <v>4000</v>
      </c>
    </row>
    <row r="20" spans="1:5" x14ac:dyDescent="0.25">
      <c r="A20" s="206" t="s">
        <v>463</v>
      </c>
      <c r="B20" s="16" t="s">
        <v>470</v>
      </c>
      <c r="C20" s="16">
        <v>500</v>
      </c>
      <c r="D20" s="16">
        <f>'2.2 Működési bevételek'!D47</f>
        <v>500</v>
      </c>
      <c r="E20" s="16">
        <f>'2.2 Működési bevételek'!E47</f>
        <v>228</v>
      </c>
    </row>
    <row r="21" spans="1:5" x14ac:dyDescent="0.25">
      <c r="A21" s="206" t="s">
        <v>540</v>
      </c>
      <c r="B21" s="16" t="s">
        <v>541</v>
      </c>
      <c r="C21" s="16"/>
      <c r="D21" s="16">
        <f>'2.2 Működési bevételek'!D48</f>
        <v>10000</v>
      </c>
      <c r="E21" s="16">
        <f>'2.2 Működési bevételek'!E48</f>
        <v>19490</v>
      </c>
    </row>
    <row r="22" spans="1:5" x14ac:dyDescent="0.25">
      <c r="A22" s="206" t="s">
        <v>464</v>
      </c>
      <c r="B22" s="16" t="s">
        <v>809</v>
      </c>
      <c r="C22" s="16">
        <f>'2.2 Működési bevételek'!C50</f>
        <v>8262</v>
      </c>
      <c r="D22" s="16">
        <f>'2.2 Működési bevételek'!D50</f>
        <v>17855</v>
      </c>
      <c r="E22" s="16">
        <f>'2.2 Működési bevételek'!E50+'2.2 Működési bevételek'!E49+'2.2 Működési bevételek'!E51</f>
        <v>31664</v>
      </c>
    </row>
    <row r="23" spans="1:5" ht="15.75" x14ac:dyDescent="0.25">
      <c r="A23" s="118"/>
      <c r="B23" s="207" t="s">
        <v>101</v>
      </c>
      <c r="C23" s="207">
        <f>SUM(C8:C22)</f>
        <v>181155</v>
      </c>
      <c r="D23" s="207">
        <f>SUM(D8:D22)</f>
        <v>281685</v>
      </c>
      <c r="E23" s="207">
        <f>SUM(E8:E22)</f>
        <v>318121</v>
      </c>
    </row>
    <row r="31" spans="1:5" x14ac:dyDescent="0.25">
      <c r="B31" s="3"/>
      <c r="C31" s="3"/>
    </row>
  </sheetData>
  <mergeCells count="5">
    <mergeCell ref="B1:C1"/>
    <mergeCell ref="B2:C2"/>
    <mergeCell ref="B3:C3"/>
    <mergeCell ref="D4:E4"/>
    <mergeCell ref="D5:E5"/>
  </mergeCells>
  <phoneticPr fontId="18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A31" workbookViewId="0">
      <selection activeCell="A51" sqref="A51:D52"/>
    </sheetView>
  </sheetViews>
  <sheetFormatPr defaultRowHeight="15" x14ac:dyDescent="0.25"/>
  <cols>
    <col min="1" max="1" width="28.140625" customWidth="1"/>
    <col min="2" max="2" width="14.7109375" customWidth="1"/>
    <col min="3" max="3" width="13.85546875" customWidth="1"/>
    <col min="4" max="4" width="18.7109375" customWidth="1"/>
  </cols>
  <sheetData>
    <row r="1" spans="1:7" ht="15.75" x14ac:dyDescent="0.25">
      <c r="A1" s="390" t="s">
        <v>20</v>
      </c>
      <c r="B1" s="390"/>
      <c r="C1" s="390"/>
      <c r="D1" s="390"/>
      <c r="E1" s="7"/>
      <c r="F1" s="7"/>
      <c r="G1" s="7"/>
    </row>
    <row r="2" spans="1:7" ht="15.75" customHeight="1" x14ac:dyDescent="0.25">
      <c r="A2" s="369" t="s">
        <v>485</v>
      </c>
      <c r="B2" s="369"/>
      <c r="C2" s="369"/>
      <c r="D2" s="369"/>
      <c r="E2" s="76"/>
      <c r="F2" s="76"/>
      <c r="G2" s="76"/>
    </row>
    <row r="3" spans="1:7" ht="15" customHeight="1" x14ac:dyDescent="0.25">
      <c r="A3" s="369" t="s">
        <v>130</v>
      </c>
      <c r="B3" s="369"/>
      <c r="C3" s="369"/>
      <c r="D3" s="369"/>
      <c r="E3" s="76"/>
      <c r="F3" s="76"/>
      <c r="G3" s="76"/>
    </row>
    <row r="4" spans="1:7" x14ac:dyDescent="0.25">
      <c r="A4" s="124"/>
      <c r="B4" s="202" t="s">
        <v>557</v>
      </c>
      <c r="C4" s="124"/>
      <c r="D4" s="124"/>
      <c r="E4" s="7"/>
      <c r="F4" s="7"/>
      <c r="G4" s="7"/>
    </row>
    <row r="5" spans="1:7" x14ac:dyDescent="0.25">
      <c r="A5" s="7"/>
      <c r="B5" s="7"/>
      <c r="C5" s="7"/>
      <c r="D5" s="8" t="s">
        <v>226</v>
      </c>
      <c r="E5" s="7"/>
      <c r="F5" s="7"/>
      <c r="G5" s="7"/>
    </row>
    <row r="6" spans="1:7" x14ac:dyDescent="0.25">
      <c r="A6" s="7"/>
      <c r="B6" s="7"/>
      <c r="C6" s="7"/>
      <c r="D6" s="8" t="s">
        <v>208</v>
      </c>
      <c r="E6" s="7"/>
      <c r="F6" s="7"/>
      <c r="G6" s="7"/>
    </row>
    <row r="7" spans="1:7" x14ac:dyDescent="0.25">
      <c r="A7" s="7"/>
      <c r="B7" s="7"/>
      <c r="C7" s="7"/>
      <c r="D7" s="117"/>
      <c r="E7" s="7"/>
      <c r="F7" s="7"/>
      <c r="G7" s="7"/>
    </row>
    <row r="8" spans="1:7" x14ac:dyDescent="0.25">
      <c r="A8" s="411" t="s">
        <v>282</v>
      </c>
      <c r="B8" s="411"/>
      <c r="C8" s="411"/>
      <c r="D8" s="411"/>
      <c r="E8" s="7"/>
      <c r="F8" s="7"/>
      <c r="G8" s="7"/>
    </row>
    <row r="9" spans="1:7" x14ac:dyDescent="0.25">
      <c r="A9" s="22" t="s">
        <v>1</v>
      </c>
      <c r="B9" s="22" t="s">
        <v>216</v>
      </c>
      <c r="C9" s="22" t="s">
        <v>217</v>
      </c>
      <c r="D9" s="22" t="s">
        <v>155</v>
      </c>
      <c r="E9" s="7"/>
      <c r="F9" s="7"/>
      <c r="G9" s="7"/>
    </row>
    <row r="10" spans="1:7" x14ac:dyDescent="0.25">
      <c r="A10" s="22" t="s">
        <v>218</v>
      </c>
      <c r="B10" s="22">
        <v>10811</v>
      </c>
      <c r="C10" s="22">
        <v>2919</v>
      </c>
      <c r="D10" s="22">
        <v>13730</v>
      </c>
      <c r="E10" s="7"/>
      <c r="F10" s="7"/>
      <c r="G10" s="7"/>
    </row>
    <row r="11" spans="1:7" x14ac:dyDescent="0.25">
      <c r="A11" s="22" t="s">
        <v>175</v>
      </c>
      <c r="B11" s="22">
        <v>7874</v>
      </c>
      <c r="C11" s="22">
        <v>2126</v>
      </c>
      <c r="D11" s="22">
        <v>10000</v>
      </c>
      <c r="E11" s="7"/>
      <c r="F11" s="7"/>
      <c r="G11" s="7"/>
    </row>
    <row r="12" spans="1:7" ht="16.5" customHeight="1" x14ac:dyDescent="0.25">
      <c r="A12" s="10" t="s">
        <v>219</v>
      </c>
      <c r="B12" s="22">
        <v>2937</v>
      </c>
      <c r="C12" s="22">
        <v>793</v>
      </c>
      <c r="D12" s="22">
        <v>3730</v>
      </c>
      <c r="E12" s="7"/>
      <c r="F12" s="7"/>
      <c r="G12" s="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 t="s">
        <v>486</v>
      </c>
      <c r="B14" s="162">
        <v>150000</v>
      </c>
      <c r="C14" s="7"/>
      <c r="D14" s="7"/>
      <c r="E14" s="7"/>
      <c r="F14" s="7"/>
      <c r="G14" s="7"/>
    </row>
    <row r="15" spans="1:7" x14ac:dyDescent="0.25">
      <c r="A15" s="91" t="s">
        <v>487</v>
      </c>
      <c r="B15" s="163">
        <v>1270</v>
      </c>
      <c r="C15" s="91"/>
      <c r="D15" s="91"/>
      <c r="E15" s="7"/>
      <c r="F15" s="7"/>
      <c r="G15" s="7"/>
    </row>
    <row r="16" spans="1:7" x14ac:dyDescent="0.25">
      <c r="A16" s="71" t="s">
        <v>488</v>
      </c>
      <c r="B16" s="164">
        <v>13730</v>
      </c>
      <c r="C16" s="71"/>
      <c r="D16" s="71"/>
      <c r="E16" s="7"/>
      <c r="F16" s="7"/>
      <c r="G16" s="7"/>
    </row>
    <row r="17" spans="1:7" x14ac:dyDescent="0.25">
      <c r="A17" s="71" t="s">
        <v>546</v>
      </c>
      <c r="B17" s="71"/>
      <c r="C17" s="71"/>
      <c r="D17" s="71">
        <v>3730</v>
      </c>
      <c r="E17" s="7"/>
      <c r="F17" s="7"/>
      <c r="G17" s="7"/>
    </row>
    <row r="18" spans="1:7" ht="16.5" customHeight="1" x14ac:dyDescent="0.25">
      <c r="A18" s="78"/>
      <c r="B18" s="71"/>
      <c r="C18" s="71"/>
      <c r="D18" s="71"/>
      <c r="E18" s="7"/>
      <c r="F18" s="7"/>
      <c r="G18" s="7"/>
    </row>
    <row r="19" spans="1:7" ht="16.5" customHeight="1" x14ac:dyDescent="0.25">
      <c r="A19" s="411" t="s">
        <v>542</v>
      </c>
      <c r="B19" s="411"/>
      <c r="C19" s="411"/>
      <c r="D19" s="329" t="s">
        <v>632</v>
      </c>
      <c r="E19" s="7"/>
      <c r="F19" s="7"/>
      <c r="G19" s="7"/>
    </row>
    <row r="20" spans="1:7" x14ac:dyDescent="0.25">
      <c r="A20" s="22" t="s">
        <v>1</v>
      </c>
      <c r="B20" s="22" t="s">
        <v>216</v>
      </c>
      <c r="C20" s="22" t="s">
        <v>217</v>
      </c>
      <c r="D20" s="22" t="s">
        <v>155</v>
      </c>
    </row>
    <row r="21" spans="1:7" x14ac:dyDescent="0.25">
      <c r="A21" s="22" t="s">
        <v>218</v>
      </c>
      <c r="B21" s="22">
        <v>28831</v>
      </c>
      <c r="C21" s="22">
        <v>7785</v>
      </c>
      <c r="D21" s="22">
        <f>B21+C21</f>
        <v>36616</v>
      </c>
    </row>
    <row r="22" spans="1:7" x14ac:dyDescent="0.25">
      <c r="A22" s="22" t="s">
        <v>543</v>
      </c>
      <c r="B22" s="22">
        <v>2996</v>
      </c>
      <c r="C22" s="22">
        <v>809</v>
      </c>
      <c r="D22" s="22">
        <f>B22+C22</f>
        <v>3805</v>
      </c>
    </row>
    <row r="23" spans="1:7" s="72" customFormat="1" x14ac:dyDescent="0.25">
      <c r="A23" s="22" t="s">
        <v>175</v>
      </c>
      <c r="B23" s="22">
        <v>31827</v>
      </c>
      <c r="C23" s="22">
        <v>8594</v>
      </c>
      <c r="D23" s="22">
        <f>B23+C23</f>
        <v>40421</v>
      </c>
    </row>
    <row r="24" spans="1:7" s="72" customFormat="1" x14ac:dyDescent="0.25">
      <c r="A24" s="325"/>
      <c r="B24" s="326"/>
      <c r="C24" s="326"/>
      <c r="D24" s="327" t="s">
        <v>518</v>
      </c>
    </row>
    <row r="25" spans="1:7" x14ac:dyDescent="0.25">
      <c r="A25" s="22" t="s">
        <v>1</v>
      </c>
      <c r="B25" s="22" t="s">
        <v>216</v>
      </c>
      <c r="C25" s="22" t="s">
        <v>217</v>
      </c>
      <c r="D25" s="22" t="s">
        <v>155</v>
      </c>
    </row>
    <row r="26" spans="1:7" x14ac:dyDescent="0.25">
      <c r="A26" s="22" t="s">
        <v>218</v>
      </c>
      <c r="B26" s="22">
        <v>29303</v>
      </c>
      <c r="C26" s="22">
        <v>7912</v>
      </c>
      <c r="D26" s="22">
        <f>B26+C26</f>
        <v>37215</v>
      </c>
    </row>
    <row r="27" spans="1:7" x14ac:dyDescent="0.25">
      <c r="A27" s="22" t="s">
        <v>543</v>
      </c>
      <c r="B27" s="22">
        <v>3220</v>
      </c>
      <c r="C27" s="22">
        <v>869</v>
      </c>
      <c r="D27" s="22">
        <f>B27+C27</f>
        <v>4089</v>
      </c>
    </row>
    <row r="28" spans="1:7" x14ac:dyDescent="0.25">
      <c r="A28" s="27" t="s">
        <v>792</v>
      </c>
      <c r="B28" s="27">
        <f>B26+B27</f>
        <v>32523</v>
      </c>
      <c r="C28" s="27">
        <f t="shared" ref="C28:D28" si="0">C26+C27</f>
        <v>8781</v>
      </c>
      <c r="D28" s="27">
        <f t="shared" si="0"/>
        <v>41304</v>
      </c>
    </row>
    <row r="29" spans="1:7" s="72" customFormat="1" x14ac:dyDescent="0.25">
      <c r="A29" s="22" t="s">
        <v>175</v>
      </c>
      <c r="B29" s="22">
        <v>31246</v>
      </c>
      <c r="C29" s="22">
        <v>8437</v>
      </c>
      <c r="D29" s="22">
        <f>B29+C29</f>
        <v>39683</v>
      </c>
    </row>
    <row r="30" spans="1:7" s="72" customFormat="1" x14ac:dyDescent="0.25">
      <c r="A30" s="22" t="s">
        <v>545</v>
      </c>
      <c r="B30" s="22">
        <v>1276</v>
      </c>
      <c r="C30" s="22">
        <v>345</v>
      </c>
      <c r="D30" s="22">
        <f>B30+C30</f>
        <v>1621</v>
      </c>
    </row>
    <row r="31" spans="1:7" s="72" customFormat="1" x14ac:dyDescent="0.25">
      <c r="A31" s="27" t="s">
        <v>793</v>
      </c>
      <c r="B31" s="27">
        <f>B29+B30</f>
        <v>32522</v>
      </c>
      <c r="C31" s="27">
        <f t="shared" ref="C31:D31" si="1">C29+C30</f>
        <v>8782</v>
      </c>
      <c r="D31" s="27">
        <f t="shared" si="1"/>
        <v>41304</v>
      </c>
    </row>
    <row r="32" spans="1:7" s="72" customFormat="1" x14ac:dyDescent="0.25">
      <c r="A32" s="71"/>
      <c r="B32" s="71"/>
      <c r="C32" s="71"/>
      <c r="D32" s="71"/>
    </row>
    <row r="33" spans="1:4" s="72" customFormat="1" x14ac:dyDescent="0.25">
      <c r="A33" s="77" t="s">
        <v>547</v>
      </c>
      <c r="B33"/>
      <c r="C33"/>
      <c r="D33">
        <v>1621</v>
      </c>
    </row>
    <row r="34" spans="1:4" s="72" customFormat="1" x14ac:dyDescent="0.25">
      <c r="A34" s="77"/>
      <c r="B34"/>
      <c r="C34"/>
      <c r="D34"/>
    </row>
    <row r="35" spans="1:4" x14ac:dyDescent="0.25">
      <c r="A35" s="412" t="s">
        <v>544</v>
      </c>
      <c r="B35" s="412"/>
      <c r="C35" s="412"/>
      <c r="D35" s="412"/>
    </row>
    <row r="36" spans="1:4" x14ac:dyDescent="0.25">
      <c r="A36" s="22" t="s">
        <v>1</v>
      </c>
      <c r="B36" s="22" t="s">
        <v>216</v>
      </c>
      <c r="C36" s="22" t="s">
        <v>217</v>
      </c>
      <c r="D36" s="22" t="s">
        <v>155</v>
      </c>
    </row>
    <row r="37" spans="1:4" x14ac:dyDescent="0.25">
      <c r="A37" s="22" t="s">
        <v>218</v>
      </c>
      <c r="B37" s="22">
        <v>7814</v>
      </c>
      <c r="C37" s="22">
        <v>2210</v>
      </c>
      <c r="D37" s="22">
        <f>B37+C37</f>
        <v>10024</v>
      </c>
    </row>
    <row r="38" spans="1:4" x14ac:dyDescent="0.25">
      <c r="A38" s="22" t="s">
        <v>543</v>
      </c>
      <c r="B38" s="22">
        <v>185</v>
      </c>
      <c r="C38" s="22">
        <v>0</v>
      </c>
      <c r="D38" s="22">
        <f>B38+C38</f>
        <v>185</v>
      </c>
    </row>
    <row r="39" spans="1:4" s="72" customFormat="1" x14ac:dyDescent="0.25">
      <c r="A39" s="22" t="s">
        <v>175</v>
      </c>
      <c r="B39" s="22">
        <v>7999</v>
      </c>
      <c r="C39" s="22">
        <v>0</v>
      </c>
      <c r="D39" s="22">
        <f>B39+C39</f>
        <v>7999</v>
      </c>
    </row>
    <row r="40" spans="1:4" x14ac:dyDescent="0.25">
      <c r="A40" s="107" t="s">
        <v>545</v>
      </c>
      <c r="B40" s="1">
        <v>0</v>
      </c>
      <c r="C40" s="107">
        <v>2210</v>
      </c>
      <c r="D40" s="22">
        <f>B40+C40</f>
        <v>2210</v>
      </c>
    </row>
    <row r="42" spans="1:4" ht="15" customHeight="1" x14ac:dyDescent="0.25">
      <c r="A42" s="77" t="s">
        <v>547</v>
      </c>
      <c r="D42">
        <v>2210</v>
      </c>
    </row>
    <row r="43" spans="1:4" x14ac:dyDescent="0.25">
      <c r="A43" s="328"/>
      <c r="B43" s="328"/>
      <c r="C43" s="328"/>
    </row>
    <row r="44" spans="1:4" x14ac:dyDescent="0.25">
      <c r="A44" s="412" t="s">
        <v>794</v>
      </c>
      <c r="B44" s="412"/>
      <c r="C44" s="412"/>
      <c r="D44" s="412"/>
    </row>
    <row r="45" spans="1:4" x14ac:dyDescent="0.25">
      <c r="A45" s="22" t="s">
        <v>1</v>
      </c>
      <c r="B45" s="22" t="s">
        <v>216</v>
      </c>
      <c r="C45" s="22" t="s">
        <v>217</v>
      </c>
      <c r="D45" s="22" t="s">
        <v>155</v>
      </c>
    </row>
    <row r="46" spans="1:4" x14ac:dyDescent="0.25">
      <c r="A46" s="27" t="s">
        <v>218</v>
      </c>
      <c r="B46" s="27">
        <v>11862</v>
      </c>
      <c r="C46" s="27">
        <v>3122</v>
      </c>
      <c r="D46" s="27">
        <f>B46+C46</f>
        <v>14984</v>
      </c>
    </row>
    <row r="47" spans="1:4" x14ac:dyDescent="0.25">
      <c r="A47" s="22" t="s">
        <v>175</v>
      </c>
      <c r="B47" s="22">
        <v>9490</v>
      </c>
      <c r="C47" s="22">
        <v>0</v>
      </c>
      <c r="D47" s="22">
        <f>B47+C47</f>
        <v>9490</v>
      </c>
    </row>
    <row r="48" spans="1:4" x14ac:dyDescent="0.25">
      <c r="A48" s="107" t="s">
        <v>545</v>
      </c>
      <c r="B48" s="1">
        <v>2372</v>
      </c>
      <c r="C48" s="107">
        <v>3122</v>
      </c>
      <c r="D48" s="22">
        <f>B48+C48</f>
        <v>5494</v>
      </c>
    </row>
    <row r="49" spans="1:4" x14ac:dyDescent="0.25">
      <c r="A49" s="27" t="s">
        <v>793</v>
      </c>
      <c r="B49" s="27">
        <f>B47+B48</f>
        <v>11862</v>
      </c>
      <c r="C49" s="27">
        <f t="shared" ref="C49" si="2">C47+C48</f>
        <v>3122</v>
      </c>
      <c r="D49" s="27">
        <f t="shared" ref="D49" si="3">D47+D48</f>
        <v>14984</v>
      </c>
    </row>
    <row r="51" spans="1:4" x14ac:dyDescent="0.25">
      <c r="A51" s="410"/>
      <c r="B51" s="410"/>
    </row>
    <row r="52" spans="1:4" x14ac:dyDescent="0.25">
      <c r="A52" s="410"/>
      <c r="B52" s="410"/>
    </row>
  </sheetData>
  <mergeCells count="8">
    <mergeCell ref="A1:D1"/>
    <mergeCell ref="A2:D2"/>
    <mergeCell ref="A3:D3"/>
    <mergeCell ref="A51:B52"/>
    <mergeCell ref="A19:C19"/>
    <mergeCell ref="A35:D35"/>
    <mergeCell ref="A44:D44"/>
    <mergeCell ref="A8:D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9" workbookViewId="0">
      <selection activeCell="H5" sqref="H5"/>
    </sheetView>
  </sheetViews>
  <sheetFormatPr defaultRowHeight="16.5" customHeight="1" x14ac:dyDescent="0.25"/>
  <cols>
    <col min="1" max="1" width="33.85546875" customWidth="1"/>
    <col min="2" max="2" width="10.5703125" bestFit="1" customWidth="1"/>
    <col min="3" max="4" width="10.5703125" customWidth="1"/>
  </cols>
  <sheetData>
    <row r="1" spans="1:7" ht="16.5" customHeight="1" x14ac:dyDescent="0.25">
      <c r="A1" s="390" t="s">
        <v>20</v>
      </c>
      <c r="B1" s="390"/>
      <c r="C1" s="390"/>
      <c r="D1" s="390"/>
      <c r="E1" s="390"/>
      <c r="F1" s="390"/>
      <c r="G1" s="7"/>
    </row>
    <row r="2" spans="1:7" ht="16.5" customHeight="1" x14ac:dyDescent="0.25">
      <c r="A2" s="369" t="s">
        <v>823</v>
      </c>
      <c r="B2" s="369"/>
      <c r="C2" s="369"/>
      <c r="D2" s="369"/>
      <c r="E2" s="369"/>
      <c r="F2" s="369"/>
      <c r="G2" s="7"/>
    </row>
    <row r="3" spans="1:7" ht="16.5" customHeight="1" x14ac:dyDescent="0.25">
      <c r="A3" s="21"/>
      <c r="B3" s="21"/>
      <c r="C3" s="192"/>
      <c r="D3" s="313"/>
      <c r="E3" s="21"/>
      <c r="F3" s="21"/>
      <c r="G3" s="7"/>
    </row>
    <row r="4" spans="1:7" ht="16.5" customHeight="1" x14ac:dyDescent="0.25">
      <c r="A4" s="7"/>
      <c r="B4" s="7"/>
      <c r="C4" s="7"/>
      <c r="D4" s="7"/>
      <c r="E4" s="414" t="s">
        <v>214</v>
      </c>
      <c r="F4" s="414"/>
      <c r="G4" s="7"/>
    </row>
    <row r="5" spans="1:7" ht="16.5" customHeight="1" x14ac:dyDescent="0.25">
      <c r="A5" s="7"/>
      <c r="B5" s="7"/>
      <c r="C5" s="7"/>
      <c r="D5" s="7"/>
      <c r="E5" s="361" t="s">
        <v>179</v>
      </c>
      <c r="F5" s="361"/>
      <c r="G5" s="7"/>
    </row>
    <row r="6" spans="1:7" ht="16.5" customHeight="1" x14ac:dyDescent="0.25">
      <c r="A6" s="7"/>
      <c r="B6" s="7"/>
      <c r="C6" s="7"/>
      <c r="D6" s="7"/>
      <c r="E6" s="416"/>
      <c r="F6" s="416"/>
      <c r="G6" s="7"/>
    </row>
    <row r="7" spans="1:7" ht="16.5" customHeight="1" x14ac:dyDescent="0.25">
      <c r="A7" s="48" t="s">
        <v>1</v>
      </c>
      <c r="B7" s="75">
        <v>2015</v>
      </c>
      <c r="C7" s="75" t="s">
        <v>548</v>
      </c>
      <c r="D7" s="314" t="s">
        <v>811</v>
      </c>
      <c r="E7" s="75">
        <v>2016</v>
      </c>
      <c r="F7" s="75">
        <v>2017</v>
      </c>
      <c r="G7" s="7"/>
    </row>
    <row r="8" spans="1:7" ht="16.5" customHeight="1" x14ac:dyDescent="0.25">
      <c r="A8" s="367" t="s">
        <v>215</v>
      </c>
      <c r="B8" s="415"/>
      <c r="C8" s="415"/>
      <c r="D8" s="415"/>
      <c r="E8" s="415"/>
      <c r="F8" s="368"/>
      <c r="G8" s="7"/>
    </row>
    <row r="9" spans="1:7" ht="16.5" customHeight="1" x14ac:dyDescent="0.25">
      <c r="A9" s="61" t="s">
        <v>88</v>
      </c>
      <c r="B9" s="167">
        <f>'2.2 Működési bevételek'!C44</f>
        <v>12550</v>
      </c>
      <c r="C9" s="167">
        <f>'2.2 Működési bevételek'!D44</f>
        <v>18559</v>
      </c>
      <c r="D9" s="167">
        <f>'2.2 Működési bevételek'!E44</f>
        <v>18066</v>
      </c>
      <c r="E9" s="60">
        <f>B9*1.03</f>
        <v>12926.5</v>
      </c>
      <c r="F9" s="60">
        <f t="shared" ref="F9:F11" si="0">E9*1.03</f>
        <v>13314.295</v>
      </c>
      <c r="G9" s="7"/>
    </row>
    <row r="10" spans="1:7" ht="16.5" customHeight="1" x14ac:dyDescent="0.25">
      <c r="A10" s="74" t="s">
        <v>75</v>
      </c>
      <c r="B10" s="73">
        <f>'2.2 Működési bevételek'!C16</f>
        <v>31250</v>
      </c>
      <c r="C10" s="73">
        <f>'2.2 Működési bevételek'!D16</f>
        <v>33141</v>
      </c>
      <c r="D10" s="73">
        <f>'2.2 Működési bevételek'!E16</f>
        <v>32489</v>
      </c>
      <c r="E10" s="60">
        <f>B10*1.03</f>
        <v>32187.5</v>
      </c>
      <c r="F10" s="60">
        <f t="shared" si="0"/>
        <v>33153.125</v>
      </c>
      <c r="G10" s="7"/>
    </row>
    <row r="11" spans="1:7" ht="16.5" customHeight="1" x14ac:dyDescent="0.25">
      <c r="A11" s="61" t="s">
        <v>131</v>
      </c>
      <c r="B11" s="73">
        <f>'1. Mérleg'!B10</f>
        <v>95885</v>
      </c>
      <c r="C11" s="73">
        <f>'1. Mérleg'!D10</f>
        <v>98243</v>
      </c>
      <c r="D11" s="73">
        <f>'1. Mérleg'!F10</f>
        <v>104331</v>
      </c>
      <c r="E11" s="60">
        <f>B11*1.03</f>
        <v>98761.55</v>
      </c>
      <c r="F11" s="60">
        <f t="shared" si="0"/>
        <v>101724.3965</v>
      </c>
      <c r="G11" s="7"/>
    </row>
    <row r="12" spans="1:7" ht="16.5" customHeight="1" x14ac:dyDescent="0.25">
      <c r="A12" s="87" t="s">
        <v>132</v>
      </c>
      <c r="B12" s="88">
        <f>'1. Mérleg'!B11+'1. Mérleg'!B15</f>
        <v>23208</v>
      </c>
      <c r="C12" s="88">
        <f>'1. Mérleg'!D11+'1. Mérleg'!D15</f>
        <v>57189</v>
      </c>
      <c r="D12" s="88">
        <f>'1. Mérleg'!F11+'1. Mérleg'!F15</f>
        <v>61986</v>
      </c>
      <c r="E12" s="89">
        <f>B12*1.03</f>
        <v>23904.240000000002</v>
      </c>
      <c r="F12" s="89">
        <f>E12*1.03</f>
        <v>24621.367200000001</v>
      </c>
      <c r="G12" s="7"/>
    </row>
    <row r="13" spans="1:7" ht="16.5" customHeight="1" x14ac:dyDescent="0.25">
      <c r="A13" s="87" t="s">
        <v>809</v>
      </c>
      <c r="B13" s="88">
        <v>0</v>
      </c>
      <c r="C13" s="88">
        <v>0</v>
      </c>
      <c r="D13" s="88">
        <f>'1. Mérleg'!F16</f>
        <v>13809</v>
      </c>
      <c r="E13" s="89">
        <v>0</v>
      </c>
      <c r="F13" s="89">
        <v>0</v>
      </c>
      <c r="G13" s="7"/>
    </row>
    <row r="14" spans="1:7" s="81" customFormat="1" ht="16.5" customHeight="1" x14ac:dyDescent="0.25">
      <c r="A14" s="79" t="s">
        <v>133</v>
      </c>
      <c r="B14" s="127">
        <f>SUM(B9:B13)</f>
        <v>162893</v>
      </c>
      <c r="C14" s="127">
        <f t="shared" ref="C14:F14" si="1">SUM(C9:C13)</f>
        <v>207132</v>
      </c>
      <c r="D14" s="127">
        <f t="shared" si="1"/>
        <v>230681</v>
      </c>
      <c r="E14" s="127">
        <f t="shared" si="1"/>
        <v>167779.78999999998</v>
      </c>
      <c r="F14" s="127">
        <f t="shared" si="1"/>
        <v>172813.18370000002</v>
      </c>
      <c r="G14" s="84"/>
    </row>
    <row r="15" spans="1:7" ht="16.5" customHeight="1" x14ac:dyDescent="0.25">
      <c r="A15" s="61" t="s">
        <v>5</v>
      </c>
      <c r="B15" s="73">
        <f>'3. Kiadások'!C18</f>
        <v>35280</v>
      </c>
      <c r="C15" s="73">
        <f>'3. Kiadások'!D18</f>
        <v>63107</v>
      </c>
      <c r="D15" s="73">
        <f>'3. Kiadások'!E18</f>
        <v>63671</v>
      </c>
      <c r="E15" s="60">
        <f t="shared" ref="E15:E20" si="2">B15*1.03</f>
        <v>36338.400000000001</v>
      </c>
      <c r="F15" s="60">
        <f t="shared" ref="F15:F20" si="3">E15*1.03</f>
        <v>37428.552000000003</v>
      </c>
      <c r="G15" s="71"/>
    </row>
    <row r="16" spans="1:7" ht="16.5" customHeight="1" x14ac:dyDescent="0.25">
      <c r="A16" s="74" t="s">
        <v>134</v>
      </c>
      <c r="B16" s="73">
        <f>'3. Kiadások'!C24</f>
        <v>8010</v>
      </c>
      <c r="C16" s="73">
        <f>'3. Kiadások'!D24</f>
        <v>11578</v>
      </c>
      <c r="D16" s="73">
        <f>'3. Kiadások'!E24</f>
        <v>11820</v>
      </c>
      <c r="E16" s="60">
        <f t="shared" si="2"/>
        <v>8250.3000000000011</v>
      </c>
      <c r="F16" s="60">
        <f t="shared" si="3"/>
        <v>8497.8090000000011</v>
      </c>
      <c r="G16" s="71"/>
    </row>
    <row r="17" spans="1:7" ht="16.5" customHeight="1" x14ac:dyDescent="0.25">
      <c r="A17" s="61" t="s">
        <v>92</v>
      </c>
      <c r="B17" s="73">
        <f>'3. Kiadások'!C47</f>
        <v>39610</v>
      </c>
      <c r="C17" s="73">
        <f>'3. Kiadások'!D47</f>
        <v>47439</v>
      </c>
      <c r="D17" s="73">
        <f>'3. Kiadások'!E47</f>
        <v>47122</v>
      </c>
      <c r="E17" s="60">
        <f t="shared" si="2"/>
        <v>40798.300000000003</v>
      </c>
      <c r="F17" s="60">
        <f t="shared" si="3"/>
        <v>42022.249000000003</v>
      </c>
      <c r="G17" s="71"/>
    </row>
    <row r="18" spans="1:7" ht="16.5" customHeight="1" x14ac:dyDescent="0.25">
      <c r="A18" s="61" t="s">
        <v>93</v>
      </c>
      <c r="B18" s="73">
        <f>'3. Kiadások'!C58</f>
        <v>7620</v>
      </c>
      <c r="C18" s="73">
        <f>'3. Kiadások'!D58</f>
        <v>7925</v>
      </c>
      <c r="D18" s="73">
        <f>'3. Kiadások'!E58</f>
        <v>7440</v>
      </c>
      <c r="E18" s="60">
        <f t="shared" si="2"/>
        <v>7848.6</v>
      </c>
      <c r="F18" s="60">
        <f t="shared" si="3"/>
        <v>8084.0580000000009</v>
      </c>
      <c r="G18" s="71"/>
    </row>
    <row r="19" spans="1:7" ht="16.5" customHeight="1" x14ac:dyDescent="0.25">
      <c r="A19" s="61" t="s">
        <v>43</v>
      </c>
      <c r="B19" s="73">
        <f>'3. Kiadások'!C86</f>
        <v>69778</v>
      </c>
      <c r="C19" s="73">
        <f>'3. Kiadások'!D86</f>
        <v>70978</v>
      </c>
      <c r="D19" s="73">
        <f>'3. Kiadások'!E86</f>
        <v>81316</v>
      </c>
      <c r="E19" s="60">
        <f t="shared" si="2"/>
        <v>71871.34</v>
      </c>
      <c r="F19" s="60">
        <f t="shared" si="3"/>
        <v>74027.480200000005</v>
      </c>
      <c r="G19" s="71"/>
    </row>
    <row r="20" spans="1:7" ht="16.5" customHeight="1" x14ac:dyDescent="0.25">
      <c r="A20" s="41" t="s">
        <v>825</v>
      </c>
      <c r="B20" s="73">
        <f>'3. Kiadások'!C65</f>
        <v>3200</v>
      </c>
      <c r="C20" s="73">
        <f>'3. Kiadások'!D65</f>
        <v>12592</v>
      </c>
      <c r="D20" s="73">
        <f>'3. Kiadások'!E65</f>
        <v>25674</v>
      </c>
      <c r="E20" s="60">
        <f t="shared" si="2"/>
        <v>3296</v>
      </c>
      <c r="F20" s="60">
        <f t="shared" si="3"/>
        <v>3394.88</v>
      </c>
      <c r="G20" s="71"/>
    </row>
    <row r="21" spans="1:7" s="81" customFormat="1" ht="16.5" customHeight="1" x14ac:dyDescent="0.25">
      <c r="A21" s="79" t="s">
        <v>135</v>
      </c>
      <c r="B21" s="127">
        <f>SUM(B15:B20)</f>
        <v>163498</v>
      </c>
      <c r="C21" s="127">
        <f>SUM(C15:C20)</f>
        <v>213619</v>
      </c>
      <c r="D21" s="127">
        <f>SUM(D15:D20)</f>
        <v>237043</v>
      </c>
      <c r="E21" s="127">
        <f>SUM(E15:E20)</f>
        <v>168402.94</v>
      </c>
      <c r="F21" s="83">
        <f>E21*1.03</f>
        <v>173455.0282</v>
      </c>
      <c r="G21" s="85"/>
    </row>
    <row r="22" spans="1:7" ht="16.5" customHeight="1" x14ac:dyDescent="0.25">
      <c r="A22" s="413" t="s">
        <v>136</v>
      </c>
      <c r="B22" s="413"/>
      <c r="C22" s="413"/>
      <c r="D22" s="413"/>
      <c r="E22" s="413"/>
      <c r="F22" s="413"/>
      <c r="G22" s="71"/>
    </row>
    <row r="23" spans="1:7" ht="16.5" customHeight="1" x14ac:dyDescent="0.25">
      <c r="A23" s="74" t="s">
        <v>137</v>
      </c>
      <c r="B23" s="73">
        <f>'1. Mérleg'!C20</f>
        <v>8262</v>
      </c>
      <c r="C23" s="73">
        <f>'1. Mérleg'!E20</f>
        <v>17855</v>
      </c>
      <c r="D23" s="73">
        <f>'1. Mérleg'!G20</f>
        <v>17855</v>
      </c>
      <c r="E23" s="73">
        <v>623</v>
      </c>
      <c r="F23" s="73">
        <v>642</v>
      </c>
      <c r="G23" s="71"/>
    </row>
    <row r="24" spans="1:7" ht="16.5" customHeight="1" x14ac:dyDescent="0.25">
      <c r="A24" s="74" t="s">
        <v>824</v>
      </c>
      <c r="B24" s="73">
        <f>'1. Mérleg'!C19</f>
        <v>10000</v>
      </c>
      <c r="C24" s="73">
        <f>'1. Mérleg'!E19</f>
        <v>56698</v>
      </c>
      <c r="D24" s="73">
        <f>'1. Mérleg'!G19</f>
        <v>65585</v>
      </c>
      <c r="E24" s="73">
        <v>0</v>
      </c>
      <c r="F24" s="73">
        <v>0</v>
      </c>
      <c r="G24" s="71"/>
    </row>
    <row r="25" spans="1:7" ht="16.5" customHeight="1" x14ac:dyDescent="0.25">
      <c r="A25" s="74" t="s">
        <v>808</v>
      </c>
      <c r="B25" s="73">
        <v>0</v>
      </c>
      <c r="C25" s="73">
        <v>0</v>
      </c>
      <c r="D25" s="73">
        <f>'1. Mérleg'!G18</f>
        <v>4000</v>
      </c>
      <c r="E25" s="73"/>
      <c r="F25" s="73"/>
      <c r="G25" s="71"/>
    </row>
    <row r="26" spans="1:7" ht="16.5" customHeight="1" x14ac:dyDescent="0.25">
      <c r="A26" s="79" t="s">
        <v>138</v>
      </c>
      <c r="B26" s="80">
        <f>SUM(B23:B25)</f>
        <v>18262</v>
      </c>
      <c r="C26" s="80">
        <f t="shared" ref="C26:F26" si="4">SUM(C23:C25)</f>
        <v>74553</v>
      </c>
      <c r="D26" s="80">
        <f t="shared" si="4"/>
        <v>87440</v>
      </c>
      <c r="E26" s="80">
        <f t="shared" si="4"/>
        <v>623</v>
      </c>
      <c r="F26" s="80">
        <f t="shared" si="4"/>
        <v>642</v>
      </c>
      <c r="G26" s="85"/>
    </row>
    <row r="27" spans="1:7" ht="16.5" customHeight="1" x14ac:dyDescent="0.25">
      <c r="A27" s="74" t="s">
        <v>32</v>
      </c>
      <c r="B27" s="73">
        <f>'1. Mérleg'!J19</f>
        <v>1005</v>
      </c>
      <c r="C27" s="73">
        <f>'1. Mérleg'!L19</f>
        <v>16606</v>
      </c>
      <c r="D27" s="73">
        <f>'1. Mérleg'!N19</f>
        <v>18961</v>
      </c>
      <c r="E27" s="73">
        <v>0</v>
      </c>
      <c r="F27" s="73">
        <v>0</v>
      </c>
      <c r="G27" s="85"/>
    </row>
    <row r="28" spans="1:7" ht="16.5" customHeight="1" x14ac:dyDescent="0.25">
      <c r="A28" s="74" t="s">
        <v>139</v>
      </c>
      <c r="B28" s="1">
        <f>'1. Mérleg'!J20</f>
        <v>16652</v>
      </c>
      <c r="C28" s="1">
        <f>'1. Mérleg'!L20</f>
        <v>51460</v>
      </c>
      <c r="D28" s="1">
        <f>'1. Mérleg'!N20</f>
        <v>62117</v>
      </c>
      <c r="E28" s="73">
        <v>0</v>
      </c>
      <c r="F28" s="73">
        <v>0</v>
      </c>
      <c r="G28" s="71"/>
    </row>
    <row r="29" spans="1:7" s="81" customFormat="1" ht="16.5" customHeight="1" x14ac:dyDescent="0.25">
      <c r="A29" s="79" t="s">
        <v>140</v>
      </c>
      <c r="B29" s="80">
        <f>SUM(B27:B28)</f>
        <v>17657</v>
      </c>
      <c r="C29" s="80">
        <f>SUM(C27:C28)</f>
        <v>68066</v>
      </c>
      <c r="D29" s="80">
        <f>SUM(D27:D28)</f>
        <v>81078</v>
      </c>
      <c r="E29" s="80">
        <f t="shared" ref="E29:F29" si="5">SUM(E27:E28)</f>
        <v>0</v>
      </c>
      <c r="F29" s="80">
        <f t="shared" si="5"/>
        <v>0</v>
      </c>
      <c r="G29" s="85"/>
    </row>
    <row r="30" spans="1:7" ht="16.5" customHeight="1" x14ac:dyDescent="0.25">
      <c r="A30" s="82" t="s">
        <v>141</v>
      </c>
      <c r="B30" s="128">
        <f>SUM(B14+B26)</f>
        <v>181155</v>
      </c>
      <c r="C30" s="128">
        <f>SUM(C14+C26)</f>
        <v>281685</v>
      </c>
      <c r="D30" s="128">
        <f>SUM(D14+D26)</f>
        <v>318121</v>
      </c>
      <c r="E30" s="128">
        <f>SUM(E14+E26)</f>
        <v>168402.78999999998</v>
      </c>
      <c r="F30" s="128">
        <f>SUM(F14+F26)</f>
        <v>173455.18370000002</v>
      </c>
      <c r="G30" s="71"/>
    </row>
    <row r="31" spans="1:7" ht="16.5" customHeight="1" x14ac:dyDescent="0.25">
      <c r="A31" s="90" t="s">
        <v>142</v>
      </c>
      <c r="B31" s="129">
        <f>SUM(B21+B29)</f>
        <v>181155</v>
      </c>
      <c r="C31" s="129">
        <f>SUM(C21+C29)</f>
        <v>281685</v>
      </c>
      <c r="D31" s="129">
        <f>SUM(D21+D29)</f>
        <v>318121</v>
      </c>
      <c r="E31" s="129">
        <f>SUM(E21+E29)</f>
        <v>168402.94</v>
      </c>
      <c r="F31" s="128">
        <f>SUM(F21+F29)</f>
        <v>173455.0282</v>
      </c>
      <c r="G31" s="86"/>
    </row>
    <row r="32" spans="1:7" ht="16.5" customHeight="1" x14ac:dyDescent="0.25">
      <c r="A32" s="71"/>
      <c r="B32" s="71"/>
      <c r="C32" s="71"/>
      <c r="D32" s="71"/>
      <c r="E32" s="71"/>
      <c r="F32" s="71"/>
      <c r="G32" s="7"/>
    </row>
    <row r="33" spans="1:6" ht="16.5" customHeight="1" x14ac:dyDescent="0.25">
      <c r="A33" s="72"/>
      <c r="B33" s="72"/>
      <c r="C33" s="72"/>
      <c r="D33" s="72"/>
      <c r="E33" s="72"/>
      <c r="F33" s="72"/>
    </row>
  </sheetData>
  <mergeCells count="7">
    <mergeCell ref="A22:F22"/>
    <mergeCell ref="A2:F2"/>
    <mergeCell ref="A1:F1"/>
    <mergeCell ref="E4:F4"/>
    <mergeCell ref="E5:F5"/>
    <mergeCell ref="A8:F8"/>
    <mergeCell ref="E6:F6"/>
  </mergeCells>
  <phoneticPr fontId="1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3" workbookViewId="0">
      <selection activeCell="O38" sqref="O38"/>
    </sheetView>
  </sheetViews>
  <sheetFormatPr defaultRowHeight="15" x14ac:dyDescent="0.25"/>
  <cols>
    <col min="1" max="1" width="21.5703125" style="69" customWidth="1"/>
    <col min="2" max="12" width="7.42578125" customWidth="1"/>
    <col min="13" max="13" width="8.42578125" customWidth="1"/>
    <col min="14" max="17" width="11.28515625" customWidth="1"/>
  </cols>
  <sheetData>
    <row r="1" spans="1:17" ht="15.75" x14ac:dyDescent="0.25">
      <c r="A1" s="390" t="s">
        <v>20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96"/>
      <c r="P1" s="316"/>
      <c r="Q1" s="316"/>
    </row>
    <row r="2" spans="1:17" x14ac:dyDescent="0.25">
      <c r="A2" s="369" t="s">
        <v>489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194"/>
      <c r="P2" s="313"/>
      <c r="Q2" s="313"/>
    </row>
    <row r="3" spans="1:17" x14ac:dyDescent="0.25">
      <c r="A3" s="369" t="s">
        <v>814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194"/>
      <c r="P3" s="313"/>
      <c r="Q3" s="313"/>
    </row>
    <row r="4" spans="1:17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418" t="s">
        <v>230</v>
      </c>
      <c r="M4" s="418"/>
      <c r="N4" s="418"/>
      <c r="O4" s="199"/>
      <c r="P4" s="321"/>
      <c r="Q4" s="321"/>
    </row>
    <row r="5" spans="1:17" x14ac:dyDescent="0.25">
      <c r="L5" s="165"/>
      <c r="M5" s="389" t="s">
        <v>179</v>
      </c>
      <c r="N5" s="389"/>
      <c r="O5" s="200"/>
      <c r="P5" s="315"/>
      <c r="Q5" s="315"/>
    </row>
    <row r="6" spans="1:17" x14ac:dyDescent="0.25">
      <c r="L6" s="419"/>
      <c r="M6" s="419"/>
      <c r="N6" s="419"/>
      <c r="O6" s="201"/>
      <c r="P6" s="322"/>
      <c r="Q6" s="322"/>
    </row>
    <row r="7" spans="1:17" x14ac:dyDescent="0.25">
      <c r="A7" s="398" t="s">
        <v>46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197"/>
      <c r="P7" s="318"/>
      <c r="Q7" s="318"/>
    </row>
    <row r="8" spans="1:17" ht="30" customHeight="1" x14ac:dyDescent="0.25">
      <c r="A8" s="64" t="s">
        <v>1</v>
      </c>
      <c r="B8" s="67" t="s">
        <v>143</v>
      </c>
      <c r="C8" s="67" t="s">
        <v>144</v>
      </c>
      <c r="D8" s="67" t="s">
        <v>145</v>
      </c>
      <c r="E8" s="67" t="s">
        <v>146</v>
      </c>
      <c r="F8" s="67" t="s">
        <v>147</v>
      </c>
      <c r="G8" s="67" t="s">
        <v>148</v>
      </c>
      <c r="H8" s="67" t="s">
        <v>149</v>
      </c>
      <c r="I8" s="67" t="s">
        <v>150</v>
      </c>
      <c r="J8" s="67" t="s">
        <v>151</v>
      </c>
      <c r="K8" s="67" t="s">
        <v>152</v>
      </c>
      <c r="L8" s="67" t="s">
        <v>153</v>
      </c>
      <c r="M8" s="67" t="s">
        <v>154</v>
      </c>
      <c r="N8" s="67" t="s">
        <v>550</v>
      </c>
      <c r="O8" s="67" t="s">
        <v>549</v>
      </c>
      <c r="P8" s="67" t="s">
        <v>813</v>
      </c>
      <c r="Q8" s="181"/>
    </row>
    <row r="9" spans="1:17" ht="15.75" customHeight="1" x14ac:dyDescent="0.25">
      <c r="A9" s="74" t="s">
        <v>156</v>
      </c>
      <c r="B9" s="14">
        <v>1546</v>
      </c>
      <c r="C9" s="14">
        <v>1546</v>
      </c>
      <c r="D9" s="14">
        <v>1546</v>
      </c>
      <c r="E9" s="14">
        <v>1546</v>
      </c>
      <c r="F9" s="14">
        <v>1546</v>
      </c>
      <c r="G9" s="14">
        <v>1546</v>
      </c>
      <c r="H9" s="14">
        <v>1546</v>
      </c>
      <c r="I9" s="14">
        <v>1546</v>
      </c>
      <c r="J9" s="14">
        <v>1546</v>
      </c>
      <c r="K9" s="14">
        <v>1546</v>
      </c>
      <c r="L9" s="14">
        <v>1546</v>
      </c>
      <c r="M9" s="14">
        <v>1060</v>
      </c>
      <c r="N9" s="14">
        <f>'2.2 Működési bevételek'!C44</f>
        <v>12550</v>
      </c>
      <c r="O9" s="14">
        <f>'2.2 Működési bevételek'!D44</f>
        <v>18559</v>
      </c>
      <c r="P9" s="14">
        <f>'2.2 Működési bevételek'!E44</f>
        <v>18066</v>
      </c>
      <c r="Q9" s="347"/>
    </row>
    <row r="10" spans="1:17" ht="16.5" customHeight="1" x14ac:dyDescent="0.25">
      <c r="A10" s="74" t="s">
        <v>157</v>
      </c>
      <c r="B10" s="14">
        <v>100</v>
      </c>
      <c r="C10" s="14">
        <v>100</v>
      </c>
      <c r="D10" s="14">
        <v>9000</v>
      </c>
      <c r="E10" s="14">
        <v>100</v>
      </c>
      <c r="F10" s="14">
        <v>300</v>
      </c>
      <c r="G10" s="14">
        <v>200</v>
      </c>
      <c r="H10" s="14">
        <v>8000</v>
      </c>
      <c r="I10" s="14">
        <v>100</v>
      </c>
      <c r="J10" s="14">
        <v>8000</v>
      </c>
      <c r="K10" s="14">
        <v>200</v>
      </c>
      <c r="L10" s="14">
        <v>200</v>
      </c>
      <c r="M10" s="14">
        <v>4031</v>
      </c>
      <c r="N10" s="14">
        <f>'1. Mérleg'!B12</f>
        <v>29450</v>
      </c>
      <c r="O10" s="14">
        <f>'1. Mérleg'!D12</f>
        <v>31003</v>
      </c>
      <c r="P10" s="14">
        <f>'1. Mérleg'!F12</f>
        <v>30331</v>
      </c>
      <c r="Q10" s="347"/>
    </row>
    <row r="11" spans="1:17" ht="32.25" customHeight="1" x14ac:dyDescent="0.25">
      <c r="A11" s="10" t="s">
        <v>816</v>
      </c>
      <c r="B11" s="14">
        <v>7990</v>
      </c>
      <c r="C11" s="14">
        <v>7990</v>
      </c>
      <c r="D11" s="14">
        <v>7990</v>
      </c>
      <c r="E11" s="14">
        <v>8990</v>
      </c>
      <c r="F11" s="14">
        <v>7990</v>
      </c>
      <c r="G11" s="14">
        <v>7990</v>
      </c>
      <c r="H11" s="14">
        <v>7990</v>
      </c>
      <c r="I11" s="14">
        <v>7990</v>
      </c>
      <c r="J11" s="14">
        <v>8990</v>
      </c>
      <c r="K11" s="14">
        <v>7990</v>
      </c>
      <c r="L11" s="14">
        <v>7990</v>
      </c>
      <c r="M11" s="14">
        <v>14441</v>
      </c>
      <c r="N11" s="14">
        <f>'1. Mérleg'!B10</f>
        <v>95885</v>
      </c>
      <c r="O11" s="14">
        <f>'1. Mérleg'!D10</f>
        <v>98243</v>
      </c>
      <c r="P11" s="14">
        <f>'1. Mérleg'!F10</f>
        <v>104331</v>
      </c>
      <c r="Q11" s="347"/>
    </row>
    <row r="12" spans="1:17" ht="30" customHeight="1" x14ac:dyDescent="0.25">
      <c r="A12" s="74" t="s">
        <v>817</v>
      </c>
      <c r="B12" s="14">
        <v>1600</v>
      </c>
      <c r="C12" s="14">
        <v>2000</v>
      </c>
      <c r="D12" s="14">
        <v>2000</v>
      </c>
      <c r="E12" s="14">
        <v>2000</v>
      </c>
      <c r="F12" s="14">
        <v>2000</v>
      </c>
      <c r="G12" s="14">
        <v>2000</v>
      </c>
      <c r="H12" s="14">
        <v>7000</v>
      </c>
      <c r="I12" s="14">
        <v>7000</v>
      </c>
      <c r="J12" s="14">
        <v>7000</v>
      </c>
      <c r="K12" s="14">
        <v>2000</v>
      </c>
      <c r="L12" s="14">
        <v>2000</v>
      </c>
      <c r="M12" s="14">
        <v>25386</v>
      </c>
      <c r="N12" s="14">
        <f>'1. Mérleg'!B11+'1. Mérleg'!B15</f>
        <v>23208</v>
      </c>
      <c r="O12" s="14">
        <f>'1. Mérleg'!D11+'1. Mérleg'!D15</f>
        <v>57189</v>
      </c>
      <c r="P12" s="14">
        <f>'1. Mérleg'!F11+'1. Mérleg'!F15</f>
        <v>61986</v>
      </c>
      <c r="Q12" s="347"/>
    </row>
    <row r="13" spans="1:17" ht="18.75" customHeight="1" x14ac:dyDescent="0.25">
      <c r="A13" s="74" t="s">
        <v>818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5000</v>
      </c>
      <c r="L13" s="14">
        <v>0</v>
      </c>
      <c r="M13" s="14">
        <v>8809</v>
      </c>
      <c r="N13" s="14">
        <v>0</v>
      </c>
      <c r="O13" s="14">
        <v>0</v>
      </c>
      <c r="P13" s="14">
        <f>'1. Mérleg'!F16</f>
        <v>13809</v>
      </c>
      <c r="Q13" s="347"/>
    </row>
    <row r="14" spans="1:17" ht="15" customHeight="1" x14ac:dyDescent="0.25">
      <c r="A14" s="74" t="s">
        <v>819</v>
      </c>
      <c r="B14" s="14">
        <v>500</v>
      </c>
      <c r="C14" s="14">
        <v>5000</v>
      </c>
      <c r="D14" s="14">
        <v>500</v>
      </c>
      <c r="E14" s="14">
        <v>600</v>
      </c>
      <c r="F14" s="14">
        <v>5000</v>
      </c>
      <c r="G14" s="14">
        <v>5000</v>
      </c>
      <c r="H14" s="14">
        <v>5000</v>
      </c>
      <c r="I14" s="14">
        <v>600</v>
      </c>
      <c r="J14" s="14">
        <v>5000</v>
      </c>
      <c r="K14" s="14">
        <v>8008</v>
      </c>
      <c r="L14" s="14">
        <v>600</v>
      </c>
      <c r="M14" s="14">
        <v>53790</v>
      </c>
      <c r="N14" s="14">
        <f>'1. Mérleg'!C21</f>
        <v>20062</v>
      </c>
      <c r="O14" s="14">
        <f>'1. Mérleg'!E21</f>
        <v>76691</v>
      </c>
      <c r="P14" s="14">
        <f>'1. Mérleg'!G21</f>
        <v>89598</v>
      </c>
      <c r="Q14" s="347"/>
    </row>
    <row r="15" spans="1:17" ht="30.75" customHeight="1" x14ac:dyDescent="0.25">
      <c r="A15" s="94" t="s">
        <v>158</v>
      </c>
      <c r="B15" s="93">
        <f>SUM(B9:B14)</f>
        <v>11736</v>
      </c>
      <c r="C15" s="93">
        <f t="shared" ref="C15:M15" si="0">SUM(C9:C14)</f>
        <v>16636</v>
      </c>
      <c r="D15" s="93">
        <f t="shared" si="0"/>
        <v>21036</v>
      </c>
      <c r="E15" s="93">
        <f t="shared" si="0"/>
        <v>13236</v>
      </c>
      <c r="F15" s="93">
        <f t="shared" si="0"/>
        <v>16836</v>
      </c>
      <c r="G15" s="93">
        <f t="shared" si="0"/>
        <v>16736</v>
      </c>
      <c r="H15" s="93">
        <f t="shared" si="0"/>
        <v>29536</v>
      </c>
      <c r="I15" s="93">
        <f t="shared" si="0"/>
        <v>17236</v>
      </c>
      <c r="J15" s="93">
        <f t="shared" si="0"/>
        <v>30536</v>
      </c>
      <c r="K15" s="93">
        <f t="shared" si="0"/>
        <v>24744</v>
      </c>
      <c r="L15" s="93">
        <f t="shared" si="0"/>
        <v>12336</v>
      </c>
      <c r="M15" s="93">
        <f t="shared" si="0"/>
        <v>107517</v>
      </c>
      <c r="N15" s="93">
        <f>SUM(N9:N14)</f>
        <v>181155</v>
      </c>
      <c r="O15" s="93">
        <f>SUM(O9:O14)</f>
        <v>281685</v>
      </c>
      <c r="P15" s="93">
        <f>SUM(P9:P14)</f>
        <v>318121</v>
      </c>
      <c r="Q15" s="348"/>
    </row>
    <row r="16" spans="1:17" s="72" customFormat="1" ht="16.5" customHeight="1" x14ac:dyDescent="0.25">
      <c r="A16" s="91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</row>
    <row r="17" spans="1:17" ht="16.5" customHeight="1" x14ac:dyDescent="0.25">
      <c r="A17" s="417" t="s">
        <v>0</v>
      </c>
      <c r="B17" s="417"/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198"/>
      <c r="P17" s="320"/>
      <c r="Q17" s="320"/>
    </row>
    <row r="18" spans="1:17" ht="33.75" customHeight="1" x14ac:dyDescent="0.25">
      <c r="A18" s="64" t="s">
        <v>1</v>
      </c>
      <c r="B18" s="67" t="s">
        <v>143</v>
      </c>
      <c r="C18" s="67" t="s">
        <v>144</v>
      </c>
      <c r="D18" s="67" t="s">
        <v>145</v>
      </c>
      <c r="E18" s="67" t="s">
        <v>146</v>
      </c>
      <c r="F18" s="67" t="s">
        <v>147</v>
      </c>
      <c r="G18" s="67" t="s">
        <v>148</v>
      </c>
      <c r="H18" s="67" t="s">
        <v>149</v>
      </c>
      <c r="I18" s="67" t="s">
        <v>150</v>
      </c>
      <c r="J18" s="67" t="s">
        <v>151</v>
      </c>
      <c r="K18" s="67" t="s">
        <v>152</v>
      </c>
      <c r="L18" s="67" t="s">
        <v>153</v>
      </c>
      <c r="M18" s="67" t="s">
        <v>154</v>
      </c>
      <c r="N18" s="67" t="s">
        <v>155</v>
      </c>
      <c r="O18" s="67" t="s">
        <v>507</v>
      </c>
      <c r="P18" s="67" t="s">
        <v>557</v>
      </c>
      <c r="Q18" s="181"/>
    </row>
    <row r="19" spans="1:17" ht="16.5" customHeight="1" x14ac:dyDescent="0.25">
      <c r="A19" s="74" t="s">
        <v>159</v>
      </c>
      <c r="B19" s="14">
        <v>5259</v>
      </c>
      <c r="C19" s="14">
        <v>5259</v>
      </c>
      <c r="D19" s="14">
        <v>5259</v>
      </c>
      <c r="E19" s="14">
        <v>5259</v>
      </c>
      <c r="F19" s="14">
        <v>5259</v>
      </c>
      <c r="G19" s="14">
        <v>5259</v>
      </c>
      <c r="H19" s="14">
        <v>5259</v>
      </c>
      <c r="I19" s="14">
        <v>5259</v>
      </c>
      <c r="J19" s="14">
        <v>5259</v>
      </c>
      <c r="K19" s="14">
        <v>5259</v>
      </c>
      <c r="L19" s="14">
        <v>5259</v>
      </c>
      <c r="M19" s="14">
        <v>5258</v>
      </c>
      <c r="N19" s="14">
        <f>'3. Kiadások'!C18</f>
        <v>35280</v>
      </c>
      <c r="O19" s="14">
        <f>'3. Kiadások'!D18</f>
        <v>63107</v>
      </c>
      <c r="P19" s="14">
        <f>'3. Kiadások'!E18</f>
        <v>63671</v>
      </c>
      <c r="Q19" s="347"/>
    </row>
    <row r="20" spans="1:17" ht="30" x14ac:dyDescent="0.25">
      <c r="A20" s="74" t="s">
        <v>160</v>
      </c>
      <c r="B20" s="14">
        <v>965</v>
      </c>
      <c r="C20" s="14">
        <v>965</v>
      </c>
      <c r="D20" s="14">
        <v>965</v>
      </c>
      <c r="E20" s="14">
        <v>965</v>
      </c>
      <c r="F20" s="14">
        <v>965</v>
      </c>
      <c r="G20" s="14">
        <v>965</v>
      </c>
      <c r="H20" s="14">
        <v>965</v>
      </c>
      <c r="I20" s="14">
        <v>965</v>
      </c>
      <c r="J20" s="14">
        <v>965</v>
      </c>
      <c r="K20" s="14">
        <v>965</v>
      </c>
      <c r="L20" s="14">
        <v>965</v>
      </c>
      <c r="M20" s="14">
        <v>963</v>
      </c>
      <c r="N20" s="14">
        <f>'3. Kiadások'!C24</f>
        <v>8010</v>
      </c>
      <c r="O20" s="14">
        <f>'3. Kiadások'!D24</f>
        <v>11578</v>
      </c>
      <c r="P20" s="14">
        <f>'3. Kiadások'!E24</f>
        <v>11820</v>
      </c>
      <c r="Q20" s="347"/>
    </row>
    <row r="21" spans="1:17" ht="16.5" customHeight="1" x14ac:dyDescent="0.25">
      <c r="A21" s="74" t="s">
        <v>820</v>
      </c>
      <c r="B21" s="14">
        <v>3310</v>
      </c>
      <c r="C21" s="14">
        <v>3300</v>
      </c>
      <c r="D21" s="14">
        <v>3300</v>
      </c>
      <c r="E21" s="14">
        <v>3300</v>
      </c>
      <c r="F21" s="14">
        <v>3300</v>
      </c>
      <c r="G21" s="14">
        <v>3300</v>
      </c>
      <c r="H21" s="14">
        <v>8300</v>
      </c>
      <c r="I21" s="14">
        <v>6129</v>
      </c>
      <c r="J21" s="14">
        <v>3300</v>
      </c>
      <c r="K21" s="14">
        <v>3300</v>
      </c>
      <c r="L21" s="14">
        <v>3300</v>
      </c>
      <c r="M21" s="14">
        <v>3300</v>
      </c>
      <c r="N21" s="14">
        <f>'3. Kiadások'!C47</f>
        <v>39610</v>
      </c>
      <c r="O21" s="14">
        <f>'3. Kiadások'!D47</f>
        <v>47439</v>
      </c>
      <c r="P21" s="14">
        <f>'3. Kiadások'!E47</f>
        <v>47122</v>
      </c>
      <c r="Q21" s="347"/>
    </row>
    <row r="22" spans="1:17" ht="30" x14ac:dyDescent="0.25">
      <c r="A22" s="10" t="s">
        <v>224</v>
      </c>
      <c r="B22" s="14">
        <v>635</v>
      </c>
      <c r="C22" s="14">
        <v>635</v>
      </c>
      <c r="D22" s="14">
        <v>635</v>
      </c>
      <c r="E22" s="14">
        <v>635</v>
      </c>
      <c r="F22" s="14">
        <v>635</v>
      </c>
      <c r="G22" s="14">
        <v>635</v>
      </c>
      <c r="H22" s="14">
        <v>735</v>
      </c>
      <c r="I22" s="14">
        <v>735</v>
      </c>
      <c r="J22" s="14">
        <v>735</v>
      </c>
      <c r="K22" s="14">
        <v>640</v>
      </c>
      <c r="L22" s="14">
        <v>635</v>
      </c>
      <c r="M22" s="14">
        <v>635</v>
      </c>
      <c r="N22" s="14">
        <f>'3. Kiadások'!C58</f>
        <v>7620</v>
      </c>
      <c r="O22" s="14">
        <f>'3. Kiadások'!D58</f>
        <v>7925</v>
      </c>
      <c r="P22" s="14">
        <f>'3. Kiadások'!E58</f>
        <v>7440</v>
      </c>
      <c r="Q22" s="347"/>
    </row>
    <row r="23" spans="1:17" x14ac:dyDescent="0.25">
      <c r="A23" s="10" t="s">
        <v>821</v>
      </c>
      <c r="B23" s="14">
        <v>5815</v>
      </c>
      <c r="C23" s="14">
        <v>5815</v>
      </c>
      <c r="D23" s="14">
        <v>5815</v>
      </c>
      <c r="E23" s="14">
        <v>5815</v>
      </c>
      <c r="F23" s="14">
        <v>6815</v>
      </c>
      <c r="G23" s="14">
        <v>6012</v>
      </c>
      <c r="H23" s="14">
        <v>5815</v>
      </c>
      <c r="I23" s="14">
        <v>5815</v>
      </c>
      <c r="J23" s="14">
        <v>5815</v>
      </c>
      <c r="K23" s="14">
        <v>5815</v>
      </c>
      <c r="L23" s="14">
        <v>5815</v>
      </c>
      <c r="M23" s="14">
        <v>5816</v>
      </c>
      <c r="N23" s="14">
        <f>'3. Kiadások'!C85</f>
        <v>69778</v>
      </c>
      <c r="O23" s="14">
        <f>'3. Kiadások'!D85</f>
        <v>70978</v>
      </c>
      <c r="P23" s="14">
        <f>'3. Kiadások'!E85</f>
        <v>81316</v>
      </c>
      <c r="Q23" s="347"/>
    </row>
    <row r="24" spans="1:17" ht="30" customHeight="1" x14ac:dyDescent="0.25">
      <c r="A24" s="10" t="s">
        <v>822</v>
      </c>
      <c r="B24" s="14">
        <v>0</v>
      </c>
      <c r="C24" s="14">
        <v>0</v>
      </c>
      <c r="D24" s="14">
        <v>1000</v>
      </c>
      <c r="E24" s="14">
        <v>0</v>
      </c>
      <c r="F24" s="14">
        <v>0</v>
      </c>
      <c r="G24" s="14">
        <v>9392</v>
      </c>
      <c r="H24" s="14">
        <v>1000</v>
      </c>
      <c r="I24" s="14">
        <v>0</v>
      </c>
      <c r="J24" s="14">
        <v>0</v>
      </c>
      <c r="K24" s="14">
        <v>1000</v>
      </c>
      <c r="L24" s="14"/>
      <c r="M24" s="14">
        <v>200</v>
      </c>
      <c r="N24" s="14">
        <f>'3. Kiadások'!C65</f>
        <v>3200</v>
      </c>
      <c r="O24" s="14">
        <f>'3. Kiadások'!D65</f>
        <v>12592</v>
      </c>
      <c r="P24" s="14">
        <f>'3. Kiadások'!E65</f>
        <v>25674</v>
      </c>
      <c r="Q24" s="347"/>
    </row>
    <row r="25" spans="1:17" ht="30.75" customHeight="1" x14ac:dyDescent="0.25">
      <c r="A25" s="74" t="s">
        <v>815</v>
      </c>
      <c r="B25" s="14">
        <v>0</v>
      </c>
      <c r="C25" s="14">
        <v>0</v>
      </c>
      <c r="D25" s="14">
        <v>5000</v>
      </c>
      <c r="E25" s="14">
        <v>5000</v>
      </c>
      <c r="F25" s="14">
        <v>5000</v>
      </c>
      <c r="G25" s="14">
        <v>0</v>
      </c>
      <c r="H25" s="14">
        <v>2657</v>
      </c>
      <c r="I25" s="14">
        <v>50409</v>
      </c>
      <c r="J25" s="14">
        <v>0</v>
      </c>
      <c r="K25" s="14">
        <v>0</v>
      </c>
      <c r="L25" s="14">
        <v>0</v>
      </c>
      <c r="M25" s="14">
        <v>0</v>
      </c>
      <c r="N25" s="14">
        <f>'3. Kiadások'!C71+'3. Kiadások'!C76</f>
        <v>17657</v>
      </c>
      <c r="O25" s="14">
        <f>'3. Kiadások'!D71+'3. Kiadások'!D76</f>
        <v>68066</v>
      </c>
      <c r="P25" s="14">
        <f>'3. Kiadások'!E71+'3. Kiadások'!E76</f>
        <v>81078</v>
      </c>
      <c r="Q25" s="347"/>
    </row>
    <row r="26" spans="1:17" ht="16.5" customHeight="1" x14ac:dyDescent="0.25">
      <c r="A26" s="65" t="s">
        <v>162</v>
      </c>
      <c r="B26" s="93">
        <f>SUM(B19:B25)</f>
        <v>15984</v>
      </c>
      <c r="C26" s="93">
        <f t="shared" ref="C26:M26" si="1">SUM(C19:C25)</f>
        <v>15974</v>
      </c>
      <c r="D26" s="93">
        <f t="shared" si="1"/>
        <v>21974</v>
      </c>
      <c r="E26" s="93">
        <f t="shared" si="1"/>
        <v>20974</v>
      </c>
      <c r="F26" s="93">
        <f t="shared" si="1"/>
        <v>21974</v>
      </c>
      <c r="G26" s="93">
        <f t="shared" si="1"/>
        <v>25563</v>
      </c>
      <c r="H26" s="93">
        <f t="shared" si="1"/>
        <v>24731</v>
      </c>
      <c r="I26" s="93">
        <f t="shared" si="1"/>
        <v>69312</v>
      </c>
      <c r="J26" s="93">
        <f t="shared" si="1"/>
        <v>16074</v>
      </c>
      <c r="K26" s="93">
        <f t="shared" si="1"/>
        <v>16979</v>
      </c>
      <c r="L26" s="93">
        <f t="shared" si="1"/>
        <v>15974</v>
      </c>
      <c r="M26" s="93">
        <f t="shared" si="1"/>
        <v>16172</v>
      </c>
      <c r="N26" s="15">
        <f>SUM(N19:N25)</f>
        <v>181155</v>
      </c>
      <c r="O26" s="15">
        <f>SUM(O19:O25)</f>
        <v>281685</v>
      </c>
      <c r="P26" s="15">
        <f>SUM(P19:P25)</f>
        <v>318121</v>
      </c>
      <c r="Q26" s="349"/>
    </row>
  </sheetData>
  <mergeCells count="8">
    <mergeCell ref="A1:N1"/>
    <mergeCell ref="A2:N2"/>
    <mergeCell ref="A7:N7"/>
    <mergeCell ref="A17:N17"/>
    <mergeCell ref="L4:N4"/>
    <mergeCell ref="M5:N5"/>
    <mergeCell ref="L6:N6"/>
    <mergeCell ref="A3:N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K15" sqref="K15"/>
    </sheetView>
  </sheetViews>
  <sheetFormatPr defaultRowHeight="15" x14ac:dyDescent="0.25"/>
  <cols>
    <col min="1" max="1" width="52.7109375" customWidth="1"/>
    <col min="4" max="5" width="10.85546875" customWidth="1"/>
  </cols>
  <sheetData>
    <row r="1" spans="1:8" x14ac:dyDescent="0.25">
      <c r="A1" s="398" t="s">
        <v>20</v>
      </c>
      <c r="B1" s="398"/>
      <c r="C1" s="398"/>
      <c r="D1" s="398"/>
      <c r="E1" s="398"/>
      <c r="F1" s="398"/>
      <c r="G1" s="398"/>
      <c r="H1" s="398"/>
    </row>
    <row r="2" spans="1:8" x14ac:dyDescent="0.25">
      <c r="A2" s="389" t="s">
        <v>499</v>
      </c>
      <c r="B2" s="389"/>
      <c r="C2" s="389"/>
      <c r="D2" s="389"/>
      <c r="E2" s="389"/>
      <c r="F2" s="389"/>
      <c r="G2" s="389"/>
      <c r="H2" s="389"/>
    </row>
    <row r="3" spans="1:8" x14ac:dyDescent="0.25">
      <c r="A3" s="389" t="s">
        <v>557</v>
      </c>
      <c r="B3" s="389"/>
      <c r="C3" s="389"/>
      <c r="D3" s="389"/>
      <c r="E3" s="389"/>
      <c r="F3" s="389"/>
      <c r="G3" s="389"/>
      <c r="H3" s="389"/>
    </row>
    <row r="4" spans="1:8" x14ac:dyDescent="0.25">
      <c r="A4" s="96"/>
      <c r="B4" s="96"/>
      <c r="C4" s="96"/>
      <c r="D4" s="132"/>
      <c r="E4" s="324"/>
      <c r="F4" s="96"/>
      <c r="G4" s="419" t="s">
        <v>264</v>
      </c>
      <c r="H4" s="419"/>
    </row>
    <row r="5" spans="1:8" x14ac:dyDescent="0.25">
      <c r="G5" s="420" t="s">
        <v>179</v>
      </c>
      <c r="H5" s="420"/>
    </row>
    <row r="6" spans="1:8" ht="15.75" thickBot="1" x14ac:dyDescent="0.3">
      <c r="G6" s="102"/>
      <c r="H6" s="102"/>
    </row>
    <row r="7" spans="1:8" ht="37.5" customHeight="1" thickBot="1" x14ac:dyDescent="0.3">
      <c r="A7" s="103" t="s">
        <v>1</v>
      </c>
      <c r="B7" s="104" t="s">
        <v>248</v>
      </c>
      <c r="C7" s="104" t="s">
        <v>249</v>
      </c>
      <c r="D7" s="104" t="s">
        <v>511</v>
      </c>
      <c r="E7" s="104" t="s">
        <v>812</v>
      </c>
      <c r="F7" s="104" t="s">
        <v>250</v>
      </c>
      <c r="G7" s="104" t="s">
        <v>251</v>
      </c>
      <c r="H7" s="104" t="s">
        <v>252</v>
      </c>
    </row>
    <row r="8" spans="1:8" ht="20.100000000000001" customHeight="1" thickBot="1" x14ac:dyDescent="0.3">
      <c r="A8" s="99" t="s">
        <v>253</v>
      </c>
      <c r="B8" s="100">
        <v>1</v>
      </c>
      <c r="C8" s="100">
        <f>'2.2 Működési bevételek'!C9</f>
        <v>5000</v>
      </c>
      <c r="D8" s="100">
        <f>'2.2 Működési bevételek'!D9</f>
        <v>5259</v>
      </c>
      <c r="E8" s="100">
        <f>'2.2 Működési bevételek'!E9</f>
        <v>5397</v>
      </c>
      <c r="F8" s="125">
        <f>C8*1.03</f>
        <v>5150</v>
      </c>
      <c r="G8" s="125">
        <f>F8*1.03</f>
        <v>5304.5</v>
      </c>
      <c r="H8" s="125">
        <f>G8*1.03</f>
        <v>5463.6350000000002</v>
      </c>
    </row>
    <row r="9" spans="1:8" ht="20.100000000000001" customHeight="1" thickBot="1" x14ac:dyDescent="0.3">
      <c r="A9" s="99" t="s">
        <v>254</v>
      </c>
      <c r="B9" s="100">
        <v>2</v>
      </c>
      <c r="C9" s="100">
        <f>'2.2 Működési bevételek'!C7+'2.2 Működési bevételek'!C8</f>
        <v>25800</v>
      </c>
      <c r="D9" s="100">
        <f>'2.2 Működési bevételek'!D7+'2.2 Működési bevételek'!D8</f>
        <v>26138</v>
      </c>
      <c r="E9" s="100">
        <f>'2.2 Működési bevételek'!E7+'2.2 Működési bevételek'!E8</f>
        <v>25273</v>
      </c>
      <c r="F9" s="125">
        <f>C9*1.03</f>
        <v>26574</v>
      </c>
      <c r="G9" s="125">
        <f t="shared" ref="G9:H11" si="0">F9*1.03</f>
        <v>27371.22</v>
      </c>
      <c r="H9" s="125">
        <f t="shared" si="0"/>
        <v>28192.356600000003</v>
      </c>
    </row>
    <row r="10" spans="1:8" ht="20.100000000000001" customHeight="1" thickBot="1" x14ac:dyDescent="0.3">
      <c r="A10" s="99" t="s">
        <v>255</v>
      </c>
      <c r="B10" s="100">
        <v>3</v>
      </c>
      <c r="C10" s="100">
        <f>'2.2 Működési bevételek'!C10+'2.2 Működési bevételek'!C15</f>
        <v>450</v>
      </c>
      <c r="D10" s="100">
        <f>'2.2 Működési bevételek'!D10+'2.2 Működési bevételek'!D15</f>
        <v>1744</v>
      </c>
      <c r="E10" s="100">
        <f>'2.2 Működési bevételek'!E10+'2.2 Működési bevételek'!E15</f>
        <v>1819</v>
      </c>
      <c r="F10" s="125">
        <f>C10*1.03</f>
        <v>463.5</v>
      </c>
      <c r="G10" s="125">
        <f t="shared" si="0"/>
        <v>477.40500000000003</v>
      </c>
      <c r="H10" s="125">
        <f t="shared" si="0"/>
        <v>491.72715000000005</v>
      </c>
    </row>
    <row r="11" spans="1:8" ht="33" customHeight="1" thickBot="1" x14ac:dyDescent="0.3">
      <c r="A11" s="99" t="s">
        <v>256</v>
      </c>
      <c r="B11" s="100">
        <v>4</v>
      </c>
      <c r="C11" s="100">
        <f>'2.2 Működési bevételek'!C44</f>
        <v>12550</v>
      </c>
      <c r="D11" s="100">
        <f>'2.2 Működési bevételek'!D44</f>
        <v>18559</v>
      </c>
      <c r="E11" s="100">
        <f>'2.2 Működési bevételek'!E44</f>
        <v>18066</v>
      </c>
      <c r="F11" s="125">
        <f>C11*1.03</f>
        <v>12926.5</v>
      </c>
      <c r="G11" s="125">
        <f t="shared" si="0"/>
        <v>13314.295</v>
      </c>
      <c r="H11" s="125">
        <f t="shared" si="0"/>
        <v>13713.72385</v>
      </c>
    </row>
    <row r="12" spans="1:8" ht="20.100000000000001" customHeight="1" thickBot="1" x14ac:dyDescent="0.3">
      <c r="A12" s="99" t="s">
        <v>257</v>
      </c>
      <c r="B12" s="100">
        <v>5</v>
      </c>
      <c r="C12" s="100">
        <f>SUM(C8:C11)</f>
        <v>43800</v>
      </c>
      <c r="D12" s="100">
        <f>SUM(D8:D11)</f>
        <v>51700</v>
      </c>
      <c r="E12" s="100">
        <f>SUM(E8:E11)</f>
        <v>50555</v>
      </c>
      <c r="F12" s="125">
        <f>SUM(F8:F11)</f>
        <v>45114</v>
      </c>
      <c r="G12" s="125">
        <f t="shared" ref="G12:H12" si="1">SUM(G8:G11)</f>
        <v>46467.42</v>
      </c>
      <c r="H12" s="125">
        <f t="shared" si="1"/>
        <v>47861.442600000002</v>
      </c>
    </row>
    <row r="13" spans="1:8" ht="20.100000000000001" customHeight="1" thickBot="1" x14ac:dyDescent="0.3">
      <c r="A13" s="105" t="s">
        <v>258</v>
      </c>
      <c r="B13" s="106">
        <v>6</v>
      </c>
      <c r="C13" s="106">
        <f>C12*0.5</f>
        <v>21900</v>
      </c>
      <c r="D13" s="106">
        <f>D12*0.5</f>
        <v>25850</v>
      </c>
      <c r="E13" s="126">
        <f>E12*0.5</f>
        <v>25277.5</v>
      </c>
      <c r="F13" s="126">
        <f t="shared" ref="F13:H13" si="2">F12*0.5</f>
        <v>22557</v>
      </c>
      <c r="G13" s="126">
        <f t="shared" si="2"/>
        <v>23233.71</v>
      </c>
      <c r="H13" s="126">
        <f t="shared" si="2"/>
        <v>23930.721300000001</v>
      </c>
    </row>
    <row r="14" spans="1:8" ht="20.100000000000001" customHeight="1" thickBot="1" x14ac:dyDescent="0.3">
      <c r="A14" s="99" t="s">
        <v>259</v>
      </c>
      <c r="B14" s="100">
        <v>7</v>
      </c>
      <c r="C14" s="100"/>
      <c r="D14" s="100"/>
      <c r="E14" s="100"/>
      <c r="F14" s="125"/>
      <c r="G14" s="125"/>
      <c r="H14" s="125"/>
    </row>
    <row r="15" spans="1:8" ht="20.100000000000001" customHeight="1" thickBot="1" x14ac:dyDescent="0.3">
      <c r="A15" s="99" t="s">
        <v>260</v>
      </c>
      <c r="B15" s="100">
        <v>8</v>
      </c>
      <c r="C15" s="100"/>
      <c r="D15" s="100"/>
      <c r="E15" s="100"/>
      <c r="F15" s="125"/>
      <c r="G15" s="125"/>
      <c r="H15" s="125"/>
    </row>
    <row r="16" spans="1:8" ht="20.100000000000001" customHeight="1" thickBot="1" x14ac:dyDescent="0.3">
      <c r="A16" s="99" t="s">
        <v>261</v>
      </c>
      <c r="B16" s="100">
        <v>9</v>
      </c>
      <c r="C16" s="100"/>
      <c r="D16" s="100"/>
      <c r="E16" s="100"/>
      <c r="F16" s="125"/>
      <c r="G16" s="125"/>
      <c r="H16" s="125"/>
    </row>
    <row r="17" spans="1:9" ht="20.100000000000001" customHeight="1" thickBot="1" x14ac:dyDescent="0.3">
      <c r="A17" s="105" t="s">
        <v>262</v>
      </c>
      <c r="B17" s="106">
        <v>10</v>
      </c>
      <c r="C17" s="106">
        <v>0</v>
      </c>
      <c r="D17" s="106">
        <v>0</v>
      </c>
      <c r="E17" s="106">
        <v>0</v>
      </c>
      <c r="F17" s="126">
        <v>0</v>
      </c>
      <c r="G17" s="126">
        <v>0</v>
      </c>
      <c r="H17" s="126">
        <v>0</v>
      </c>
    </row>
    <row r="18" spans="1:9" ht="30.75" customHeight="1" thickBot="1" x14ac:dyDescent="0.3">
      <c r="A18" s="105" t="s">
        <v>263</v>
      </c>
      <c r="B18" s="106">
        <v>11</v>
      </c>
      <c r="C18" s="126">
        <f>C13</f>
        <v>21900</v>
      </c>
      <c r="D18" s="126">
        <f>D13</f>
        <v>25850</v>
      </c>
      <c r="E18" s="126">
        <f>E13</f>
        <v>25277.5</v>
      </c>
      <c r="F18" s="126">
        <f t="shared" ref="F18:H18" si="3">F13</f>
        <v>22557</v>
      </c>
      <c r="G18" s="126">
        <f t="shared" si="3"/>
        <v>23233.71</v>
      </c>
      <c r="H18" s="126">
        <f t="shared" si="3"/>
        <v>23930.721300000001</v>
      </c>
      <c r="I18" s="168"/>
    </row>
    <row r="20" spans="1:9" ht="15.75" x14ac:dyDescent="0.25">
      <c r="A20" s="101"/>
    </row>
  </sheetData>
  <mergeCells count="5">
    <mergeCell ref="A1:H1"/>
    <mergeCell ref="A2:H2"/>
    <mergeCell ref="G4:H4"/>
    <mergeCell ref="G5:H5"/>
    <mergeCell ref="A3:H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G16" sqref="G16"/>
    </sheetView>
  </sheetViews>
  <sheetFormatPr defaultRowHeight="15" x14ac:dyDescent="0.25"/>
  <cols>
    <col min="1" max="1" width="30.7109375" customWidth="1"/>
    <col min="2" max="2" width="18.140625" customWidth="1"/>
    <col min="3" max="4" width="10.140625" bestFit="1" customWidth="1"/>
  </cols>
  <sheetData>
    <row r="1" spans="1:4" x14ac:dyDescent="0.25">
      <c r="A1" s="375" t="s">
        <v>20</v>
      </c>
      <c r="B1" s="375"/>
    </row>
    <row r="2" spans="1:4" x14ac:dyDescent="0.25">
      <c r="A2" s="380" t="s">
        <v>473</v>
      </c>
      <c r="B2" s="380"/>
    </row>
    <row r="3" spans="1:4" x14ac:dyDescent="0.25">
      <c r="A3" s="421" t="s">
        <v>557</v>
      </c>
      <c r="B3" s="421"/>
    </row>
    <row r="4" spans="1:4" x14ac:dyDescent="0.25">
      <c r="D4" s="8" t="s">
        <v>267</v>
      </c>
    </row>
    <row r="5" spans="1:4" x14ac:dyDescent="0.25">
      <c r="D5" s="8" t="s">
        <v>268</v>
      </c>
    </row>
    <row r="6" spans="1:4" x14ac:dyDescent="0.25">
      <c r="B6" s="8"/>
    </row>
    <row r="7" spans="1:4" x14ac:dyDescent="0.25">
      <c r="A7" s="2" t="s">
        <v>1</v>
      </c>
      <c r="B7" s="2" t="s">
        <v>266</v>
      </c>
      <c r="C7" s="217">
        <v>42185</v>
      </c>
      <c r="D7" s="217">
        <v>42369</v>
      </c>
    </row>
    <row r="8" spans="1:4" x14ac:dyDescent="0.25">
      <c r="A8" s="22" t="s">
        <v>103</v>
      </c>
      <c r="B8" s="1">
        <v>7</v>
      </c>
      <c r="C8" s="1">
        <v>7</v>
      </c>
      <c r="D8" s="1">
        <v>7</v>
      </c>
    </row>
    <row r="9" spans="1:4" x14ac:dyDescent="0.25">
      <c r="A9" s="24" t="s">
        <v>269</v>
      </c>
      <c r="B9" s="109">
        <v>1</v>
      </c>
      <c r="C9" s="109">
        <v>1</v>
      </c>
      <c r="D9" s="109">
        <v>1</v>
      </c>
    </row>
    <row r="10" spans="1:4" x14ac:dyDescent="0.25">
      <c r="A10" s="24" t="s">
        <v>270</v>
      </c>
      <c r="B10" s="109">
        <v>6</v>
      </c>
      <c r="C10" s="109">
        <v>6</v>
      </c>
      <c r="D10" s="109">
        <v>6</v>
      </c>
    </row>
    <row r="11" spans="1:4" x14ac:dyDescent="0.25">
      <c r="A11" s="22" t="s">
        <v>104</v>
      </c>
      <c r="B11" s="1">
        <v>1</v>
      </c>
      <c r="C11" s="1">
        <v>1</v>
      </c>
      <c r="D11" s="1">
        <v>1</v>
      </c>
    </row>
    <row r="12" spans="1:4" x14ac:dyDescent="0.25">
      <c r="A12" s="22" t="s">
        <v>105</v>
      </c>
      <c r="B12" s="1">
        <v>1</v>
      </c>
      <c r="C12" s="1">
        <v>1</v>
      </c>
      <c r="D12" s="1">
        <v>1</v>
      </c>
    </row>
    <row r="13" spans="1:4" x14ac:dyDescent="0.25">
      <c r="A13" s="22" t="s">
        <v>58</v>
      </c>
      <c r="B13" s="1">
        <v>1</v>
      </c>
      <c r="C13" s="1">
        <v>1</v>
      </c>
      <c r="D13" s="1">
        <v>1</v>
      </c>
    </row>
    <row r="14" spans="1:4" x14ac:dyDescent="0.25">
      <c r="A14" s="22" t="s">
        <v>106</v>
      </c>
      <c r="B14" s="1">
        <v>1</v>
      </c>
      <c r="C14" s="1">
        <v>1</v>
      </c>
      <c r="D14" s="1">
        <v>1</v>
      </c>
    </row>
    <row r="15" spans="1:4" x14ac:dyDescent="0.25">
      <c r="A15" s="22" t="s">
        <v>107</v>
      </c>
      <c r="B15" s="1">
        <v>1</v>
      </c>
      <c r="C15" s="1">
        <v>1</v>
      </c>
      <c r="D15" s="1">
        <v>1</v>
      </c>
    </row>
    <row r="16" spans="1:4" x14ac:dyDescent="0.25">
      <c r="A16" s="22" t="s">
        <v>108</v>
      </c>
      <c r="B16" s="1">
        <v>40</v>
      </c>
      <c r="C16" s="1">
        <v>43</v>
      </c>
      <c r="D16" s="1">
        <v>40</v>
      </c>
    </row>
    <row r="17" spans="1:4" x14ac:dyDescent="0.25">
      <c r="A17" s="22" t="s">
        <v>109</v>
      </c>
      <c r="B17" s="1">
        <v>5</v>
      </c>
      <c r="C17" s="1">
        <v>5</v>
      </c>
      <c r="D17" s="1">
        <v>4</v>
      </c>
    </row>
    <row r="18" spans="1:4" x14ac:dyDescent="0.25">
      <c r="A18" s="107" t="s">
        <v>90</v>
      </c>
      <c r="B18" s="1">
        <v>13</v>
      </c>
      <c r="C18" s="1">
        <v>13</v>
      </c>
      <c r="D18" s="1">
        <v>13</v>
      </c>
    </row>
    <row r="19" spans="1:4" s="111" customFormat="1" x14ac:dyDescent="0.25">
      <c r="A19" s="110" t="s">
        <v>274</v>
      </c>
      <c r="B19" s="109">
        <v>1</v>
      </c>
      <c r="C19" s="109">
        <v>1</v>
      </c>
      <c r="D19" s="109">
        <v>1</v>
      </c>
    </row>
    <row r="20" spans="1:4" s="111" customFormat="1" x14ac:dyDescent="0.25">
      <c r="A20" s="110" t="s">
        <v>275</v>
      </c>
      <c r="B20" s="109">
        <v>5</v>
      </c>
      <c r="C20" s="109">
        <v>5</v>
      </c>
      <c r="D20" s="109">
        <v>5</v>
      </c>
    </row>
    <row r="21" spans="1:4" s="111" customFormat="1" x14ac:dyDescent="0.25">
      <c r="A21" s="110" t="s">
        <v>276</v>
      </c>
      <c r="B21" s="109">
        <v>4.5999999999999996</v>
      </c>
      <c r="C21" s="109">
        <v>4.5999999999999996</v>
      </c>
      <c r="D21" s="109">
        <v>4.5999999999999996</v>
      </c>
    </row>
    <row r="22" spans="1:4" s="111" customFormat="1" x14ac:dyDescent="0.25">
      <c r="A22" s="110" t="s">
        <v>277</v>
      </c>
      <c r="B22" s="109">
        <v>2.4</v>
      </c>
      <c r="C22" s="109">
        <v>2.4</v>
      </c>
      <c r="D22" s="109">
        <v>2.4</v>
      </c>
    </row>
    <row r="23" spans="1:4" x14ac:dyDescent="0.25">
      <c r="A23" s="107" t="s">
        <v>265</v>
      </c>
      <c r="B23" s="1">
        <v>5</v>
      </c>
      <c r="C23" s="1">
        <v>5</v>
      </c>
      <c r="D23" s="1">
        <v>5</v>
      </c>
    </row>
    <row r="24" spans="1:4" s="111" customFormat="1" x14ac:dyDescent="0.25">
      <c r="A24" s="110" t="s">
        <v>272</v>
      </c>
      <c r="B24" s="109">
        <v>1</v>
      </c>
      <c r="C24" s="109">
        <v>1</v>
      </c>
      <c r="D24" s="109">
        <v>1</v>
      </c>
    </row>
    <row r="25" spans="1:4" s="111" customFormat="1" x14ac:dyDescent="0.25">
      <c r="A25" s="110" t="s">
        <v>271</v>
      </c>
      <c r="B25" s="109">
        <v>2</v>
      </c>
      <c r="C25" s="109">
        <v>2</v>
      </c>
      <c r="D25" s="109">
        <v>2</v>
      </c>
    </row>
    <row r="26" spans="1:4" s="111" customFormat="1" x14ac:dyDescent="0.25">
      <c r="A26" s="110" t="s">
        <v>273</v>
      </c>
      <c r="B26" s="109">
        <v>2</v>
      </c>
      <c r="C26" s="109">
        <v>2</v>
      </c>
      <c r="D26" s="109">
        <v>2</v>
      </c>
    </row>
    <row r="27" spans="1:4" x14ac:dyDescent="0.25">
      <c r="A27" s="108" t="s">
        <v>155</v>
      </c>
      <c r="B27" s="2">
        <f>SUM(B8+B11+B12+B13+B14+B15+B16+B17+B18+B23)</f>
        <v>75</v>
      </c>
      <c r="C27" s="2">
        <f>SUM(C8+C11+C12+C13+C14+C15+C16+C17+C18+C23)</f>
        <v>78</v>
      </c>
      <c r="D27" s="2">
        <f>SUM(D8+D11+D12+D13+D14+D15+D16+D17+D18+D23)</f>
        <v>74</v>
      </c>
    </row>
  </sheetData>
  <mergeCells count="3">
    <mergeCell ref="A3:B3"/>
    <mergeCell ref="A1:B1"/>
    <mergeCell ref="A2:B2"/>
  </mergeCells>
  <phoneticPr fontId="18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5" x14ac:dyDescent="0.25"/>
  <cols>
    <col min="1" max="1" width="29.42578125" customWidth="1"/>
    <col min="2" max="2" width="36.42578125" customWidth="1"/>
    <col min="4" max="4" width="20.85546875" customWidth="1"/>
    <col min="5" max="5" width="38.5703125" customWidth="1"/>
  </cols>
  <sheetData>
    <row r="1" spans="1:2" x14ac:dyDescent="0.25">
      <c r="A1" s="39"/>
      <c r="B1" s="39" t="s">
        <v>110</v>
      </c>
    </row>
    <row r="2" spans="1:2" x14ac:dyDescent="0.25">
      <c r="A2" s="40" t="s">
        <v>103</v>
      </c>
      <c r="B2" s="40" t="s">
        <v>119</v>
      </c>
    </row>
    <row r="3" spans="1:2" x14ac:dyDescent="0.25">
      <c r="A3" s="40" t="s">
        <v>104</v>
      </c>
      <c r="B3" s="40">
        <v>81071</v>
      </c>
    </row>
    <row r="4" spans="1:2" x14ac:dyDescent="0.25">
      <c r="A4" s="40" t="s">
        <v>105</v>
      </c>
      <c r="B4" s="40" t="s">
        <v>111</v>
      </c>
    </row>
    <row r="5" spans="1:2" x14ac:dyDescent="0.25">
      <c r="A5" s="40" t="s">
        <v>58</v>
      </c>
      <c r="B5" s="40">
        <v>107052</v>
      </c>
    </row>
    <row r="6" spans="1:2" x14ac:dyDescent="0.25">
      <c r="A6" s="40" t="s">
        <v>106</v>
      </c>
      <c r="B6" s="40">
        <v>107055</v>
      </c>
    </row>
    <row r="7" spans="1:2" x14ac:dyDescent="0.25">
      <c r="A7" s="40" t="s">
        <v>107</v>
      </c>
      <c r="B7" s="40" t="s">
        <v>112</v>
      </c>
    </row>
    <row r="8" spans="1:2" x14ac:dyDescent="0.25">
      <c r="A8" s="40" t="s">
        <v>108</v>
      </c>
      <c r="B8" s="40" t="s">
        <v>113</v>
      </c>
    </row>
    <row r="9" spans="1:2" x14ac:dyDescent="0.25">
      <c r="A9" s="40" t="s">
        <v>109</v>
      </c>
      <c r="B9" s="40" t="s">
        <v>114</v>
      </c>
    </row>
    <row r="10" spans="1:2" x14ac:dyDescent="0.25">
      <c r="A10" s="22" t="s">
        <v>115</v>
      </c>
      <c r="B10" s="22">
        <v>13320</v>
      </c>
    </row>
    <row r="11" spans="1:2" x14ac:dyDescent="0.25">
      <c r="A11" s="22" t="s">
        <v>116</v>
      </c>
      <c r="B11" s="22">
        <v>13350</v>
      </c>
    </row>
    <row r="12" spans="1:2" x14ac:dyDescent="0.25">
      <c r="A12" s="22" t="s">
        <v>117</v>
      </c>
      <c r="B12" s="22" t="s">
        <v>120</v>
      </c>
    </row>
    <row r="13" spans="1:2" x14ac:dyDescent="0.25">
      <c r="A13" s="22" t="s">
        <v>121</v>
      </c>
      <c r="B13" s="22">
        <v>45120</v>
      </c>
    </row>
    <row r="14" spans="1:2" x14ac:dyDescent="0.25">
      <c r="A14" s="22" t="s">
        <v>118</v>
      </c>
      <c r="B14" s="22">
        <v>64010</v>
      </c>
    </row>
    <row r="15" spans="1:2" x14ac:dyDescent="0.25">
      <c r="A15" s="22" t="s">
        <v>122</v>
      </c>
      <c r="B15" s="22">
        <v>66010</v>
      </c>
    </row>
    <row r="16" spans="1:2" x14ac:dyDescent="0.25">
      <c r="A16" s="22" t="s">
        <v>123</v>
      </c>
      <c r="B16" s="22">
        <v>66020</v>
      </c>
    </row>
    <row r="17" spans="1:2" x14ac:dyDescent="0.25">
      <c r="A17" s="22" t="s">
        <v>124</v>
      </c>
      <c r="B17" s="22">
        <v>81030</v>
      </c>
    </row>
  </sheetData>
  <phoneticPr fontId="18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1"/>
  <sheetViews>
    <sheetView workbookViewId="0"/>
  </sheetViews>
  <sheetFormatPr defaultRowHeight="15" x14ac:dyDescent="0.25"/>
  <cols>
    <col min="1" max="1" width="115.42578125" customWidth="1"/>
  </cols>
  <sheetData>
    <row r="3" spans="1:1" x14ac:dyDescent="0.25">
      <c r="A3" s="97" t="s">
        <v>232</v>
      </c>
    </row>
    <row r="4" spans="1:1" x14ac:dyDescent="0.25">
      <c r="A4" s="97" t="s">
        <v>233</v>
      </c>
    </row>
    <row r="5" spans="1:1" x14ac:dyDescent="0.25">
      <c r="A5" s="97" t="s">
        <v>234</v>
      </c>
    </row>
    <row r="6" spans="1:1" x14ac:dyDescent="0.25">
      <c r="A6" s="97" t="s">
        <v>235</v>
      </c>
    </row>
    <row r="7" spans="1:1" x14ac:dyDescent="0.25">
      <c r="A7" s="97" t="s">
        <v>236</v>
      </c>
    </row>
    <row r="8" spans="1:1" x14ac:dyDescent="0.25">
      <c r="A8" s="97" t="s">
        <v>237</v>
      </c>
    </row>
    <row r="9" spans="1:1" x14ac:dyDescent="0.25">
      <c r="A9" s="97" t="s">
        <v>238</v>
      </c>
    </row>
    <row r="10" spans="1:1" x14ac:dyDescent="0.25">
      <c r="A10" s="97" t="s">
        <v>239</v>
      </c>
    </row>
    <row r="11" spans="1:1" x14ac:dyDescent="0.25">
      <c r="A11" s="97" t="s">
        <v>240</v>
      </c>
    </row>
    <row r="15" spans="1:1" ht="16.5" customHeight="1" x14ac:dyDescent="0.25">
      <c r="A15" s="98" t="s">
        <v>241</v>
      </c>
    </row>
    <row r="16" spans="1:1" ht="16.5" customHeight="1" x14ac:dyDescent="0.25">
      <c r="A16" s="98" t="s">
        <v>242</v>
      </c>
    </row>
    <row r="17" spans="1:1" ht="16.5" customHeight="1" x14ac:dyDescent="0.25">
      <c r="A17" s="98" t="s">
        <v>243</v>
      </c>
    </row>
    <row r="18" spans="1:1" ht="16.5" customHeight="1" x14ac:dyDescent="0.25">
      <c r="A18" s="98" t="s">
        <v>244</v>
      </c>
    </row>
    <row r="19" spans="1:1" ht="16.5" customHeight="1" x14ac:dyDescent="0.25">
      <c r="A19" s="98" t="s">
        <v>245</v>
      </c>
    </row>
    <row r="20" spans="1:1" ht="16.5" customHeight="1" x14ac:dyDescent="0.25">
      <c r="A20" s="98" t="s">
        <v>246</v>
      </c>
    </row>
    <row r="21" spans="1:1" ht="16.5" customHeight="1" x14ac:dyDescent="0.25">
      <c r="A21" s="98" t="s">
        <v>247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workbookViewId="0">
      <selection activeCell="AE50" sqref="AE50"/>
    </sheetView>
  </sheetViews>
  <sheetFormatPr defaultRowHeight="15" x14ac:dyDescent="0.25"/>
  <cols>
    <col min="2" max="2" width="32" customWidth="1"/>
    <col min="3" max="3" width="13.28515625" customWidth="1"/>
    <col min="4" max="11" width="10.140625" customWidth="1"/>
    <col min="12" max="12" width="11.42578125" customWidth="1"/>
  </cols>
  <sheetData>
    <row r="1" spans="1:12" ht="15.75" x14ac:dyDescent="0.25">
      <c r="A1" s="370" t="s">
        <v>45</v>
      </c>
      <c r="B1" s="370"/>
      <c r="C1" s="370"/>
      <c r="D1" s="370"/>
      <c r="E1" s="370"/>
      <c r="F1" s="76"/>
      <c r="G1" s="76"/>
      <c r="H1" s="76"/>
      <c r="I1" s="76"/>
      <c r="J1" s="76"/>
      <c r="K1" s="76"/>
      <c r="L1" s="7"/>
    </row>
    <row r="2" spans="1:12" x14ac:dyDescent="0.25">
      <c r="A2" s="369" t="s">
        <v>475</v>
      </c>
      <c r="B2" s="369"/>
      <c r="C2" s="369"/>
      <c r="D2" s="369"/>
      <c r="E2" s="369"/>
      <c r="F2" s="169"/>
      <c r="G2" s="169"/>
      <c r="H2" s="169"/>
      <c r="I2" s="169"/>
      <c r="J2" s="169"/>
      <c r="K2" s="169"/>
      <c r="L2" s="7"/>
    </row>
    <row r="3" spans="1:12" x14ac:dyDescent="0.25">
      <c r="A3" s="369" t="s">
        <v>570</v>
      </c>
      <c r="B3" s="369"/>
      <c r="C3" s="369"/>
      <c r="D3" s="369"/>
      <c r="E3" s="369"/>
      <c r="F3" s="7"/>
      <c r="G3" s="7"/>
      <c r="H3" s="7"/>
      <c r="I3" s="7"/>
      <c r="J3" s="7"/>
      <c r="K3" s="7"/>
      <c r="L3" s="7"/>
    </row>
    <row r="4" spans="1:12" x14ac:dyDescent="0.25">
      <c r="B4" s="7"/>
      <c r="C4" s="8"/>
      <c r="D4" s="7"/>
      <c r="E4" s="319" t="s">
        <v>190</v>
      </c>
      <c r="F4" s="7"/>
      <c r="G4" s="7"/>
      <c r="H4" s="7"/>
      <c r="I4" s="7"/>
      <c r="J4" s="7"/>
      <c r="K4" s="7"/>
      <c r="L4" s="7"/>
    </row>
    <row r="5" spans="1:12" x14ac:dyDescent="0.25">
      <c r="B5" s="7"/>
      <c r="C5" s="8"/>
      <c r="D5" s="7"/>
      <c r="E5" s="319" t="s">
        <v>179</v>
      </c>
      <c r="F5" s="7"/>
      <c r="G5" s="7"/>
      <c r="H5" s="7"/>
      <c r="I5" s="7"/>
      <c r="J5" s="7"/>
      <c r="K5" s="7"/>
    </row>
    <row r="6" spans="1:12" ht="42.75" x14ac:dyDescent="0.25">
      <c r="A6" s="367" t="s">
        <v>1</v>
      </c>
      <c r="B6" s="368"/>
      <c r="C6" s="157" t="s">
        <v>181</v>
      </c>
      <c r="D6" s="67" t="s">
        <v>507</v>
      </c>
      <c r="E6" s="67" t="s">
        <v>557</v>
      </c>
      <c r="F6" s="181"/>
      <c r="G6" s="181"/>
      <c r="H6" s="181"/>
      <c r="I6" s="181"/>
      <c r="J6" s="181"/>
      <c r="K6" s="181"/>
    </row>
    <row r="7" spans="1:12" ht="30" x14ac:dyDescent="0.25">
      <c r="A7" s="141" t="s">
        <v>355</v>
      </c>
      <c r="B7" s="16" t="s">
        <v>50</v>
      </c>
      <c r="C7" s="22">
        <v>35816</v>
      </c>
      <c r="D7" s="22">
        <v>35816</v>
      </c>
      <c r="E7" s="22">
        <v>35816</v>
      </c>
      <c r="F7" s="182"/>
      <c r="G7" s="182"/>
      <c r="H7" s="71"/>
      <c r="I7" s="71"/>
      <c r="J7" s="71"/>
      <c r="K7" s="71"/>
      <c r="L7" s="7"/>
    </row>
    <row r="8" spans="1:12" x14ac:dyDescent="0.25">
      <c r="A8" s="141" t="s">
        <v>355</v>
      </c>
      <c r="B8" s="16" t="s">
        <v>51</v>
      </c>
      <c r="C8" s="22">
        <v>10923</v>
      </c>
      <c r="D8" s="22">
        <v>10923</v>
      </c>
      <c r="E8" s="22">
        <v>10923</v>
      </c>
      <c r="F8" s="182"/>
      <c r="G8" s="182"/>
      <c r="H8" s="71"/>
      <c r="I8" s="71"/>
      <c r="J8" s="71"/>
      <c r="K8" s="71"/>
      <c r="L8" s="7"/>
    </row>
    <row r="9" spans="1:12" x14ac:dyDescent="0.25">
      <c r="A9" s="141" t="s">
        <v>355</v>
      </c>
      <c r="B9" s="16" t="s">
        <v>52</v>
      </c>
      <c r="C9" s="22">
        <v>3019</v>
      </c>
      <c r="D9" s="22">
        <v>3019</v>
      </c>
      <c r="E9" s="22">
        <v>3019</v>
      </c>
      <c r="F9" s="182"/>
      <c r="G9" s="182"/>
      <c r="H9" s="71"/>
      <c r="I9" s="71"/>
      <c r="J9" s="71"/>
      <c r="K9" s="71"/>
      <c r="L9" s="7"/>
    </row>
    <row r="10" spans="1:12" ht="30" x14ac:dyDescent="0.25">
      <c r="A10" s="141" t="s">
        <v>355</v>
      </c>
      <c r="B10" s="16" t="s">
        <v>62</v>
      </c>
      <c r="C10" s="22">
        <v>538</v>
      </c>
      <c r="D10" s="22">
        <v>538</v>
      </c>
      <c r="E10" s="22">
        <v>538</v>
      </c>
      <c r="F10" s="182"/>
      <c r="G10" s="182"/>
      <c r="H10" s="71"/>
      <c r="I10" s="71"/>
      <c r="J10" s="71"/>
      <c r="K10" s="71"/>
      <c r="L10" s="7"/>
    </row>
    <row r="11" spans="1:12" ht="30" customHeight="1" x14ac:dyDescent="0.25">
      <c r="A11" s="141" t="s">
        <v>355</v>
      </c>
      <c r="B11" s="16" t="s">
        <v>613</v>
      </c>
      <c r="C11" s="22"/>
      <c r="D11" s="22"/>
      <c r="E11" s="22">
        <v>171</v>
      </c>
      <c r="F11" s="183"/>
      <c r="G11" s="183"/>
      <c r="H11" s="71"/>
      <c r="I11" s="71"/>
      <c r="J11" s="71"/>
      <c r="K11" s="71"/>
      <c r="L11" s="7"/>
    </row>
    <row r="12" spans="1:12" ht="45" x14ac:dyDescent="0.25">
      <c r="A12" s="143" t="s">
        <v>355</v>
      </c>
      <c r="B12" s="119" t="s">
        <v>56</v>
      </c>
      <c r="C12" s="23">
        <f>SUM(C7:C11)</f>
        <v>50296</v>
      </c>
      <c r="D12" s="23">
        <f t="shared" ref="D12:E12" si="0">SUM(D7:D11)</f>
        <v>50296</v>
      </c>
      <c r="E12" s="23">
        <f t="shared" si="0"/>
        <v>50467</v>
      </c>
      <c r="F12" s="182"/>
      <c r="G12" s="182"/>
      <c r="H12" s="240"/>
      <c r="I12" s="240"/>
      <c r="J12" s="71"/>
      <c r="K12" s="71"/>
      <c r="L12" s="7"/>
    </row>
    <row r="13" spans="1:12" x14ac:dyDescent="0.25">
      <c r="A13" s="141" t="s">
        <v>356</v>
      </c>
      <c r="B13" s="16" t="s">
        <v>53</v>
      </c>
      <c r="C13" s="22">
        <v>17545</v>
      </c>
      <c r="D13" s="22">
        <v>17545</v>
      </c>
      <c r="E13" s="22">
        <v>21518</v>
      </c>
      <c r="F13" s="182"/>
      <c r="G13" s="182"/>
      <c r="H13" s="71"/>
      <c r="I13" s="71"/>
      <c r="J13" s="71"/>
      <c r="K13" s="71"/>
      <c r="L13" s="7"/>
    </row>
    <row r="14" spans="1:12" x14ac:dyDescent="0.25">
      <c r="A14" s="141" t="s">
        <v>356</v>
      </c>
      <c r="B14" s="16" t="s">
        <v>54</v>
      </c>
      <c r="C14" s="22">
        <v>2263</v>
      </c>
      <c r="D14" s="22">
        <v>2263</v>
      </c>
      <c r="E14" s="22">
        <v>3057</v>
      </c>
      <c r="F14" s="182"/>
      <c r="G14" s="182"/>
      <c r="H14" s="71"/>
      <c r="I14" s="71"/>
      <c r="J14" s="71"/>
      <c r="K14" s="71"/>
      <c r="L14" s="7"/>
    </row>
    <row r="15" spans="1:12" x14ac:dyDescent="0.25">
      <c r="A15" s="143" t="s">
        <v>356</v>
      </c>
      <c r="B15" s="119" t="s">
        <v>55</v>
      </c>
      <c r="C15" s="23">
        <f>SUM(C13:C14)</f>
        <v>19808</v>
      </c>
      <c r="D15" s="23">
        <f>SUM(D13:D14)</f>
        <v>19808</v>
      </c>
      <c r="E15" s="23">
        <f>SUM(E13:E14)</f>
        <v>24575</v>
      </c>
      <c r="F15" s="183"/>
      <c r="G15" s="183"/>
      <c r="H15" s="240"/>
      <c r="I15" s="240"/>
      <c r="J15" s="71"/>
      <c r="K15" s="71"/>
      <c r="L15" s="7"/>
    </row>
    <row r="16" spans="1:12" x14ac:dyDescent="0.25">
      <c r="A16" s="141" t="s">
        <v>357</v>
      </c>
      <c r="B16" s="16" t="s">
        <v>64</v>
      </c>
      <c r="C16" s="22">
        <v>185</v>
      </c>
      <c r="D16" s="22">
        <v>277</v>
      </c>
      <c r="E16" s="22">
        <v>277</v>
      </c>
      <c r="F16" s="184"/>
      <c r="G16" s="184"/>
      <c r="H16" s="71"/>
      <c r="I16" s="71"/>
      <c r="J16" s="71"/>
      <c r="K16" s="71"/>
      <c r="L16" s="7"/>
    </row>
    <row r="17" spans="1:13" ht="30" x14ac:dyDescent="0.25">
      <c r="A17" s="141" t="s">
        <v>357</v>
      </c>
      <c r="B17" s="16" t="s">
        <v>65</v>
      </c>
      <c r="C17" s="22">
        <v>547</v>
      </c>
      <c r="D17" s="22">
        <v>654</v>
      </c>
      <c r="E17" s="22">
        <v>654</v>
      </c>
      <c r="F17" s="182"/>
      <c r="G17" s="182"/>
      <c r="H17" s="71"/>
      <c r="I17" s="71"/>
      <c r="J17" s="71"/>
      <c r="K17" s="71"/>
      <c r="L17" s="7"/>
    </row>
    <row r="18" spans="1:13" x14ac:dyDescent="0.25">
      <c r="A18" s="141" t="s">
        <v>357</v>
      </c>
      <c r="B18" s="16" t="s">
        <v>66</v>
      </c>
      <c r="C18" s="22">
        <v>1637</v>
      </c>
      <c r="D18" s="22">
        <v>1743</v>
      </c>
      <c r="E18" s="22">
        <v>1923</v>
      </c>
      <c r="F18" s="182"/>
      <c r="G18" s="182"/>
      <c r="H18" s="71"/>
      <c r="I18" s="71"/>
      <c r="J18" s="71"/>
      <c r="K18" s="71"/>
      <c r="L18" s="7"/>
    </row>
    <row r="19" spans="1:13" ht="30" x14ac:dyDescent="0.25">
      <c r="A19" s="142" t="s">
        <v>357</v>
      </c>
      <c r="B19" s="28" t="s">
        <v>67</v>
      </c>
      <c r="C19" s="24">
        <f>SUM(C16:C18)</f>
        <v>2369</v>
      </c>
      <c r="D19" s="24">
        <f>SUM(D16:D18)</f>
        <v>2674</v>
      </c>
      <c r="E19" s="24">
        <f t="shared" ref="E19" si="1">SUM(E16:E18)</f>
        <v>2854</v>
      </c>
      <c r="F19" s="182"/>
      <c r="G19" s="182"/>
      <c r="H19" s="185"/>
      <c r="I19" s="185"/>
      <c r="J19" s="71"/>
      <c r="K19" s="71"/>
      <c r="L19" s="7"/>
    </row>
    <row r="20" spans="1:13" ht="30" customHeight="1" x14ac:dyDescent="0.25">
      <c r="A20" s="141" t="s">
        <v>357</v>
      </c>
      <c r="B20" s="16" t="s">
        <v>57</v>
      </c>
      <c r="C20" s="22">
        <v>1107</v>
      </c>
      <c r="D20" s="22">
        <v>1107</v>
      </c>
      <c r="E20" s="22">
        <v>1218</v>
      </c>
      <c r="F20" s="182"/>
      <c r="G20" s="182"/>
      <c r="H20" s="71"/>
      <c r="I20" s="71"/>
      <c r="J20" s="71"/>
      <c r="K20" s="71"/>
      <c r="L20" s="7"/>
    </row>
    <row r="21" spans="1:13" x14ac:dyDescent="0.25">
      <c r="A21" s="141" t="s">
        <v>357</v>
      </c>
      <c r="B21" s="16" t="s">
        <v>58</v>
      </c>
      <c r="C21" s="22">
        <v>1305</v>
      </c>
      <c r="D21" s="22">
        <v>1305</v>
      </c>
      <c r="E21" s="22">
        <v>1305</v>
      </c>
      <c r="F21" s="182"/>
      <c r="G21" s="182"/>
      <c r="H21" s="71"/>
      <c r="I21" s="71"/>
      <c r="J21" s="71"/>
      <c r="K21" s="71"/>
      <c r="L21" s="7"/>
    </row>
    <row r="22" spans="1:13" x14ac:dyDescent="0.25">
      <c r="A22" s="141" t="s">
        <v>357</v>
      </c>
      <c r="B22" s="16" t="s">
        <v>59</v>
      </c>
      <c r="C22" s="22">
        <v>2500</v>
      </c>
      <c r="D22" s="22">
        <v>2500</v>
      </c>
      <c r="E22" s="22">
        <v>2500</v>
      </c>
      <c r="F22" s="182"/>
      <c r="G22" s="182"/>
      <c r="H22" s="71"/>
      <c r="I22" s="71"/>
      <c r="J22" s="71"/>
      <c r="K22" s="71"/>
      <c r="L22" s="7"/>
    </row>
    <row r="23" spans="1:13" ht="30" x14ac:dyDescent="0.25">
      <c r="A23" s="141" t="s">
        <v>357</v>
      </c>
      <c r="B23" s="16" t="s">
        <v>358</v>
      </c>
      <c r="C23" s="22">
        <v>5250</v>
      </c>
      <c r="D23" s="22">
        <v>5250</v>
      </c>
      <c r="E23" s="22">
        <v>5250</v>
      </c>
      <c r="F23" s="182"/>
      <c r="G23" s="182"/>
      <c r="H23" s="71"/>
      <c r="I23" s="71"/>
      <c r="J23" s="71"/>
      <c r="K23" s="71"/>
      <c r="L23" s="7"/>
    </row>
    <row r="24" spans="1:13" ht="30" customHeight="1" x14ac:dyDescent="0.25">
      <c r="A24" s="141" t="s">
        <v>357</v>
      </c>
      <c r="B24" s="16" t="s">
        <v>60</v>
      </c>
      <c r="C24" s="22">
        <v>5222</v>
      </c>
      <c r="D24" s="22">
        <v>5222</v>
      </c>
      <c r="E24" s="22">
        <v>4830</v>
      </c>
      <c r="F24" s="182"/>
      <c r="G24" s="182"/>
      <c r="H24" s="71"/>
      <c r="I24" s="71"/>
      <c r="J24" s="71"/>
      <c r="K24" s="71"/>
      <c r="L24" s="7"/>
    </row>
    <row r="25" spans="1:13" ht="30" customHeight="1" x14ac:dyDescent="0.25">
      <c r="A25" s="141" t="s">
        <v>357</v>
      </c>
      <c r="B25" s="16" t="s">
        <v>63</v>
      </c>
      <c r="C25" s="22">
        <v>6627</v>
      </c>
      <c r="D25" s="22">
        <v>6627</v>
      </c>
      <c r="E25" s="22">
        <v>6896</v>
      </c>
      <c r="F25" s="182"/>
      <c r="G25" s="182"/>
      <c r="H25" s="71"/>
      <c r="I25" s="71"/>
      <c r="J25" s="71"/>
      <c r="K25" s="71"/>
      <c r="L25" s="7"/>
    </row>
    <row r="26" spans="1:13" x14ac:dyDescent="0.25">
      <c r="A26" s="141" t="s">
        <v>357</v>
      </c>
      <c r="B26" s="16" t="s">
        <v>517</v>
      </c>
      <c r="C26" s="22">
        <v>0</v>
      </c>
      <c r="D26" s="22">
        <v>273</v>
      </c>
      <c r="E26" s="22">
        <v>273</v>
      </c>
      <c r="F26" s="183"/>
      <c r="G26" s="183"/>
      <c r="H26" s="71"/>
      <c r="I26" s="71"/>
      <c r="J26" s="71"/>
      <c r="K26" s="71"/>
      <c r="L26" s="7"/>
      <c r="M26" s="77"/>
    </row>
    <row r="27" spans="1:13" ht="45" x14ac:dyDescent="0.25">
      <c r="A27" s="143" t="s">
        <v>357</v>
      </c>
      <c r="B27" s="119" t="s">
        <v>185</v>
      </c>
      <c r="C27" s="23">
        <f>SUM(C19:C26)</f>
        <v>24380</v>
      </c>
      <c r="D27" s="23">
        <f>SUM(D19:D26)</f>
        <v>24958</v>
      </c>
      <c r="E27" s="23">
        <f t="shared" ref="E27" si="2">SUM(E19:E26)</f>
        <v>25126</v>
      </c>
      <c r="F27" s="182"/>
      <c r="G27" s="182"/>
      <c r="H27" s="240"/>
      <c r="I27" s="240"/>
      <c r="J27" s="71"/>
      <c r="K27" s="71"/>
      <c r="L27" s="7"/>
    </row>
    <row r="28" spans="1:13" ht="30" customHeight="1" x14ac:dyDescent="0.25">
      <c r="A28" s="141" t="s">
        <v>359</v>
      </c>
      <c r="B28" s="16" t="s">
        <v>61</v>
      </c>
      <c r="C28" s="22">
        <v>1401</v>
      </c>
      <c r="D28" s="22">
        <v>1401</v>
      </c>
      <c r="E28" s="22">
        <v>1401</v>
      </c>
      <c r="F28" s="182"/>
      <c r="G28" s="182"/>
      <c r="H28" s="71"/>
      <c r="I28" s="71"/>
      <c r="J28" s="71"/>
      <c r="K28" s="71"/>
      <c r="L28" s="7"/>
    </row>
    <row r="29" spans="1:13" s="3" customFormat="1" x14ac:dyDescent="0.25">
      <c r="A29" s="143" t="s">
        <v>359</v>
      </c>
      <c r="B29" s="119" t="s">
        <v>797</v>
      </c>
      <c r="C29" s="23">
        <f>SUM(C28)</f>
        <v>1401</v>
      </c>
      <c r="D29" s="23">
        <f>SUM(D28)</f>
        <v>1401</v>
      </c>
      <c r="E29" s="23">
        <f t="shared" ref="E29" si="3">SUM(E28)</f>
        <v>1401</v>
      </c>
      <c r="F29" s="183"/>
      <c r="G29" s="183"/>
      <c r="H29" s="240"/>
      <c r="I29" s="337"/>
      <c r="J29" s="71"/>
      <c r="K29" s="71"/>
      <c r="L29" s="7"/>
    </row>
    <row r="30" spans="1:13" ht="30" customHeight="1" x14ac:dyDescent="0.25">
      <c r="A30" s="141" t="s">
        <v>360</v>
      </c>
      <c r="B30" s="16" t="s">
        <v>614</v>
      </c>
      <c r="C30" s="22">
        <v>0</v>
      </c>
      <c r="D30" s="22">
        <v>0</v>
      </c>
      <c r="E30" s="22">
        <v>1120</v>
      </c>
      <c r="F30" s="182"/>
      <c r="G30" s="182"/>
      <c r="H30" s="71"/>
      <c r="I30" s="71"/>
      <c r="J30" s="71"/>
      <c r="K30" s="71"/>
      <c r="L30" s="7"/>
    </row>
    <row r="31" spans="1:13" x14ac:dyDescent="0.25">
      <c r="A31" s="141" t="s">
        <v>360</v>
      </c>
      <c r="B31" s="16" t="s">
        <v>361</v>
      </c>
      <c r="C31" s="22">
        <v>0</v>
      </c>
      <c r="D31" s="22">
        <v>1780</v>
      </c>
      <c r="E31" s="22">
        <v>1642</v>
      </c>
      <c r="F31" s="182"/>
      <c r="G31" s="182"/>
      <c r="H31" s="71"/>
      <c r="I31" s="71"/>
      <c r="J31" s="71"/>
      <c r="K31" s="71"/>
      <c r="L31" s="7"/>
    </row>
    <row r="32" spans="1:13" x14ac:dyDescent="0.25">
      <c r="A32" s="143" t="s">
        <v>360</v>
      </c>
      <c r="B32" s="119" t="s">
        <v>798</v>
      </c>
      <c r="C32" s="23">
        <f>SUM(C30:C31)</f>
        <v>0</v>
      </c>
      <c r="D32" s="23">
        <f>SUM(D30:D31)</f>
        <v>1780</v>
      </c>
      <c r="E32" s="23">
        <f>SUM(E30:E31)</f>
        <v>2762</v>
      </c>
      <c r="F32" s="182"/>
      <c r="G32" s="182"/>
      <c r="H32" s="240"/>
      <c r="I32" s="240"/>
      <c r="J32" s="71"/>
      <c r="K32" s="71"/>
      <c r="L32" s="7"/>
    </row>
    <row r="33" spans="1:16" x14ac:dyDescent="0.25">
      <c r="A33" s="141" t="s">
        <v>362</v>
      </c>
      <c r="B33" s="16" t="s">
        <v>363</v>
      </c>
      <c r="C33" s="22">
        <v>0</v>
      </c>
      <c r="D33" s="22">
        <v>0</v>
      </c>
      <c r="E33" s="22">
        <v>0</v>
      </c>
      <c r="F33" s="183"/>
      <c r="G33" s="183"/>
      <c r="H33" s="71"/>
      <c r="I33" s="71"/>
      <c r="J33" s="71"/>
      <c r="K33" s="71"/>
      <c r="L33" s="7"/>
    </row>
    <row r="34" spans="1:16" ht="30" x14ac:dyDescent="0.25">
      <c r="A34" s="143" t="s">
        <v>362</v>
      </c>
      <c r="B34" s="119" t="s">
        <v>616</v>
      </c>
      <c r="C34" s="23">
        <f>SUM(C33:C33)</f>
        <v>0</v>
      </c>
      <c r="D34" s="23">
        <f>SUM(D33:D33)</f>
        <v>0</v>
      </c>
      <c r="E34" s="23">
        <f t="shared" ref="E34" si="4">SUM(E33:E33)</f>
        <v>0</v>
      </c>
      <c r="F34" s="182"/>
      <c r="G34" s="182"/>
      <c r="H34" s="240"/>
      <c r="I34" s="240"/>
      <c r="J34" s="71"/>
      <c r="K34" s="71"/>
      <c r="L34" s="7"/>
    </row>
    <row r="35" spans="1:16" x14ac:dyDescent="0.25">
      <c r="A35" s="141" t="s">
        <v>624</v>
      </c>
      <c r="B35" s="16" t="s">
        <v>530</v>
      </c>
      <c r="C35" s="22">
        <v>273</v>
      </c>
      <c r="D35" s="22">
        <v>0</v>
      </c>
      <c r="E35" s="22">
        <v>916</v>
      </c>
      <c r="F35" s="182"/>
      <c r="G35" s="182"/>
      <c r="H35" s="71"/>
      <c r="I35" s="71"/>
      <c r="J35" s="71"/>
      <c r="K35" s="71"/>
      <c r="L35" s="7"/>
    </row>
    <row r="36" spans="1:16" x14ac:dyDescent="0.25">
      <c r="A36" s="141" t="s">
        <v>799</v>
      </c>
      <c r="B36" s="16" t="s">
        <v>800</v>
      </c>
      <c r="C36" s="22">
        <v>0</v>
      </c>
      <c r="D36" s="22">
        <v>0</v>
      </c>
      <c r="E36" s="22">
        <v>3958</v>
      </c>
      <c r="F36" s="182"/>
      <c r="G36" s="182"/>
      <c r="H36" s="71"/>
      <c r="I36" s="71"/>
      <c r="J36" s="71"/>
      <c r="K36" s="71"/>
      <c r="L36" s="7"/>
    </row>
    <row r="37" spans="1:16" x14ac:dyDescent="0.25">
      <c r="A37" s="141" t="s">
        <v>801</v>
      </c>
      <c r="B37" s="16" t="s">
        <v>802</v>
      </c>
      <c r="C37" s="22">
        <v>0</v>
      </c>
      <c r="D37" s="22">
        <v>0</v>
      </c>
      <c r="E37" s="22">
        <v>185</v>
      </c>
      <c r="F37" s="185"/>
      <c r="G37" s="185"/>
      <c r="H37" s="71"/>
      <c r="I37" s="71"/>
      <c r="J37" s="71"/>
      <c r="K37" s="71"/>
      <c r="L37" s="7"/>
    </row>
    <row r="38" spans="1:16" x14ac:dyDescent="0.25">
      <c r="A38" s="141" t="s">
        <v>365</v>
      </c>
      <c r="B38" s="16" t="s">
        <v>68</v>
      </c>
      <c r="C38" s="22">
        <v>5403</v>
      </c>
      <c r="D38" s="22">
        <v>5403</v>
      </c>
      <c r="E38" s="22">
        <v>5213</v>
      </c>
      <c r="F38" s="183"/>
      <c r="G38" s="183"/>
      <c r="H38" s="71"/>
      <c r="I38" s="71"/>
      <c r="J38" s="71"/>
      <c r="K38" s="71"/>
      <c r="L38" s="7"/>
    </row>
    <row r="39" spans="1:16" x14ac:dyDescent="0.25">
      <c r="A39" s="141" t="s">
        <v>366</v>
      </c>
      <c r="B39" s="16" t="s">
        <v>69</v>
      </c>
      <c r="C39" s="22">
        <v>11404</v>
      </c>
      <c r="D39" s="22">
        <v>45658</v>
      </c>
      <c r="E39" s="22">
        <v>45361</v>
      </c>
      <c r="F39" s="186"/>
      <c r="G39" s="186"/>
      <c r="H39" s="240"/>
      <c r="I39" s="240"/>
      <c r="J39" s="71"/>
      <c r="K39" s="71"/>
      <c r="L39" s="7"/>
    </row>
    <row r="40" spans="1:16" x14ac:dyDescent="0.25">
      <c r="A40" s="141" t="s">
        <v>367</v>
      </c>
      <c r="B40" s="16" t="s">
        <v>186</v>
      </c>
      <c r="C40" s="22">
        <v>5628</v>
      </c>
      <c r="D40" s="22">
        <v>5628</v>
      </c>
      <c r="E40" s="22">
        <v>6125</v>
      </c>
      <c r="F40" s="183"/>
      <c r="G40" s="183"/>
      <c r="H40" s="71"/>
      <c r="I40" s="71"/>
      <c r="J40" s="71"/>
      <c r="K40" s="71"/>
      <c r="L40" s="7"/>
    </row>
    <row r="41" spans="1:16" ht="30" customHeight="1" x14ac:dyDescent="0.25">
      <c r="A41" s="143" t="s">
        <v>368</v>
      </c>
      <c r="B41" s="119" t="s">
        <v>184</v>
      </c>
      <c r="C41" s="23">
        <f>SUM(C35:C40)</f>
        <v>22708</v>
      </c>
      <c r="D41" s="23">
        <f>SUM(D35:D40)</f>
        <v>56689</v>
      </c>
      <c r="E41" s="23">
        <f t="shared" ref="E41" si="5">SUM(E35:E40)</f>
        <v>61758</v>
      </c>
      <c r="F41" s="182"/>
      <c r="G41" s="182"/>
      <c r="H41" s="241"/>
      <c r="I41" s="241"/>
      <c r="J41" s="71"/>
      <c r="K41" s="71"/>
      <c r="L41" s="7"/>
    </row>
    <row r="42" spans="1:16" ht="30" x14ac:dyDescent="0.25">
      <c r="A42" s="206" t="s">
        <v>369</v>
      </c>
      <c r="B42" s="16" t="s">
        <v>370</v>
      </c>
      <c r="C42" s="16">
        <v>0</v>
      </c>
      <c r="D42" s="16">
        <v>0</v>
      </c>
      <c r="E42" s="16">
        <v>0</v>
      </c>
      <c r="F42" s="182"/>
      <c r="G42" s="182"/>
      <c r="H42" s="182"/>
      <c r="I42" s="182"/>
      <c r="J42" s="71"/>
      <c r="K42" s="71"/>
      <c r="L42" s="7"/>
    </row>
    <row r="43" spans="1:16" ht="30" x14ac:dyDescent="0.25">
      <c r="A43" s="149" t="s">
        <v>369</v>
      </c>
      <c r="B43" s="119" t="s">
        <v>371</v>
      </c>
      <c r="C43" s="119">
        <f>SUM(C42:C42)</f>
        <v>0</v>
      </c>
      <c r="D43" s="119">
        <f>SUM(D42:D42)</f>
        <v>0</v>
      </c>
      <c r="E43" s="119">
        <f t="shared" ref="E43" si="6">SUM(E42:E42)</f>
        <v>0</v>
      </c>
      <c r="F43" s="183"/>
      <c r="G43" s="183"/>
      <c r="H43" s="71"/>
      <c r="I43" s="71"/>
      <c r="J43" s="71"/>
      <c r="K43" s="71"/>
      <c r="L43" s="7"/>
      <c r="P43" s="77"/>
    </row>
    <row r="44" spans="1:16" x14ac:dyDescent="0.25">
      <c r="A44" s="141" t="s">
        <v>532</v>
      </c>
      <c r="B44" s="16" t="s">
        <v>803</v>
      </c>
      <c r="C44" s="16">
        <v>0</v>
      </c>
      <c r="D44" s="16">
        <v>44430</v>
      </c>
      <c r="E44" s="16">
        <v>35725</v>
      </c>
      <c r="F44" s="184"/>
      <c r="G44" s="184"/>
      <c r="H44" s="71"/>
      <c r="I44" s="71"/>
      <c r="J44" s="71"/>
      <c r="K44" s="71"/>
      <c r="L44" s="7"/>
    </row>
    <row r="45" spans="1:16" x14ac:dyDescent="0.25">
      <c r="A45" s="141" t="s">
        <v>804</v>
      </c>
      <c r="B45" s="16" t="s">
        <v>805</v>
      </c>
      <c r="C45" s="16">
        <v>0</v>
      </c>
      <c r="D45" s="16">
        <v>0</v>
      </c>
      <c r="E45" s="16">
        <v>7814</v>
      </c>
      <c r="F45" s="184"/>
      <c r="G45" s="184"/>
      <c r="H45" s="240"/>
      <c r="I45" s="240"/>
      <c r="J45" s="71"/>
      <c r="K45" s="71"/>
    </row>
    <row r="46" spans="1:16" x14ac:dyDescent="0.25">
      <c r="A46" s="141" t="s">
        <v>465</v>
      </c>
      <c r="B46" s="16" t="s">
        <v>535</v>
      </c>
      <c r="C46" s="22">
        <v>10000</v>
      </c>
      <c r="D46" s="22">
        <v>0</v>
      </c>
      <c r="E46" s="22">
        <v>0</v>
      </c>
      <c r="F46" s="184"/>
      <c r="G46" s="184"/>
      <c r="H46" s="85"/>
      <c r="I46" s="85"/>
      <c r="J46" s="85"/>
      <c r="K46" s="71"/>
    </row>
    <row r="47" spans="1:16" x14ac:dyDescent="0.25">
      <c r="A47" s="141" t="s">
        <v>519</v>
      </c>
      <c r="B47" s="16" t="s">
        <v>372</v>
      </c>
      <c r="C47" s="22">
        <v>0</v>
      </c>
      <c r="D47" s="22">
        <v>2068</v>
      </c>
      <c r="E47" s="22">
        <v>2556</v>
      </c>
      <c r="F47" s="184"/>
      <c r="G47" s="184"/>
      <c r="H47" s="72"/>
    </row>
    <row r="48" spans="1:16" ht="43.5" customHeight="1" x14ac:dyDescent="0.25">
      <c r="A48" s="143" t="s">
        <v>373</v>
      </c>
      <c r="B48" s="119" t="s">
        <v>70</v>
      </c>
      <c r="C48" s="23">
        <f>SUM(C44:C47)</f>
        <v>10000</v>
      </c>
      <c r="D48" s="23">
        <f>SUM(D44:D47)</f>
        <v>46498</v>
      </c>
      <c r="E48" s="23">
        <f t="shared" ref="E48" si="7">SUM(E44:E47)</f>
        <v>46095</v>
      </c>
      <c r="F48" s="184"/>
      <c r="G48" s="184"/>
    </row>
    <row r="49" spans="1:7" x14ac:dyDescent="0.25">
      <c r="A49" s="141"/>
      <c r="B49" s="26" t="s">
        <v>187</v>
      </c>
      <c r="C49" s="27">
        <f>C12+C15+C27+C29+C32+C34+C41+C43+C48</f>
        <v>128593</v>
      </c>
      <c r="D49" s="27">
        <f>D12+D15+D27+D29+D32+D34+D41+D43+D48</f>
        <v>201430</v>
      </c>
      <c r="E49" s="27">
        <f t="shared" ref="E49" si="8">E12+E15+E27+E29+E32+E34+E41+E43+E48</f>
        <v>212184</v>
      </c>
      <c r="F49" s="184"/>
      <c r="G49" s="184"/>
    </row>
    <row r="50" spans="1:7" x14ac:dyDescent="0.25">
      <c r="A50" s="191"/>
      <c r="B50" s="184"/>
      <c r="C50" s="85"/>
      <c r="D50" s="85"/>
      <c r="E50" s="85"/>
      <c r="F50" s="85"/>
      <c r="G50" s="85"/>
    </row>
    <row r="51" spans="1:7" x14ac:dyDescent="0.25">
      <c r="A51" s="191"/>
      <c r="B51" s="85"/>
      <c r="C51" s="85"/>
      <c r="D51" s="85"/>
      <c r="E51" s="85"/>
      <c r="F51" s="85"/>
      <c r="G51" s="85"/>
    </row>
    <row r="52" spans="1:7" x14ac:dyDescent="0.25">
      <c r="A52" s="175"/>
      <c r="B52" s="85"/>
      <c r="C52" s="85"/>
      <c r="D52" s="85"/>
      <c r="E52" s="85"/>
      <c r="F52" s="85"/>
      <c r="G52" s="85"/>
    </row>
    <row r="53" spans="1:7" x14ac:dyDescent="0.25">
      <c r="A53" s="72"/>
      <c r="B53" s="72"/>
      <c r="C53" s="72"/>
      <c r="D53" s="72"/>
      <c r="E53" s="72"/>
      <c r="F53" s="72"/>
      <c r="G53" s="72"/>
    </row>
    <row r="54" spans="1:7" ht="15.75" x14ac:dyDescent="0.25">
      <c r="A54" s="187"/>
      <c r="B54" s="187"/>
      <c r="C54" s="187"/>
      <c r="D54" s="187"/>
      <c r="E54" s="187"/>
      <c r="F54" s="187"/>
      <c r="G54" s="187"/>
    </row>
  </sheetData>
  <mergeCells count="4">
    <mergeCell ref="A6:B6"/>
    <mergeCell ref="A2:E2"/>
    <mergeCell ref="A1:E1"/>
    <mergeCell ref="A3:E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9"/>
  <sheetViews>
    <sheetView workbookViewId="0">
      <pane xSplit="4" ySplit="12" topLeftCell="AD13" activePane="bottomRight" state="frozen"/>
      <selection activeCell="AN62" sqref="AN62"/>
      <selection pane="topRight" activeCell="AN62" sqref="AN62"/>
      <selection pane="bottomLeft" activeCell="AN62" sqref="AN62"/>
      <selection pane="bottomRight" activeCell="AN62" sqref="AN62"/>
    </sheetView>
  </sheetViews>
  <sheetFormatPr defaultRowHeight="15" x14ac:dyDescent="0.25"/>
  <cols>
    <col min="1" max="1" width="7.5703125" bestFit="1" customWidth="1"/>
    <col min="2" max="2" width="63.42578125" bestFit="1" customWidth="1"/>
    <col min="38" max="39" width="10" bestFit="1" customWidth="1"/>
  </cols>
  <sheetData>
    <row r="1" spans="1:39" x14ac:dyDescent="0.25">
      <c r="C1" t="s">
        <v>600</v>
      </c>
      <c r="D1" t="s">
        <v>601</v>
      </c>
      <c r="E1" t="s">
        <v>574</v>
      </c>
      <c r="F1" t="s">
        <v>599</v>
      </c>
      <c r="G1" t="s">
        <v>610</v>
      </c>
      <c r="H1" t="s">
        <v>602</v>
      </c>
      <c r="I1" t="s">
        <v>608</v>
      </c>
      <c r="J1" t="s">
        <v>609</v>
      </c>
      <c r="K1" t="s">
        <v>575</v>
      </c>
      <c r="L1" t="s">
        <v>576</v>
      </c>
      <c r="M1" t="s">
        <v>577</v>
      </c>
      <c r="N1" t="s">
        <v>578</v>
      </c>
      <c r="O1" t="s">
        <v>579</v>
      </c>
      <c r="P1" t="s">
        <v>591</v>
      </c>
      <c r="Q1" t="s">
        <v>580</v>
      </c>
      <c r="R1" t="s">
        <v>611</v>
      </c>
      <c r="S1" t="s">
        <v>581</v>
      </c>
      <c r="T1" t="s">
        <v>592</v>
      </c>
      <c r="U1" t="s">
        <v>603</v>
      </c>
      <c r="V1" t="s">
        <v>583</v>
      </c>
      <c r="W1" t="s">
        <v>584</v>
      </c>
      <c r="X1" t="s">
        <v>585</v>
      </c>
      <c r="Y1" t="s">
        <v>587</v>
      </c>
      <c r="Z1" t="s">
        <v>588</v>
      </c>
      <c r="AA1" t="s">
        <v>589</v>
      </c>
      <c r="AB1" t="s">
        <v>590</v>
      </c>
      <c r="AF1" t="s">
        <v>593</v>
      </c>
      <c r="AG1">
        <v>96015</v>
      </c>
      <c r="AI1">
        <v>900020</v>
      </c>
    </row>
    <row r="2" spans="1:39" x14ac:dyDescent="0.25">
      <c r="C2">
        <v>11130</v>
      </c>
      <c r="D2">
        <v>11120</v>
      </c>
      <c r="E2">
        <v>18010</v>
      </c>
      <c r="F2">
        <v>18030</v>
      </c>
      <c r="G2">
        <v>900060</v>
      </c>
      <c r="H2">
        <v>13350</v>
      </c>
      <c r="I2">
        <v>66020</v>
      </c>
      <c r="J2">
        <v>66010</v>
      </c>
      <c r="K2">
        <v>13320</v>
      </c>
      <c r="L2">
        <v>64010</v>
      </c>
      <c r="M2">
        <v>45160</v>
      </c>
      <c r="N2">
        <v>91110</v>
      </c>
      <c r="O2">
        <v>72390</v>
      </c>
      <c r="P2">
        <v>82092</v>
      </c>
      <c r="Q2">
        <v>74031</v>
      </c>
      <c r="R2">
        <v>41140</v>
      </c>
      <c r="S2">
        <v>107055</v>
      </c>
      <c r="T2">
        <v>107052</v>
      </c>
      <c r="U2">
        <v>81071</v>
      </c>
      <c r="V2">
        <v>106020</v>
      </c>
      <c r="W2">
        <v>105010</v>
      </c>
      <c r="X2">
        <v>104051</v>
      </c>
      <c r="Y2">
        <v>107060</v>
      </c>
      <c r="Z2">
        <v>61030</v>
      </c>
      <c r="AA2">
        <v>103010</v>
      </c>
      <c r="AB2">
        <v>81030</v>
      </c>
      <c r="AC2">
        <v>41237</v>
      </c>
      <c r="AD2">
        <v>41233</v>
      </c>
      <c r="AE2">
        <v>41232</v>
      </c>
      <c r="AF2">
        <v>562912</v>
      </c>
      <c r="AG2">
        <v>562913</v>
      </c>
      <c r="AH2">
        <v>107051</v>
      </c>
      <c r="AI2">
        <v>562917</v>
      </c>
      <c r="AJ2">
        <v>562920</v>
      </c>
    </row>
    <row r="3" spans="1:39" x14ac:dyDescent="0.25">
      <c r="A3" s="141" t="s">
        <v>307</v>
      </c>
      <c r="B3" s="16" t="s">
        <v>3</v>
      </c>
      <c r="C3">
        <v>1236512</v>
      </c>
      <c r="P3">
        <v>2102600</v>
      </c>
      <c r="Q3">
        <v>2783356</v>
      </c>
      <c r="S3">
        <v>1720296</v>
      </c>
      <c r="T3">
        <v>1573299</v>
      </c>
      <c r="U3">
        <v>1267700</v>
      </c>
      <c r="AC3">
        <v>16537651</v>
      </c>
      <c r="AD3">
        <v>8761568</v>
      </c>
      <c r="AE3">
        <v>10625482</v>
      </c>
      <c r="AF3">
        <v>1576304</v>
      </c>
      <c r="AG3">
        <v>3086930</v>
      </c>
      <c r="AH3">
        <v>1182228</v>
      </c>
      <c r="AI3">
        <v>131359</v>
      </c>
      <c r="AJ3">
        <v>591114</v>
      </c>
      <c r="AL3">
        <f>SUM(C3:AK3)</f>
        <v>53176399</v>
      </c>
    </row>
    <row r="4" spans="1:39" x14ac:dyDescent="0.25">
      <c r="A4" s="141" t="s">
        <v>412</v>
      </c>
      <c r="B4" s="16" t="s">
        <v>17</v>
      </c>
      <c r="P4">
        <v>80000</v>
      </c>
      <c r="Q4">
        <v>80000</v>
      </c>
      <c r="S4">
        <v>160000</v>
      </c>
      <c r="T4">
        <v>160000</v>
      </c>
      <c r="AF4">
        <v>96000</v>
      </c>
      <c r="AG4">
        <v>188000</v>
      </c>
      <c r="AH4">
        <v>72000</v>
      </c>
      <c r="AI4">
        <v>8000</v>
      </c>
      <c r="AJ4">
        <v>36000</v>
      </c>
      <c r="AL4">
        <f t="shared" ref="AL4:AL67" si="0">SUM(C4:AK4)</f>
        <v>880000</v>
      </c>
      <c r="AM4">
        <v>880000</v>
      </c>
    </row>
    <row r="5" spans="1:39" x14ac:dyDescent="0.25">
      <c r="A5" s="141" t="s">
        <v>310</v>
      </c>
      <c r="B5" s="32" t="s">
        <v>18</v>
      </c>
      <c r="P5">
        <v>89690</v>
      </c>
      <c r="Q5">
        <v>73500</v>
      </c>
      <c r="S5">
        <v>73690</v>
      </c>
      <c r="T5">
        <v>73690</v>
      </c>
      <c r="U5">
        <v>73500</v>
      </c>
      <c r="AF5">
        <v>84588</v>
      </c>
      <c r="AG5">
        <v>165651</v>
      </c>
      <c r="AH5">
        <v>63441</v>
      </c>
      <c r="AI5">
        <v>7049</v>
      </c>
      <c r="AJ5">
        <v>31721</v>
      </c>
      <c r="AL5">
        <f t="shared" si="0"/>
        <v>736520</v>
      </c>
      <c r="AM5">
        <v>736520</v>
      </c>
    </row>
    <row r="6" spans="1:39" x14ac:dyDescent="0.25">
      <c r="A6" s="141" t="s">
        <v>311</v>
      </c>
      <c r="B6" s="16" t="s">
        <v>4</v>
      </c>
      <c r="AC6">
        <v>156549</v>
      </c>
      <c r="AD6">
        <v>156540</v>
      </c>
      <c r="AE6">
        <v>173844</v>
      </c>
      <c r="AF6">
        <v>23729</v>
      </c>
      <c r="AG6">
        <v>46470</v>
      </c>
      <c r="AH6">
        <v>17797</v>
      </c>
      <c r="AI6">
        <v>1977</v>
      </c>
      <c r="AJ6">
        <v>8898</v>
      </c>
      <c r="AL6">
        <f t="shared" si="0"/>
        <v>585804</v>
      </c>
    </row>
    <row r="7" spans="1:39" x14ac:dyDescent="0.25">
      <c r="A7" s="141" t="s">
        <v>350</v>
      </c>
      <c r="B7" s="16" t="s">
        <v>413</v>
      </c>
      <c r="C7">
        <v>23031</v>
      </c>
      <c r="P7">
        <v>134200</v>
      </c>
      <c r="Q7">
        <v>37400</v>
      </c>
      <c r="T7">
        <v>135300</v>
      </c>
      <c r="U7">
        <v>121000</v>
      </c>
      <c r="AC7">
        <v>79371</v>
      </c>
      <c r="AD7">
        <v>35743</v>
      </c>
      <c r="AF7">
        <v>42731</v>
      </c>
      <c r="AG7">
        <v>83681</v>
      </c>
      <c r="AH7">
        <v>32048</v>
      </c>
      <c r="AI7">
        <v>3561</v>
      </c>
      <c r="AJ7">
        <v>16024</v>
      </c>
      <c r="AL7">
        <f t="shared" si="0"/>
        <v>744090</v>
      </c>
    </row>
    <row r="8" spans="1:39" x14ac:dyDescent="0.25">
      <c r="A8" s="142" t="s">
        <v>312</v>
      </c>
      <c r="B8" s="36" t="s">
        <v>414</v>
      </c>
      <c r="AL8">
        <f t="shared" si="0"/>
        <v>0</v>
      </c>
    </row>
    <row r="9" spans="1:39" x14ac:dyDescent="0.25">
      <c r="A9" s="141" t="s">
        <v>313</v>
      </c>
      <c r="B9" s="32" t="s">
        <v>21</v>
      </c>
      <c r="C9">
        <v>7458724</v>
      </c>
      <c r="AL9">
        <f t="shared" si="0"/>
        <v>7458724</v>
      </c>
    </row>
    <row r="10" spans="1:39" x14ac:dyDescent="0.25">
      <c r="A10" s="141" t="s">
        <v>314</v>
      </c>
      <c r="B10" s="32" t="s">
        <v>340</v>
      </c>
      <c r="C10">
        <v>10000</v>
      </c>
      <c r="U10">
        <v>20000</v>
      </c>
      <c r="AL10">
        <f t="shared" si="0"/>
        <v>30000</v>
      </c>
    </row>
    <row r="11" spans="1:39" x14ac:dyDescent="0.25">
      <c r="A11" s="141" t="s">
        <v>315</v>
      </c>
      <c r="B11" s="32" t="s">
        <v>341</v>
      </c>
      <c r="C11">
        <v>59525</v>
      </c>
      <c r="AL11">
        <f t="shared" si="0"/>
        <v>59525</v>
      </c>
    </row>
    <row r="12" spans="1:39" x14ac:dyDescent="0.25">
      <c r="A12" s="142" t="s">
        <v>316</v>
      </c>
      <c r="B12" s="36" t="s">
        <v>22</v>
      </c>
      <c r="AL12">
        <f t="shared" si="0"/>
        <v>0</v>
      </c>
    </row>
    <row r="13" spans="1:39" x14ac:dyDescent="0.25">
      <c r="A13" s="143" t="s">
        <v>317</v>
      </c>
      <c r="B13" s="33" t="s">
        <v>5</v>
      </c>
      <c r="AL13">
        <f t="shared" si="0"/>
        <v>0</v>
      </c>
    </row>
    <row r="14" spans="1:39" x14ac:dyDescent="0.25">
      <c r="A14" s="141" t="s">
        <v>318</v>
      </c>
      <c r="B14" s="32" t="s">
        <v>342</v>
      </c>
      <c r="C14">
        <v>2042992</v>
      </c>
      <c r="P14">
        <v>625536</v>
      </c>
      <c r="Q14">
        <v>783204</v>
      </c>
      <c r="S14">
        <v>507680</v>
      </c>
      <c r="T14">
        <v>504522</v>
      </c>
      <c r="U14">
        <v>379809</v>
      </c>
      <c r="AC14">
        <v>2068562</v>
      </c>
      <c r="AD14">
        <v>1026401</v>
      </c>
      <c r="AE14">
        <v>1494114</v>
      </c>
      <c r="AF14">
        <v>463059</v>
      </c>
      <c r="AG14">
        <v>906825</v>
      </c>
      <c r="AH14">
        <v>347295</v>
      </c>
      <c r="AI14">
        <v>38588</v>
      </c>
      <c r="AJ14">
        <v>173647</v>
      </c>
      <c r="AL14">
        <f t="shared" si="0"/>
        <v>11362234</v>
      </c>
    </row>
    <row r="15" spans="1:39" x14ac:dyDescent="0.25">
      <c r="A15" s="141" t="s">
        <v>319</v>
      </c>
      <c r="B15" s="32" t="s">
        <v>343</v>
      </c>
      <c r="AL15">
        <f t="shared" si="0"/>
        <v>0</v>
      </c>
    </row>
    <row r="16" spans="1:39" x14ac:dyDescent="0.25">
      <c r="A16" s="141" t="s">
        <v>320</v>
      </c>
      <c r="B16" s="32" t="s">
        <v>344</v>
      </c>
      <c r="C16">
        <v>43527</v>
      </c>
      <c r="P16">
        <v>17506</v>
      </c>
      <c r="Q16">
        <v>15074</v>
      </c>
      <c r="S16">
        <v>15053</v>
      </c>
      <c r="T16">
        <v>12276</v>
      </c>
      <c r="U16">
        <v>13208</v>
      </c>
      <c r="AF16">
        <v>14907</v>
      </c>
      <c r="AG16">
        <v>29193</v>
      </c>
      <c r="AH16">
        <v>11180</v>
      </c>
      <c r="AI16">
        <v>1242</v>
      </c>
      <c r="AJ16">
        <v>5590</v>
      </c>
      <c r="AL16">
        <f t="shared" si="0"/>
        <v>178756</v>
      </c>
    </row>
    <row r="17" spans="1:39" x14ac:dyDescent="0.25">
      <c r="A17" s="141" t="s">
        <v>345</v>
      </c>
      <c r="B17" s="32" t="s">
        <v>346</v>
      </c>
      <c r="AC17">
        <v>99617</v>
      </c>
      <c r="AD17">
        <v>1748</v>
      </c>
      <c r="AL17">
        <f t="shared" si="0"/>
        <v>101365</v>
      </c>
    </row>
    <row r="18" spans="1:39" x14ac:dyDescent="0.25">
      <c r="A18" s="141" t="s">
        <v>321</v>
      </c>
      <c r="B18" s="32" t="s">
        <v>347</v>
      </c>
      <c r="C18">
        <v>29784</v>
      </c>
      <c r="P18">
        <v>18599</v>
      </c>
      <c r="Q18">
        <v>15671</v>
      </c>
      <c r="S18">
        <v>15676</v>
      </c>
      <c r="T18">
        <v>14031</v>
      </c>
      <c r="U18">
        <v>14564</v>
      </c>
      <c r="AF18">
        <v>16589</v>
      </c>
      <c r="AG18">
        <v>32486</v>
      </c>
      <c r="AH18">
        <v>12441</v>
      </c>
      <c r="AI18">
        <v>1382</v>
      </c>
      <c r="AJ18">
        <v>6221</v>
      </c>
      <c r="AL18">
        <f t="shared" si="0"/>
        <v>177444</v>
      </c>
    </row>
    <row r="19" spans="1:39" x14ac:dyDescent="0.25">
      <c r="A19" s="143" t="s">
        <v>322</v>
      </c>
      <c r="B19" s="38" t="s">
        <v>348</v>
      </c>
      <c r="AL19">
        <f t="shared" si="0"/>
        <v>0</v>
      </c>
    </row>
    <row r="20" spans="1:39" x14ac:dyDescent="0.25">
      <c r="A20" s="141" t="s">
        <v>349</v>
      </c>
      <c r="B20" s="16" t="s">
        <v>7</v>
      </c>
      <c r="C20">
        <v>83543</v>
      </c>
      <c r="Q20">
        <v>6966</v>
      </c>
      <c r="AE20">
        <v>283808</v>
      </c>
      <c r="AL20">
        <f t="shared" si="0"/>
        <v>374317</v>
      </c>
    </row>
    <row r="21" spans="1:39" x14ac:dyDescent="0.25">
      <c r="A21" s="141" t="s">
        <v>323</v>
      </c>
      <c r="B21" s="16" t="s">
        <v>415</v>
      </c>
      <c r="AF21">
        <v>1859657</v>
      </c>
      <c r="AG21">
        <v>3641828</v>
      </c>
      <c r="AH21">
        <v>1394743</v>
      </c>
      <c r="AI21">
        <v>154971</v>
      </c>
      <c r="AJ21">
        <v>697371</v>
      </c>
      <c r="AL21">
        <f t="shared" si="0"/>
        <v>7748570</v>
      </c>
    </row>
    <row r="22" spans="1:39" ht="30" x14ac:dyDescent="0.25">
      <c r="A22" s="141" t="s">
        <v>323</v>
      </c>
      <c r="B22" s="16" t="s">
        <v>416</v>
      </c>
      <c r="C22">
        <v>590437</v>
      </c>
      <c r="H22">
        <v>33335</v>
      </c>
      <c r="I22">
        <v>176105</v>
      </c>
      <c r="J22">
        <v>1335658</v>
      </c>
      <c r="K22">
        <v>250925</v>
      </c>
      <c r="M22">
        <v>53314</v>
      </c>
      <c r="N22">
        <v>143396</v>
      </c>
      <c r="P22">
        <v>142604</v>
      </c>
      <c r="Q22">
        <v>34003</v>
      </c>
      <c r="S22">
        <v>563152</v>
      </c>
      <c r="T22">
        <v>11724</v>
      </c>
      <c r="U22">
        <v>577896</v>
      </c>
      <c r="AB22">
        <v>200810</v>
      </c>
      <c r="AC22">
        <v>1119379</v>
      </c>
      <c r="AD22">
        <v>193288</v>
      </c>
      <c r="AE22">
        <v>1113850</v>
      </c>
      <c r="AF22">
        <v>112004</v>
      </c>
      <c r="AG22">
        <v>219341</v>
      </c>
      <c r="AH22">
        <v>84004</v>
      </c>
      <c r="AI22">
        <v>9333</v>
      </c>
      <c r="AJ22">
        <v>42001</v>
      </c>
      <c r="AL22">
        <f t="shared" si="0"/>
        <v>7006559</v>
      </c>
      <c r="AM22" s="239"/>
    </row>
    <row r="23" spans="1:39" x14ac:dyDescent="0.25">
      <c r="A23" s="142" t="s">
        <v>324</v>
      </c>
      <c r="B23" s="36" t="s">
        <v>9</v>
      </c>
      <c r="AL23">
        <f t="shared" si="0"/>
        <v>0</v>
      </c>
    </row>
    <row r="24" spans="1:39" x14ac:dyDescent="0.25">
      <c r="A24" s="141" t="s">
        <v>325</v>
      </c>
      <c r="B24" s="32" t="s">
        <v>10</v>
      </c>
      <c r="AL24">
        <f t="shared" si="0"/>
        <v>0</v>
      </c>
    </row>
    <row r="25" spans="1:39" x14ac:dyDescent="0.25">
      <c r="A25" s="141" t="s">
        <v>326</v>
      </c>
      <c r="B25" s="32" t="s">
        <v>11</v>
      </c>
      <c r="C25">
        <v>54781</v>
      </c>
      <c r="P25">
        <v>36676</v>
      </c>
      <c r="Q25">
        <v>31477</v>
      </c>
      <c r="S25">
        <v>31889</v>
      </c>
      <c r="U25">
        <v>77383</v>
      </c>
      <c r="AF25">
        <v>10098</v>
      </c>
      <c r="AG25">
        <v>19774</v>
      </c>
      <c r="AH25">
        <v>7573</v>
      </c>
      <c r="AI25">
        <v>841</v>
      </c>
      <c r="AJ25">
        <v>3787</v>
      </c>
      <c r="AL25">
        <f t="shared" si="0"/>
        <v>274279</v>
      </c>
    </row>
    <row r="26" spans="1:39" x14ac:dyDescent="0.25">
      <c r="A26" s="142" t="s">
        <v>327</v>
      </c>
      <c r="B26" s="36" t="s">
        <v>12</v>
      </c>
      <c r="AL26">
        <f t="shared" si="0"/>
        <v>0</v>
      </c>
    </row>
    <row r="27" spans="1:39" x14ac:dyDescent="0.25">
      <c r="A27" s="141" t="s">
        <v>328</v>
      </c>
      <c r="B27" s="16" t="s">
        <v>13</v>
      </c>
      <c r="C27">
        <v>2240</v>
      </c>
      <c r="H27">
        <v>66275</v>
      </c>
      <c r="I27">
        <v>91242</v>
      </c>
      <c r="J27">
        <v>160908</v>
      </c>
      <c r="K27">
        <v>64394</v>
      </c>
      <c r="L27">
        <v>2935945</v>
      </c>
      <c r="P27">
        <v>1915154</v>
      </c>
      <c r="Q27">
        <v>224887</v>
      </c>
      <c r="U27">
        <v>520561</v>
      </c>
      <c r="AB27">
        <v>256624</v>
      </c>
      <c r="AF27">
        <v>303059</v>
      </c>
      <c r="AG27">
        <v>593493</v>
      </c>
      <c r="AH27">
        <v>227295</v>
      </c>
      <c r="AI27">
        <v>25255</v>
      </c>
      <c r="AJ27">
        <v>113648</v>
      </c>
      <c r="AL27">
        <f t="shared" si="0"/>
        <v>7500980</v>
      </c>
    </row>
    <row r="28" spans="1:39" x14ac:dyDescent="0.25">
      <c r="A28" s="141" t="s">
        <v>417</v>
      </c>
      <c r="B28" s="16" t="s">
        <v>23</v>
      </c>
      <c r="C28">
        <v>4409</v>
      </c>
      <c r="AL28">
        <f t="shared" si="0"/>
        <v>4409</v>
      </c>
    </row>
    <row r="29" spans="1:39" x14ac:dyDescent="0.25">
      <c r="A29" s="141" t="s">
        <v>418</v>
      </c>
      <c r="B29" s="16" t="s">
        <v>14</v>
      </c>
      <c r="AL29">
        <f t="shared" si="0"/>
        <v>0</v>
      </c>
    </row>
    <row r="30" spans="1:39" x14ac:dyDescent="0.25">
      <c r="A30" s="141" t="s">
        <v>330</v>
      </c>
      <c r="B30" s="16" t="s">
        <v>24</v>
      </c>
      <c r="I30">
        <v>5906</v>
      </c>
      <c r="J30">
        <v>9205</v>
      </c>
      <c r="K30">
        <v>92000</v>
      </c>
      <c r="M30">
        <v>984252</v>
      </c>
      <c r="AF30">
        <v>14400</v>
      </c>
      <c r="AG30">
        <v>28200</v>
      </c>
      <c r="AH30">
        <v>10800</v>
      </c>
      <c r="AI30">
        <v>1200</v>
      </c>
      <c r="AJ30">
        <v>5400</v>
      </c>
      <c r="AL30">
        <f t="shared" si="0"/>
        <v>1151363</v>
      </c>
    </row>
    <row r="31" spans="1:39" x14ac:dyDescent="0.25">
      <c r="A31" s="141" t="s">
        <v>419</v>
      </c>
      <c r="B31" s="16" t="s">
        <v>393</v>
      </c>
      <c r="AL31">
        <f t="shared" si="0"/>
        <v>0</v>
      </c>
    </row>
    <row r="32" spans="1:39" x14ac:dyDescent="0.25">
      <c r="A32" s="141" t="s">
        <v>536</v>
      </c>
      <c r="B32" s="16" t="s">
        <v>537</v>
      </c>
      <c r="C32">
        <v>3238500</v>
      </c>
      <c r="S32">
        <v>11000</v>
      </c>
      <c r="AL32">
        <f t="shared" si="0"/>
        <v>3249500</v>
      </c>
    </row>
    <row r="33" spans="1:38" x14ac:dyDescent="0.25">
      <c r="A33" s="141" t="s">
        <v>420</v>
      </c>
      <c r="B33" s="16" t="s">
        <v>421</v>
      </c>
      <c r="C33">
        <v>33632</v>
      </c>
      <c r="I33">
        <v>163472</v>
      </c>
      <c r="J33">
        <v>3120</v>
      </c>
      <c r="K33">
        <v>13919</v>
      </c>
      <c r="O33">
        <v>33745</v>
      </c>
      <c r="P33">
        <v>62745</v>
      </c>
      <c r="Q33">
        <v>15686</v>
      </c>
      <c r="S33">
        <v>289128</v>
      </c>
      <c r="U33">
        <v>56471</v>
      </c>
      <c r="AB33">
        <v>46709</v>
      </c>
      <c r="AF33">
        <v>12911</v>
      </c>
      <c r="AG33">
        <v>25283</v>
      </c>
      <c r="AH33">
        <v>9683</v>
      </c>
      <c r="AI33">
        <v>1076</v>
      </c>
      <c r="AJ33">
        <v>4842</v>
      </c>
      <c r="AL33">
        <f t="shared" si="0"/>
        <v>772422</v>
      </c>
    </row>
    <row r="34" spans="1:38" x14ac:dyDescent="0.25">
      <c r="A34" s="141" t="s">
        <v>422</v>
      </c>
      <c r="B34" s="16" t="s">
        <v>423</v>
      </c>
      <c r="C34">
        <v>4455345</v>
      </c>
      <c r="H34">
        <v>51292</v>
      </c>
      <c r="I34">
        <v>40968</v>
      </c>
      <c r="K34">
        <v>183767</v>
      </c>
      <c r="M34">
        <v>255000</v>
      </c>
      <c r="P34">
        <v>124747</v>
      </c>
      <c r="Q34">
        <v>38055</v>
      </c>
      <c r="S34">
        <v>76089</v>
      </c>
      <c r="U34">
        <v>716384</v>
      </c>
      <c r="Y34">
        <v>163800</v>
      </c>
      <c r="AB34">
        <v>201102</v>
      </c>
      <c r="AC34">
        <v>50000</v>
      </c>
      <c r="AF34">
        <v>79877</v>
      </c>
      <c r="AG34">
        <v>156426</v>
      </c>
      <c r="AH34">
        <v>249908</v>
      </c>
      <c r="AI34">
        <v>6656</v>
      </c>
      <c r="AJ34">
        <v>29954</v>
      </c>
      <c r="AL34">
        <f t="shared" si="0"/>
        <v>6879370</v>
      </c>
    </row>
    <row r="35" spans="1:38" x14ac:dyDescent="0.25">
      <c r="A35" s="142" t="s">
        <v>332</v>
      </c>
      <c r="B35" s="36" t="s">
        <v>16</v>
      </c>
      <c r="AL35">
        <f t="shared" si="0"/>
        <v>0</v>
      </c>
    </row>
    <row r="36" spans="1:38" x14ac:dyDescent="0.25">
      <c r="A36" s="142" t="s">
        <v>333</v>
      </c>
      <c r="B36" s="36" t="s">
        <v>19</v>
      </c>
      <c r="Q36">
        <v>59024</v>
      </c>
      <c r="U36">
        <v>97488</v>
      </c>
      <c r="AF36">
        <v>9588</v>
      </c>
      <c r="AG36">
        <v>18777</v>
      </c>
      <c r="AH36">
        <v>7191</v>
      </c>
      <c r="AI36">
        <v>799</v>
      </c>
      <c r="AJ36">
        <v>3596</v>
      </c>
      <c r="AL36">
        <f t="shared" si="0"/>
        <v>196463</v>
      </c>
    </row>
    <row r="37" spans="1:38" x14ac:dyDescent="0.25">
      <c r="A37" s="141" t="s">
        <v>334</v>
      </c>
      <c r="B37" s="32" t="s">
        <v>424</v>
      </c>
      <c r="C37">
        <v>1593865</v>
      </c>
      <c r="H37">
        <v>40392</v>
      </c>
      <c r="I37">
        <v>79865</v>
      </c>
      <c r="J37">
        <v>403590</v>
      </c>
      <c r="K37">
        <v>149254</v>
      </c>
      <c r="L37">
        <v>765204</v>
      </c>
      <c r="M37">
        <v>348992</v>
      </c>
      <c r="P37">
        <v>574902</v>
      </c>
      <c r="Q37">
        <v>85014</v>
      </c>
      <c r="S37">
        <v>176805</v>
      </c>
      <c r="T37">
        <v>3166</v>
      </c>
      <c r="U37">
        <v>392897</v>
      </c>
      <c r="Y37">
        <v>44226</v>
      </c>
      <c r="AB37">
        <v>203204</v>
      </c>
      <c r="AC37">
        <v>315733</v>
      </c>
      <c r="AD37">
        <v>52189</v>
      </c>
      <c r="AE37">
        <v>377369</v>
      </c>
      <c r="AF37">
        <v>586426</v>
      </c>
      <c r="AG37">
        <v>1148416</v>
      </c>
      <c r="AH37">
        <v>439819</v>
      </c>
      <c r="AI37">
        <v>48869</v>
      </c>
      <c r="AJ37">
        <v>219910</v>
      </c>
      <c r="AL37">
        <f t="shared" si="0"/>
        <v>8050107</v>
      </c>
    </row>
    <row r="38" spans="1:38" x14ac:dyDescent="0.25">
      <c r="A38" s="141" t="s">
        <v>425</v>
      </c>
      <c r="B38" s="32" t="s">
        <v>426</v>
      </c>
      <c r="C38">
        <v>2671063</v>
      </c>
      <c r="AL38">
        <f t="shared" si="0"/>
        <v>2671063</v>
      </c>
    </row>
    <row r="39" spans="1:38" x14ac:dyDescent="0.25">
      <c r="A39" s="141" t="s">
        <v>427</v>
      </c>
      <c r="B39" s="32" t="s">
        <v>428</v>
      </c>
      <c r="AL39">
        <f t="shared" si="0"/>
        <v>0</v>
      </c>
    </row>
    <row r="40" spans="1:38" x14ac:dyDescent="0.25">
      <c r="A40" s="141" t="s">
        <v>429</v>
      </c>
      <c r="B40" s="32" t="s">
        <v>26</v>
      </c>
      <c r="C40">
        <v>238380</v>
      </c>
      <c r="R40">
        <v>185000</v>
      </c>
      <c r="U40">
        <v>397980</v>
      </c>
      <c r="AJ40">
        <v>282</v>
      </c>
      <c r="AL40">
        <f t="shared" si="0"/>
        <v>821642</v>
      </c>
    </row>
    <row r="41" spans="1:38" x14ac:dyDescent="0.25">
      <c r="A41" s="142" t="s">
        <v>338</v>
      </c>
      <c r="B41" s="36" t="s">
        <v>25</v>
      </c>
      <c r="AL41">
        <f t="shared" si="0"/>
        <v>0</v>
      </c>
    </row>
    <row r="42" spans="1:38" x14ac:dyDescent="0.25">
      <c r="A42" s="143" t="s">
        <v>335</v>
      </c>
      <c r="B42" s="33" t="s">
        <v>164</v>
      </c>
      <c r="AL42">
        <f t="shared" si="0"/>
        <v>0</v>
      </c>
    </row>
    <row r="43" spans="1:38" x14ac:dyDescent="0.25">
      <c r="A43" s="142" t="s">
        <v>595</v>
      </c>
      <c r="B43" s="24" t="s">
        <v>586</v>
      </c>
      <c r="X43">
        <v>916400</v>
      </c>
      <c r="AL43">
        <f t="shared" si="0"/>
        <v>916400</v>
      </c>
    </row>
    <row r="44" spans="1:38" x14ac:dyDescent="0.25">
      <c r="A44" s="142" t="s">
        <v>520</v>
      </c>
      <c r="B44" s="24" t="s">
        <v>210</v>
      </c>
      <c r="W44">
        <v>810920</v>
      </c>
      <c r="AL44">
        <f t="shared" si="0"/>
        <v>810920</v>
      </c>
    </row>
    <row r="45" spans="1:38" x14ac:dyDescent="0.25">
      <c r="A45" s="142" t="s">
        <v>521</v>
      </c>
      <c r="B45" s="24" t="s">
        <v>27</v>
      </c>
      <c r="V45">
        <v>2136700</v>
      </c>
      <c r="AL45">
        <f t="shared" si="0"/>
        <v>2136700</v>
      </c>
    </row>
    <row r="46" spans="1:38" x14ac:dyDescent="0.25">
      <c r="A46" s="142" t="s">
        <v>430</v>
      </c>
      <c r="B46" s="24" t="s">
        <v>211</v>
      </c>
      <c r="C46">
        <v>630000</v>
      </c>
      <c r="AL46">
        <f t="shared" si="0"/>
        <v>630000</v>
      </c>
    </row>
    <row r="47" spans="1:38" x14ac:dyDescent="0.25">
      <c r="A47" s="141" t="s">
        <v>522</v>
      </c>
      <c r="B47" s="22" t="s">
        <v>431</v>
      </c>
      <c r="W47">
        <v>307800</v>
      </c>
      <c r="AL47">
        <f t="shared" si="0"/>
        <v>307800</v>
      </c>
    </row>
    <row r="48" spans="1:38" x14ac:dyDescent="0.25">
      <c r="A48" s="141" t="s">
        <v>527</v>
      </c>
      <c r="B48" s="22" t="s">
        <v>526</v>
      </c>
      <c r="Y48">
        <v>816500</v>
      </c>
      <c r="AA48">
        <v>80000</v>
      </c>
      <c r="AL48">
        <f t="shared" si="0"/>
        <v>896500</v>
      </c>
    </row>
    <row r="49" spans="1:38" x14ac:dyDescent="0.25">
      <c r="A49" s="141" t="s">
        <v>523</v>
      </c>
      <c r="B49" s="22" t="s">
        <v>524</v>
      </c>
      <c r="Y49">
        <v>41351</v>
      </c>
      <c r="AL49">
        <f t="shared" si="0"/>
        <v>41351</v>
      </c>
    </row>
    <row r="50" spans="1:38" x14ac:dyDescent="0.25">
      <c r="A50" s="141" t="s">
        <v>525</v>
      </c>
      <c r="B50" s="22" t="s">
        <v>432</v>
      </c>
      <c r="Y50">
        <v>1200150</v>
      </c>
      <c r="Z50">
        <v>500000</v>
      </c>
      <c r="AL50">
        <f t="shared" si="0"/>
        <v>1700150</v>
      </c>
    </row>
    <row r="51" spans="1:38" x14ac:dyDescent="0.25">
      <c r="A51" s="142" t="s">
        <v>433</v>
      </c>
      <c r="B51" s="24" t="s">
        <v>212</v>
      </c>
      <c r="AL51">
        <f t="shared" si="0"/>
        <v>0</v>
      </c>
    </row>
    <row r="52" spans="1:38" x14ac:dyDescent="0.25">
      <c r="A52" s="143" t="s">
        <v>434</v>
      </c>
      <c r="B52" s="27" t="s">
        <v>93</v>
      </c>
      <c r="AL52">
        <f t="shared" si="0"/>
        <v>0</v>
      </c>
    </row>
    <row r="53" spans="1:38" x14ac:dyDescent="0.25">
      <c r="A53" s="141" t="s">
        <v>571</v>
      </c>
      <c r="B53" s="22" t="s">
        <v>572</v>
      </c>
      <c r="C53">
        <v>144132</v>
      </c>
      <c r="AL53">
        <f t="shared" si="0"/>
        <v>144132</v>
      </c>
    </row>
    <row r="54" spans="1:38" ht="30" x14ac:dyDescent="0.25">
      <c r="A54" s="141" t="s">
        <v>437</v>
      </c>
      <c r="B54" s="16" t="s">
        <v>435</v>
      </c>
      <c r="C54">
        <v>353534</v>
      </c>
      <c r="AB54">
        <v>950000</v>
      </c>
      <c r="AL54">
        <f t="shared" si="0"/>
        <v>1303534</v>
      </c>
    </row>
    <row r="55" spans="1:38" x14ac:dyDescent="0.25">
      <c r="A55" s="141" t="s">
        <v>437</v>
      </c>
      <c r="B55" s="16" t="s">
        <v>436</v>
      </c>
      <c r="C55">
        <v>150000</v>
      </c>
      <c r="O55">
        <v>2092400</v>
      </c>
      <c r="S55">
        <v>21000</v>
      </c>
      <c r="AL55">
        <f t="shared" si="0"/>
        <v>2263400</v>
      </c>
    </row>
    <row r="56" spans="1:38" x14ac:dyDescent="0.25">
      <c r="A56" s="141" t="s">
        <v>474</v>
      </c>
      <c r="B56" s="16" t="s">
        <v>438</v>
      </c>
      <c r="AL56">
        <f t="shared" si="0"/>
        <v>0</v>
      </c>
    </row>
    <row r="57" spans="1:38" x14ac:dyDescent="0.25">
      <c r="A57" s="143" t="s">
        <v>439</v>
      </c>
      <c r="B57" s="27" t="s">
        <v>28</v>
      </c>
      <c r="AL57">
        <f t="shared" si="0"/>
        <v>0</v>
      </c>
    </row>
    <row r="58" spans="1:38" x14ac:dyDescent="0.25">
      <c r="A58" s="141" t="s">
        <v>528</v>
      </c>
      <c r="B58" s="22" t="s">
        <v>529</v>
      </c>
      <c r="C58">
        <v>344900</v>
      </c>
      <c r="AL58">
        <f t="shared" si="0"/>
        <v>344900</v>
      </c>
    </row>
    <row r="59" spans="1:38" x14ac:dyDescent="0.25">
      <c r="A59" s="154" t="s">
        <v>440</v>
      </c>
      <c r="B59" s="16" t="s">
        <v>29</v>
      </c>
      <c r="C59">
        <v>515000</v>
      </c>
      <c r="J59">
        <v>530000</v>
      </c>
      <c r="AL59">
        <f t="shared" si="0"/>
        <v>1045000</v>
      </c>
    </row>
    <row r="60" spans="1:38" x14ac:dyDescent="0.25">
      <c r="A60" s="154" t="s">
        <v>441</v>
      </c>
      <c r="B60" s="16" t="s">
        <v>30</v>
      </c>
      <c r="AL60">
        <f t="shared" si="0"/>
        <v>0</v>
      </c>
    </row>
    <row r="61" spans="1:38" x14ac:dyDescent="0.25">
      <c r="A61" s="154" t="s">
        <v>442</v>
      </c>
      <c r="B61" s="16" t="s">
        <v>443</v>
      </c>
      <c r="C61">
        <v>2907079</v>
      </c>
      <c r="R61">
        <v>7814000</v>
      </c>
      <c r="S61">
        <v>193701</v>
      </c>
      <c r="U61">
        <v>82677</v>
      </c>
      <c r="AC61">
        <v>1164490</v>
      </c>
      <c r="AE61">
        <v>848000</v>
      </c>
      <c r="AL61">
        <f t="shared" si="0"/>
        <v>13009947</v>
      </c>
    </row>
    <row r="62" spans="1:38" x14ac:dyDescent="0.25">
      <c r="A62" s="154" t="s">
        <v>444</v>
      </c>
      <c r="B62" s="16" t="s">
        <v>31</v>
      </c>
      <c r="C62">
        <v>780066</v>
      </c>
      <c r="R62">
        <v>2109780</v>
      </c>
      <c r="S62">
        <v>52299</v>
      </c>
      <c r="U62">
        <v>22323</v>
      </c>
      <c r="AC62">
        <v>314412</v>
      </c>
      <c r="AE62">
        <v>228960</v>
      </c>
      <c r="AL62">
        <f t="shared" si="0"/>
        <v>3507840</v>
      </c>
    </row>
    <row r="63" spans="1:38" x14ac:dyDescent="0.25">
      <c r="A63" s="143" t="s">
        <v>445</v>
      </c>
      <c r="B63" s="26" t="s">
        <v>32</v>
      </c>
      <c r="AL63">
        <f t="shared" si="0"/>
        <v>0</v>
      </c>
    </row>
    <row r="64" spans="1:38" x14ac:dyDescent="0.25">
      <c r="A64" s="141" t="s">
        <v>446</v>
      </c>
      <c r="B64" s="16" t="s">
        <v>33</v>
      </c>
      <c r="C64">
        <v>37705836</v>
      </c>
      <c r="K64">
        <v>300000</v>
      </c>
      <c r="AL64">
        <f t="shared" si="0"/>
        <v>38005836</v>
      </c>
    </row>
    <row r="65" spans="1:39" x14ac:dyDescent="0.25">
      <c r="A65" s="141" t="s">
        <v>447</v>
      </c>
      <c r="B65" s="16" t="s">
        <v>34</v>
      </c>
      <c r="C65">
        <v>0</v>
      </c>
      <c r="AL65">
        <f t="shared" si="0"/>
        <v>0</v>
      </c>
    </row>
    <row r="66" spans="1:39" x14ac:dyDescent="0.25">
      <c r="A66" s="141" t="s">
        <v>448</v>
      </c>
      <c r="B66" s="16" t="s">
        <v>35</v>
      </c>
      <c r="C66">
        <v>0</v>
      </c>
      <c r="AL66">
        <f t="shared" si="0"/>
        <v>0</v>
      </c>
    </row>
    <row r="67" spans="1:39" x14ac:dyDescent="0.25">
      <c r="A67" s="141" t="s">
        <v>449</v>
      </c>
      <c r="B67" s="16" t="s">
        <v>36</v>
      </c>
      <c r="C67">
        <v>10180576</v>
      </c>
      <c r="AL67">
        <f t="shared" si="0"/>
        <v>10180576</v>
      </c>
    </row>
    <row r="68" spans="1:39" x14ac:dyDescent="0.25">
      <c r="A68" s="141" t="s">
        <v>450</v>
      </c>
      <c r="B68" s="26" t="s">
        <v>37</v>
      </c>
      <c r="AL68">
        <f t="shared" ref="AL68:AL78" si="1">SUM(C68:AK68)</f>
        <v>0</v>
      </c>
    </row>
    <row r="69" spans="1:39" x14ac:dyDescent="0.25">
      <c r="A69" s="141"/>
      <c r="B69" s="30" t="s">
        <v>38</v>
      </c>
      <c r="AL69">
        <f t="shared" si="1"/>
        <v>0</v>
      </c>
    </row>
    <row r="70" spans="1:39" x14ac:dyDescent="0.25">
      <c r="A70" s="141" t="s">
        <v>451</v>
      </c>
      <c r="B70" s="30" t="s">
        <v>452</v>
      </c>
      <c r="G70">
        <v>10000000</v>
      </c>
      <c r="AL70">
        <f t="shared" si="1"/>
        <v>10000000</v>
      </c>
    </row>
    <row r="71" spans="1:39" x14ac:dyDescent="0.25">
      <c r="A71" s="141" t="s">
        <v>453</v>
      </c>
      <c r="B71" s="16" t="s">
        <v>620</v>
      </c>
      <c r="E71">
        <v>3230223</v>
      </c>
      <c r="AL71">
        <f t="shared" si="1"/>
        <v>3230223</v>
      </c>
    </row>
    <row r="72" spans="1:39" x14ac:dyDescent="0.25">
      <c r="A72" s="141" t="s">
        <v>455</v>
      </c>
      <c r="B72" s="16" t="s">
        <v>90</v>
      </c>
      <c r="AL72">
        <f t="shared" si="1"/>
        <v>0</v>
      </c>
    </row>
    <row r="73" spans="1:39" x14ac:dyDescent="0.25">
      <c r="A73" s="141" t="s">
        <v>456</v>
      </c>
      <c r="B73" s="16" t="s">
        <v>89</v>
      </c>
      <c r="AL73">
        <f t="shared" si="1"/>
        <v>0</v>
      </c>
    </row>
    <row r="74" spans="1:39" x14ac:dyDescent="0.25">
      <c r="A74" s="141" t="s">
        <v>457</v>
      </c>
      <c r="B74" s="28" t="s">
        <v>39</v>
      </c>
      <c r="F74">
        <v>68000640</v>
      </c>
      <c r="AL74">
        <f t="shared" si="1"/>
        <v>68000640</v>
      </c>
    </row>
    <row r="75" spans="1:39" x14ac:dyDescent="0.25">
      <c r="A75" s="142" t="s">
        <v>458</v>
      </c>
      <c r="B75" s="28" t="s">
        <v>40</v>
      </c>
      <c r="AL75">
        <f t="shared" si="1"/>
        <v>0</v>
      </c>
    </row>
    <row r="76" spans="1:39" x14ac:dyDescent="0.25">
      <c r="A76" s="142" t="s">
        <v>459</v>
      </c>
      <c r="B76" s="28" t="s">
        <v>42</v>
      </c>
      <c r="AL76">
        <f t="shared" si="1"/>
        <v>0</v>
      </c>
    </row>
    <row r="77" spans="1:39" x14ac:dyDescent="0.25">
      <c r="A77" s="143" t="s">
        <v>460</v>
      </c>
      <c r="B77" s="26" t="s">
        <v>41</v>
      </c>
      <c r="AL77">
        <f t="shared" si="1"/>
        <v>0</v>
      </c>
    </row>
    <row r="78" spans="1:39" x14ac:dyDescent="0.25">
      <c r="A78" s="143"/>
      <c r="B78" s="26" t="s">
        <v>43</v>
      </c>
      <c r="AD78" s="249"/>
      <c r="AL78">
        <f t="shared" si="1"/>
        <v>0</v>
      </c>
    </row>
    <row r="79" spans="1:39" x14ac:dyDescent="0.25">
      <c r="A79" s="141"/>
      <c r="B79" s="30" t="s">
        <v>213</v>
      </c>
      <c r="C79" s="251">
        <f>SUM(C3:C78)</f>
        <v>77581413</v>
      </c>
      <c r="D79" s="251">
        <f t="shared" ref="D79:L79" si="2">SUM(D3:D78)</f>
        <v>0</v>
      </c>
      <c r="E79" s="251">
        <v>3230223</v>
      </c>
      <c r="F79" s="251">
        <f t="shared" si="2"/>
        <v>68000640</v>
      </c>
      <c r="G79" s="251">
        <f t="shared" si="2"/>
        <v>10000000</v>
      </c>
      <c r="H79" s="251">
        <f t="shared" si="2"/>
        <v>191294</v>
      </c>
      <c r="I79" s="251">
        <f t="shared" si="2"/>
        <v>557558</v>
      </c>
      <c r="J79" s="251">
        <f t="shared" si="2"/>
        <v>2442481</v>
      </c>
      <c r="K79" s="251">
        <f t="shared" si="2"/>
        <v>1054259</v>
      </c>
      <c r="L79" s="251">
        <f t="shared" si="2"/>
        <v>3701149</v>
      </c>
      <c r="M79" s="251">
        <f t="shared" ref="M79" si="3">SUM(M3:M78)</f>
        <v>1641558</v>
      </c>
      <c r="N79" s="251">
        <f t="shared" ref="N79" si="4">SUM(N3:N78)</f>
        <v>143396</v>
      </c>
      <c r="O79" s="251">
        <f t="shared" ref="O79:P79" si="5">SUM(O3:O78)</f>
        <v>2126145</v>
      </c>
      <c r="P79" s="251">
        <f t="shared" si="5"/>
        <v>5924959</v>
      </c>
      <c r="Q79" s="251">
        <f t="shared" ref="Q79:R79" si="6">SUM(Q3:Q78)</f>
        <v>4283317</v>
      </c>
      <c r="R79" s="251">
        <f t="shared" si="6"/>
        <v>10108780</v>
      </c>
      <c r="S79" s="251">
        <f t="shared" ref="S79:U79" si="7">SUM(S3:S78)</f>
        <v>3907458</v>
      </c>
      <c r="T79" s="251">
        <f t="shared" si="7"/>
        <v>2488008</v>
      </c>
      <c r="U79" s="251">
        <f t="shared" si="7"/>
        <v>4831841</v>
      </c>
      <c r="V79" s="251">
        <f t="shared" ref="V79" si="8">SUM(V3:V78)</f>
        <v>2136700</v>
      </c>
      <c r="W79" s="251">
        <f t="shared" ref="W79" si="9">SUM(W3:W78)</f>
        <v>1118720</v>
      </c>
      <c r="X79" s="251">
        <f t="shared" ref="X79" si="10">SUM(X3:X78)</f>
        <v>916400</v>
      </c>
      <c r="Y79" s="251">
        <f t="shared" ref="Y79" si="11">SUM(Y3:Y78)</f>
        <v>2266027</v>
      </c>
      <c r="Z79" s="251">
        <f t="shared" ref="Z79" si="12">SUM(Z3:Z78)</f>
        <v>500000</v>
      </c>
      <c r="AA79" s="251">
        <f t="shared" ref="AA79" si="13">SUM(AA3:AA78)</f>
        <v>80000</v>
      </c>
      <c r="AB79" s="251">
        <f t="shared" ref="AB79" si="14">SUM(AB3:AB78)</f>
        <v>1858449</v>
      </c>
      <c r="AC79" s="251">
        <f t="shared" ref="AC79" si="15">SUM(AC3:AC78)</f>
        <v>21905764</v>
      </c>
      <c r="AD79" s="251">
        <f t="shared" ref="AD79" si="16">SUM(AD3:AD78)</f>
        <v>10227477</v>
      </c>
      <c r="AE79" s="251">
        <f t="shared" ref="AE79" si="17">SUM(AE3:AE78)</f>
        <v>15145427</v>
      </c>
      <c r="AF79" s="251">
        <f t="shared" ref="AF79" si="18">SUM(AF3:AF78)</f>
        <v>5305927</v>
      </c>
      <c r="AG79" s="251">
        <f t="shared" ref="AG79" si="19">SUM(AG3:AG78)</f>
        <v>10390774</v>
      </c>
      <c r="AH79" s="251">
        <f t="shared" ref="AH79:AJ79" si="20">SUM(AH3:AH78)</f>
        <v>4169446</v>
      </c>
      <c r="AI79" s="251">
        <f t="shared" si="20"/>
        <v>442158</v>
      </c>
      <c r="AJ79" s="251">
        <f t="shared" si="20"/>
        <v>1990006</v>
      </c>
      <c r="AK79" s="249"/>
      <c r="AL79">
        <f>SUM(C79:AK79)</f>
        <v>280667754</v>
      </c>
      <c r="AM79">
        <f>SUM(AL3:AL78)</f>
        <v>280667754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opLeftCell="A7" workbookViewId="0">
      <selection sqref="A1:D14"/>
    </sheetView>
  </sheetViews>
  <sheetFormatPr defaultRowHeight="15" x14ac:dyDescent="0.25"/>
  <cols>
    <col min="2" max="2" width="44.85546875" customWidth="1"/>
    <col min="3" max="3" width="11" bestFit="1" customWidth="1"/>
    <col min="4" max="4" width="10.28515625" customWidth="1"/>
    <col min="8" max="8" width="52.85546875" customWidth="1"/>
    <col min="9" max="9" width="12.5703125" customWidth="1"/>
    <col min="10" max="10" width="12" customWidth="1"/>
    <col min="12" max="12" width="29.5703125" customWidth="1"/>
    <col min="13" max="13" width="10.85546875" customWidth="1"/>
    <col min="14" max="14" width="9.85546875" customWidth="1"/>
    <col min="15" max="15" width="9.140625" customWidth="1"/>
    <col min="16" max="16" width="10" customWidth="1"/>
    <col min="17" max="17" width="21.28515625" customWidth="1"/>
    <col min="18" max="18" width="10.42578125" customWidth="1"/>
    <col min="19" max="19" width="11.5703125" customWidth="1"/>
    <col min="20" max="20" width="10" customWidth="1"/>
    <col min="21" max="21" width="10.5703125" customWidth="1"/>
  </cols>
  <sheetData>
    <row r="1" spans="1:21" ht="16.5" x14ac:dyDescent="0.25">
      <c r="A1" s="376" t="s">
        <v>621</v>
      </c>
      <c r="B1" s="376"/>
      <c r="G1" s="370" t="s">
        <v>621</v>
      </c>
      <c r="H1" s="370"/>
      <c r="I1" s="370"/>
      <c r="J1" s="259"/>
      <c r="L1" s="357" t="s">
        <v>622</v>
      </c>
      <c r="M1" s="357"/>
      <c r="N1" s="357"/>
      <c r="O1" s="357"/>
      <c r="P1" s="357"/>
      <c r="Q1" s="357"/>
      <c r="R1" s="357"/>
      <c r="S1" s="357"/>
      <c r="T1" s="357"/>
      <c r="U1" s="357"/>
    </row>
    <row r="2" spans="1:21" x14ac:dyDescent="0.25">
      <c r="A2" s="377" t="s">
        <v>627</v>
      </c>
      <c r="B2" s="377"/>
      <c r="G2" s="369" t="s">
        <v>628</v>
      </c>
      <c r="H2" s="369"/>
      <c r="I2" s="369"/>
      <c r="J2" s="369"/>
      <c r="L2" s="360" t="s">
        <v>630</v>
      </c>
      <c r="M2" s="360"/>
      <c r="N2" s="360"/>
      <c r="O2" s="360"/>
      <c r="P2" s="360"/>
      <c r="Q2" s="360"/>
      <c r="R2" s="360"/>
      <c r="S2" s="360"/>
      <c r="T2" s="360"/>
      <c r="U2" s="360"/>
    </row>
    <row r="3" spans="1:21" x14ac:dyDescent="0.25">
      <c r="A3" s="31"/>
      <c r="B3" s="7"/>
      <c r="H3" s="258" t="s">
        <v>629</v>
      </c>
      <c r="I3" s="7"/>
      <c r="J3" s="7"/>
      <c r="L3" s="360" t="s">
        <v>629</v>
      </c>
      <c r="M3" s="360"/>
      <c r="N3" s="360"/>
      <c r="O3" s="360"/>
      <c r="P3" s="360"/>
      <c r="Q3" s="360"/>
      <c r="R3" s="360"/>
      <c r="S3" s="360"/>
      <c r="T3" s="360"/>
      <c r="U3" s="360"/>
    </row>
    <row r="4" spans="1:21" x14ac:dyDescent="0.25">
      <c r="A4" s="7"/>
      <c r="B4" s="7"/>
      <c r="H4" s="7"/>
      <c r="I4" s="262" t="s">
        <v>623</v>
      </c>
      <c r="J4" s="262"/>
      <c r="L4" s="7"/>
      <c r="M4" s="7"/>
      <c r="N4" s="7"/>
      <c r="O4" s="7"/>
      <c r="P4" s="7"/>
      <c r="Q4" s="7"/>
      <c r="R4" s="7"/>
      <c r="S4" s="7"/>
      <c r="T4" s="7"/>
      <c r="U4" s="262" t="s">
        <v>127</v>
      </c>
    </row>
    <row r="5" spans="1:21" x14ac:dyDescent="0.25">
      <c r="A5" s="7"/>
      <c r="B5" s="262" t="s">
        <v>283</v>
      </c>
      <c r="H5" s="7"/>
      <c r="I5" s="262" t="s">
        <v>179</v>
      </c>
      <c r="J5" s="262"/>
      <c r="L5" s="7"/>
      <c r="M5" s="7"/>
      <c r="N5" s="7"/>
      <c r="O5" s="7"/>
      <c r="P5" s="7"/>
      <c r="Q5" s="7"/>
      <c r="R5" s="7"/>
      <c r="S5" s="7"/>
      <c r="T5" s="7"/>
      <c r="U5" s="262" t="s">
        <v>179</v>
      </c>
    </row>
    <row r="6" spans="1:21" ht="28.5" x14ac:dyDescent="0.25">
      <c r="A6" s="7"/>
      <c r="B6" s="29" t="s">
        <v>179</v>
      </c>
      <c r="G6" s="367" t="s">
        <v>1</v>
      </c>
      <c r="H6" s="368"/>
      <c r="I6" s="157" t="s">
        <v>181</v>
      </c>
      <c r="J6" s="157" t="s">
        <v>631</v>
      </c>
      <c r="L6" s="7"/>
      <c r="M6" s="7"/>
      <c r="N6" s="7"/>
      <c r="O6" s="7"/>
      <c r="P6" s="7"/>
      <c r="Q6" s="7"/>
      <c r="R6" s="361"/>
      <c r="S6" s="361"/>
      <c r="T6" s="361"/>
      <c r="U6" s="361"/>
    </row>
    <row r="7" spans="1:21" ht="30" x14ac:dyDescent="0.25">
      <c r="A7" s="378" t="s">
        <v>1</v>
      </c>
      <c r="B7" s="379"/>
      <c r="C7" s="260" t="s">
        <v>181</v>
      </c>
      <c r="D7" s="261" t="s">
        <v>631</v>
      </c>
      <c r="G7" s="143" t="s">
        <v>355</v>
      </c>
      <c r="H7" s="23" t="s">
        <v>56</v>
      </c>
      <c r="I7" s="23">
        <v>0</v>
      </c>
      <c r="J7" s="23">
        <v>0</v>
      </c>
      <c r="L7" s="7"/>
      <c r="M7" s="7"/>
      <c r="N7" s="7"/>
      <c r="O7" s="7"/>
      <c r="P7" s="7"/>
      <c r="Q7" s="7"/>
      <c r="R7" s="29"/>
      <c r="S7" s="29"/>
      <c r="T7" s="29"/>
      <c r="U7" s="29"/>
    </row>
    <row r="8" spans="1:21" ht="16.5" x14ac:dyDescent="0.25">
      <c r="A8" s="141" t="s">
        <v>307</v>
      </c>
      <c r="B8" s="16" t="s">
        <v>3</v>
      </c>
      <c r="C8" s="16">
        <v>0</v>
      </c>
      <c r="D8" s="1">
        <v>0</v>
      </c>
      <c r="G8" s="143" t="s">
        <v>356</v>
      </c>
      <c r="H8" s="23" t="s">
        <v>55</v>
      </c>
      <c r="I8" s="23">
        <v>0</v>
      </c>
      <c r="J8" s="23">
        <v>0</v>
      </c>
      <c r="L8" s="352" t="s">
        <v>46</v>
      </c>
      <c r="M8" s="350"/>
      <c r="N8" s="350"/>
      <c r="O8" s="350"/>
      <c r="P8" s="351"/>
      <c r="Q8" s="352" t="s">
        <v>87</v>
      </c>
      <c r="R8" s="350"/>
      <c r="S8" s="350"/>
      <c r="T8" s="350"/>
      <c r="U8" s="351"/>
    </row>
    <row r="9" spans="1:21" ht="30" x14ac:dyDescent="0.25">
      <c r="A9" s="141" t="s">
        <v>412</v>
      </c>
      <c r="B9" s="16" t="s">
        <v>17</v>
      </c>
      <c r="C9" s="16">
        <v>0</v>
      </c>
      <c r="D9" s="1">
        <v>0</v>
      </c>
      <c r="G9" s="143" t="s">
        <v>357</v>
      </c>
      <c r="H9" s="119" t="s">
        <v>185</v>
      </c>
      <c r="I9" s="23">
        <v>0</v>
      </c>
      <c r="J9" s="23">
        <v>0</v>
      </c>
      <c r="L9" s="422" t="s">
        <v>1</v>
      </c>
      <c r="M9" s="424" t="s">
        <v>279</v>
      </c>
      <c r="N9" s="425"/>
      <c r="O9" s="424" t="s">
        <v>280</v>
      </c>
      <c r="P9" s="425"/>
      <c r="Q9" s="426" t="s">
        <v>1</v>
      </c>
      <c r="R9" s="424" t="s">
        <v>279</v>
      </c>
      <c r="S9" s="425"/>
      <c r="T9" s="424" t="s">
        <v>280</v>
      </c>
      <c r="U9" s="425"/>
    </row>
    <row r="10" spans="1:21" ht="30" x14ac:dyDescent="0.25">
      <c r="A10" s="141" t="s">
        <v>310</v>
      </c>
      <c r="B10" s="32" t="s">
        <v>18</v>
      </c>
      <c r="C10" s="32">
        <v>0</v>
      </c>
      <c r="D10" s="1">
        <v>0</v>
      </c>
      <c r="G10" s="143" t="s">
        <v>359</v>
      </c>
      <c r="H10" s="23" t="s">
        <v>48</v>
      </c>
      <c r="I10" s="23">
        <v>0</v>
      </c>
      <c r="J10" s="23">
        <v>0</v>
      </c>
      <c r="L10" s="423"/>
      <c r="M10" s="9" t="s">
        <v>632</v>
      </c>
      <c r="N10" s="9" t="s">
        <v>631</v>
      </c>
      <c r="O10" s="9" t="s">
        <v>632</v>
      </c>
      <c r="P10" s="9" t="s">
        <v>631</v>
      </c>
      <c r="Q10" s="427"/>
      <c r="R10" s="9" t="s">
        <v>632</v>
      </c>
      <c r="S10" s="9" t="s">
        <v>631</v>
      </c>
      <c r="T10" s="9" t="s">
        <v>632</v>
      </c>
      <c r="U10" s="9" t="s">
        <v>631</v>
      </c>
    </row>
    <row r="11" spans="1:21" ht="30" x14ac:dyDescent="0.25">
      <c r="A11" s="141" t="s">
        <v>311</v>
      </c>
      <c r="B11" s="16" t="s">
        <v>4</v>
      </c>
      <c r="C11" s="16">
        <v>0</v>
      </c>
      <c r="D11" s="1">
        <v>0</v>
      </c>
      <c r="G11" s="143" t="s">
        <v>360</v>
      </c>
      <c r="H11" s="23" t="s">
        <v>49</v>
      </c>
      <c r="I11" s="23">
        <v>0</v>
      </c>
      <c r="J11" s="23">
        <v>0</v>
      </c>
      <c r="L11" s="10" t="s">
        <v>223</v>
      </c>
      <c r="M11" s="14">
        <f>'[2]2.Bevételek'!M8+'[2]2.Bevételek'!M9+'[2]2.Bevételek'!M10+'[2]2.Bevételek'!M11+'[2]2.Bevételek'!M12+'[2]2.Bevételek'!M13</f>
        <v>0</v>
      </c>
      <c r="N11" s="14">
        <v>0</v>
      </c>
      <c r="O11" s="14">
        <v>0</v>
      </c>
      <c r="P11" s="14">
        <v>0</v>
      </c>
      <c r="Q11" s="10" t="s">
        <v>5</v>
      </c>
      <c r="R11" s="16">
        <v>0</v>
      </c>
      <c r="S11" s="16">
        <v>19</v>
      </c>
      <c r="T11" s="16">
        <v>0</v>
      </c>
      <c r="U11" s="206">
        <v>0</v>
      </c>
    </row>
    <row r="12" spans="1:21" ht="30" x14ac:dyDescent="0.25">
      <c r="A12" s="141" t="s">
        <v>350</v>
      </c>
      <c r="B12" s="16" t="s">
        <v>413</v>
      </c>
      <c r="C12" s="16">
        <v>0</v>
      </c>
      <c r="D12" s="1">
        <v>0</v>
      </c>
      <c r="G12" s="143" t="s">
        <v>362</v>
      </c>
      <c r="H12" s="119" t="s">
        <v>364</v>
      </c>
      <c r="I12" s="23">
        <v>0</v>
      </c>
      <c r="J12" s="23">
        <v>0</v>
      </c>
      <c r="L12" s="10" t="s">
        <v>96</v>
      </c>
      <c r="M12" s="14">
        <v>190</v>
      </c>
      <c r="N12" s="14">
        <v>190</v>
      </c>
      <c r="O12" s="14">
        <v>0</v>
      </c>
      <c r="P12" s="14">
        <v>0</v>
      </c>
      <c r="Q12" s="10" t="s">
        <v>91</v>
      </c>
      <c r="R12" s="16">
        <v>20</v>
      </c>
      <c r="S12" s="16">
        <v>10</v>
      </c>
      <c r="T12" s="16">
        <v>0</v>
      </c>
      <c r="U12" s="206">
        <v>0</v>
      </c>
    </row>
    <row r="13" spans="1:21" ht="30" x14ac:dyDescent="0.25">
      <c r="A13" s="142" t="s">
        <v>312</v>
      </c>
      <c r="B13" s="36" t="s">
        <v>414</v>
      </c>
      <c r="C13" s="37">
        <f>SUM(C8:C12)</f>
        <v>0</v>
      </c>
      <c r="D13" s="37">
        <f>SUM(D8:D12)</f>
        <v>0</v>
      </c>
      <c r="G13" s="141" t="s">
        <v>624</v>
      </c>
      <c r="H13" s="16" t="s">
        <v>625</v>
      </c>
      <c r="I13" s="22">
        <v>190</v>
      </c>
      <c r="J13" s="22">
        <v>190</v>
      </c>
      <c r="L13" s="10" t="s">
        <v>75</v>
      </c>
      <c r="M13" s="14">
        <f>'[2]2.2 Működési bevételek'!M8+'[2]2.2 Működési bevételek'!M9+'[2]2.2 Működési bevételek'!M10+'[2]2.2 Működési bevételek'!M13+'[2]2.2 Működési bevételek'!M14</f>
        <v>0</v>
      </c>
      <c r="N13" s="14">
        <v>0</v>
      </c>
      <c r="O13" s="14">
        <f>'[2]2.2 Működési bevételek'!M7</f>
        <v>0</v>
      </c>
      <c r="P13" s="14">
        <v>0</v>
      </c>
      <c r="Q13" s="10" t="s">
        <v>92</v>
      </c>
      <c r="R13" s="16">
        <v>170</v>
      </c>
      <c r="S13" s="16">
        <v>69</v>
      </c>
      <c r="T13" s="16">
        <v>0</v>
      </c>
      <c r="U13" s="206">
        <v>0</v>
      </c>
    </row>
    <row r="14" spans="1:21" ht="30" x14ac:dyDescent="0.25">
      <c r="A14" s="141" t="s">
        <v>313</v>
      </c>
      <c r="B14" s="32" t="s">
        <v>21</v>
      </c>
      <c r="C14" s="32"/>
      <c r="D14" s="1"/>
      <c r="G14" s="143" t="s">
        <v>368</v>
      </c>
      <c r="H14" s="23" t="s">
        <v>184</v>
      </c>
      <c r="I14" s="23">
        <f>SUM(I13:I13)</f>
        <v>190</v>
      </c>
      <c r="J14" s="23">
        <f>SUM(J13:J13)</f>
        <v>190</v>
      </c>
      <c r="L14" s="358" t="s">
        <v>220</v>
      </c>
      <c r="M14" s="353">
        <f>'[2]2.2 Működési bevételek'!M43</f>
        <v>0</v>
      </c>
      <c r="N14" s="256"/>
      <c r="O14" s="353">
        <v>0</v>
      </c>
      <c r="P14" s="256"/>
      <c r="Q14" s="10" t="s">
        <v>93</v>
      </c>
      <c r="R14" s="16">
        <f>'[2]3. Kiadások'!M56</f>
        <v>0</v>
      </c>
      <c r="S14" s="16">
        <v>0</v>
      </c>
      <c r="T14" s="16">
        <v>0</v>
      </c>
      <c r="U14" s="206">
        <v>0</v>
      </c>
    </row>
    <row r="15" spans="1:21" ht="30" x14ac:dyDescent="0.25">
      <c r="A15" s="141" t="s">
        <v>314</v>
      </c>
      <c r="B15" s="32" t="s">
        <v>340</v>
      </c>
      <c r="C15" s="32">
        <v>0</v>
      </c>
      <c r="D15" s="1">
        <v>0</v>
      </c>
      <c r="G15" s="143" t="s">
        <v>373</v>
      </c>
      <c r="H15" s="119" t="s">
        <v>70</v>
      </c>
      <c r="I15" s="23">
        <v>0</v>
      </c>
      <c r="J15" s="23">
        <v>0</v>
      </c>
      <c r="L15" s="359"/>
      <c r="M15" s="354"/>
      <c r="N15" s="257">
        <v>0</v>
      </c>
      <c r="O15" s="354"/>
      <c r="P15" s="257">
        <v>0</v>
      </c>
      <c r="Q15" s="10" t="s">
        <v>126</v>
      </c>
      <c r="R15" s="16">
        <f>'[2]3. Kiadások'!M80</f>
        <v>0</v>
      </c>
      <c r="S15" s="16">
        <v>0</v>
      </c>
      <c r="T15" s="16">
        <v>0</v>
      </c>
      <c r="U15" s="206">
        <v>0</v>
      </c>
    </row>
    <row r="16" spans="1:21" ht="60" x14ac:dyDescent="0.25">
      <c r="A16" s="141" t="s">
        <v>315</v>
      </c>
      <c r="B16" s="32" t="s">
        <v>341</v>
      </c>
      <c r="C16" s="32"/>
      <c r="D16" s="1">
        <v>19</v>
      </c>
      <c r="G16" s="141"/>
      <c r="H16" s="27" t="s">
        <v>187</v>
      </c>
      <c r="I16" s="27">
        <v>190</v>
      </c>
      <c r="J16" s="27">
        <v>190</v>
      </c>
      <c r="L16" s="10" t="s">
        <v>98</v>
      </c>
      <c r="M16" s="14">
        <f>'[2]2.2 Működési bevételek'!M44</f>
        <v>0</v>
      </c>
      <c r="N16" s="14">
        <v>0</v>
      </c>
      <c r="O16" s="14">
        <v>0</v>
      </c>
      <c r="P16" s="14">
        <v>0</v>
      </c>
      <c r="Q16" s="10" t="s">
        <v>94</v>
      </c>
      <c r="R16" s="16">
        <f>'[2]3. Kiadások'!M61</f>
        <v>0</v>
      </c>
      <c r="S16" s="16">
        <v>0</v>
      </c>
      <c r="T16" s="16">
        <v>0</v>
      </c>
      <c r="U16" s="206">
        <v>0</v>
      </c>
    </row>
    <row r="17" spans="1:21" x14ac:dyDescent="0.25">
      <c r="A17" s="142" t="s">
        <v>316</v>
      </c>
      <c r="B17" s="36" t="s">
        <v>22</v>
      </c>
      <c r="C17" s="36">
        <f>SUM(C14:C16)</f>
        <v>0</v>
      </c>
      <c r="D17" s="1">
        <v>19</v>
      </c>
      <c r="G17" s="143" t="s">
        <v>383</v>
      </c>
      <c r="H17" s="26" t="s">
        <v>75</v>
      </c>
      <c r="I17" s="26">
        <v>0</v>
      </c>
      <c r="J17" s="26">
        <v>0</v>
      </c>
      <c r="L17" s="10" t="s">
        <v>626</v>
      </c>
      <c r="M17" s="14">
        <v>0</v>
      </c>
      <c r="N17" s="14">
        <v>0</v>
      </c>
      <c r="O17" s="14">
        <v>0</v>
      </c>
      <c r="P17" s="14">
        <v>0</v>
      </c>
      <c r="Q17" s="10" t="s">
        <v>438</v>
      </c>
      <c r="R17" s="16">
        <v>0</v>
      </c>
      <c r="S17" s="16">
        <v>0</v>
      </c>
      <c r="T17" s="16">
        <v>0</v>
      </c>
      <c r="U17" s="206">
        <v>0</v>
      </c>
    </row>
    <row r="18" spans="1:21" ht="28.5" x14ac:dyDescent="0.25">
      <c r="A18" s="143" t="s">
        <v>317</v>
      </c>
      <c r="B18" s="33" t="s">
        <v>5</v>
      </c>
      <c r="C18" s="33">
        <f>C13+C17</f>
        <v>0</v>
      </c>
      <c r="D18" s="161">
        <v>19</v>
      </c>
      <c r="G18" s="143" t="s">
        <v>408</v>
      </c>
      <c r="H18" s="26" t="s">
        <v>85</v>
      </c>
      <c r="I18" s="26">
        <v>0</v>
      </c>
      <c r="J18" s="26">
        <v>0</v>
      </c>
      <c r="L18" s="11" t="s">
        <v>100</v>
      </c>
      <c r="M18" s="15">
        <f>SUM(M11:M17)</f>
        <v>190</v>
      </c>
      <c r="N18" s="15">
        <f>SUM(N11:N17)</f>
        <v>190</v>
      </c>
      <c r="O18" s="14">
        <v>0</v>
      </c>
      <c r="P18" s="14"/>
      <c r="Q18" s="11" t="s">
        <v>102</v>
      </c>
      <c r="R18" s="26">
        <f>SUM(R11:R16)</f>
        <v>190</v>
      </c>
      <c r="S18" s="26">
        <f>SUM(S11:S17)</f>
        <v>98</v>
      </c>
      <c r="T18" s="26">
        <f t="shared" ref="T18:U18" si="0">SUM(T11:T17)</f>
        <v>0</v>
      </c>
      <c r="U18" s="26">
        <f t="shared" si="0"/>
        <v>0</v>
      </c>
    </row>
    <row r="19" spans="1:21" ht="30" x14ac:dyDescent="0.25">
      <c r="A19" s="141" t="s">
        <v>318</v>
      </c>
      <c r="B19" s="32" t="s">
        <v>342</v>
      </c>
      <c r="C19" s="32">
        <v>0</v>
      </c>
      <c r="D19" s="1">
        <v>0</v>
      </c>
      <c r="G19" s="143" t="s">
        <v>539</v>
      </c>
      <c r="H19" s="26" t="s">
        <v>633</v>
      </c>
      <c r="I19" s="26">
        <v>0</v>
      </c>
      <c r="J19" s="26">
        <v>0</v>
      </c>
      <c r="L19" s="10" t="s">
        <v>97</v>
      </c>
      <c r="M19" s="118">
        <v>0</v>
      </c>
      <c r="N19" s="118">
        <v>0</v>
      </c>
      <c r="O19" s="14">
        <f>'[2]2.1 Költségvetési bevételek'!M42+'[2]2.1 Költségvetési bevételek'!M45</f>
        <v>0</v>
      </c>
      <c r="P19" s="256">
        <v>0</v>
      </c>
      <c r="Q19" s="255" t="s">
        <v>95</v>
      </c>
      <c r="R19" s="88">
        <v>0</v>
      </c>
      <c r="S19" s="88">
        <v>0</v>
      </c>
      <c r="T19" s="88">
        <v>0</v>
      </c>
      <c r="U19" s="256">
        <v>92</v>
      </c>
    </row>
    <row r="20" spans="1:21" ht="30" x14ac:dyDescent="0.25">
      <c r="A20" s="141" t="s">
        <v>319</v>
      </c>
      <c r="B20" s="32" t="s">
        <v>343</v>
      </c>
      <c r="C20" s="32">
        <v>0</v>
      </c>
      <c r="D20" s="1">
        <v>0</v>
      </c>
      <c r="G20" s="143" t="s">
        <v>463</v>
      </c>
      <c r="H20" s="26" t="s">
        <v>98</v>
      </c>
      <c r="I20" s="26">
        <v>0</v>
      </c>
      <c r="J20" s="26">
        <v>0</v>
      </c>
      <c r="L20" s="10" t="s">
        <v>125</v>
      </c>
      <c r="M20" s="118">
        <v>0</v>
      </c>
      <c r="N20" s="118">
        <v>0</v>
      </c>
      <c r="O20" s="14">
        <f>'[2]2.2 Működési bevételek'!M45</f>
        <v>0</v>
      </c>
      <c r="P20" s="256">
        <v>0</v>
      </c>
      <c r="Q20" s="255" t="s">
        <v>37</v>
      </c>
      <c r="R20" s="88">
        <v>0</v>
      </c>
      <c r="S20" s="88">
        <v>0</v>
      </c>
      <c r="T20" s="88">
        <v>0</v>
      </c>
      <c r="U20" s="256">
        <f>'[2]3. Kiadások'!M71</f>
        <v>0</v>
      </c>
    </row>
    <row r="21" spans="1:21" ht="28.5" x14ac:dyDescent="0.25">
      <c r="A21" s="141" t="s">
        <v>320</v>
      </c>
      <c r="B21" s="32" t="s">
        <v>344</v>
      </c>
      <c r="C21" s="32">
        <v>13</v>
      </c>
      <c r="D21" s="1">
        <v>6</v>
      </c>
      <c r="G21" s="143" t="s">
        <v>540</v>
      </c>
      <c r="H21" s="26" t="s">
        <v>541</v>
      </c>
      <c r="I21" s="26">
        <v>0</v>
      </c>
      <c r="J21" s="26">
        <v>0</v>
      </c>
      <c r="L21" s="11" t="s">
        <v>99</v>
      </c>
      <c r="M21" s="118">
        <v>0</v>
      </c>
      <c r="N21" s="118">
        <v>0</v>
      </c>
      <c r="O21" s="15">
        <f>SUM(O13:O20)</f>
        <v>0</v>
      </c>
      <c r="P21" s="15">
        <v>0</v>
      </c>
      <c r="Q21" s="11" t="s">
        <v>128</v>
      </c>
      <c r="R21" s="80">
        <f>R19+R20</f>
        <v>0</v>
      </c>
      <c r="S21" s="80">
        <f t="shared" ref="S21:U21" si="1">S19+S20</f>
        <v>0</v>
      </c>
      <c r="T21" s="80">
        <f t="shared" si="1"/>
        <v>0</v>
      </c>
      <c r="U21" s="80">
        <f t="shared" si="1"/>
        <v>92</v>
      </c>
    </row>
    <row r="22" spans="1:21" ht="16.5" x14ac:dyDescent="0.25">
      <c r="A22" s="141" t="s">
        <v>345</v>
      </c>
      <c r="B22" s="32" t="s">
        <v>346</v>
      </c>
      <c r="C22" s="32">
        <v>0</v>
      </c>
      <c r="D22" s="1">
        <v>0</v>
      </c>
      <c r="G22" s="143" t="s">
        <v>410</v>
      </c>
      <c r="H22" s="27" t="s">
        <v>278</v>
      </c>
      <c r="I22" s="27">
        <v>0</v>
      </c>
      <c r="J22" s="27">
        <v>0</v>
      </c>
      <c r="L22" s="13" t="s">
        <v>101</v>
      </c>
      <c r="M22" s="352">
        <f>M18+O21</f>
        <v>190</v>
      </c>
      <c r="N22" s="350"/>
      <c r="O22" s="352">
        <f>N18+N21</f>
        <v>190</v>
      </c>
      <c r="P22" s="350"/>
      <c r="Q22" s="13" t="s">
        <v>129</v>
      </c>
      <c r="R22" s="352">
        <f>SUM(R18+T21)</f>
        <v>190</v>
      </c>
      <c r="S22" s="350"/>
      <c r="T22" s="350">
        <f>S18+U21</f>
        <v>190</v>
      </c>
      <c r="U22" s="351"/>
    </row>
    <row r="23" spans="1:21" x14ac:dyDescent="0.25">
      <c r="A23" s="141" t="s">
        <v>321</v>
      </c>
      <c r="B23" s="32" t="s">
        <v>347</v>
      </c>
      <c r="C23" s="32">
        <v>7</v>
      </c>
      <c r="D23" s="1">
        <v>4</v>
      </c>
      <c r="G23" s="141"/>
      <c r="H23" s="27" t="s">
        <v>189</v>
      </c>
      <c r="I23" s="27">
        <f>I17+I18+I19+I22</f>
        <v>0</v>
      </c>
      <c r="J23" s="27">
        <f>J17+J18+J19+J22</f>
        <v>0</v>
      </c>
    </row>
    <row r="24" spans="1:21" ht="15.75" x14ac:dyDescent="0.25">
      <c r="A24" s="143" t="s">
        <v>322</v>
      </c>
      <c r="B24" s="38" t="s">
        <v>348</v>
      </c>
      <c r="C24" s="38">
        <f>SUM(C19:C23)</f>
        <v>20</v>
      </c>
      <c r="D24" s="38">
        <f>SUM(D19:D23)</f>
        <v>10</v>
      </c>
      <c r="G24" s="152"/>
      <c r="H24" s="152" t="s">
        <v>411</v>
      </c>
      <c r="I24" s="152">
        <v>190</v>
      </c>
      <c r="J24" s="152">
        <v>190</v>
      </c>
    </row>
    <row r="25" spans="1:21" x14ac:dyDescent="0.25">
      <c r="A25" s="141" t="s">
        <v>349</v>
      </c>
      <c r="B25" s="16" t="s">
        <v>7</v>
      </c>
      <c r="C25" s="16">
        <v>0</v>
      </c>
      <c r="D25" s="1">
        <v>0</v>
      </c>
    </row>
    <row r="26" spans="1:21" x14ac:dyDescent="0.25">
      <c r="A26" s="141" t="s">
        <v>323</v>
      </c>
      <c r="B26" s="16" t="s">
        <v>415</v>
      </c>
      <c r="C26" s="16">
        <v>0</v>
      </c>
      <c r="D26" s="1">
        <v>0</v>
      </c>
    </row>
    <row r="27" spans="1:21" ht="30" x14ac:dyDescent="0.25">
      <c r="A27" s="141" t="s">
        <v>323</v>
      </c>
      <c r="B27" s="16" t="s">
        <v>416</v>
      </c>
      <c r="C27" s="16">
        <v>60</v>
      </c>
      <c r="D27" s="1">
        <v>21</v>
      </c>
    </row>
    <row r="28" spans="1:21" x14ac:dyDescent="0.25">
      <c r="A28" s="142" t="s">
        <v>324</v>
      </c>
      <c r="B28" s="36" t="s">
        <v>9</v>
      </c>
      <c r="C28" s="36">
        <f>SUM(C25:C27)</f>
        <v>60</v>
      </c>
      <c r="D28" s="36">
        <f>SUM(D25:D27)</f>
        <v>21</v>
      </c>
    </row>
    <row r="29" spans="1:21" x14ac:dyDescent="0.25">
      <c r="A29" s="141" t="s">
        <v>325</v>
      </c>
      <c r="B29" s="32" t="s">
        <v>10</v>
      </c>
      <c r="C29" s="32"/>
      <c r="D29" s="1">
        <v>0</v>
      </c>
    </row>
    <row r="30" spans="1:21" x14ac:dyDescent="0.25">
      <c r="A30" s="141" t="s">
        <v>326</v>
      </c>
      <c r="B30" s="32" t="s">
        <v>11</v>
      </c>
      <c r="C30" s="32">
        <v>40</v>
      </c>
      <c r="D30" s="1">
        <v>0</v>
      </c>
    </row>
    <row r="31" spans="1:21" x14ac:dyDescent="0.25">
      <c r="A31" s="142" t="s">
        <v>327</v>
      </c>
      <c r="B31" s="36" t="s">
        <v>12</v>
      </c>
      <c r="C31" s="36">
        <f>SUM(C29:C30)</f>
        <v>40</v>
      </c>
      <c r="D31" s="36">
        <f>SUM(D29:D30)</f>
        <v>0</v>
      </c>
    </row>
    <row r="32" spans="1:21" x14ac:dyDescent="0.25">
      <c r="A32" s="141" t="s">
        <v>328</v>
      </c>
      <c r="B32" s="16" t="s">
        <v>13</v>
      </c>
      <c r="C32" s="16">
        <v>0</v>
      </c>
      <c r="D32" s="1">
        <v>0</v>
      </c>
    </row>
    <row r="33" spans="1:4" x14ac:dyDescent="0.25">
      <c r="A33" s="141" t="s">
        <v>417</v>
      </c>
      <c r="B33" s="16" t="s">
        <v>23</v>
      </c>
      <c r="C33" s="16">
        <v>0</v>
      </c>
      <c r="D33" s="1">
        <v>0</v>
      </c>
    </row>
    <row r="34" spans="1:4" x14ac:dyDescent="0.25">
      <c r="A34" s="141" t="s">
        <v>418</v>
      </c>
      <c r="B34" s="16" t="s">
        <v>14</v>
      </c>
      <c r="C34" s="16">
        <v>0</v>
      </c>
      <c r="D34" s="1">
        <v>0</v>
      </c>
    </row>
    <row r="35" spans="1:4" x14ac:dyDescent="0.25">
      <c r="A35" s="141" t="s">
        <v>330</v>
      </c>
      <c r="B35" s="16" t="s">
        <v>24</v>
      </c>
      <c r="C35" s="16">
        <v>0</v>
      </c>
      <c r="D35" s="1">
        <v>0</v>
      </c>
    </row>
    <row r="36" spans="1:4" x14ac:dyDescent="0.25">
      <c r="A36" s="141" t="s">
        <v>419</v>
      </c>
      <c r="B36" s="16" t="s">
        <v>393</v>
      </c>
      <c r="C36" s="16">
        <v>0</v>
      </c>
      <c r="D36" s="1">
        <v>0</v>
      </c>
    </row>
    <row r="37" spans="1:4" x14ac:dyDescent="0.25">
      <c r="A37" s="141" t="s">
        <v>420</v>
      </c>
      <c r="B37" s="16" t="s">
        <v>421</v>
      </c>
      <c r="C37" s="16">
        <v>0</v>
      </c>
      <c r="D37" s="1">
        <v>0</v>
      </c>
    </row>
    <row r="38" spans="1:4" x14ac:dyDescent="0.25">
      <c r="A38" s="141" t="s">
        <v>422</v>
      </c>
      <c r="B38" s="16" t="s">
        <v>423</v>
      </c>
      <c r="C38" s="16">
        <v>40</v>
      </c>
      <c r="D38" s="1">
        <v>12</v>
      </c>
    </row>
    <row r="39" spans="1:4" x14ac:dyDescent="0.25">
      <c r="A39" s="142" t="s">
        <v>332</v>
      </c>
      <c r="B39" s="36" t="s">
        <v>16</v>
      </c>
      <c r="C39" s="37">
        <f>SUM(C32:C38)</f>
        <v>40</v>
      </c>
      <c r="D39" s="37">
        <f>SUM(D32:D38)</f>
        <v>12</v>
      </c>
    </row>
    <row r="40" spans="1:4" x14ac:dyDescent="0.25">
      <c r="A40" s="142" t="s">
        <v>333</v>
      </c>
      <c r="B40" s="36" t="s">
        <v>19</v>
      </c>
      <c r="C40" s="36">
        <v>0</v>
      </c>
      <c r="D40" s="1">
        <v>11</v>
      </c>
    </row>
    <row r="41" spans="1:4" x14ac:dyDescent="0.25">
      <c r="A41" s="141" t="s">
        <v>334</v>
      </c>
      <c r="B41" s="32" t="s">
        <v>424</v>
      </c>
      <c r="C41" s="32">
        <v>30</v>
      </c>
      <c r="D41" s="1">
        <v>9</v>
      </c>
    </row>
    <row r="42" spans="1:4" x14ac:dyDescent="0.25">
      <c r="A42" s="141" t="s">
        <v>425</v>
      </c>
      <c r="B42" s="32" t="s">
        <v>426</v>
      </c>
      <c r="C42" s="32">
        <v>0</v>
      </c>
      <c r="D42" s="1">
        <v>0</v>
      </c>
    </row>
    <row r="43" spans="1:4" x14ac:dyDescent="0.25">
      <c r="A43" s="141" t="s">
        <v>427</v>
      </c>
      <c r="B43" s="32" t="s">
        <v>428</v>
      </c>
      <c r="C43" s="32">
        <v>0</v>
      </c>
      <c r="D43" s="1">
        <v>0</v>
      </c>
    </row>
    <row r="44" spans="1:4" x14ac:dyDescent="0.25">
      <c r="A44" s="141" t="s">
        <v>429</v>
      </c>
      <c r="B44" s="32" t="s">
        <v>26</v>
      </c>
      <c r="C44" s="32">
        <v>0</v>
      </c>
      <c r="D44" s="1">
        <v>16</v>
      </c>
    </row>
    <row r="45" spans="1:4" x14ac:dyDescent="0.25">
      <c r="A45" s="142" t="s">
        <v>338</v>
      </c>
      <c r="B45" s="36" t="s">
        <v>25</v>
      </c>
      <c r="C45" s="37">
        <f>SUM(C41:C44)</f>
        <v>30</v>
      </c>
      <c r="D45" s="37">
        <f>SUM(D41:D44)</f>
        <v>25</v>
      </c>
    </row>
    <row r="46" spans="1:4" x14ac:dyDescent="0.25">
      <c r="A46" s="143" t="s">
        <v>335</v>
      </c>
      <c r="B46" s="33" t="s">
        <v>164</v>
      </c>
      <c r="C46" s="34">
        <f>SUM(C28+C31+C39+C40+C45)</f>
        <v>170</v>
      </c>
      <c r="D46" s="34">
        <f>SUM(D28+D31+D39+D40+D45)</f>
        <v>69</v>
      </c>
    </row>
    <row r="47" spans="1:4" x14ac:dyDescent="0.25">
      <c r="A47" s="143" t="s">
        <v>434</v>
      </c>
      <c r="B47" s="27" t="s">
        <v>93</v>
      </c>
      <c r="C47" s="27">
        <v>0</v>
      </c>
      <c r="D47" s="1">
        <v>0</v>
      </c>
    </row>
    <row r="48" spans="1:4" x14ac:dyDescent="0.25">
      <c r="A48" s="143" t="s">
        <v>474</v>
      </c>
      <c r="B48" s="27" t="s">
        <v>438</v>
      </c>
      <c r="C48" s="27">
        <v>0</v>
      </c>
      <c r="D48" s="1">
        <v>0</v>
      </c>
    </row>
    <row r="49" spans="1:4" x14ac:dyDescent="0.25">
      <c r="A49" s="143" t="s">
        <v>439</v>
      </c>
      <c r="B49" s="27" t="s">
        <v>28</v>
      </c>
      <c r="C49" s="27">
        <v>0</v>
      </c>
      <c r="D49" s="1">
        <v>0</v>
      </c>
    </row>
    <row r="50" spans="1:4" x14ac:dyDescent="0.25">
      <c r="A50" s="154" t="s">
        <v>442</v>
      </c>
      <c r="B50" s="16" t="s">
        <v>443</v>
      </c>
      <c r="C50" s="16">
        <v>0</v>
      </c>
      <c r="D50" s="1">
        <v>91</v>
      </c>
    </row>
    <row r="51" spans="1:4" x14ac:dyDescent="0.25">
      <c r="A51" s="154" t="s">
        <v>444</v>
      </c>
      <c r="B51" s="16" t="s">
        <v>31</v>
      </c>
      <c r="C51" s="16">
        <v>0</v>
      </c>
      <c r="D51" s="1">
        <v>0</v>
      </c>
    </row>
    <row r="52" spans="1:4" x14ac:dyDescent="0.25">
      <c r="A52" s="143" t="s">
        <v>445</v>
      </c>
      <c r="B52" s="26" t="s">
        <v>32</v>
      </c>
      <c r="C52" s="26">
        <f>SUM(C50:C51)</f>
        <v>0</v>
      </c>
      <c r="D52" s="26">
        <v>92</v>
      </c>
    </row>
    <row r="53" spans="1:4" x14ac:dyDescent="0.25">
      <c r="A53" s="141" t="s">
        <v>448</v>
      </c>
      <c r="B53" s="16" t="s">
        <v>35</v>
      </c>
      <c r="C53" s="16">
        <v>0</v>
      </c>
      <c r="D53" s="1">
        <v>0</v>
      </c>
    </row>
    <row r="54" spans="1:4" x14ac:dyDescent="0.25">
      <c r="A54" s="141" t="s">
        <v>449</v>
      </c>
      <c r="B54" s="16" t="s">
        <v>36</v>
      </c>
      <c r="C54" s="16">
        <v>0</v>
      </c>
      <c r="D54" s="1">
        <v>0</v>
      </c>
    </row>
    <row r="55" spans="1:4" x14ac:dyDescent="0.25">
      <c r="A55" s="141" t="s">
        <v>450</v>
      </c>
      <c r="B55" s="26" t="s">
        <v>37</v>
      </c>
      <c r="C55" s="26">
        <f>SUM(C53:C54)</f>
        <v>0</v>
      </c>
      <c r="D55" s="26">
        <f>SUM(D53:D54)</f>
        <v>0</v>
      </c>
    </row>
    <row r="56" spans="1:4" x14ac:dyDescent="0.25">
      <c r="A56" s="141"/>
      <c r="B56" s="30" t="s">
        <v>38</v>
      </c>
      <c r="C56" s="30">
        <f>C18+C24+C46+C47+C49+C52+C55</f>
        <v>190</v>
      </c>
      <c r="D56" s="30">
        <f>D18+D24+D46+D47+D49+D52+D55</f>
        <v>190</v>
      </c>
    </row>
    <row r="57" spans="1:4" x14ac:dyDescent="0.25">
      <c r="A57" s="143" t="s">
        <v>460</v>
      </c>
      <c r="B57" s="26" t="s">
        <v>41</v>
      </c>
      <c r="C57" s="26">
        <v>0</v>
      </c>
      <c r="D57" s="1"/>
    </row>
    <row r="58" spans="1:4" x14ac:dyDescent="0.25">
      <c r="A58" s="143"/>
      <c r="B58" s="26" t="s">
        <v>43</v>
      </c>
      <c r="C58" s="26">
        <v>0</v>
      </c>
      <c r="D58" s="1"/>
    </row>
    <row r="59" spans="1:4" x14ac:dyDescent="0.25">
      <c r="A59" s="141"/>
      <c r="B59" s="30" t="s">
        <v>213</v>
      </c>
      <c r="C59" s="30">
        <f>C56+C58</f>
        <v>190</v>
      </c>
      <c r="D59" s="30">
        <f>D56+D58</f>
        <v>190</v>
      </c>
    </row>
  </sheetData>
  <mergeCells count="25">
    <mergeCell ref="A1:B1"/>
    <mergeCell ref="G1:I1"/>
    <mergeCell ref="L1:U1"/>
    <mergeCell ref="A2:B2"/>
    <mergeCell ref="L2:U2"/>
    <mergeCell ref="A7:B7"/>
    <mergeCell ref="Q8:U8"/>
    <mergeCell ref="L14:L15"/>
    <mergeCell ref="M14:M15"/>
    <mergeCell ref="O14:O15"/>
    <mergeCell ref="O22:P22"/>
    <mergeCell ref="R22:S22"/>
    <mergeCell ref="T22:U22"/>
    <mergeCell ref="L8:P8"/>
    <mergeCell ref="G2:J2"/>
    <mergeCell ref="L3:U3"/>
    <mergeCell ref="L9:L10"/>
    <mergeCell ref="M9:N9"/>
    <mergeCell ref="O9:P9"/>
    <mergeCell ref="Q9:Q10"/>
    <mergeCell ref="T9:U9"/>
    <mergeCell ref="R9:S9"/>
    <mergeCell ref="M22:N22"/>
    <mergeCell ref="G6:H6"/>
    <mergeCell ref="R6:U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opLeftCell="A33" workbookViewId="0">
      <selection sqref="A1:D14"/>
    </sheetView>
  </sheetViews>
  <sheetFormatPr defaultRowHeight="15" x14ac:dyDescent="0.25"/>
  <cols>
    <col min="2" max="2" width="44.85546875" customWidth="1"/>
    <col min="3" max="3" width="11" bestFit="1" customWidth="1"/>
    <col min="4" max="4" width="10.28515625" customWidth="1"/>
    <col min="5" max="5" width="10.42578125" style="165" customWidth="1"/>
    <col min="8" max="8" width="44.7109375" customWidth="1"/>
    <col min="9" max="9" width="12.5703125" customWidth="1"/>
    <col min="10" max="10" width="12" customWidth="1"/>
    <col min="11" max="11" width="13" customWidth="1"/>
    <col min="13" max="13" width="29.5703125" customWidth="1"/>
    <col min="14" max="14" width="10.85546875" customWidth="1"/>
    <col min="15" max="16" width="9.85546875" customWidth="1"/>
    <col min="17" max="17" width="9.140625" customWidth="1"/>
    <col min="18" max="19" width="10" customWidth="1"/>
    <col min="20" max="20" width="21.28515625" customWidth="1"/>
    <col min="21" max="21" width="10.42578125" customWidth="1"/>
    <col min="22" max="23" width="11.5703125" customWidth="1"/>
    <col min="24" max="24" width="10" customWidth="1"/>
    <col min="25" max="25" width="10.5703125" customWidth="1"/>
  </cols>
  <sheetData>
    <row r="1" spans="1:26" ht="16.5" x14ac:dyDescent="0.25">
      <c r="A1" s="376" t="s">
        <v>621</v>
      </c>
      <c r="B1" s="376"/>
      <c r="G1" s="428" t="s">
        <v>621</v>
      </c>
      <c r="H1" s="428"/>
      <c r="I1" s="428"/>
      <c r="J1" s="286"/>
      <c r="K1" s="286"/>
      <c r="M1" s="357" t="s">
        <v>622</v>
      </c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</row>
    <row r="2" spans="1:26" ht="29.25" customHeight="1" x14ac:dyDescent="0.25">
      <c r="A2" s="377" t="s">
        <v>652</v>
      </c>
      <c r="B2" s="377"/>
      <c r="G2" s="364" t="s">
        <v>653</v>
      </c>
      <c r="H2" s="364"/>
      <c r="I2" s="364"/>
      <c r="J2" s="364"/>
      <c r="K2" s="267"/>
      <c r="M2" s="360" t="s">
        <v>656</v>
      </c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</row>
    <row r="3" spans="1:26" x14ac:dyDescent="0.25">
      <c r="A3" s="31"/>
      <c r="B3" s="7"/>
      <c r="G3" s="4"/>
      <c r="H3" s="267"/>
      <c r="I3" s="210"/>
      <c r="J3" s="210"/>
      <c r="K3" s="21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</row>
    <row r="4" spans="1:26" x14ac:dyDescent="0.25">
      <c r="A4" s="7"/>
      <c r="B4" s="7"/>
      <c r="G4" s="4"/>
      <c r="H4" s="210"/>
      <c r="I4" s="205" t="s">
        <v>623</v>
      </c>
      <c r="J4" s="205"/>
      <c r="K4" s="20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277" t="s">
        <v>127</v>
      </c>
    </row>
    <row r="5" spans="1:26" ht="30" x14ac:dyDescent="0.25">
      <c r="A5" s="7"/>
      <c r="B5" s="277" t="s">
        <v>283</v>
      </c>
      <c r="G5" s="4"/>
      <c r="H5" s="210"/>
      <c r="I5" s="205" t="s">
        <v>179</v>
      </c>
      <c r="J5" s="205"/>
      <c r="K5" s="205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77" t="s">
        <v>179</v>
      </c>
    </row>
    <row r="6" spans="1:26" ht="28.5" x14ac:dyDescent="0.25">
      <c r="A6" s="7"/>
      <c r="B6" s="29" t="s">
        <v>179</v>
      </c>
      <c r="G6" s="396" t="s">
        <v>1</v>
      </c>
      <c r="H6" s="429"/>
      <c r="I6" s="157" t="s">
        <v>181</v>
      </c>
      <c r="J6" s="157" t="s">
        <v>631</v>
      </c>
      <c r="K6" s="157" t="s">
        <v>654</v>
      </c>
      <c r="M6" s="7"/>
      <c r="N6" s="7"/>
      <c r="O6" s="7"/>
      <c r="P6" s="7"/>
      <c r="Q6" s="7"/>
      <c r="R6" s="7"/>
      <c r="S6" s="7"/>
      <c r="T6" s="7"/>
      <c r="U6" s="361"/>
      <c r="V6" s="361"/>
      <c r="W6" s="361"/>
      <c r="X6" s="361"/>
      <c r="Y6" s="361"/>
    </row>
    <row r="7" spans="1:26" ht="30" x14ac:dyDescent="0.25">
      <c r="A7" s="378" t="s">
        <v>1</v>
      </c>
      <c r="B7" s="379"/>
      <c r="C7" s="272" t="s">
        <v>181</v>
      </c>
      <c r="D7" s="274" t="s">
        <v>631</v>
      </c>
      <c r="E7" s="147" t="s">
        <v>551</v>
      </c>
      <c r="G7" s="212" t="s">
        <v>355</v>
      </c>
      <c r="H7" s="119" t="s">
        <v>56</v>
      </c>
      <c r="I7" s="119">
        <v>0</v>
      </c>
      <c r="J7" s="119">
        <v>0</v>
      </c>
      <c r="K7" s="119">
        <v>0</v>
      </c>
      <c r="M7" s="7"/>
      <c r="N7" s="7"/>
      <c r="O7" s="7"/>
      <c r="P7" s="7"/>
      <c r="Q7" s="7"/>
      <c r="R7" s="7"/>
      <c r="S7" s="7"/>
      <c r="T7" s="7"/>
      <c r="U7" s="263"/>
      <c r="V7" s="263"/>
      <c r="W7" s="263"/>
      <c r="X7" s="263"/>
      <c r="Y7" s="263"/>
    </row>
    <row r="8" spans="1:26" ht="16.5" x14ac:dyDescent="0.25">
      <c r="A8" s="141" t="s">
        <v>307</v>
      </c>
      <c r="B8" s="16" t="s">
        <v>3</v>
      </c>
      <c r="C8" s="16">
        <v>0</v>
      </c>
      <c r="D8" s="1">
        <v>0</v>
      </c>
      <c r="E8" s="1">
        <v>0</v>
      </c>
      <c r="G8" s="212" t="s">
        <v>356</v>
      </c>
      <c r="H8" s="119" t="s">
        <v>55</v>
      </c>
      <c r="I8" s="119">
        <v>0</v>
      </c>
      <c r="J8" s="119">
        <v>0</v>
      </c>
      <c r="K8" s="119">
        <v>0</v>
      </c>
      <c r="M8" s="352" t="s">
        <v>46</v>
      </c>
      <c r="N8" s="350"/>
      <c r="O8" s="350"/>
      <c r="P8" s="350"/>
      <c r="Q8" s="350"/>
      <c r="R8" s="350"/>
      <c r="S8" s="351"/>
      <c r="T8" s="352" t="s">
        <v>87</v>
      </c>
      <c r="U8" s="350"/>
      <c r="V8" s="350"/>
      <c r="W8" s="350"/>
      <c r="X8" s="350"/>
      <c r="Y8" s="350"/>
      <c r="Z8" s="351"/>
    </row>
    <row r="9" spans="1:26" ht="30" x14ac:dyDescent="0.25">
      <c r="A9" s="141" t="s">
        <v>412</v>
      </c>
      <c r="B9" s="16" t="s">
        <v>17</v>
      </c>
      <c r="C9" s="16">
        <v>0</v>
      </c>
      <c r="D9" s="1">
        <v>0</v>
      </c>
      <c r="E9" s="1">
        <v>0</v>
      </c>
      <c r="G9" s="212" t="s">
        <v>357</v>
      </c>
      <c r="H9" s="119" t="s">
        <v>185</v>
      </c>
      <c r="I9" s="119">
        <v>0</v>
      </c>
      <c r="J9" s="119">
        <v>0</v>
      </c>
      <c r="K9" s="119">
        <v>0</v>
      </c>
      <c r="M9" s="422" t="s">
        <v>1</v>
      </c>
      <c r="N9" s="424" t="s">
        <v>279</v>
      </c>
      <c r="O9" s="430"/>
      <c r="P9" s="425"/>
      <c r="Q9" s="431" t="s">
        <v>280</v>
      </c>
      <c r="R9" s="431"/>
      <c r="S9" s="431"/>
      <c r="T9" s="431" t="s">
        <v>1</v>
      </c>
      <c r="U9" s="431" t="s">
        <v>279</v>
      </c>
      <c r="V9" s="431"/>
      <c r="W9" s="431"/>
      <c r="X9" s="424" t="s">
        <v>280</v>
      </c>
      <c r="Y9" s="430"/>
      <c r="Z9" s="425"/>
    </row>
    <row r="10" spans="1:26" ht="30" x14ac:dyDescent="0.25">
      <c r="A10" s="141" t="s">
        <v>310</v>
      </c>
      <c r="B10" s="32" t="s">
        <v>18</v>
      </c>
      <c r="C10" s="32">
        <v>0</v>
      </c>
      <c r="D10" s="1">
        <v>0</v>
      </c>
      <c r="E10" s="1">
        <v>0</v>
      </c>
      <c r="G10" s="212" t="s">
        <v>359</v>
      </c>
      <c r="H10" s="119" t="s">
        <v>48</v>
      </c>
      <c r="I10" s="119">
        <v>0</v>
      </c>
      <c r="J10" s="119">
        <v>0</v>
      </c>
      <c r="K10" s="119">
        <v>0</v>
      </c>
      <c r="M10" s="423"/>
      <c r="N10" s="9" t="s">
        <v>632</v>
      </c>
      <c r="O10" s="9" t="s">
        <v>631</v>
      </c>
      <c r="P10" s="9" t="s">
        <v>655</v>
      </c>
      <c r="Q10" s="9" t="s">
        <v>632</v>
      </c>
      <c r="R10" s="9" t="s">
        <v>631</v>
      </c>
      <c r="S10" s="9" t="s">
        <v>551</v>
      </c>
      <c r="T10" s="431"/>
      <c r="U10" s="9" t="s">
        <v>632</v>
      </c>
      <c r="V10" s="9" t="s">
        <v>631</v>
      </c>
      <c r="W10" s="9" t="s">
        <v>551</v>
      </c>
      <c r="X10" s="9" t="s">
        <v>632</v>
      </c>
      <c r="Y10" s="9" t="s">
        <v>631</v>
      </c>
      <c r="Z10" s="9" t="s">
        <v>551</v>
      </c>
    </row>
    <row r="11" spans="1:26" ht="30" x14ac:dyDescent="0.25">
      <c r="A11" s="141" t="s">
        <v>311</v>
      </c>
      <c r="B11" s="16" t="s">
        <v>4</v>
      </c>
      <c r="C11" s="16">
        <v>0</v>
      </c>
      <c r="D11" s="1">
        <v>0</v>
      </c>
      <c r="E11" s="1">
        <v>0</v>
      </c>
      <c r="G11" s="212" t="s">
        <v>360</v>
      </c>
      <c r="H11" s="119" t="s">
        <v>49</v>
      </c>
      <c r="I11" s="119">
        <v>0</v>
      </c>
      <c r="J11" s="119">
        <v>0</v>
      </c>
      <c r="K11" s="119">
        <v>0</v>
      </c>
      <c r="M11" s="10" t="s">
        <v>223</v>
      </c>
      <c r="N11" s="14">
        <f>'[2]2.Bevételek'!M8+'[2]2.Bevételek'!M9+'[2]2.Bevételek'!M10+'[2]2.Bevételek'!M11+'[2]2.Bevételek'!M12+'[2]2.Bevételek'!M13</f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0" t="s">
        <v>5</v>
      </c>
      <c r="U11" s="16">
        <v>0</v>
      </c>
      <c r="V11" s="16">
        <v>19</v>
      </c>
      <c r="W11" s="16">
        <v>19</v>
      </c>
      <c r="X11" s="16">
        <v>0</v>
      </c>
      <c r="Y11" s="206">
        <v>0</v>
      </c>
      <c r="Z11" s="206">
        <v>0</v>
      </c>
    </row>
    <row r="12" spans="1:26" ht="30" x14ac:dyDescent="0.25">
      <c r="A12" s="141" t="s">
        <v>350</v>
      </c>
      <c r="B12" s="16" t="s">
        <v>413</v>
      </c>
      <c r="C12" s="16">
        <v>0</v>
      </c>
      <c r="D12" s="1">
        <v>0</v>
      </c>
      <c r="E12" s="1">
        <v>0</v>
      </c>
      <c r="G12" s="212" t="s">
        <v>362</v>
      </c>
      <c r="H12" s="119" t="s">
        <v>364</v>
      </c>
      <c r="I12" s="119">
        <v>0</v>
      </c>
      <c r="J12" s="119">
        <v>0</v>
      </c>
      <c r="K12" s="119">
        <v>0</v>
      </c>
      <c r="M12" s="10" t="s">
        <v>96</v>
      </c>
      <c r="N12" s="14">
        <v>190</v>
      </c>
      <c r="O12" s="14">
        <v>190</v>
      </c>
      <c r="P12" s="14">
        <v>190</v>
      </c>
      <c r="Q12" s="14">
        <v>0</v>
      </c>
      <c r="R12" s="14">
        <v>0</v>
      </c>
      <c r="S12" s="14">
        <v>0</v>
      </c>
      <c r="T12" s="10" t="s">
        <v>91</v>
      </c>
      <c r="U12" s="16">
        <v>20</v>
      </c>
      <c r="V12" s="16">
        <v>10</v>
      </c>
      <c r="W12" s="16">
        <v>10</v>
      </c>
      <c r="X12" s="16">
        <v>0</v>
      </c>
      <c r="Y12" s="206">
        <v>0</v>
      </c>
      <c r="Z12" s="206">
        <v>0</v>
      </c>
    </row>
    <row r="13" spans="1:26" ht="30" x14ac:dyDescent="0.25">
      <c r="A13" s="142" t="s">
        <v>312</v>
      </c>
      <c r="B13" s="36" t="s">
        <v>414</v>
      </c>
      <c r="C13" s="37">
        <f>SUM(C8:C12)</f>
        <v>0</v>
      </c>
      <c r="D13" s="37">
        <f>SUM(D8:D12)</f>
        <v>0</v>
      </c>
      <c r="E13" s="37">
        <f>SUM(E8:E12)</f>
        <v>0</v>
      </c>
      <c r="G13" s="206" t="s">
        <v>624</v>
      </c>
      <c r="H13" s="16" t="s">
        <v>625</v>
      </c>
      <c r="I13" s="16">
        <v>190</v>
      </c>
      <c r="J13" s="16">
        <v>190</v>
      </c>
      <c r="K13" s="16">
        <v>190</v>
      </c>
      <c r="M13" s="10" t="s">
        <v>75</v>
      </c>
      <c r="N13" s="14">
        <f>'[2]2.2 Működési bevételek'!M8+'[2]2.2 Működési bevételek'!M9+'[2]2.2 Működési bevételek'!M10+'[2]2.2 Működési bevételek'!M13+'[2]2.2 Működési bevételek'!M14</f>
        <v>0</v>
      </c>
      <c r="O13" s="14">
        <v>0</v>
      </c>
      <c r="P13" s="14">
        <v>0</v>
      </c>
      <c r="Q13" s="14">
        <f>'[2]2.2 Működési bevételek'!M7</f>
        <v>0</v>
      </c>
      <c r="R13" s="14">
        <v>0</v>
      </c>
      <c r="S13" s="14">
        <v>0</v>
      </c>
      <c r="T13" s="10" t="s">
        <v>92</v>
      </c>
      <c r="U13" s="16">
        <v>170</v>
      </c>
      <c r="V13" s="16">
        <v>69</v>
      </c>
      <c r="W13" s="16">
        <v>69</v>
      </c>
      <c r="X13" s="16">
        <v>0</v>
      </c>
      <c r="Y13" s="206">
        <v>0</v>
      </c>
      <c r="Z13" s="206">
        <v>0</v>
      </c>
    </row>
    <row r="14" spans="1:26" ht="30" x14ac:dyDescent="0.25">
      <c r="A14" s="141" t="s">
        <v>313</v>
      </c>
      <c r="B14" s="32" t="s">
        <v>21</v>
      </c>
      <c r="C14" s="32"/>
      <c r="D14" s="1"/>
      <c r="E14" s="1"/>
      <c r="G14" s="212" t="s">
        <v>368</v>
      </c>
      <c r="H14" s="119" t="s">
        <v>184</v>
      </c>
      <c r="I14" s="119">
        <f>SUM(I13:I13)</f>
        <v>190</v>
      </c>
      <c r="J14" s="119">
        <f>SUM(J13:J13)</f>
        <v>190</v>
      </c>
      <c r="K14" s="119">
        <f>SUM(K13:K13)</f>
        <v>190</v>
      </c>
      <c r="M14" s="358" t="s">
        <v>220</v>
      </c>
      <c r="N14" s="353">
        <f>'[2]2.2 Működési bevételek'!M43</f>
        <v>0</v>
      </c>
      <c r="O14" s="265"/>
      <c r="P14" s="265"/>
      <c r="Q14" s="353">
        <v>0</v>
      </c>
      <c r="R14" s="265"/>
      <c r="S14" s="265"/>
      <c r="T14" s="10" t="s">
        <v>93</v>
      </c>
      <c r="U14" s="16">
        <f>'[2]3. Kiadások'!M56</f>
        <v>0</v>
      </c>
      <c r="V14" s="16">
        <v>0</v>
      </c>
      <c r="W14" s="16">
        <v>0</v>
      </c>
      <c r="X14" s="16">
        <v>0</v>
      </c>
      <c r="Y14" s="206">
        <v>0</v>
      </c>
      <c r="Z14" s="206">
        <v>0</v>
      </c>
    </row>
    <row r="15" spans="1:26" ht="30" x14ac:dyDescent="0.25">
      <c r="A15" s="141" t="s">
        <v>314</v>
      </c>
      <c r="B15" s="32" t="s">
        <v>340</v>
      </c>
      <c r="C15" s="32">
        <v>0</v>
      </c>
      <c r="D15" s="1">
        <v>0</v>
      </c>
      <c r="E15" s="1">
        <v>0</v>
      </c>
      <c r="G15" s="212" t="s">
        <v>373</v>
      </c>
      <c r="H15" s="119" t="s">
        <v>70</v>
      </c>
      <c r="I15" s="119">
        <v>0</v>
      </c>
      <c r="J15" s="119">
        <v>0</v>
      </c>
      <c r="K15" s="119">
        <v>0</v>
      </c>
      <c r="M15" s="359"/>
      <c r="N15" s="354"/>
      <c r="O15" s="266">
        <v>0</v>
      </c>
      <c r="P15" s="266">
        <v>0</v>
      </c>
      <c r="Q15" s="354"/>
      <c r="R15" s="266">
        <v>0</v>
      </c>
      <c r="S15" s="266">
        <v>0</v>
      </c>
      <c r="T15" s="10" t="s">
        <v>126</v>
      </c>
      <c r="U15" s="16">
        <f>'[2]3. Kiadások'!M80</f>
        <v>0</v>
      </c>
      <c r="V15" s="16">
        <v>0</v>
      </c>
      <c r="W15" s="16">
        <v>0</v>
      </c>
      <c r="X15" s="16">
        <v>0</v>
      </c>
      <c r="Y15" s="206">
        <v>0</v>
      </c>
      <c r="Z15" s="206">
        <v>0</v>
      </c>
    </row>
    <row r="16" spans="1:26" ht="60" x14ac:dyDescent="0.25">
      <c r="A16" s="141" t="s">
        <v>315</v>
      </c>
      <c r="B16" s="32" t="s">
        <v>341</v>
      </c>
      <c r="C16" s="32"/>
      <c r="D16" s="1">
        <v>19</v>
      </c>
      <c r="E16" s="1">
        <v>19</v>
      </c>
      <c r="G16" s="206"/>
      <c r="H16" s="26" t="s">
        <v>187</v>
      </c>
      <c r="I16" s="26">
        <v>190</v>
      </c>
      <c r="J16" s="26">
        <v>190</v>
      </c>
      <c r="K16" s="26">
        <v>190</v>
      </c>
      <c r="M16" s="10" t="s">
        <v>98</v>
      </c>
      <c r="N16" s="14">
        <f>'[2]2.2 Működési bevételek'!M44</f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0" t="s">
        <v>94</v>
      </c>
      <c r="U16" s="16">
        <f>'[2]3. Kiadások'!M61</f>
        <v>0</v>
      </c>
      <c r="V16" s="16">
        <v>0</v>
      </c>
      <c r="W16" s="16">
        <v>0</v>
      </c>
      <c r="X16" s="16">
        <v>0</v>
      </c>
      <c r="Y16" s="206">
        <v>0</v>
      </c>
      <c r="Z16" s="206">
        <v>0</v>
      </c>
    </row>
    <row r="17" spans="1:26" x14ac:dyDescent="0.25">
      <c r="A17" s="142" t="s">
        <v>316</v>
      </c>
      <c r="B17" s="36" t="s">
        <v>22</v>
      </c>
      <c r="C17" s="36">
        <f>SUM(C14:C16)</f>
        <v>0</v>
      </c>
      <c r="D17" s="1">
        <v>19</v>
      </c>
      <c r="E17" s="1">
        <v>19</v>
      </c>
      <c r="G17" s="212" t="s">
        <v>383</v>
      </c>
      <c r="H17" s="26" t="s">
        <v>75</v>
      </c>
      <c r="I17" s="26">
        <v>0</v>
      </c>
      <c r="J17" s="26">
        <v>0</v>
      </c>
      <c r="K17" s="26">
        <v>0</v>
      </c>
      <c r="M17" s="10" t="s">
        <v>626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0" t="s">
        <v>438</v>
      </c>
      <c r="U17" s="16">
        <v>0</v>
      </c>
      <c r="V17" s="16">
        <v>0</v>
      </c>
      <c r="W17" s="16">
        <v>0</v>
      </c>
      <c r="X17" s="16">
        <v>0</v>
      </c>
      <c r="Y17" s="206">
        <v>0</v>
      </c>
      <c r="Z17" s="206">
        <v>0</v>
      </c>
    </row>
    <row r="18" spans="1:26" ht="28.5" x14ac:dyDescent="0.25">
      <c r="A18" s="143" t="s">
        <v>317</v>
      </c>
      <c r="B18" s="33" t="s">
        <v>5</v>
      </c>
      <c r="C18" s="33">
        <f>C13+C17</f>
        <v>0</v>
      </c>
      <c r="D18" s="161">
        <v>19</v>
      </c>
      <c r="E18" s="161">
        <v>19</v>
      </c>
      <c r="G18" s="212" t="s">
        <v>408</v>
      </c>
      <c r="H18" s="26" t="s">
        <v>85</v>
      </c>
      <c r="I18" s="26">
        <v>0</v>
      </c>
      <c r="J18" s="26">
        <v>0</v>
      </c>
      <c r="K18" s="26">
        <v>0</v>
      </c>
      <c r="M18" s="11" t="s">
        <v>100</v>
      </c>
      <c r="N18" s="15">
        <f>SUM(N11:N17)</f>
        <v>190</v>
      </c>
      <c r="O18" s="15">
        <f>SUM(O11:O17)</f>
        <v>190</v>
      </c>
      <c r="P18" s="15">
        <f>SUM(P11:P17)</f>
        <v>190</v>
      </c>
      <c r="Q18" s="14">
        <v>0</v>
      </c>
      <c r="R18" s="14">
        <v>0</v>
      </c>
      <c r="S18" s="14">
        <v>0</v>
      </c>
      <c r="T18" s="11" t="s">
        <v>102</v>
      </c>
      <c r="U18" s="26">
        <f>SUM(U11:U16)</f>
        <v>190</v>
      </c>
      <c r="V18" s="26">
        <f>SUM(V11:V17)</f>
        <v>98</v>
      </c>
      <c r="W18" s="26">
        <f>SUM(W11:W17)</f>
        <v>98</v>
      </c>
      <c r="X18" s="26">
        <f t="shared" ref="X18:Y18" si="0">SUM(X11:X17)</f>
        <v>0</v>
      </c>
      <c r="Y18" s="26">
        <f t="shared" si="0"/>
        <v>0</v>
      </c>
      <c r="Z18" s="26">
        <f t="shared" ref="Z18" si="1">SUM(Z11:Z17)</f>
        <v>0</v>
      </c>
    </row>
    <row r="19" spans="1:26" ht="30" x14ac:dyDescent="0.25">
      <c r="A19" s="141" t="s">
        <v>318</v>
      </c>
      <c r="B19" s="32" t="s">
        <v>342</v>
      </c>
      <c r="C19" s="32">
        <v>0</v>
      </c>
      <c r="D19" s="1">
        <v>0</v>
      </c>
      <c r="E19" s="1">
        <v>0</v>
      </c>
      <c r="G19" s="212" t="s">
        <v>539</v>
      </c>
      <c r="H19" s="26" t="s">
        <v>633</v>
      </c>
      <c r="I19" s="26">
        <v>0</v>
      </c>
      <c r="J19" s="26">
        <v>0</v>
      </c>
      <c r="K19" s="26">
        <v>0</v>
      </c>
      <c r="M19" s="10" t="s">
        <v>97</v>
      </c>
      <c r="N19" s="118">
        <v>0</v>
      </c>
      <c r="O19" s="118">
        <v>0</v>
      </c>
      <c r="P19" s="118">
        <v>0</v>
      </c>
      <c r="Q19" s="14">
        <f>'[2]2.1 Költségvetési bevételek'!M42+'[2]2.1 Költségvetési bevételek'!M45</f>
        <v>0</v>
      </c>
      <c r="R19" s="265">
        <v>0</v>
      </c>
      <c r="S19" s="265">
        <v>0</v>
      </c>
      <c r="T19" s="264" t="s">
        <v>95</v>
      </c>
      <c r="U19" s="88">
        <v>0</v>
      </c>
      <c r="V19" s="88">
        <v>0</v>
      </c>
      <c r="W19" s="88">
        <v>0</v>
      </c>
      <c r="X19" s="88">
        <v>0</v>
      </c>
      <c r="Y19" s="265">
        <v>92</v>
      </c>
      <c r="Z19" s="265">
        <v>92</v>
      </c>
    </row>
    <row r="20" spans="1:26" ht="30" x14ac:dyDescent="0.25">
      <c r="A20" s="141" t="s">
        <v>319</v>
      </c>
      <c r="B20" s="32" t="s">
        <v>343</v>
      </c>
      <c r="C20" s="32">
        <v>0</v>
      </c>
      <c r="D20" s="1">
        <v>0</v>
      </c>
      <c r="E20" s="1">
        <v>0</v>
      </c>
      <c r="G20" s="212" t="s">
        <v>463</v>
      </c>
      <c r="H20" s="26" t="s">
        <v>98</v>
      </c>
      <c r="I20" s="26">
        <v>0</v>
      </c>
      <c r="J20" s="26">
        <v>0</v>
      </c>
      <c r="K20" s="26">
        <v>0</v>
      </c>
      <c r="M20" s="10" t="s">
        <v>125</v>
      </c>
      <c r="N20" s="118">
        <v>0</v>
      </c>
      <c r="O20" s="118">
        <v>0</v>
      </c>
      <c r="P20" s="118">
        <v>0</v>
      </c>
      <c r="Q20" s="14">
        <f>'[2]2.2 Működési bevételek'!M45</f>
        <v>0</v>
      </c>
      <c r="R20" s="265">
        <v>0</v>
      </c>
      <c r="S20" s="265">
        <v>0</v>
      </c>
      <c r="T20" s="264" t="s">
        <v>37</v>
      </c>
      <c r="U20" s="88">
        <v>0</v>
      </c>
      <c r="V20" s="88">
        <v>0</v>
      </c>
      <c r="W20" s="88">
        <v>0</v>
      </c>
      <c r="X20" s="88">
        <v>0</v>
      </c>
      <c r="Y20" s="265">
        <f>'[2]3. Kiadások'!M71</f>
        <v>0</v>
      </c>
      <c r="Z20" s="265">
        <f>'[2]3. Kiadások'!N71</f>
        <v>0</v>
      </c>
    </row>
    <row r="21" spans="1:26" ht="28.5" x14ac:dyDescent="0.25">
      <c r="A21" s="141" t="s">
        <v>320</v>
      </c>
      <c r="B21" s="32" t="s">
        <v>344</v>
      </c>
      <c r="C21" s="32">
        <v>13</v>
      </c>
      <c r="D21" s="1">
        <v>6</v>
      </c>
      <c r="E21" s="1">
        <v>6</v>
      </c>
      <c r="G21" s="212" t="s">
        <v>540</v>
      </c>
      <c r="H21" s="26" t="s">
        <v>541</v>
      </c>
      <c r="I21" s="26">
        <v>0</v>
      </c>
      <c r="J21" s="26">
        <v>0</v>
      </c>
      <c r="K21" s="26">
        <v>0</v>
      </c>
      <c r="M21" s="11" t="s">
        <v>99</v>
      </c>
      <c r="N21" s="118">
        <v>0</v>
      </c>
      <c r="O21" s="118">
        <v>0</v>
      </c>
      <c r="P21" s="118">
        <v>0</v>
      </c>
      <c r="Q21" s="15">
        <f>SUM(Q13:Q20)</f>
        <v>0</v>
      </c>
      <c r="R21" s="15">
        <v>0</v>
      </c>
      <c r="S21" s="15">
        <v>0</v>
      </c>
      <c r="T21" s="11" t="s">
        <v>128</v>
      </c>
      <c r="U21" s="80">
        <f>U19+U20</f>
        <v>0</v>
      </c>
      <c r="V21" s="80">
        <f t="shared" ref="V21:Y21" si="2">V19+V20</f>
        <v>0</v>
      </c>
      <c r="W21" s="80">
        <f t="shared" ref="W21" si="3">W19+W20</f>
        <v>0</v>
      </c>
      <c r="X21" s="80">
        <f t="shared" si="2"/>
        <v>0</v>
      </c>
      <c r="Y21" s="80">
        <f t="shared" si="2"/>
        <v>92</v>
      </c>
      <c r="Z21" s="80">
        <f t="shared" ref="Z21" si="4">Z19+Z20</f>
        <v>92</v>
      </c>
    </row>
    <row r="22" spans="1:26" ht="16.5" x14ac:dyDescent="0.25">
      <c r="A22" s="141" t="s">
        <v>345</v>
      </c>
      <c r="B22" s="32" t="s">
        <v>346</v>
      </c>
      <c r="C22" s="32">
        <v>0</v>
      </c>
      <c r="D22" s="1">
        <v>0</v>
      </c>
      <c r="E22" s="1">
        <v>0</v>
      </c>
      <c r="G22" s="212" t="s">
        <v>410</v>
      </c>
      <c r="H22" s="26" t="s">
        <v>278</v>
      </c>
      <c r="I22" s="26">
        <v>0</v>
      </c>
      <c r="J22" s="26">
        <v>0</v>
      </c>
      <c r="K22" s="26">
        <v>0</v>
      </c>
      <c r="M22" s="13" t="s">
        <v>101</v>
      </c>
      <c r="N22" s="362">
        <f>N18+Q21</f>
        <v>190</v>
      </c>
      <c r="O22" s="362"/>
      <c r="P22" s="362">
        <f>O18+O21</f>
        <v>190</v>
      </c>
      <c r="Q22" s="362"/>
      <c r="R22" s="362">
        <f>P18+S21</f>
        <v>190</v>
      </c>
      <c r="S22" s="362"/>
      <c r="T22" s="13" t="s">
        <v>129</v>
      </c>
      <c r="U22" s="352">
        <f>SUM(U18+X21)</f>
        <v>190</v>
      </c>
      <c r="V22" s="350"/>
      <c r="W22" s="350">
        <f>V18+Y21</f>
        <v>190</v>
      </c>
      <c r="X22" s="350"/>
      <c r="Y22" s="350">
        <f>W18+Z21</f>
        <v>190</v>
      </c>
      <c r="Z22" s="351"/>
    </row>
    <row r="23" spans="1:26" x14ac:dyDescent="0.25">
      <c r="A23" s="141" t="s">
        <v>321</v>
      </c>
      <c r="B23" s="32" t="s">
        <v>347</v>
      </c>
      <c r="C23" s="32">
        <v>7</v>
      </c>
      <c r="D23" s="1">
        <v>4</v>
      </c>
      <c r="E23" s="1">
        <v>4</v>
      </c>
      <c r="G23" s="206"/>
      <c r="H23" s="26" t="s">
        <v>189</v>
      </c>
      <c r="I23" s="26">
        <f>I17+I18+I19+I22</f>
        <v>0</v>
      </c>
      <c r="J23" s="26">
        <f>J17+J18+J19+J22</f>
        <v>0</v>
      </c>
      <c r="K23" s="26">
        <f>K17+K18+K19+K22</f>
        <v>0</v>
      </c>
    </row>
    <row r="24" spans="1:26" ht="15.75" x14ac:dyDescent="0.25">
      <c r="A24" s="143" t="s">
        <v>322</v>
      </c>
      <c r="B24" s="38" t="s">
        <v>348</v>
      </c>
      <c r="C24" s="38">
        <f>SUM(C19:C23)</f>
        <v>20</v>
      </c>
      <c r="D24" s="38">
        <f>SUM(D19:D23)</f>
        <v>10</v>
      </c>
      <c r="E24" s="38">
        <f>SUM(E19:E23)</f>
        <v>10</v>
      </c>
      <c r="G24" s="287"/>
      <c r="H24" s="287" t="s">
        <v>411</v>
      </c>
      <c r="I24" s="287">
        <v>190</v>
      </c>
      <c r="J24" s="287">
        <v>190</v>
      </c>
      <c r="K24" s="287">
        <v>190</v>
      </c>
    </row>
    <row r="25" spans="1:26" x14ac:dyDescent="0.25">
      <c r="A25" s="141" t="s">
        <v>349</v>
      </c>
      <c r="B25" s="16" t="s">
        <v>7</v>
      </c>
      <c r="C25" s="16">
        <v>0</v>
      </c>
      <c r="D25" s="1">
        <v>0</v>
      </c>
      <c r="E25" s="1">
        <v>0</v>
      </c>
    </row>
    <row r="26" spans="1:26" x14ac:dyDescent="0.25">
      <c r="A26" s="141" t="s">
        <v>323</v>
      </c>
      <c r="B26" s="16" t="s">
        <v>415</v>
      </c>
      <c r="C26" s="16">
        <v>0</v>
      </c>
      <c r="D26" s="1">
        <v>0</v>
      </c>
      <c r="E26" s="1">
        <v>0</v>
      </c>
    </row>
    <row r="27" spans="1:26" ht="30" x14ac:dyDescent="0.25">
      <c r="A27" s="141" t="s">
        <v>323</v>
      </c>
      <c r="B27" s="16" t="s">
        <v>416</v>
      </c>
      <c r="C27" s="16">
        <v>60</v>
      </c>
      <c r="D27" s="1">
        <v>21</v>
      </c>
      <c r="E27" s="1">
        <v>21</v>
      </c>
    </row>
    <row r="28" spans="1:26" x14ac:dyDescent="0.25">
      <c r="A28" s="142" t="s">
        <v>324</v>
      </c>
      <c r="B28" s="36" t="s">
        <v>9</v>
      </c>
      <c r="C28" s="36">
        <f>SUM(C25:C27)</f>
        <v>60</v>
      </c>
      <c r="D28" s="36">
        <f>SUM(D25:D27)</f>
        <v>21</v>
      </c>
      <c r="E28" s="36">
        <f>SUM(E25:E27)</f>
        <v>21</v>
      </c>
    </row>
    <row r="29" spans="1:26" x14ac:dyDescent="0.25">
      <c r="A29" s="141" t="s">
        <v>325</v>
      </c>
      <c r="B29" s="32" t="s">
        <v>10</v>
      </c>
      <c r="C29" s="32"/>
      <c r="D29" s="1">
        <v>0</v>
      </c>
      <c r="E29" s="1">
        <v>0</v>
      </c>
    </row>
    <row r="30" spans="1:26" x14ac:dyDescent="0.25">
      <c r="A30" s="141" t="s">
        <v>326</v>
      </c>
      <c r="B30" s="32" t="s">
        <v>11</v>
      </c>
      <c r="C30" s="32">
        <v>40</v>
      </c>
      <c r="D30" s="1">
        <v>0</v>
      </c>
      <c r="E30" s="1">
        <v>0</v>
      </c>
    </row>
    <row r="31" spans="1:26" x14ac:dyDescent="0.25">
      <c r="A31" s="142" t="s">
        <v>327</v>
      </c>
      <c r="B31" s="36" t="s">
        <v>12</v>
      </c>
      <c r="C31" s="36">
        <f>SUM(C29:C30)</f>
        <v>40</v>
      </c>
      <c r="D31" s="36">
        <f>SUM(D29:D30)</f>
        <v>0</v>
      </c>
      <c r="E31" s="36">
        <f>SUM(E29:E30)</f>
        <v>0</v>
      </c>
    </row>
    <row r="32" spans="1:26" x14ac:dyDescent="0.25">
      <c r="A32" s="141" t="s">
        <v>328</v>
      </c>
      <c r="B32" s="16" t="s">
        <v>13</v>
      </c>
      <c r="C32" s="16">
        <v>0</v>
      </c>
      <c r="D32" s="1">
        <v>0</v>
      </c>
      <c r="E32" s="1">
        <v>0</v>
      </c>
    </row>
    <row r="33" spans="1:5" x14ac:dyDescent="0.25">
      <c r="A33" s="141" t="s">
        <v>417</v>
      </c>
      <c r="B33" s="16" t="s">
        <v>23</v>
      </c>
      <c r="C33" s="16">
        <v>0</v>
      </c>
      <c r="D33" s="1">
        <v>0</v>
      </c>
      <c r="E33" s="1">
        <v>0</v>
      </c>
    </row>
    <row r="34" spans="1:5" x14ac:dyDescent="0.25">
      <c r="A34" s="141" t="s">
        <v>418</v>
      </c>
      <c r="B34" s="16" t="s">
        <v>14</v>
      </c>
      <c r="C34" s="16">
        <v>0</v>
      </c>
      <c r="D34" s="1">
        <v>0</v>
      </c>
      <c r="E34" s="1">
        <v>0</v>
      </c>
    </row>
    <row r="35" spans="1:5" x14ac:dyDescent="0.25">
      <c r="A35" s="141" t="s">
        <v>330</v>
      </c>
      <c r="B35" s="16" t="s">
        <v>24</v>
      </c>
      <c r="C35" s="16">
        <v>0</v>
      </c>
      <c r="D35" s="1">
        <v>0</v>
      </c>
      <c r="E35" s="1">
        <v>0</v>
      </c>
    </row>
    <row r="36" spans="1:5" x14ac:dyDescent="0.25">
      <c r="A36" s="141" t="s">
        <v>419</v>
      </c>
      <c r="B36" s="16" t="s">
        <v>393</v>
      </c>
      <c r="C36" s="16">
        <v>0</v>
      </c>
      <c r="D36" s="1">
        <v>0</v>
      </c>
      <c r="E36" s="1">
        <v>0</v>
      </c>
    </row>
    <row r="37" spans="1:5" x14ac:dyDescent="0.25">
      <c r="A37" s="141" t="s">
        <v>420</v>
      </c>
      <c r="B37" s="16" t="s">
        <v>421</v>
      </c>
      <c r="C37" s="16">
        <v>0</v>
      </c>
      <c r="D37" s="1">
        <v>0</v>
      </c>
      <c r="E37" s="1">
        <v>0</v>
      </c>
    </row>
    <row r="38" spans="1:5" x14ac:dyDescent="0.25">
      <c r="A38" s="141" t="s">
        <v>422</v>
      </c>
      <c r="B38" s="16" t="s">
        <v>423</v>
      </c>
      <c r="C38" s="16">
        <v>40</v>
      </c>
      <c r="D38" s="1">
        <v>12</v>
      </c>
      <c r="E38" s="1">
        <v>12</v>
      </c>
    </row>
    <row r="39" spans="1:5" x14ac:dyDescent="0.25">
      <c r="A39" s="142" t="s">
        <v>332</v>
      </c>
      <c r="B39" s="36" t="s">
        <v>16</v>
      </c>
      <c r="C39" s="37">
        <f>SUM(C32:C38)</f>
        <v>40</v>
      </c>
      <c r="D39" s="37">
        <f>SUM(D32:D38)</f>
        <v>12</v>
      </c>
      <c r="E39" s="37">
        <f>SUM(E32:E38)</f>
        <v>12</v>
      </c>
    </row>
    <row r="40" spans="1:5" x14ac:dyDescent="0.25">
      <c r="A40" s="142" t="s">
        <v>333</v>
      </c>
      <c r="B40" s="36" t="s">
        <v>19</v>
      </c>
      <c r="C40" s="36">
        <v>0</v>
      </c>
      <c r="D40" s="1">
        <v>11</v>
      </c>
      <c r="E40" s="1">
        <v>11</v>
      </c>
    </row>
    <row r="41" spans="1:5" x14ac:dyDescent="0.25">
      <c r="A41" s="141" t="s">
        <v>334</v>
      </c>
      <c r="B41" s="32" t="s">
        <v>424</v>
      </c>
      <c r="C41" s="32">
        <v>30</v>
      </c>
      <c r="D41" s="1">
        <v>9</v>
      </c>
      <c r="E41" s="1">
        <v>9</v>
      </c>
    </row>
    <row r="42" spans="1:5" x14ac:dyDescent="0.25">
      <c r="A42" s="141" t="s">
        <v>425</v>
      </c>
      <c r="B42" s="32" t="s">
        <v>426</v>
      </c>
      <c r="C42" s="32">
        <v>0</v>
      </c>
      <c r="D42" s="1">
        <v>0</v>
      </c>
      <c r="E42" s="1">
        <v>0</v>
      </c>
    </row>
    <row r="43" spans="1:5" x14ac:dyDescent="0.25">
      <c r="A43" s="141" t="s">
        <v>427</v>
      </c>
      <c r="B43" s="32" t="s">
        <v>428</v>
      </c>
      <c r="C43" s="32">
        <v>0</v>
      </c>
      <c r="D43" s="1">
        <v>0</v>
      </c>
      <c r="E43" s="1">
        <v>0</v>
      </c>
    </row>
    <row r="44" spans="1:5" x14ac:dyDescent="0.25">
      <c r="A44" s="141" t="s">
        <v>429</v>
      </c>
      <c r="B44" s="32" t="s">
        <v>26</v>
      </c>
      <c r="C44" s="32">
        <v>0</v>
      </c>
      <c r="D44" s="1">
        <v>16</v>
      </c>
      <c r="E44" s="1">
        <v>16</v>
      </c>
    </row>
    <row r="45" spans="1:5" x14ac:dyDescent="0.25">
      <c r="A45" s="142" t="s">
        <v>338</v>
      </c>
      <c r="B45" s="36" t="s">
        <v>25</v>
      </c>
      <c r="C45" s="37">
        <f>SUM(C41:C44)</f>
        <v>30</v>
      </c>
      <c r="D45" s="37">
        <f>SUM(D41:D44)</f>
        <v>25</v>
      </c>
      <c r="E45" s="37">
        <f>SUM(E41:E44)</f>
        <v>25</v>
      </c>
    </row>
    <row r="46" spans="1:5" x14ac:dyDescent="0.25">
      <c r="A46" s="143" t="s">
        <v>335</v>
      </c>
      <c r="B46" s="33" t="s">
        <v>164</v>
      </c>
      <c r="C46" s="34">
        <f>SUM(C28+C31+C39+C40+C45)</f>
        <v>170</v>
      </c>
      <c r="D46" s="34">
        <f>SUM(D28+D31+D39+D40+D45)</f>
        <v>69</v>
      </c>
      <c r="E46" s="34">
        <f>SUM(E28+E31+E39+E40+E45)</f>
        <v>69</v>
      </c>
    </row>
    <row r="47" spans="1:5" x14ac:dyDescent="0.25">
      <c r="A47" s="143" t="s">
        <v>434</v>
      </c>
      <c r="B47" s="27" t="s">
        <v>93</v>
      </c>
      <c r="C47" s="27">
        <v>0</v>
      </c>
      <c r="D47" s="1">
        <v>0</v>
      </c>
      <c r="E47" s="1">
        <v>0</v>
      </c>
    </row>
    <row r="48" spans="1:5" x14ac:dyDescent="0.25">
      <c r="A48" s="143" t="s">
        <v>474</v>
      </c>
      <c r="B48" s="27" t="s">
        <v>438</v>
      </c>
      <c r="C48" s="27">
        <v>0</v>
      </c>
      <c r="D48" s="1">
        <v>0</v>
      </c>
      <c r="E48" s="1">
        <v>0</v>
      </c>
    </row>
    <row r="49" spans="1:5" x14ac:dyDescent="0.25">
      <c r="A49" s="143" t="s">
        <v>439</v>
      </c>
      <c r="B49" s="27" t="s">
        <v>28</v>
      </c>
      <c r="C49" s="27">
        <v>0</v>
      </c>
      <c r="D49" s="1">
        <v>0</v>
      </c>
      <c r="E49" s="1">
        <v>0</v>
      </c>
    </row>
    <row r="50" spans="1:5" x14ac:dyDescent="0.25">
      <c r="A50" s="154" t="s">
        <v>442</v>
      </c>
      <c r="B50" s="16" t="s">
        <v>443</v>
      </c>
      <c r="C50" s="16">
        <v>0</v>
      </c>
      <c r="D50" s="1">
        <v>91</v>
      </c>
      <c r="E50" s="1">
        <v>91</v>
      </c>
    </row>
    <row r="51" spans="1:5" x14ac:dyDescent="0.25">
      <c r="A51" s="154" t="s">
        <v>444</v>
      </c>
      <c r="B51" s="16" t="s">
        <v>31</v>
      </c>
      <c r="C51" s="16">
        <v>0</v>
      </c>
      <c r="D51" s="1">
        <v>0</v>
      </c>
      <c r="E51" s="1">
        <v>0</v>
      </c>
    </row>
    <row r="52" spans="1:5" x14ac:dyDescent="0.25">
      <c r="A52" s="143" t="s">
        <v>445</v>
      </c>
      <c r="B52" s="26" t="s">
        <v>32</v>
      </c>
      <c r="C52" s="26">
        <f>SUM(C50:C51)</f>
        <v>0</v>
      </c>
      <c r="D52" s="26">
        <v>92</v>
      </c>
      <c r="E52" s="26">
        <v>92</v>
      </c>
    </row>
    <row r="53" spans="1:5" x14ac:dyDescent="0.25">
      <c r="A53" s="141" t="s">
        <v>448</v>
      </c>
      <c r="B53" s="16" t="s">
        <v>35</v>
      </c>
      <c r="C53" s="16">
        <v>0</v>
      </c>
      <c r="D53" s="1">
        <v>0</v>
      </c>
      <c r="E53" s="1">
        <v>0</v>
      </c>
    </row>
    <row r="54" spans="1:5" x14ac:dyDescent="0.25">
      <c r="A54" s="141" t="s">
        <v>449</v>
      </c>
      <c r="B54" s="16" t="s">
        <v>36</v>
      </c>
      <c r="C54" s="16">
        <v>0</v>
      </c>
      <c r="D54" s="1">
        <v>0</v>
      </c>
      <c r="E54" s="1">
        <v>0</v>
      </c>
    </row>
    <row r="55" spans="1:5" x14ac:dyDescent="0.25">
      <c r="A55" s="141" t="s">
        <v>450</v>
      </c>
      <c r="B55" s="26" t="s">
        <v>37</v>
      </c>
      <c r="C55" s="26">
        <f>SUM(C53:C54)</f>
        <v>0</v>
      </c>
      <c r="D55" s="26">
        <f>SUM(D53:D54)</f>
        <v>0</v>
      </c>
      <c r="E55" s="26">
        <f>SUM(E53:E54)</f>
        <v>0</v>
      </c>
    </row>
    <row r="56" spans="1:5" x14ac:dyDescent="0.25">
      <c r="A56" s="141"/>
      <c r="B56" s="30" t="s">
        <v>38</v>
      </c>
      <c r="C56" s="30">
        <f>C18+C24+C46+C47+C49+C52+C55</f>
        <v>190</v>
      </c>
      <c r="D56" s="30">
        <f>D18+D24+D46+D47+D49+D52+D55</f>
        <v>190</v>
      </c>
      <c r="E56" s="30">
        <f>E18+E24+E46+E47+E49+E52+E55</f>
        <v>190</v>
      </c>
    </row>
    <row r="57" spans="1:5" x14ac:dyDescent="0.25">
      <c r="A57" s="143" t="s">
        <v>460</v>
      </c>
      <c r="B57" s="26" t="s">
        <v>41</v>
      </c>
      <c r="C57" s="26">
        <v>0</v>
      </c>
      <c r="D57" s="1"/>
      <c r="E57" s="1"/>
    </row>
    <row r="58" spans="1:5" x14ac:dyDescent="0.25">
      <c r="A58" s="143"/>
      <c r="B58" s="26" t="s">
        <v>43</v>
      </c>
      <c r="C58" s="26">
        <v>0</v>
      </c>
      <c r="D58" s="1"/>
      <c r="E58" s="1"/>
    </row>
    <row r="59" spans="1:5" x14ac:dyDescent="0.25">
      <c r="A59" s="141"/>
      <c r="B59" s="30" t="s">
        <v>213</v>
      </c>
      <c r="C59" s="30">
        <f>C56+C58</f>
        <v>190</v>
      </c>
      <c r="D59" s="30">
        <f>D56+D58</f>
        <v>190</v>
      </c>
      <c r="E59" s="30">
        <f>E56+E58</f>
        <v>190</v>
      </c>
    </row>
  </sheetData>
  <mergeCells count="27">
    <mergeCell ref="Y22:Z22"/>
    <mergeCell ref="X9:Z9"/>
    <mergeCell ref="M14:M15"/>
    <mergeCell ref="N14:N15"/>
    <mergeCell ref="Q14:Q15"/>
    <mergeCell ref="N22:O22"/>
    <mergeCell ref="U22:V22"/>
    <mergeCell ref="M9:M10"/>
    <mergeCell ref="T9:T10"/>
    <mergeCell ref="N9:P9"/>
    <mergeCell ref="Q9:S9"/>
    <mergeCell ref="P22:Q22"/>
    <mergeCell ref="R22:S22"/>
    <mergeCell ref="U9:W9"/>
    <mergeCell ref="W22:X22"/>
    <mergeCell ref="M3:Y3"/>
    <mergeCell ref="G6:H6"/>
    <mergeCell ref="U6:Y6"/>
    <mergeCell ref="A7:B7"/>
    <mergeCell ref="M8:S8"/>
    <mergeCell ref="T8:Z8"/>
    <mergeCell ref="A1:B1"/>
    <mergeCell ref="G1:I1"/>
    <mergeCell ref="M1:Y1"/>
    <mergeCell ref="A2:B2"/>
    <mergeCell ref="G2:J2"/>
    <mergeCell ref="M2:Y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9" zoomScale="240" zoomScaleNormal="240" workbookViewId="0">
      <selection sqref="A1:D14"/>
    </sheetView>
  </sheetViews>
  <sheetFormatPr defaultRowHeight="15" x14ac:dyDescent="0.25"/>
  <sheetData>
    <row r="1" spans="1:4" x14ac:dyDescent="0.25">
      <c r="A1" s="432">
        <v>7550</v>
      </c>
      <c r="B1" s="432"/>
      <c r="C1" s="434">
        <v>26304</v>
      </c>
      <c r="D1" s="434"/>
    </row>
    <row r="2" spans="1:4" x14ac:dyDescent="0.25">
      <c r="A2" s="432">
        <v>7550</v>
      </c>
      <c r="B2" s="432"/>
      <c r="C2" s="434">
        <v>7290</v>
      </c>
      <c r="D2" s="434"/>
    </row>
    <row r="3" spans="1:4" x14ac:dyDescent="0.25">
      <c r="A3" s="432">
        <v>53773</v>
      </c>
      <c r="B3" s="432"/>
      <c r="C3" s="434">
        <v>3478</v>
      </c>
      <c r="D3" s="434"/>
    </row>
    <row r="4" spans="1:4" x14ac:dyDescent="0.25">
      <c r="A4" s="432">
        <v>9452</v>
      </c>
      <c r="B4" s="432"/>
      <c r="C4" s="434">
        <v>5266</v>
      </c>
      <c r="D4" s="434"/>
    </row>
    <row r="5" spans="1:4" x14ac:dyDescent="0.25">
      <c r="A5" s="432">
        <v>10092</v>
      </c>
      <c r="B5" s="432"/>
      <c r="C5" s="434">
        <v>17422</v>
      </c>
      <c r="D5" s="434"/>
    </row>
    <row r="6" spans="1:4" x14ac:dyDescent="0.25">
      <c r="A6" s="432">
        <v>10092</v>
      </c>
      <c r="B6" s="432"/>
      <c r="C6" s="434">
        <v>12691</v>
      </c>
      <c r="D6" s="434"/>
    </row>
    <row r="7" spans="1:4" x14ac:dyDescent="0.25">
      <c r="A7" s="432">
        <v>8662</v>
      </c>
      <c r="B7" s="432"/>
      <c r="C7" s="434">
        <v>5584</v>
      </c>
      <c r="D7" s="434"/>
    </row>
    <row r="8" spans="1:4" x14ac:dyDescent="0.25">
      <c r="A8" s="432">
        <v>8662</v>
      </c>
      <c r="B8" s="432"/>
      <c r="C8" s="434">
        <v>6869</v>
      </c>
      <c r="D8" s="434"/>
    </row>
    <row r="9" spans="1:4" x14ac:dyDescent="0.25">
      <c r="A9" s="432">
        <v>3881</v>
      </c>
      <c r="B9" s="432"/>
      <c r="C9" s="434">
        <v>5516</v>
      </c>
      <c r="D9" s="434"/>
    </row>
    <row r="10" spans="1:4" x14ac:dyDescent="0.25">
      <c r="A10" s="432">
        <v>4089</v>
      </c>
      <c r="B10" s="432"/>
      <c r="C10" s="434">
        <v>5995</v>
      </c>
      <c r="D10" s="434"/>
    </row>
    <row r="11" spans="1:4" x14ac:dyDescent="0.25">
      <c r="A11" s="432">
        <v>7290</v>
      </c>
      <c r="B11" s="432"/>
      <c r="C11" s="434">
        <v>8969</v>
      </c>
      <c r="D11" s="434"/>
    </row>
    <row r="12" spans="1:4" x14ac:dyDescent="0.25">
      <c r="A12" s="432">
        <v>7290</v>
      </c>
      <c r="B12" s="432"/>
      <c r="C12" s="434">
        <v>5516</v>
      </c>
      <c r="D12" s="434"/>
    </row>
    <row r="13" spans="1:4" x14ac:dyDescent="0.25">
      <c r="A13" s="432">
        <v>3478</v>
      </c>
      <c r="B13" s="432"/>
      <c r="C13" s="434">
        <v>4572840</v>
      </c>
      <c r="D13" s="434"/>
    </row>
    <row r="14" spans="1:4" x14ac:dyDescent="0.25">
      <c r="A14" s="432">
        <v>3478</v>
      </c>
      <c r="B14" s="432"/>
      <c r="C14" s="434">
        <v>6490</v>
      </c>
      <c r="D14" s="434"/>
    </row>
    <row r="15" spans="1:4" x14ac:dyDescent="0.25">
      <c r="A15" s="432">
        <v>5266</v>
      </c>
      <c r="B15" s="432"/>
      <c r="C15" s="434">
        <v>0</v>
      </c>
      <c r="D15" s="434"/>
    </row>
    <row r="16" spans="1:4" x14ac:dyDescent="0.25">
      <c r="A16" s="432">
        <v>8519</v>
      </c>
      <c r="B16" s="432"/>
      <c r="C16" s="434">
        <v>10724</v>
      </c>
      <c r="D16" s="434"/>
    </row>
    <row r="17" spans="1:4" x14ac:dyDescent="0.25">
      <c r="A17" s="432">
        <v>8519</v>
      </c>
      <c r="B17" s="432"/>
      <c r="C17" s="434">
        <v>10898</v>
      </c>
      <c r="D17" s="434"/>
    </row>
    <row r="18" spans="1:4" x14ac:dyDescent="0.25">
      <c r="A18" s="432">
        <v>4172</v>
      </c>
      <c r="B18" s="432"/>
      <c r="C18" s="434">
        <v>252499</v>
      </c>
      <c r="D18" s="434"/>
    </row>
    <row r="19" spans="1:4" x14ac:dyDescent="0.25">
      <c r="A19" s="432">
        <v>4172</v>
      </c>
      <c r="B19" s="432"/>
      <c r="C19" s="435" t="s">
        <v>607</v>
      </c>
      <c r="D19" s="435"/>
    </row>
    <row r="20" spans="1:4" x14ac:dyDescent="0.25">
      <c r="A20" s="432">
        <v>5584</v>
      </c>
      <c r="B20" s="432"/>
    </row>
    <row r="21" spans="1:4" x14ac:dyDescent="0.25">
      <c r="A21" s="432">
        <v>5584</v>
      </c>
      <c r="B21" s="432"/>
    </row>
    <row r="22" spans="1:4" x14ac:dyDescent="0.25">
      <c r="A22" s="432">
        <v>6869</v>
      </c>
      <c r="B22" s="432"/>
    </row>
    <row r="23" spans="1:4" x14ac:dyDescent="0.25">
      <c r="A23" s="432">
        <v>6869</v>
      </c>
      <c r="B23" s="432"/>
    </row>
    <row r="24" spans="1:4" x14ac:dyDescent="0.25">
      <c r="A24" s="432">
        <v>5516</v>
      </c>
      <c r="B24" s="432"/>
    </row>
    <row r="25" spans="1:4" x14ac:dyDescent="0.25">
      <c r="A25" s="432">
        <v>5516</v>
      </c>
      <c r="B25" s="432"/>
    </row>
    <row r="26" spans="1:4" x14ac:dyDescent="0.25">
      <c r="A26" s="432">
        <v>5995</v>
      </c>
      <c r="B26" s="432"/>
    </row>
    <row r="27" spans="1:4" x14ac:dyDescent="0.25">
      <c r="A27" s="432">
        <v>25197</v>
      </c>
      <c r="B27" s="432"/>
    </row>
    <row r="28" spans="1:4" x14ac:dyDescent="0.25">
      <c r="A28" s="432">
        <v>8969</v>
      </c>
      <c r="B28" s="432"/>
    </row>
    <row r="29" spans="1:4" x14ac:dyDescent="0.25">
      <c r="A29" s="432">
        <v>5516</v>
      </c>
      <c r="B29" s="432"/>
    </row>
    <row r="30" spans="1:4" x14ac:dyDescent="0.25">
      <c r="A30" s="432">
        <v>5516</v>
      </c>
      <c r="B30" s="432"/>
    </row>
    <row r="31" spans="1:4" x14ac:dyDescent="0.25">
      <c r="A31" s="432">
        <v>10234</v>
      </c>
      <c r="B31" s="432"/>
    </row>
    <row r="32" spans="1:4" x14ac:dyDescent="0.25">
      <c r="A32" s="432">
        <v>10724</v>
      </c>
      <c r="B32" s="432"/>
    </row>
    <row r="33" spans="1:2" x14ac:dyDescent="0.25">
      <c r="A33" s="432">
        <v>6490</v>
      </c>
      <c r="B33" s="432"/>
    </row>
    <row r="34" spans="1:2" x14ac:dyDescent="0.25">
      <c r="A34" s="432">
        <v>6490</v>
      </c>
      <c r="B34" s="432"/>
    </row>
    <row r="35" spans="1:2" x14ac:dyDescent="0.25">
      <c r="A35" s="432">
        <v>5670</v>
      </c>
      <c r="B35" s="432"/>
    </row>
    <row r="36" spans="1:2" x14ac:dyDescent="0.25">
      <c r="A36" s="432">
        <v>40095</v>
      </c>
      <c r="B36" s="432"/>
    </row>
    <row r="37" spans="1:2" x14ac:dyDescent="0.25">
      <c r="A37" s="432">
        <v>65500</v>
      </c>
      <c r="B37" s="432"/>
    </row>
    <row r="38" spans="1:2" x14ac:dyDescent="0.25">
      <c r="A38" s="432">
        <v>65500</v>
      </c>
      <c r="B38" s="432"/>
    </row>
    <row r="39" spans="1:2" x14ac:dyDescent="0.25">
      <c r="A39" s="432">
        <v>65500</v>
      </c>
      <c r="B39" s="432"/>
    </row>
    <row r="40" spans="1:2" x14ac:dyDescent="0.25">
      <c r="A40" s="432">
        <v>4439615</v>
      </c>
      <c r="B40" s="432"/>
    </row>
    <row r="41" spans="1:2" x14ac:dyDescent="0.25">
      <c r="A41" s="432">
        <v>10898</v>
      </c>
      <c r="B41" s="432"/>
    </row>
    <row r="42" spans="1:2" x14ac:dyDescent="0.25">
      <c r="A42" s="432">
        <v>10898</v>
      </c>
      <c r="B42" s="432"/>
    </row>
    <row r="43" spans="1:2" x14ac:dyDescent="0.25">
      <c r="A43" s="432">
        <v>0</v>
      </c>
      <c r="B43" s="432"/>
    </row>
    <row r="44" spans="1:2" x14ac:dyDescent="0.25">
      <c r="A44" s="433" t="s">
        <v>606</v>
      </c>
      <c r="B44" s="433"/>
    </row>
  </sheetData>
  <mergeCells count="63">
    <mergeCell ref="C1:D1"/>
    <mergeCell ref="C17:D17"/>
    <mergeCell ref="C18:D18"/>
    <mergeCell ref="C19:D19"/>
    <mergeCell ref="C13:D13"/>
    <mergeCell ref="C14:D14"/>
    <mergeCell ref="C15:D15"/>
    <mergeCell ref="C16:D16"/>
    <mergeCell ref="C11:D11"/>
    <mergeCell ref="C12:D12"/>
    <mergeCell ref="C8:D8"/>
    <mergeCell ref="C9:D9"/>
    <mergeCell ref="C10:D10"/>
    <mergeCell ref="C6:D6"/>
    <mergeCell ref="C7:D7"/>
    <mergeCell ref="A43:B43"/>
    <mergeCell ref="A44:B44"/>
    <mergeCell ref="C2:D2"/>
    <mergeCell ref="C3:D3"/>
    <mergeCell ref="C4:D4"/>
    <mergeCell ref="C5:D5"/>
    <mergeCell ref="A37:B37"/>
    <mergeCell ref="A38:B38"/>
    <mergeCell ref="A39:B39"/>
    <mergeCell ref="A40:B40"/>
    <mergeCell ref="A41:B41"/>
    <mergeCell ref="A42:B42"/>
    <mergeCell ref="A32:B32"/>
    <mergeCell ref="A33:B33"/>
    <mergeCell ref="A34:B34"/>
    <mergeCell ref="A35:B35"/>
    <mergeCell ref="A36:B36"/>
    <mergeCell ref="A29:B29"/>
    <mergeCell ref="A30:B30"/>
    <mergeCell ref="A31:B31"/>
    <mergeCell ref="A27:B27"/>
    <mergeCell ref="A28:B28"/>
    <mergeCell ref="A22:B22"/>
    <mergeCell ref="A23:B23"/>
    <mergeCell ref="A24:B24"/>
    <mergeCell ref="A25:B25"/>
    <mergeCell ref="A26:B26"/>
    <mergeCell ref="A19:B19"/>
    <mergeCell ref="A20:B20"/>
    <mergeCell ref="A21:B21"/>
    <mergeCell ref="A15:B15"/>
    <mergeCell ref="A16:B16"/>
    <mergeCell ref="A17:B17"/>
    <mergeCell ref="A18:B18"/>
    <mergeCell ref="A11:B11"/>
    <mergeCell ref="A12:B12"/>
    <mergeCell ref="A13:B13"/>
    <mergeCell ref="A14:B14"/>
    <mergeCell ref="A7:B7"/>
    <mergeCell ref="A8:B8"/>
    <mergeCell ref="A9:B9"/>
    <mergeCell ref="A10:B10"/>
    <mergeCell ref="A3:B3"/>
    <mergeCell ref="A4:B4"/>
    <mergeCell ref="A5:B5"/>
    <mergeCell ref="A6:B6"/>
    <mergeCell ref="A1:B1"/>
    <mergeCell ref="A2:B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opLeftCell="D1" workbookViewId="0">
      <selection sqref="A1:D14"/>
    </sheetView>
  </sheetViews>
  <sheetFormatPr defaultRowHeight="15" x14ac:dyDescent="0.25"/>
  <cols>
    <col min="1" max="1" width="12.28515625" customWidth="1"/>
    <col min="2" max="2" width="36.42578125" customWidth="1"/>
    <col min="3" max="3" width="8.7109375" customWidth="1"/>
    <col min="4" max="4" width="11.42578125" customWidth="1"/>
    <col min="5" max="5" width="15" customWidth="1"/>
    <col min="6" max="6" width="10.85546875" customWidth="1"/>
    <col min="7" max="7" width="11.140625" customWidth="1"/>
    <col min="10" max="10" width="12.28515625" customWidth="1"/>
    <col min="11" max="11" width="36.42578125" customWidth="1"/>
    <col min="12" max="12" width="8.7109375" customWidth="1"/>
    <col min="13" max="13" width="11.42578125" customWidth="1"/>
    <col min="14" max="14" width="15" customWidth="1"/>
    <col min="15" max="15" width="12.5703125" customWidth="1"/>
    <col min="16" max="16" width="10.85546875" customWidth="1"/>
    <col min="17" max="17" width="11.140625" customWidth="1"/>
  </cols>
  <sheetData>
    <row r="1" spans="1:18" ht="15.75" x14ac:dyDescent="0.25">
      <c r="B1" s="370" t="s">
        <v>621</v>
      </c>
      <c r="C1" s="370"/>
      <c r="D1" s="370"/>
      <c r="E1" s="370"/>
      <c r="F1" s="370"/>
      <c r="K1" s="370" t="s">
        <v>621</v>
      </c>
      <c r="L1" s="370"/>
      <c r="M1" s="370"/>
      <c r="N1" s="370"/>
      <c r="O1" s="370"/>
      <c r="P1" s="370"/>
    </row>
    <row r="2" spans="1:18" ht="15.75" x14ac:dyDescent="0.25">
      <c r="B2" s="385" t="s">
        <v>193</v>
      </c>
      <c r="C2" s="385"/>
      <c r="D2" s="385"/>
      <c r="E2" s="385"/>
      <c r="F2" s="385"/>
      <c r="K2" s="385" t="s">
        <v>663</v>
      </c>
      <c r="L2" s="385"/>
      <c r="M2" s="385"/>
      <c r="N2" s="385"/>
      <c r="O2" s="385"/>
      <c r="P2" s="385"/>
    </row>
    <row r="3" spans="1:18" ht="15.75" x14ac:dyDescent="0.25">
      <c r="B3" s="385" t="s">
        <v>636</v>
      </c>
      <c r="C3" s="385"/>
      <c r="D3" s="385"/>
      <c r="E3" s="385"/>
      <c r="F3" s="385"/>
      <c r="K3" s="385" t="s">
        <v>657</v>
      </c>
      <c r="L3" s="385"/>
      <c r="M3" s="385"/>
      <c r="N3" s="385"/>
      <c r="O3" s="385"/>
      <c r="P3" s="385"/>
    </row>
    <row r="4" spans="1:18" ht="15.75" x14ac:dyDescent="0.25">
      <c r="B4" s="276"/>
      <c r="C4" s="276"/>
      <c r="D4" s="276"/>
      <c r="E4" s="276"/>
      <c r="F4" s="276"/>
      <c r="K4" s="276"/>
      <c r="L4" s="276"/>
      <c r="M4" s="276"/>
      <c r="N4" s="276"/>
      <c r="O4" s="276"/>
      <c r="P4" s="276"/>
    </row>
    <row r="5" spans="1:18" ht="15.75" x14ac:dyDescent="0.25">
      <c r="B5" s="269"/>
      <c r="C5" s="269"/>
      <c r="D5" s="101" t="s">
        <v>500</v>
      </c>
      <c r="E5" s="101"/>
      <c r="F5" s="279"/>
      <c r="K5" s="269"/>
      <c r="L5" s="269"/>
      <c r="M5" s="101" t="s">
        <v>500</v>
      </c>
      <c r="N5" s="101"/>
      <c r="O5" s="101"/>
      <c r="P5" s="279"/>
    </row>
    <row r="6" spans="1:18" ht="15.75" x14ac:dyDescent="0.25">
      <c r="B6" s="120"/>
      <c r="C6" s="121"/>
      <c r="D6" s="171" t="s">
        <v>501</v>
      </c>
      <c r="E6" s="171"/>
      <c r="F6" s="121"/>
      <c r="K6" s="120"/>
      <c r="L6" s="121"/>
      <c r="M6" s="171" t="s">
        <v>501</v>
      </c>
      <c r="N6" s="171"/>
      <c r="O6" s="171"/>
      <c r="P6" s="121"/>
    </row>
    <row r="7" spans="1:18" ht="15.75" x14ac:dyDescent="0.25">
      <c r="B7" s="114"/>
      <c r="C7" s="115"/>
      <c r="D7" s="115"/>
      <c r="E7" s="136"/>
      <c r="F7" s="136"/>
      <c r="K7" s="114"/>
      <c r="L7" s="115"/>
      <c r="M7" s="115"/>
      <c r="N7" s="136"/>
      <c r="O7" s="136"/>
      <c r="P7" s="136"/>
    </row>
    <row r="8" spans="1:18" ht="31.5" customHeight="1" x14ac:dyDescent="0.25">
      <c r="A8" s="382" t="s">
        <v>306</v>
      </c>
      <c r="B8" s="383" t="s">
        <v>1</v>
      </c>
      <c r="C8" s="273" t="s">
        <v>192</v>
      </c>
      <c r="D8" s="386" t="s">
        <v>472</v>
      </c>
      <c r="E8" s="388"/>
      <c r="F8" s="386" t="s">
        <v>305</v>
      </c>
      <c r="G8" s="388"/>
      <c r="J8" s="382" t="s">
        <v>306</v>
      </c>
      <c r="K8" s="383" t="s">
        <v>1</v>
      </c>
      <c r="L8" s="273" t="s">
        <v>192</v>
      </c>
      <c r="M8" s="386" t="s">
        <v>472</v>
      </c>
      <c r="N8" s="387"/>
      <c r="O8" s="388"/>
      <c r="P8" s="386" t="s">
        <v>305</v>
      </c>
      <c r="Q8" s="387"/>
      <c r="R8" s="388"/>
    </row>
    <row r="9" spans="1:18" ht="31.5" x14ac:dyDescent="0.25">
      <c r="A9" s="382"/>
      <c r="B9" s="384"/>
      <c r="C9" s="436" t="s">
        <v>637</v>
      </c>
      <c r="D9" s="436"/>
      <c r="E9" s="273" t="s">
        <v>631</v>
      </c>
      <c r="F9" s="48" t="s">
        <v>638</v>
      </c>
      <c r="G9" s="274" t="s">
        <v>631</v>
      </c>
      <c r="J9" s="382"/>
      <c r="K9" s="384"/>
      <c r="L9" s="436" t="s">
        <v>637</v>
      </c>
      <c r="M9" s="436"/>
      <c r="N9" s="273" t="s">
        <v>631</v>
      </c>
      <c r="O9" s="273" t="s">
        <v>551</v>
      </c>
      <c r="P9" s="48" t="s">
        <v>638</v>
      </c>
      <c r="Q9" s="157" t="s">
        <v>631</v>
      </c>
      <c r="R9" s="147" t="s">
        <v>551</v>
      </c>
    </row>
    <row r="10" spans="1:18" ht="30" x14ac:dyDescent="0.25">
      <c r="A10" s="133" t="s">
        <v>634</v>
      </c>
      <c r="B10" s="280" t="s">
        <v>635</v>
      </c>
      <c r="C10" s="42">
        <v>3</v>
      </c>
      <c r="D10" s="42">
        <v>0</v>
      </c>
      <c r="E10" s="42">
        <v>19</v>
      </c>
      <c r="F10" s="42">
        <v>20</v>
      </c>
      <c r="G10" s="1">
        <v>10</v>
      </c>
      <c r="J10" s="133" t="s">
        <v>634</v>
      </c>
      <c r="K10" s="280" t="s">
        <v>635</v>
      </c>
      <c r="L10" s="42">
        <v>3</v>
      </c>
      <c r="M10" s="42">
        <v>0</v>
      </c>
      <c r="N10" s="42">
        <v>19</v>
      </c>
      <c r="O10" s="42">
        <v>19</v>
      </c>
      <c r="P10" s="42">
        <v>20</v>
      </c>
      <c r="Q10" s="141">
        <v>10</v>
      </c>
      <c r="R10" s="141">
        <v>10</v>
      </c>
    </row>
    <row r="11" spans="1:18" ht="15.75" x14ac:dyDescent="0.25">
      <c r="A11" s="1"/>
      <c r="B11" s="44" t="s">
        <v>155</v>
      </c>
      <c r="C11" s="46">
        <f>SUM(C10:C10)</f>
        <v>3</v>
      </c>
      <c r="D11" s="46">
        <f>SUM(D10:D10)</f>
        <v>0</v>
      </c>
      <c r="E11" s="46">
        <v>19</v>
      </c>
      <c r="F11" s="46">
        <f>SUM(F10:F10)</f>
        <v>20</v>
      </c>
      <c r="G11" s="1">
        <v>10</v>
      </c>
      <c r="J11" s="1"/>
      <c r="K11" s="44" t="s">
        <v>155</v>
      </c>
      <c r="L11" s="46">
        <f>SUM(L10:L10)</f>
        <v>3</v>
      </c>
      <c r="M11" s="46">
        <f>SUM(M10:M10)</f>
        <v>0</v>
      </c>
      <c r="N11" s="46">
        <v>19</v>
      </c>
      <c r="O11" s="46">
        <v>19</v>
      </c>
      <c r="P11" s="46">
        <f>SUM(P10:P10)</f>
        <v>20</v>
      </c>
      <c r="Q11" s="46">
        <f t="shared" ref="Q11:R11" si="0">SUM(Q10:Q10)</f>
        <v>10</v>
      </c>
      <c r="R11" s="46">
        <f t="shared" si="0"/>
        <v>10</v>
      </c>
    </row>
  </sheetData>
  <mergeCells count="16">
    <mergeCell ref="K1:P1"/>
    <mergeCell ref="K2:P2"/>
    <mergeCell ref="K3:P3"/>
    <mergeCell ref="J8:J9"/>
    <mergeCell ref="K8:K9"/>
    <mergeCell ref="L9:M9"/>
    <mergeCell ref="M8:O8"/>
    <mergeCell ref="P8:R8"/>
    <mergeCell ref="B1:F1"/>
    <mergeCell ref="B2:F2"/>
    <mergeCell ref="B3:F3"/>
    <mergeCell ref="A8:A9"/>
    <mergeCell ref="B8:B9"/>
    <mergeCell ref="C9:D9"/>
    <mergeCell ref="D8:E8"/>
    <mergeCell ref="F8:G8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Q1" workbookViewId="0">
      <selection sqref="A1:D14"/>
    </sheetView>
  </sheetViews>
  <sheetFormatPr defaultRowHeight="15" x14ac:dyDescent="0.25"/>
  <cols>
    <col min="1" max="1" width="12" customWidth="1"/>
    <col min="2" max="2" width="34.85546875" customWidth="1"/>
    <col min="3" max="3" width="10.28515625" bestFit="1" customWidth="1"/>
    <col min="4" max="4" width="10.42578125" bestFit="1" customWidth="1"/>
    <col min="5" max="5" width="10.28515625" bestFit="1" customWidth="1"/>
    <col min="6" max="6" width="10.42578125" bestFit="1" customWidth="1"/>
    <col min="7" max="7" width="10.28515625" bestFit="1" customWidth="1"/>
    <col min="8" max="8" width="10.42578125" bestFit="1" customWidth="1"/>
    <col min="9" max="9" width="10.28515625" bestFit="1" customWidth="1"/>
    <col min="10" max="10" width="10.42578125" bestFit="1" customWidth="1"/>
    <col min="11" max="11" width="10.28515625" bestFit="1" customWidth="1"/>
    <col min="12" max="12" width="10.42578125" bestFit="1" customWidth="1"/>
    <col min="13" max="13" width="10.28515625" bestFit="1" customWidth="1"/>
    <col min="14" max="14" width="10.140625" bestFit="1" customWidth="1"/>
    <col min="15" max="15" width="12" customWidth="1"/>
    <col min="16" max="16" width="26.5703125" customWidth="1"/>
    <col min="17" max="17" width="10.28515625" bestFit="1" customWidth="1"/>
    <col min="18" max="18" width="10.42578125" bestFit="1" customWidth="1"/>
    <col min="19" max="19" width="10.42578125" customWidth="1"/>
    <col min="20" max="20" width="10.28515625" bestFit="1" customWidth="1"/>
    <col min="21" max="21" width="10.42578125" bestFit="1" customWidth="1"/>
    <col min="22" max="22" width="10.42578125" customWidth="1"/>
    <col min="23" max="23" width="10.28515625" bestFit="1" customWidth="1"/>
    <col min="24" max="24" width="10.42578125" bestFit="1" customWidth="1"/>
    <col min="25" max="25" width="10.42578125" customWidth="1"/>
    <col min="26" max="26" width="10.28515625" bestFit="1" customWidth="1"/>
    <col min="27" max="27" width="10.42578125" bestFit="1" customWidth="1"/>
    <col min="28" max="28" width="10.42578125" customWidth="1"/>
    <col min="29" max="29" width="10.28515625" bestFit="1" customWidth="1"/>
    <col min="30" max="30" width="10.42578125" bestFit="1" customWidth="1"/>
    <col min="31" max="31" width="10.42578125" customWidth="1"/>
    <col min="32" max="32" width="10.28515625" bestFit="1" customWidth="1"/>
    <col min="33" max="33" width="11.28515625" customWidth="1"/>
    <col min="34" max="34" width="10.140625" customWidth="1"/>
  </cols>
  <sheetData>
    <row r="1" spans="1:34" ht="15.75" x14ac:dyDescent="0.25">
      <c r="A1" s="132"/>
      <c r="B1" s="390" t="s">
        <v>621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O1" s="132"/>
      <c r="P1" s="390" t="s">
        <v>621</v>
      </c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  <c r="AB1" s="390"/>
      <c r="AC1" s="390"/>
      <c r="AD1" s="390"/>
      <c r="AE1" s="390"/>
      <c r="AF1" s="390"/>
    </row>
    <row r="2" spans="1:34" x14ac:dyDescent="0.25">
      <c r="A2" s="132"/>
      <c r="B2" s="369" t="s">
        <v>477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O2" s="132"/>
      <c r="P2" s="369" t="s">
        <v>658</v>
      </c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</row>
    <row r="3" spans="1:34" x14ac:dyDescent="0.25">
      <c r="A3" s="438" t="s">
        <v>631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/>
      <c r="AB3" s="438"/>
      <c r="AC3" s="438"/>
      <c r="AD3" s="438"/>
      <c r="AE3" s="438"/>
      <c r="AF3" s="438"/>
      <c r="AG3" s="438"/>
    </row>
    <row r="4" spans="1:34" x14ac:dyDescent="0.25">
      <c r="A4" s="132"/>
      <c r="M4" s="421" t="s">
        <v>194</v>
      </c>
      <c r="N4" s="421"/>
      <c r="O4" s="132"/>
      <c r="AF4" s="421" t="s">
        <v>194</v>
      </c>
      <c r="AG4" s="421"/>
    </row>
    <row r="5" spans="1:34" x14ac:dyDescent="0.25">
      <c r="A5" s="132"/>
      <c r="E5" s="122"/>
      <c r="F5" s="122"/>
      <c r="G5" s="122"/>
      <c r="H5" s="122"/>
      <c r="I5" s="122"/>
      <c r="J5" s="122"/>
      <c r="K5" s="122"/>
      <c r="L5" s="122"/>
      <c r="M5" s="437" t="s">
        <v>179</v>
      </c>
      <c r="N5" s="437"/>
      <c r="O5" s="13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437" t="s">
        <v>179</v>
      </c>
      <c r="AG5" s="437"/>
    </row>
    <row r="6" spans="1:34" x14ac:dyDescent="0.25">
      <c r="A6" s="132"/>
      <c r="C6" s="116"/>
      <c r="D6" s="116"/>
      <c r="E6" s="116"/>
      <c r="F6" s="116"/>
      <c r="G6" s="116"/>
      <c r="H6" s="116"/>
      <c r="I6" s="116"/>
      <c r="J6" s="116"/>
      <c r="K6" s="116"/>
      <c r="L6" s="271"/>
      <c r="M6" s="123"/>
      <c r="O6" s="132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271"/>
      <c r="AE6" s="271"/>
      <c r="AF6" s="123"/>
    </row>
    <row r="7" spans="1:34" ht="57" customHeight="1" x14ac:dyDescent="0.25">
      <c r="A7" s="382" t="s">
        <v>284</v>
      </c>
      <c r="B7" s="391" t="s">
        <v>1</v>
      </c>
      <c r="C7" s="396" t="s">
        <v>301</v>
      </c>
      <c r="D7" s="429"/>
      <c r="E7" s="396" t="s">
        <v>302</v>
      </c>
      <c r="F7" s="429"/>
      <c r="G7" s="396" t="s">
        <v>303</v>
      </c>
      <c r="H7" s="429"/>
      <c r="I7" s="396" t="s">
        <v>304</v>
      </c>
      <c r="J7" s="429"/>
      <c r="K7" s="396" t="s">
        <v>497</v>
      </c>
      <c r="L7" s="429"/>
      <c r="M7" s="275" t="s">
        <v>155</v>
      </c>
      <c r="N7" s="274" t="s">
        <v>640</v>
      </c>
      <c r="O7" s="382" t="s">
        <v>284</v>
      </c>
      <c r="P7" s="391" t="s">
        <v>1</v>
      </c>
      <c r="Q7" s="396" t="s">
        <v>301</v>
      </c>
      <c r="R7" s="397"/>
      <c r="S7" s="429"/>
      <c r="T7" s="396" t="s">
        <v>302</v>
      </c>
      <c r="U7" s="397"/>
      <c r="V7" s="429"/>
      <c r="W7" s="396" t="s">
        <v>303</v>
      </c>
      <c r="X7" s="397"/>
      <c r="Y7" s="429"/>
      <c r="Z7" s="396" t="s">
        <v>304</v>
      </c>
      <c r="AA7" s="397"/>
      <c r="AB7" s="429"/>
      <c r="AC7" s="396" t="s">
        <v>497</v>
      </c>
      <c r="AD7" s="397"/>
      <c r="AE7" s="429"/>
      <c r="AF7" s="275" t="s">
        <v>155</v>
      </c>
      <c r="AG7" s="157" t="s">
        <v>640</v>
      </c>
      <c r="AH7" s="147" t="s">
        <v>155</v>
      </c>
    </row>
    <row r="8" spans="1:34" ht="30" x14ac:dyDescent="0.25">
      <c r="A8" s="382"/>
      <c r="B8" s="392"/>
      <c r="C8" s="67" t="s">
        <v>476</v>
      </c>
      <c r="D8" s="67" t="s">
        <v>639</v>
      </c>
      <c r="E8" s="67" t="s">
        <v>476</v>
      </c>
      <c r="F8" s="67" t="s">
        <v>639</v>
      </c>
      <c r="G8" s="67" t="s">
        <v>476</v>
      </c>
      <c r="H8" s="67" t="s">
        <v>639</v>
      </c>
      <c r="I8" s="67" t="s">
        <v>476</v>
      </c>
      <c r="J8" s="67" t="s">
        <v>639</v>
      </c>
      <c r="K8" s="67" t="s">
        <v>476</v>
      </c>
      <c r="L8" s="67" t="s">
        <v>639</v>
      </c>
      <c r="M8" s="67" t="s">
        <v>476</v>
      </c>
      <c r="N8" s="274" t="s">
        <v>641</v>
      </c>
      <c r="O8" s="382"/>
      <c r="P8" s="392"/>
      <c r="Q8" s="67" t="s">
        <v>476</v>
      </c>
      <c r="R8" s="67" t="s">
        <v>639</v>
      </c>
      <c r="S8" s="67" t="s">
        <v>551</v>
      </c>
      <c r="T8" s="67" t="s">
        <v>476</v>
      </c>
      <c r="U8" s="67" t="s">
        <v>639</v>
      </c>
      <c r="V8" s="67" t="s">
        <v>551</v>
      </c>
      <c r="W8" s="67" t="s">
        <v>476</v>
      </c>
      <c r="X8" s="67" t="s">
        <v>639</v>
      </c>
      <c r="Y8" s="67" t="s">
        <v>551</v>
      </c>
      <c r="Z8" s="67" t="s">
        <v>476</v>
      </c>
      <c r="AA8" s="67" t="s">
        <v>639</v>
      </c>
      <c r="AB8" s="67" t="s">
        <v>551</v>
      </c>
      <c r="AC8" s="67" t="s">
        <v>476</v>
      </c>
      <c r="AD8" s="67" t="s">
        <v>639</v>
      </c>
      <c r="AE8" s="67" t="s">
        <v>551</v>
      </c>
      <c r="AF8" s="67" t="s">
        <v>476</v>
      </c>
      <c r="AG8" s="157" t="s">
        <v>641</v>
      </c>
      <c r="AH8" s="147" t="s">
        <v>551</v>
      </c>
    </row>
    <row r="9" spans="1:34" ht="45" x14ac:dyDescent="0.25">
      <c r="A9" s="160" t="s">
        <v>634</v>
      </c>
      <c r="B9" s="280" t="s">
        <v>635</v>
      </c>
      <c r="C9" s="22">
        <v>60</v>
      </c>
      <c r="D9" s="22">
        <v>21</v>
      </c>
      <c r="E9" s="22">
        <v>40</v>
      </c>
      <c r="F9" s="22">
        <v>0</v>
      </c>
      <c r="G9" s="22">
        <v>40</v>
      </c>
      <c r="H9" s="22">
        <v>12</v>
      </c>
      <c r="I9" s="22">
        <v>0</v>
      </c>
      <c r="J9" s="22">
        <v>11</v>
      </c>
      <c r="K9" s="22">
        <v>30</v>
      </c>
      <c r="L9" s="22">
        <v>25</v>
      </c>
      <c r="M9" s="161">
        <f>C9+E9+G9+I9+K9</f>
        <v>170</v>
      </c>
      <c r="N9" s="161">
        <f>D9+F9+H9+J9+L9</f>
        <v>69</v>
      </c>
      <c r="O9" s="160" t="s">
        <v>634</v>
      </c>
      <c r="P9" s="280" t="s">
        <v>635</v>
      </c>
      <c r="Q9" s="22">
        <v>60</v>
      </c>
      <c r="R9" s="22">
        <v>21</v>
      </c>
      <c r="S9" s="22">
        <v>21</v>
      </c>
      <c r="T9" s="22">
        <v>40</v>
      </c>
      <c r="U9" s="22">
        <v>0</v>
      </c>
      <c r="V9" s="22">
        <v>0</v>
      </c>
      <c r="W9" s="22">
        <v>40</v>
      </c>
      <c r="X9" s="22">
        <v>12</v>
      </c>
      <c r="Y9" s="22">
        <v>12</v>
      </c>
      <c r="Z9" s="22">
        <v>0</v>
      </c>
      <c r="AA9" s="22">
        <v>11</v>
      </c>
      <c r="AB9" s="22">
        <v>11</v>
      </c>
      <c r="AC9" s="22">
        <v>30</v>
      </c>
      <c r="AD9" s="22">
        <v>25</v>
      </c>
      <c r="AE9" s="22">
        <v>25</v>
      </c>
      <c r="AF9" s="161">
        <f>Q9+T9+W9+Z9+AC9</f>
        <v>170</v>
      </c>
      <c r="AG9" s="143">
        <f>R9+U9+X9+AA9+AD9</f>
        <v>69</v>
      </c>
      <c r="AH9" s="288">
        <v>69</v>
      </c>
    </row>
    <row r="10" spans="1:34" x14ac:dyDescent="0.25">
      <c r="A10" s="394" t="s">
        <v>155</v>
      </c>
      <c r="B10" s="395"/>
      <c r="C10" s="27">
        <f>SUM(C9:C9)</f>
        <v>60</v>
      </c>
      <c r="D10" s="27">
        <f t="shared" ref="D10:N10" si="0">SUM(D9:D9)</f>
        <v>21</v>
      </c>
      <c r="E10" s="27">
        <f t="shared" si="0"/>
        <v>40</v>
      </c>
      <c r="F10" s="27">
        <f t="shared" si="0"/>
        <v>0</v>
      </c>
      <c r="G10" s="27">
        <f t="shared" si="0"/>
        <v>40</v>
      </c>
      <c r="H10" s="27">
        <f t="shared" si="0"/>
        <v>12</v>
      </c>
      <c r="I10" s="27">
        <f t="shared" si="0"/>
        <v>0</v>
      </c>
      <c r="J10" s="27">
        <f t="shared" si="0"/>
        <v>11</v>
      </c>
      <c r="K10" s="27">
        <f t="shared" si="0"/>
        <v>30</v>
      </c>
      <c r="L10" s="27">
        <f t="shared" si="0"/>
        <v>25</v>
      </c>
      <c r="M10" s="27">
        <f t="shared" si="0"/>
        <v>170</v>
      </c>
      <c r="N10" s="27">
        <f t="shared" si="0"/>
        <v>69</v>
      </c>
      <c r="O10" s="394" t="s">
        <v>155</v>
      </c>
      <c r="P10" s="395"/>
      <c r="Q10" s="27">
        <f>SUM(Q9:Q9)</f>
        <v>60</v>
      </c>
      <c r="R10" s="27">
        <f t="shared" ref="R10" si="1">SUM(R9:R9)</f>
        <v>21</v>
      </c>
      <c r="S10" s="27">
        <v>21</v>
      </c>
      <c r="T10" s="27">
        <f t="shared" ref="T10" si="2">SUM(T9:T9)</f>
        <v>40</v>
      </c>
      <c r="U10" s="27">
        <f t="shared" ref="U10" si="3">SUM(U9:U9)</f>
        <v>0</v>
      </c>
      <c r="V10" s="27">
        <v>0</v>
      </c>
      <c r="W10" s="27">
        <f t="shared" ref="W10" si="4">SUM(W9:W9)</f>
        <v>40</v>
      </c>
      <c r="X10" s="27">
        <f t="shared" ref="X10" si="5">SUM(X9:X9)</f>
        <v>12</v>
      </c>
      <c r="Y10" s="27">
        <v>12</v>
      </c>
      <c r="Z10" s="27">
        <f t="shared" ref="Z10" si="6">SUM(Z9:Z9)</f>
        <v>0</v>
      </c>
      <c r="AA10" s="27">
        <f t="shared" ref="AA10" si="7">SUM(AA9:AA9)</f>
        <v>11</v>
      </c>
      <c r="AB10" s="27">
        <v>11</v>
      </c>
      <c r="AC10" s="27">
        <f t="shared" ref="AC10" si="8">SUM(AC9:AC9)</f>
        <v>30</v>
      </c>
      <c r="AD10" s="27">
        <f t="shared" ref="AD10" si="9">SUM(AD9:AD9)</f>
        <v>25</v>
      </c>
      <c r="AE10" s="27">
        <v>25</v>
      </c>
      <c r="AF10" s="27">
        <f t="shared" ref="AF10" si="10">SUM(AF9:AF9)</f>
        <v>170</v>
      </c>
      <c r="AG10" s="27">
        <f t="shared" ref="AG10" si="11">SUM(AG9:AG9)</f>
        <v>69</v>
      </c>
      <c r="AH10" s="288">
        <v>69</v>
      </c>
    </row>
  </sheetData>
  <mergeCells count="26">
    <mergeCell ref="O10:P10"/>
    <mergeCell ref="Q7:S7"/>
    <mergeCell ref="T7:V7"/>
    <mergeCell ref="W7:Y7"/>
    <mergeCell ref="Z7:AB7"/>
    <mergeCell ref="AF5:AG5"/>
    <mergeCell ref="B1:M1"/>
    <mergeCell ref="B2:M2"/>
    <mergeCell ref="A7:A8"/>
    <mergeCell ref="B7:B8"/>
    <mergeCell ref="K7:L7"/>
    <mergeCell ref="A3:N3"/>
    <mergeCell ref="P1:AF1"/>
    <mergeCell ref="P2:AF2"/>
    <mergeCell ref="O3:AG3"/>
    <mergeCell ref="AF4:AG4"/>
    <mergeCell ref="AC7:AE7"/>
    <mergeCell ref="O7:O8"/>
    <mergeCell ref="P7:P8"/>
    <mergeCell ref="M4:N4"/>
    <mergeCell ref="M5:N5"/>
    <mergeCell ref="A10:B10"/>
    <mergeCell ref="C7:D7"/>
    <mergeCell ref="E7:F7"/>
    <mergeCell ref="G7:H7"/>
    <mergeCell ref="I7:J7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sqref="A1:D14"/>
    </sheetView>
  </sheetViews>
  <sheetFormatPr defaultRowHeight="15" x14ac:dyDescent="0.25"/>
  <cols>
    <col min="2" max="2" width="37.42578125" customWidth="1"/>
    <col min="3" max="3" width="14.42578125" customWidth="1"/>
    <col min="4" max="4" width="10.5703125" customWidth="1"/>
  </cols>
  <sheetData>
    <row r="1" spans="1:5" ht="15.75" x14ac:dyDescent="0.25">
      <c r="A1" s="165"/>
      <c r="B1" s="390" t="s">
        <v>642</v>
      </c>
      <c r="C1" s="390"/>
      <c r="D1" s="165"/>
      <c r="E1" s="165"/>
    </row>
    <row r="2" spans="1:5" ht="29.25" customHeight="1" x14ac:dyDescent="0.25">
      <c r="A2" s="364" t="s">
        <v>659</v>
      </c>
      <c r="B2" s="364"/>
      <c r="C2" s="364"/>
      <c r="D2" s="364"/>
      <c r="E2" s="364"/>
    </row>
    <row r="3" spans="1:5" x14ac:dyDescent="0.25">
      <c r="A3" s="165"/>
      <c r="B3" s="268"/>
      <c r="C3" s="268"/>
      <c r="D3" s="165"/>
      <c r="E3" s="165"/>
    </row>
    <row r="4" spans="1:5" x14ac:dyDescent="0.25">
      <c r="A4" s="165"/>
      <c r="B4" s="268"/>
      <c r="C4" s="277" t="s">
        <v>209</v>
      </c>
      <c r="D4" s="165"/>
      <c r="E4" s="165"/>
    </row>
    <row r="5" spans="1:5" x14ac:dyDescent="0.25">
      <c r="A5" s="165"/>
      <c r="B5" s="7"/>
      <c r="C5" s="277" t="s">
        <v>179</v>
      </c>
      <c r="D5" s="165"/>
      <c r="E5" s="165"/>
    </row>
    <row r="6" spans="1:5" ht="31.5" x14ac:dyDescent="0.25">
      <c r="A6" s="371" t="s">
        <v>1</v>
      </c>
      <c r="B6" s="372"/>
      <c r="C6" s="273" t="s">
        <v>181</v>
      </c>
      <c r="D6" s="212" t="s">
        <v>631</v>
      </c>
      <c r="E6" s="147" t="s">
        <v>551</v>
      </c>
    </row>
    <row r="7" spans="1:5" x14ac:dyDescent="0.25">
      <c r="A7" s="143" t="s">
        <v>434</v>
      </c>
      <c r="B7" s="27" t="s">
        <v>93</v>
      </c>
      <c r="C7" s="27">
        <v>0</v>
      </c>
      <c r="D7" s="143">
        <v>0</v>
      </c>
      <c r="E7" s="143">
        <v>0</v>
      </c>
    </row>
    <row r="8" spans="1:5" x14ac:dyDescent="0.25">
      <c r="A8" s="143" t="s">
        <v>439</v>
      </c>
      <c r="B8" s="27" t="s">
        <v>643</v>
      </c>
      <c r="C8" s="27">
        <v>0</v>
      </c>
      <c r="D8" s="143">
        <v>0</v>
      </c>
      <c r="E8" s="143">
        <v>0</v>
      </c>
    </row>
    <row r="9" spans="1:5" x14ac:dyDescent="0.25">
      <c r="A9" s="141"/>
      <c r="B9" s="27" t="s">
        <v>28</v>
      </c>
      <c r="C9" s="27">
        <v>0</v>
      </c>
      <c r="D9" s="143">
        <v>0</v>
      </c>
      <c r="E9" s="143">
        <v>0</v>
      </c>
    </row>
  </sheetData>
  <mergeCells count="3">
    <mergeCell ref="B1:C1"/>
    <mergeCell ref="A6:B6"/>
    <mergeCell ref="A2:E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D14"/>
    </sheetView>
  </sheetViews>
  <sheetFormatPr defaultRowHeight="15" x14ac:dyDescent="0.25"/>
  <cols>
    <col min="1" max="1" width="7.5703125" bestFit="1" customWidth="1"/>
    <col min="2" max="2" width="46.85546875" customWidth="1"/>
    <col min="3" max="3" width="11.42578125" customWidth="1"/>
    <col min="4" max="4" width="10.28515625" customWidth="1"/>
  </cols>
  <sheetData>
    <row r="1" spans="1:5" ht="15.75" x14ac:dyDescent="0.25">
      <c r="A1" s="390" t="s">
        <v>621</v>
      </c>
      <c r="B1" s="390"/>
      <c r="C1" s="390"/>
      <c r="D1" s="390"/>
      <c r="E1" s="390"/>
    </row>
    <row r="2" spans="1:5" x14ac:dyDescent="0.25">
      <c r="A2" s="369" t="s">
        <v>660</v>
      </c>
      <c r="B2" s="369"/>
      <c r="C2" s="369"/>
      <c r="D2" s="369"/>
      <c r="E2" s="369"/>
    </row>
    <row r="3" spans="1:5" x14ac:dyDescent="0.25">
      <c r="A3" s="369"/>
      <c r="B3" s="369"/>
      <c r="C3" s="369"/>
      <c r="D3" s="369"/>
      <c r="E3" s="369"/>
    </row>
    <row r="4" spans="1:5" x14ac:dyDescent="0.25">
      <c r="A4" s="268"/>
      <c r="D4" s="277" t="s">
        <v>491</v>
      </c>
    </row>
    <row r="5" spans="1:5" x14ac:dyDescent="0.25">
      <c r="A5" s="7"/>
      <c r="D5" s="277" t="s">
        <v>179</v>
      </c>
    </row>
    <row r="6" spans="1:5" x14ac:dyDescent="0.25">
      <c r="A6" s="7"/>
      <c r="B6" s="277"/>
    </row>
    <row r="7" spans="1:5" ht="30" x14ac:dyDescent="0.25">
      <c r="A7" s="367" t="s">
        <v>1</v>
      </c>
      <c r="B7" s="368"/>
      <c r="C7" s="157" t="s">
        <v>181</v>
      </c>
      <c r="D7" s="281" t="s">
        <v>631</v>
      </c>
      <c r="E7" s="147" t="s">
        <v>551</v>
      </c>
    </row>
    <row r="8" spans="1:5" x14ac:dyDescent="0.25">
      <c r="A8" s="284" t="s">
        <v>442</v>
      </c>
      <c r="B8" s="283" t="s">
        <v>443</v>
      </c>
      <c r="C8" s="157"/>
      <c r="D8" s="281">
        <v>92</v>
      </c>
      <c r="E8" s="143">
        <v>92</v>
      </c>
    </row>
    <row r="9" spans="1:5" x14ac:dyDescent="0.25">
      <c r="A9" s="143" t="s">
        <v>445</v>
      </c>
      <c r="B9" s="26" t="s">
        <v>32</v>
      </c>
      <c r="C9" s="143">
        <v>0</v>
      </c>
      <c r="D9" s="161">
        <v>92</v>
      </c>
      <c r="E9" s="143">
        <v>92</v>
      </c>
    </row>
    <row r="10" spans="1:5" x14ac:dyDescent="0.25">
      <c r="A10" s="143" t="s">
        <v>450</v>
      </c>
      <c r="B10" s="26" t="s">
        <v>37</v>
      </c>
      <c r="C10" s="143">
        <v>0</v>
      </c>
      <c r="D10" s="161">
        <v>0</v>
      </c>
      <c r="E10" s="143">
        <v>0</v>
      </c>
    </row>
    <row r="11" spans="1:5" x14ac:dyDescent="0.25">
      <c r="A11" s="143" t="s">
        <v>644</v>
      </c>
      <c r="B11" s="30" t="s">
        <v>645</v>
      </c>
      <c r="C11" s="143">
        <v>0</v>
      </c>
      <c r="D11" s="161">
        <v>0</v>
      </c>
      <c r="E11" s="143">
        <v>0</v>
      </c>
    </row>
    <row r="12" spans="1:5" x14ac:dyDescent="0.25">
      <c r="A12" s="143" t="s">
        <v>492</v>
      </c>
      <c r="B12" s="26" t="s">
        <v>43</v>
      </c>
      <c r="C12" s="143">
        <v>0</v>
      </c>
      <c r="D12" s="161">
        <v>0</v>
      </c>
      <c r="E12" s="143">
        <v>0</v>
      </c>
    </row>
  </sheetData>
  <mergeCells count="4">
    <mergeCell ref="A7:B7"/>
    <mergeCell ref="A3:E3"/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4"/>
    </sheetView>
  </sheetViews>
  <sheetFormatPr defaultRowHeight="15" x14ac:dyDescent="0.25"/>
  <cols>
    <col min="1" max="1" width="27.7109375" customWidth="1"/>
    <col min="2" max="2" width="19.7109375" customWidth="1"/>
    <col min="3" max="3" width="17" customWidth="1"/>
    <col min="4" max="4" width="21.85546875" customWidth="1"/>
  </cols>
  <sheetData>
    <row r="1" spans="1:4" ht="15.75" x14ac:dyDescent="0.25">
      <c r="A1" s="390" t="s">
        <v>621</v>
      </c>
      <c r="B1" s="390"/>
      <c r="C1" s="390"/>
      <c r="D1" s="390"/>
    </row>
    <row r="2" spans="1:4" x14ac:dyDescent="0.25">
      <c r="A2" s="369" t="s">
        <v>661</v>
      </c>
      <c r="B2" s="369"/>
      <c r="C2" s="369"/>
      <c r="D2" s="369"/>
    </row>
    <row r="3" spans="1:4" x14ac:dyDescent="0.25">
      <c r="A3" s="369"/>
      <c r="B3" s="369"/>
      <c r="C3" s="369"/>
      <c r="D3" s="369"/>
    </row>
    <row r="4" spans="1:4" x14ac:dyDescent="0.25">
      <c r="A4" s="7"/>
      <c r="B4" s="7"/>
      <c r="C4" s="7"/>
      <c r="D4" s="277" t="s">
        <v>207</v>
      </c>
    </row>
    <row r="5" spans="1:4" x14ac:dyDescent="0.25">
      <c r="A5" s="7"/>
      <c r="B5" s="7"/>
      <c r="C5" s="7"/>
      <c r="D5" s="277" t="s">
        <v>208</v>
      </c>
    </row>
    <row r="6" spans="1:4" x14ac:dyDescent="0.25">
      <c r="A6" s="7"/>
      <c r="B6" s="7"/>
      <c r="C6" s="7"/>
      <c r="D6" s="277"/>
    </row>
    <row r="7" spans="1:4" x14ac:dyDescent="0.25">
      <c r="A7" s="398"/>
      <c r="B7" s="398"/>
      <c r="C7" s="7"/>
      <c r="D7" s="277"/>
    </row>
    <row r="8" spans="1:4" x14ac:dyDescent="0.25">
      <c r="A8" s="7"/>
      <c r="B8" s="7"/>
      <c r="C8" s="7"/>
      <c r="D8" s="277"/>
    </row>
    <row r="9" spans="1:4" x14ac:dyDescent="0.25">
      <c r="A9" s="53" t="s">
        <v>5</v>
      </c>
      <c r="B9" s="51">
        <v>0</v>
      </c>
      <c r="C9" s="7"/>
      <c r="D9" s="277"/>
    </row>
    <row r="10" spans="1:4" ht="30" x14ac:dyDescent="0.25">
      <c r="A10" s="53" t="s">
        <v>6</v>
      </c>
      <c r="B10" s="51">
        <v>0</v>
      </c>
      <c r="C10" s="7"/>
      <c r="D10" s="277"/>
    </row>
    <row r="11" spans="1:4" x14ac:dyDescent="0.25">
      <c r="A11" s="53" t="s">
        <v>164</v>
      </c>
      <c r="B11" s="51">
        <v>0</v>
      </c>
      <c r="C11" s="7"/>
      <c r="D11" s="277"/>
    </row>
    <row r="12" spans="1:4" x14ac:dyDescent="0.25">
      <c r="A12" s="53" t="s">
        <v>32</v>
      </c>
      <c r="B12" s="51">
        <v>0</v>
      </c>
      <c r="C12" s="7"/>
      <c r="D12" s="277"/>
    </row>
    <row r="13" spans="1:4" ht="15.75" x14ac:dyDescent="0.25">
      <c r="A13" s="49" t="s">
        <v>44</v>
      </c>
      <c r="B13" s="49">
        <f>SUM(B9:B12)</f>
        <v>0</v>
      </c>
      <c r="C13" s="7"/>
      <c r="D13" s="277"/>
    </row>
  </sheetData>
  <mergeCells count="4">
    <mergeCell ref="A1:D1"/>
    <mergeCell ref="A2:D2"/>
    <mergeCell ref="A3:D3"/>
    <mergeCell ref="A7:B7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D1" workbookViewId="0">
      <selection activeCell="AN62" sqref="AN62"/>
    </sheetView>
  </sheetViews>
  <sheetFormatPr defaultRowHeight="15" x14ac:dyDescent="0.25"/>
  <cols>
    <col min="1" max="1" width="26.5703125" customWidth="1"/>
    <col min="2" max="2" width="14.7109375" customWidth="1"/>
    <col min="3" max="3" width="13.7109375" customWidth="1"/>
    <col min="4" max="4" width="18.7109375" customWidth="1"/>
  </cols>
  <sheetData>
    <row r="1" spans="1:4" ht="15.75" x14ac:dyDescent="0.25">
      <c r="A1" s="390" t="s">
        <v>646</v>
      </c>
      <c r="B1" s="390"/>
      <c r="C1" s="390"/>
      <c r="D1" s="390"/>
    </row>
    <row r="2" spans="1:4" x14ac:dyDescent="0.25">
      <c r="A2" s="369" t="s">
        <v>485</v>
      </c>
      <c r="B2" s="369"/>
      <c r="C2" s="369"/>
      <c r="D2" s="369"/>
    </row>
    <row r="3" spans="1:4" x14ac:dyDescent="0.25">
      <c r="A3" s="369" t="s">
        <v>130</v>
      </c>
      <c r="B3" s="369"/>
      <c r="C3" s="369"/>
      <c r="D3" s="369"/>
    </row>
    <row r="4" spans="1:4" x14ac:dyDescent="0.25">
      <c r="A4" s="421" t="s">
        <v>662</v>
      </c>
      <c r="B4" s="421"/>
      <c r="C4" s="421"/>
      <c r="D4" s="421"/>
    </row>
    <row r="5" spans="1:4" x14ac:dyDescent="0.25">
      <c r="A5" s="7"/>
      <c r="B5" s="7"/>
      <c r="C5" s="7"/>
      <c r="D5" s="277" t="s">
        <v>226</v>
      </c>
    </row>
    <row r="6" spans="1:4" x14ac:dyDescent="0.25">
      <c r="A6" s="7"/>
      <c r="B6" s="7"/>
      <c r="C6" s="7"/>
      <c r="D6" s="277" t="s">
        <v>208</v>
      </c>
    </row>
    <row r="7" spans="1:4" x14ac:dyDescent="0.25">
      <c r="A7" s="7"/>
      <c r="B7" s="7"/>
      <c r="C7" s="7"/>
      <c r="D7" s="277"/>
    </row>
    <row r="8" spans="1:4" x14ac:dyDescent="0.25">
      <c r="A8" s="7"/>
      <c r="B8" s="7"/>
      <c r="C8" s="7"/>
      <c r="D8" s="277"/>
    </row>
    <row r="9" spans="1:4" x14ac:dyDescent="0.25">
      <c r="A9" s="439"/>
      <c r="B9" s="439"/>
      <c r="C9" s="439"/>
      <c r="D9" s="439"/>
    </row>
    <row r="10" spans="1:4" x14ac:dyDescent="0.25">
      <c r="A10" s="22" t="s">
        <v>1</v>
      </c>
      <c r="B10" s="22" t="s">
        <v>216</v>
      </c>
      <c r="C10" s="22" t="s">
        <v>217</v>
      </c>
      <c r="D10" s="22" t="s">
        <v>155</v>
      </c>
    </row>
    <row r="11" spans="1:4" x14ac:dyDescent="0.25">
      <c r="A11" s="22" t="s">
        <v>218</v>
      </c>
      <c r="B11" s="22">
        <v>0</v>
      </c>
      <c r="C11" s="22">
        <v>0</v>
      </c>
      <c r="D11" s="22">
        <v>0</v>
      </c>
    </row>
    <row r="12" spans="1:4" x14ac:dyDescent="0.25">
      <c r="A12" s="22" t="s">
        <v>175</v>
      </c>
      <c r="B12" s="22">
        <v>0</v>
      </c>
      <c r="C12" s="22">
        <v>0</v>
      </c>
      <c r="D12" s="22">
        <v>0</v>
      </c>
    </row>
    <row r="13" spans="1:4" x14ac:dyDescent="0.25">
      <c r="A13" s="10" t="s">
        <v>219</v>
      </c>
      <c r="B13" s="22">
        <v>0</v>
      </c>
      <c r="C13" s="22">
        <v>0</v>
      </c>
      <c r="D13" s="22">
        <v>0</v>
      </c>
    </row>
  </sheetData>
  <mergeCells count="5">
    <mergeCell ref="A1:D1"/>
    <mergeCell ref="A2:D2"/>
    <mergeCell ref="A3:D3"/>
    <mergeCell ref="A9:D9"/>
    <mergeCell ref="A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61" workbookViewId="0">
      <selection activeCell="O36" sqref="O36"/>
    </sheetView>
  </sheetViews>
  <sheetFormatPr defaultRowHeight="15" x14ac:dyDescent="0.25"/>
  <cols>
    <col min="2" max="2" width="26.85546875" customWidth="1"/>
    <col min="3" max="3" width="11" bestFit="1" customWidth="1"/>
    <col min="4" max="4" width="10.42578125" bestFit="1" customWidth="1"/>
    <col min="5" max="5" width="10.140625" customWidth="1"/>
    <col min="6" max="7" width="10.140625" style="72" customWidth="1"/>
    <col min="8" max="8" width="7.85546875" bestFit="1" customWidth="1"/>
    <col min="9" max="9" width="6" bestFit="1" customWidth="1"/>
    <col min="10" max="10" width="10.28515625" customWidth="1"/>
    <col min="11" max="11" width="14" customWidth="1"/>
    <col min="12" max="13" width="11" customWidth="1"/>
    <col min="14" max="14" width="17" customWidth="1"/>
  </cols>
  <sheetData>
    <row r="1" spans="1:14" x14ac:dyDescent="0.25">
      <c r="A1" s="375" t="s">
        <v>20</v>
      </c>
      <c r="B1" s="375"/>
      <c r="C1" s="375"/>
      <c r="D1" s="375"/>
      <c r="E1" s="375"/>
      <c r="F1" s="71"/>
      <c r="G1" s="71"/>
      <c r="H1" s="7"/>
      <c r="I1" s="7"/>
      <c r="J1" s="7"/>
      <c r="K1" s="7"/>
      <c r="L1" s="7"/>
      <c r="M1" s="7"/>
      <c r="N1" s="7"/>
    </row>
    <row r="2" spans="1:14" x14ac:dyDescent="0.25">
      <c r="A2" s="360" t="s">
        <v>806</v>
      </c>
      <c r="B2" s="360"/>
      <c r="C2" s="360"/>
      <c r="D2" s="360"/>
      <c r="E2" s="360"/>
      <c r="F2" s="71"/>
      <c r="G2" s="71"/>
      <c r="H2" s="7"/>
      <c r="I2" s="7"/>
      <c r="J2" s="7"/>
      <c r="K2" s="7"/>
      <c r="L2" s="7"/>
      <c r="M2" s="7"/>
      <c r="N2" s="7"/>
    </row>
    <row r="3" spans="1:14" x14ac:dyDescent="0.25">
      <c r="A3" s="360" t="s">
        <v>570</v>
      </c>
      <c r="B3" s="360"/>
      <c r="C3" s="360"/>
      <c r="D3" s="360"/>
      <c r="E3" s="360"/>
      <c r="F3" s="71"/>
      <c r="G3" s="71"/>
      <c r="H3" s="7"/>
      <c r="I3" s="7"/>
      <c r="J3" s="7"/>
      <c r="K3" s="7"/>
      <c r="L3" s="7"/>
      <c r="M3" s="7"/>
      <c r="N3" s="7"/>
    </row>
    <row r="4" spans="1:14" x14ac:dyDescent="0.25">
      <c r="A4" s="7"/>
      <c r="C4" s="7"/>
      <c r="D4" s="7"/>
      <c r="E4" s="8" t="s">
        <v>191</v>
      </c>
      <c r="F4" s="71"/>
      <c r="G4" s="71"/>
      <c r="H4" s="7"/>
      <c r="I4" s="7"/>
      <c r="J4" s="7"/>
      <c r="K4" s="7"/>
      <c r="L4" s="7"/>
      <c r="M4" s="7"/>
      <c r="N4" s="7"/>
    </row>
    <row r="5" spans="1:14" x14ac:dyDescent="0.25">
      <c r="A5" s="7"/>
      <c r="C5" s="7"/>
      <c r="D5" s="7"/>
      <c r="E5" s="8" t="s">
        <v>179</v>
      </c>
      <c r="F5" s="71"/>
      <c r="G5" s="71"/>
      <c r="H5" s="7"/>
      <c r="I5" s="7"/>
      <c r="J5" s="7"/>
      <c r="K5" s="7"/>
      <c r="L5" s="7"/>
      <c r="M5" s="7"/>
    </row>
    <row r="6" spans="1:14" ht="42.75" x14ac:dyDescent="0.25">
      <c r="A6" s="371" t="s">
        <v>1</v>
      </c>
      <c r="B6" s="372"/>
      <c r="C6" s="157" t="s">
        <v>181</v>
      </c>
      <c r="D6" s="317" t="s">
        <v>507</v>
      </c>
      <c r="E6" s="67" t="s">
        <v>557</v>
      </c>
      <c r="F6" s="181"/>
      <c r="G6" s="181"/>
      <c r="H6" s="181"/>
      <c r="I6" s="181"/>
      <c r="J6" s="181"/>
      <c r="K6" s="181"/>
      <c r="L6" s="181"/>
      <c r="M6" s="181"/>
    </row>
    <row r="7" spans="1:14" ht="30" x14ac:dyDescent="0.25">
      <c r="A7" s="141" t="s">
        <v>374</v>
      </c>
      <c r="B7" s="16" t="s">
        <v>72</v>
      </c>
      <c r="C7" s="16">
        <v>1800</v>
      </c>
      <c r="D7" s="330">
        <v>2138</v>
      </c>
      <c r="E7" s="16">
        <v>2158</v>
      </c>
      <c r="F7" s="182"/>
      <c r="G7" s="182"/>
      <c r="H7" s="182"/>
      <c r="K7" s="182"/>
      <c r="L7" s="182"/>
      <c r="M7" s="182"/>
    </row>
    <row r="8" spans="1:14" ht="30" x14ac:dyDescent="0.25">
      <c r="A8" s="141" t="s">
        <v>375</v>
      </c>
      <c r="B8" s="16" t="s">
        <v>73</v>
      </c>
      <c r="C8" s="16">
        <v>24000</v>
      </c>
      <c r="D8" s="330">
        <v>24000</v>
      </c>
      <c r="E8" s="16">
        <v>23115</v>
      </c>
      <c r="F8" s="182"/>
      <c r="G8" s="182"/>
      <c r="H8" s="182"/>
      <c r="K8" s="182"/>
      <c r="L8" s="182"/>
      <c r="M8" s="182"/>
    </row>
    <row r="9" spans="1:14" x14ac:dyDescent="0.25">
      <c r="A9" s="141" t="s">
        <v>466</v>
      </c>
      <c r="B9" s="16" t="s">
        <v>71</v>
      </c>
      <c r="C9" s="16">
        <v>5000</v>
      </c>
      <c r="D9" s="330">
        <v>5259</v>
      </c>
      <c r="E9" s="16">
        <v>5397</v>
      </c>
      <c r="F9" s="182"/>
      <c r="G9" s="182"/>
      <c r="H9" s="182"/>
      <c r="K9" s="182"/>
      <c r="L9" s="182"/>
      <c r="M9" s="182"/>
    </row>
    <row r="10" spans="1:14" ht="30" x14ac:dyDescent="0.25">
      <c r="A10" s="141" t="s">
        <v>467</v>
      </c>
      <c r="B10" s="16" t="s">
        <v>74</v>
      </c>
      <c r="C10" s="16">
        <v>200</v>
      </c>
      <c r="D10" s="330">
        <v>757</v>
      </c>
      <c r="E10" s="16">
        <v>762</v>
      </c>
      <c r="F10" s="182"/>
      <c r="G10" s="182"/>
      <c r="H10" s="182"/>
      <c r="K10" s="182"/>
      <c r="L10" s="182"/>
      <c r="M10" s="182"/>
    </row>
    <row r="11" spans="1:14" ht="30" x14ac:dyDescent="0.25">
      <c r="A11" s="142" t="s">
        <v>376</v>
      </c>
      <c r="B11" s="28" t="s">
        <v>377</v>
      </c>
      <c r="C11" s="28">
        <f>SUM(C7:C10)</f>
        <v>31000</v>
      </c>
      <c r="D11" s="331">
        <f>SUM(D7:D10)</f>
        <v>32154</v>
      </c>
      <c r="E11" s="28">
        <f t="shared" ref="E11" si="0">SUM(E7:E10)</f>
        <v>31432</v>
      </c>
      <c r="F11" s="183"/>
      <c r="G11" s="183"/>
      <c r="H11" s="339"/>
      <c r="K11" s="183"/>
      <c r="L11" s="183"/>
      <c r="M11" s="183"/>
    </row>
    <row r="12" spans="1:14" x14ac:dyDescent="0.25">
      <c r="A12" s="141" t="s">
        <v>378</v>
      </c>
      <c r="B12" s="16" t="s">
        <v>379</v>
      </c>
      <c r="C12" s="16">
        <v>0</v>
      </c>
      <c r="D12" s="330">
        <v>0</v>
      </c>
      <c r="E12" s="16">
        <v>15</v>
      </c>
      <c r="F12" s="182"/>
      <c r="G12" s="182"/>
      <c r="H12" s="182"/>
      <c r="K12" s="182"/>
      <c r="L12" s="182"/>
      <c r="M12" s="182"/>
    </row>
    <row r="13" spans="1:14" x14ac:dyDescent="0.25">
      <c r="A13" s="141" t="s">
        <v>795</v>
      </c>
      <c r="B13" s="16" t="s">
        <v>380</v>
      </c>
      <c r="C13" s="16">
        <v>150</v>
      </c>
      <c r="D13" s="330">
        <v>150</v>
      </c>
      <c r="E13" s="16">
        <v>181</v>
      </c>
      <c r="F13" s="182"/>
      <c r="G13" s="182"/>
      <c r="H13" s="182"/>
      <c r="K13" s="182"/>
      <c r="L13" s="182"/>
      <c r="M13" s="182"/>
    </row>
    <row r="14" spans="1:14" ht="30" x14ac:dyDescent="0.25">
      <c r="A14" s="141" t="s">
        <v>468</v>
      </c>
      <c r="B14" s="16" t="s">
        <v>381</v>
      </c>
      <c r="C14" s="16">
        <v>100</v>
      </c>
      <c r="D14" s="330">
        <v>837</v>
      </c>
      <c r="E14" s="16">
        <v>861</v>
      </c>
      <c r="F14" s="182"/>
      <c r="G14" s="182"/>
      <c r="H14" s="182"/>
      <c r="K14" s="182"/>
      <c r="L14" s="182"/>
      <c r="M14" s="182"/>
    </row>
    <row r="15" spans="1:14" ht="45" x14ac:dyDescent="0.25">
      <c r="A15" s="142" t="s">
        <v>382</v>
      </c>
      <c r="B15" s="28" t="s">
        <v>188</v>
      </c>
      <c r="C15" s="28">
        <f>SUM(C12:C14)</f>
        <v>250</v>
      </c>
      <c r="D15" s="331">
        <f>SUM(D12:D14)</f>
        <v>987</v>
      </c>
      <c r="E15" s="28">
        <f t="shared" ref="E15" si="1">SUM(E12:E14)</f>
        <v>1057</v>
      </c>
      <c r="F15" s="183"/>
      <c r="G15" s="183"/>
      <c r="H15" s="339"/>
      <c r="K15" s="183"/>
      <c r="L15" s="183"/>
      <c r="M15" s="183"/>
    </row>
    <row r="16" spans="1:14" x14ac:dyDescent="0.25">
      <c r="A16" s="143" t="s">
        <v>383</v>
      </c>
      <c r="B16" s="26" t="s">
        <v>75</v>
      </c>
      <c r="C16" s="26">
        <f>C11+C15</f>
        <v>31250</v>
      </c>
      <c r="D16" s="332">
        <f>D11+D15</f>
        <v>33141</v>
      </c>
      <c r="E16" s="26">
        <f t="shared" ref="E16" si="2">E11+E15</f>
        <v>32489</v>
      </c>
      <c r="F16" s="184"/>
      <c r="G16" s="184"/>
      <c r="H16" s="340"/>
      <c r="K16" s="184"/>
      <c r="L16" s="184"/>
      <c r="M16" s="184"/>
    </row>
    <row r="17" spans="1:14" x14ac:dyDescent="0.25">
      <c r="A17" s="141" t="s">
        <v>384</v>
      </c>
      <c r="B17" s="16" t="s">
        <v>385</v>
      </c>
      <c r="C17" s="16">
        <v>3500</v>
      </c>
      <c r="D17" s="330">
        <v>3500</v>
      </c>
      <c r="E17" s="16">
        <v>4376</v>
      </c>
      <c r="F17" s="182"/>
      <c r="G17" s="182"/>
      <c r="H17" s="182"/>
      <c r="K17" s="182"/>
      <c r="L17" s="182"/>
      <c r="M17" s="182"/>
      <c r="N17" s="373"/>
    </row>
    <row r="18" spans="1:14" x14ac:dyDescent="0.25">
      <c r="A18" s="141" t="s">
        <v>384</v>
      </c>
      <c r="B18" s="16" t="s">
        <v>386</v>
      </c>
      <c r="C18" s="16">
        <v>50</v>
      </c>
      <c r="D18" s="330">
        <v>50</v>
      </c>
      <c r="E18" s="16">
        <v>58</v>
      </c>
      <c r="F18" s="182"/>
      <c r="G18" s="182"/>
      <c r="H18" s="182"/>
      <c r="K18" s="182"/>
      <c r="L18" s="182"/>
      <c r="M18" s="182"/>
      <c r="N18" s="373"/>
    </row>
    <row r="19" spans="1:14" x14ac:dyDescent="0.25">
      <c r="A19" s="141" t="s">
        <v>384</v>
      </c>
      <c r="B19" s="16" t="s">
        <v>387</v>
      </c>
      <c r="C19" s="16">
        <v>1300</v>
      </c>
      <c r="D19" s="330">
        <v>1300</v>
      </c>
      <c r="E19" s="16">
        <v>1232</v>
      </c>
      <c r="F19" s="182"/>
      <c r="G19" s="182"/>
      <c r="H19" s="182"/>
      <c r="K19" s="182"/>
      <c r="L19" s="182"/>
      <c r="M19" s="182"/>
      <c r="N19" s="373"/>
    </row>
    <row r="20" spans="1:14" ht="30" x14ac:dyDescent="0.25">
      <c r="A20" s="141" t="s">
        <v>384</v>
      </c>
      <c r="B20" s="16" t="s">
        <v>388</v>
      </c>
      <c r="C20" s="16">
        <v>350</v>
      </c>
      <c r="D20" s="330">
        <v>350</v>
      </c>
      <c r="E20" s="16">
        <v>334</v>
      </c>
      <c r="F20" s="182"/>
      <c r="G20" s="182"/>
      <c r="H20" s="182"/>
      <c r="K20" s="182"/>
      <c r="L20" s="182"/>
      <c r="M20" s="182"/>
      <c r="N20" s="373"/>
    </row>
    <row r="21" spans="1:14" x14ac:dyDescent="0.25">
      <c r="A21" s="141" t="s">
        <v>384</v>
      </c>
      <c r="B21" s="16" t="s">
        <v>389</v>
      </c>
      <c r="C21" s="16">
        <v>150</v>
      </c>
      <c r="D21" s="330">
        <v>150</v>
      </c>
      <c r="E21" s="16">
        <v>132</v>
      </c>
      <c r="F21" s="182"/>
      <c r="G21" s="182"/>
      <c r="H21" s="182"/>
      <c r="K21" s="182"/>
      <c r="L21" s="182"/>
      <c r="M21" s="182"/>
      <c r="N21" s="374"/>
    </row>
    <row r="22" spans="1:14" x14ac:dyDescent="0.25">
      <c r="A22" s="141" t="s">
        <v>384</v>
      </c>
      <c r="B22" s="16" t="s">
        <v>78</v>
      </c>
      <c r="C22" s="16">
        <v>50</v>
      </c>
      <c r="D22" s="330">
        <v>50</v>
      </c>
      <c r="E22" s="16">
        <v>6</v>
      </c>
      <c r="F22" s="182"/>
      <c r="G22" s="182"/>
      <c r="H22" s="182"/>
      <c r="K22" s="182"/>
      <c r="L22" s="182"/>
      <c r="M22" s="182"/>
      <c r="N22" s="374"/>
    </row>
    <row r="23" spans="1:14" x14ac:dyDescent="0.25">
      <c r="A23" s="141" t="s">
        <v>384</v>
      </c>
      <c r="B23" s="16" t="s">
        <v>81</v>
      </c>
      <c r="C23" s="16">
        <v>50</v>
      </c>
      <c r="D23" s="330">
        <v>50</v>
      </c>
      <c r="E23" s="16">
        <v>61</v>
      </c>
      <c r="F23" s="182"/>
      <c r="G23" s="182"/>
      <c r="H23" s="182"/>
      <c r="K23" s="182"/>
      <c r="L23" s="182"/>
      <c r="M23" s="182"/>
      <c r="N23" s="374"/>
    </row>
    <row r="24" spans="1:14" ht="30" x14ac:dyDescent="0.25">
      <c r="A24" s="141" t="s">
        <v>384</v>
      </c>
      <c r="B24" s="16" t="s">
        <v>82</v>
      </c>
      <c r="C24" s="16">
        <v>200</v>
      </c>
      <c r="D24" s="330">
        <v>200</v>
      </c>
      <c r="E24" s="16">
        <v>255</v>
      </c>
      <c r="F24" s="182"/>
      <c r="G24" s="182"/>
      <c r="H24" s="182"/>
      <c r="K24" s="182"/>
      <c r="L24" s="182"/>
      <c r="M24" s="182"/>
      <c r="N24" s="374"/>
    </row>
    <row r="25" spans="1:14" ht="30" x14ac:dyDescent="0.25">
      <c r="A25" s="141" t="s">
        <v>384</v>
      </c>
      <c r="B25" s="16" t="s">
        <v>615</v>
      </c>
      <c r="C25" s="16"/>
      <c r="D25" s="330"/>
      <c r="E25" s="16">
        <v>36</v>
      </c>
      <c r="F25" s="182"/>
      <c r="G25" s="182"/>
      <c r="H25" s="182"/>
      <c r="K25" s="182"/>
      <c r="L25" s="182"/>
      <c r="M25" s="182"/>
      <c r="N25" s="250"/>
    </row>
    <row r="26" spans="1:14" x14ac:dyDescent="0.25">
      <c r="A26" s="142" t="s">
        <v>384</v>
      </c>
      <c r="B26" s="28" t="s">
        <v>76</v>
      </c>
      <c r="C26" s="28">
        <f>SUM(C17:C24)</f>
        <v>5650</v>
      </c>
      <c r="D26" s="331">
        <f>SUM(D17:D25)</f>
        <v>5650</v>
      </c>
      <c r="E26" s="28">
        <f>SUM(E17:E25)</f>
        <v>6490</v>
      </c>
      <c r="F26" s="183"/>
      <c r="G26" s="183"/>
      <c r="H26" s="339"/>
      <c r="K26" s="183"/>
      <c r="L26" s="183"/>
      <c r="M26" s="183"/>
    </row>
    <row r="27" spans="1:14" ht="30" x14ac:dyDescent="0.25">
      <c r="A27" s="141" t="s">
        <v>390</v>
      </c>
      <c r="B27" s="16" t="s">
        <v>391</v>
      </c>
      <c r="C27" s="16">
        <v>20</v>
      </c>
      <c r="D27" s="330">
        <v>20</v>
      </c>
      <c r="E27" s="16">
        <v>0</v>
      </c>
      <c r="F27" s="182"/>
      <c r="G27" s="182"/>
      <c r="H27" s="182"/>
      <c r="K27" s="182"/>
      <c r="L27" s="182"/>
      <c r="M27" s="182"/>
    </row>
    <row r="28" spans="1:14" ht="30" x14ac:dyDescent="0.25">
      <c r="A28" s="141" t="s">
        <v>392</v>
      </c>
      <c r="B28" s="16" t="s">
        <v>393</v>
      </c>
      <c r="C28" s="16">
        <v>80</v>
      </c>
      <c r="D28" s="330">
        <v>80</v>
      </c>
      <c r="E28" s="16">
        <v>177</v>
      </c>
      <c r="F28" s="182"/>
      <c r="G28" s="182"/>
      <c r="H28" s="182"/>
      <c r="K28" s="182"/>
      <c r="L28" s="182"/>
      <c r="M28" s="182"/>
    </row>
    <row r="29" spans="1:14" x14ac:dyDescent="0.25">
      <c r="A29" s="142" t="s">
        <v>394</v>
      </c>
      <c r="B29" s="28" t="s">
        <v>395</v>
      </c>
      <c r="C29" s="28">
        <f>SUM(C27:C28)</f>
        <v>100</v>
      </c>
      <c r="D29" s="331">
        <f>SUM(D27:D28)</f>
        <v>100</v>
      </c>
      <c r="E29" s="28">
        <f t="shared" ref="E29" si="3">SUM(E27:E28)</f>
        <v>177</v>
      </c>
      <c r="F29" s="183"/>
      <c r="G29" s="183"/>
      <c r="H29" s="339"/>
      <c r="K29" s="183"/>
      <c r="L29" s="183"/>
      <c r="M29" s="183"/>
    </row>
    <row r="30" spans="1:14" ht="30" x14ac:dyDescent="0.25">
      <c r="A30" s="141" t="s">
        <v>396</v>
      </c>
      <c r="B30" s="16" t="s">
        <v>77</v>
      </c>
      <c r="C30" s="16">
        <v>150</v>
      </c>
      <c r="D30" s="330">
        <v>150</v>
      </c>
      <c r="E30" s="16">
        <v>239</v>
      </c>
      <c r="F30" s="182"/>
      <c r="G30" s="182"/>
      <c r="H30" s="182"/>
      <c r="K30" s="182"/>
      <c r="L30" s="182"/>
      <c r="M30" s="182"/>
    </row>
    <row r="31" spans="1:14" x14ac:dyDescent="0.25">
      <c r="A31" s="141" t="s">
        <v>396</v>
      </c>
      <c r="B31" s="16" t="s">
        <v>79</v>
      </c>
      <c r="C31" s="16">
        <v>240</v>
      </c>
      <c r="D31" s="330">
        <v>240</v>
      </c>
      <c r="E31" s="16">
        <v>403</v>
      </c>
      <c r="F31" s="182"/>
      <c r="G31" s="182"/>
      <c r="H31" s="182"/>
      <c r="K31" s="182"/>
      <c r="L31" s="182"/>
      <c r="M31" s="182"/>
    </row>
    <row r="32" spans="1:14" x14ac:dyDescent="0.25">
      <c r="A32" s="141" t="s">
        <v>396</v>
      </c>
      <c r="B32" s="16" t="s">
        <v>80</v>
      </c>
      <c r="C32" s="16">
        <v>100</v>
      </c>
      <c r="D32" s="330">
        <v>100</v>
      </c>
      <c r="E32" s="16">
        <v>89</v>
      </c>
      <c r="F32" s="182"/>
      <c r="G32" s="182"/>
      <c r="H32" s="182"/>
      <c r="K32" s="182"/>
      <c r="L32" s="182"/>
      <c r="M32" s="182"/>
    </row>
    <row r="33" spans="1:15" ht="30" x14ac:dyDescent="0.25">
      <c r="A33" s="142" t="s">
        <v>396</v>
      </c>
      <c r="B33" s="28" t="s">
        <v>397</v>
      </c>
      <c r="C33" s="28">
        <f>SUM(C30:C32)</f>
        <v>490</v>
      </c>
      <c r="D33" s="331">
        <f>SUM(D30:D32)</f>
        <v>490</v>
      </c>
      <c r="E33" s="28">
        <f t="shared" ref="E33" si="4">SUM(E30:E32)</f>
        <v>731</v>
      </c>
      <c r="F33" s="183"/>
      <c r="G33" s="183"/>
      <c r="H33" s="339"/>
      <c r="K33" s="183"/>
      <c r="L33" s="183"/>
      <c r="M33" s="183"/>
    </row>
    <row r="34" spans="1:15" x14ac:dyDescent="0.25">
      <c r="A34" s="141" t="s">
        <v>398</v>
      </c>
      <c r="B34" s="16" t="s">
        <v>399</v>
      </c>
      <c r="C34" s="16">
        <v>500</v>
      </c>
      <c r="D34" s="330">
        <v>500</v>
      </c>
      <c r="E34" s="16">
        <v>411</v>
      </c>
      <c r="F34" s="182"/>
      <c r="G34" s="182"/>
      <c r="H34" s="182"/>
      <c r="K34" s="182"/>
      <c r="L34" s="182"/>
      <c r="M34" s="182"/>
    </row>
    <row r="35" spans="1:15" x14ac:dyDescent="0.25">
      <c r="A35" s="141" t="s">
        <v>398</v>
      </c>
      <c r="B35" s="16" t="s">
        <v>400</v>
      </c>
      <c r="C35" s="16">
        <v>800</v>
      </c>
      <c r="D35" s="330">
        <v>800</v>
      </c>
      <c r="E35" s="16">
        <v>962</v>
      </c>
      <c r="F35" s="182"/>
      <c r="G35" s="182"/>
      <c r="H35" s="182"/>
      <c r="K35" s="182"/>
      <c r="L35" s="182"/>
      <c r="M35" s="182"/>
    </row>
    <row r="36" spans="1:15" ht="21" customHeight="1" x14ac:dyDescent="0.25">
      <c r="A36" s="141" t="s">
        <v>398</v>
      </c>
      <c r="B36" s="16" t="s">
        <v>281</v>
      </c>
      <c r="C36" s="16">
        <v>1800</v>
      </c>
      <c r="D36" s="330">
        <v>1800</v>
      </c>
      <c r="E36" s="16">
        <v>1828</v>
      </c>
      <c r="F36" s="182"/>
      <c r="G36" s="182"/>
      <c r="H36" s="182"/>
      <c r="K36" s="182"/>
      <c r="M36" s="182"/>
      <c r="O36" s="182"/>
    </row>
    <row r="37" spans="1:15" x14ac:dyDescent="0.25">
      <c r="A37" s="142" t="s">
        <v>398</v>
      </c>
      <c r="B37" s="28" t="s">
        <v>83</v>
      </c>
      <c r="C37" s="24">
        <f>SUM(C34:C36)</f>
        <v>3100</v>
      </c>
      <c r="D37" s="333">
        <f>SUM(D34:D36)</f>
        <v>3100</v>
      </c>
      <c r="E37" s="24">
        <f t="shared" ref="E37" si="5">SUM(E34:E36)</f>
        <v>3201</v>
      </c>
      <c r="F37" s="185"/>
      <c r="G37" s="185"/>
      <c r="H37" s="341"/>
      <c r="K37" s="185"/>
      <c r="L37" s="185"/>
      <c r="M37" s="185"/>
    </row>
    <row r="38" spans="1:15" x14ac:dyDescent="0.25">
      <c r="A38" s="142" t="s">
        <v>401</v>
      </c>
      <c r="B38" s="28" t="s">
        <v>84</v>
      </c>
      <c r="C38" s="28">
        <v>2510</v>
      </c>
      <c r="D38" s="331">
        <v>2510</v>
      </c>
      <c r="E38" s="28">
        <v>2260</v>
      </c>
      <c r="F38" s="183"/>
      <c r="G38" s="183"/>
      <c r="H38" s="183"/>
      <c r="K38" s="183"/>
      <c r="L38" s="183"/>
      <c r="M38" s="183"/>
    </row>
    <row r="39" spans="1:15" x14ac:dyDescent="0.25">
      <c r="A39" s="142" t="s">
        <v>402</v>
      </c>
      <c r="B39" s="150" t="s">
        <v>403</v>
      </c>
      <c r="C39" s="151">
        <v>0</v>
      </c>
      <c r="D39" s="334">
        <v>0</v>
      </c>
      <c r="E39" s="151">
        <v>2628</v>
      </c>
      <c r="F39" s="186"/>
      <c r="G39" s="186"/>
      <c r="H39" s="186"/>
      <c r="K39" s="186"/>
      <c r="L39" s="186"/>
      <c r="M39" s="186"/>
    </row>
    <row r="40" spans="1:15" x14ac:dyDescent="0.25">
      <c r="A40" s="142" t="s">
        <v>469</v>
      </c>
      <c r="B40" s="28" t="s">
        <v>86</v>
      </c>
      <c r="C40" s="28">
        <v>300</v>
      </c>
      <c r="D40" s="331">
        <v>300</v>
      </c>
      <c r="E40" s="28">
        <v>39</v>
      </c>
      <c r="F40" s="183"/>
      <c r="G40" s="183"/>
      <c r="H40" s="183"/>
      <c r="K40" s="183"/>
      <c r="L40" s="183"/>
      <c r="M40" s="183"/>
    </row>
    <row r="41" spans="1:15" x14ac:dyDescent="0.25">
      <c r="A41" s="141" t="s">
        <v>404</v>
      </c>
      <c r="B41" s="16" t="s">
        <v>405</v>
      </c>
      <c r="C41" s="16">
        <v>0</v>
      </c>
      <c r="D41" s="330">
        <v>265</v>
      </c>
      <c r="E41" s="16">
        <v>265</v>
      </c>
      <c r="F41" s="182"/>
      <c r="G41" s="182"/>
      <c r="H41" s="182"/>
      <c r="K41" s="182"/>
      <c r="L41" s="182"/>
      <c r="M41" s="182"/>
    </row>
    <row r="42" spans="1:15" x14ac:dyDescent="0.25">
      <c r="A42" s="141" t="s">
        <v>512</v>
      </c>
      <c r="B42" s="16" t="s">
        <v>406</v>
      </c>
      <c r="C42" s="16">
        <v>400</v>
      </c>
      <c r="D42" s="330">
        <v>6144</v>
      </c>
      <c r="E42" s="16">
        <v>2275</v>
      </c>
      <c r="F42" s="182"/>
      <c r="G42" s="182"/>
      <c r="H42" s="182"/>
      <c r="K42" s="182"/>
      <c r="L42" s="182"/>
      <c r="M42" s="182"/>
    </row>
    <row r="43" spans="1:15" x14ac:dyDescent="0.25">
      <c r="A43" s="142" t="s">
        <v>513</v>
      </c>
      <c r="B43" s="28" t="s">
        <v>407</v>
      </c>
      <c r="C43" s="28">
        <f>SUM(C41:C42)</f>
        <v>400</v>
      </c>
      <c r="D43" s="331">
        <f>SUM(D41:D42)</f>
        <v>6409</v>
      </c>
      <c r="E43" s="28">
        <f t="shared" ref="E43" si="6">SUM(E41:E42)</f>
        <v>2540</v>
      </c>
      <c r="F43" s="183"/>
      <c r="G43" s="183"/>
      <c r="H43" s="339"/>
      <c r="K43" s="183"/>
      <c r="L43" s="183"/>
      <c r="M43" s="183"/>
    </row>
    <row r="44" spans="1:15" x14ac:dyDescent="0.25">
      <c r="A44" s="143" t="s">
        <v>408</v>
      </c>
      <c r="B44" s="26" t="s">
        <v>85</v>
      </c>
      <c r="C44" s="26">
        <f>C26+C29+C33+C37+C38+C39+C40+C43</f>
        <v>12550</v>
      </c>
      <c r="D44" s="332">
        <f>D26+D29+D33+D37+D38+D39+D40+D43</f>
        <v>18559</v>
      </c>
      <c r="E44" s="26">
        <f t="shared" ref="E44" si="7">E26+E29+E33+E37+E38+E39+E40+E43</f>
        <v>18066</v>
      </c>
      <c r="F44" s="184"/>
      <c r="G44" s="184"/>
      <c r="H44" s="340"/>
      <c r="K44" s="184"/>
      <c r="L44" s="184"/>
      <c r="M44" s="184"/>
    </row>
    <row r="45" spans="1:15" x14ac:dyDescent="0.25">
      <c r="A45" s="143" t="s">
        <v>514</v>
      </c>
      <c r="B45" s="26" t="s">
        <v>515</v>
      </c>
      <c r="C45" s="26">
        <v>0</v>
      </c>
      <c r="D45" s="332">
        <v>200</v>
      </c>
      <c r="E45" s="26">
        <v>200</v>
      </c>
      <c r="F45" s="184"/>
      <c r="G45" s="184"/>
      <c r="H45" s="184"/>
      <c r="K45" s="184"/>
      <c r="L45" s="184"/>
      <c r="M45" s="184"/>
    </row>
    <row r="46" spans="1:15" ht="29.25" x14ac:dyDescent="0.25">
      <c r="A46" s="143" t="s">
        <v>582</v>
      </c>
      <c r="B46" s="26" t="s">
        <v>594</v>
      </c>
      <c r="C46" s="26">
        <v>500</v>
      </c>
      <c r="D46" s="332">
        <v>0</v>
      </c>
      <c r="E46" s="26">
        <v>3800</v>
      </c>
      <c r="F46" s="184"/>
      <c r="G46" s="184"/>
      <c r="H46" s="184"/>
      <c r="K46" s="184"/>
      <c r="L46" s="184"/>
      <c r="M46" s="184"/>
    </row>
    <row r="47" spans="1:15" ht="29.25" x14ac:dyDescent="0.25">
      <c r="A47" s="143" t="s">
        <v>516</v>
      </c>
      <c r="B47" s="26" t="s">
        <v>409</v>
      </c>
      <c r="C47" s="26"/>
      <c r="D47" s="332">
        <v>500</v>
      </c>
      <c r="E47" s="26">
        <v>228</v>
      </c>
      <c r="F47" s="184"/>
      <c r="G47" s="184"/>
      <c r="H47" s="184"/>
      <c r="K47" s="184"/>
      <c r="L47" s="184"/>
      <c r="M47" s="184"/>
    </row>
    <row r="48" spans="1:15" ht="43.5" x14ac:dyDescent="0.25">
      <c r="A48" s="143" t="s">
        <v>533</v>
      </c>
      <c r="B48" s="26" t="s">
        <v>534</v>
      </c>
      <c r="C48" s="26">
        <v>0</v>
      </c>
      <c r="D48" s="332">
        <v>10000</v>
      </c>
      <c r="E48" s="26">
        <v>19490</v>
      </c>
      <c r="F48" s="184"/>
      <c r="G48" s="184"/>
      <c r="H48" s="184"/>
      <c r="K48" s="184"/>
      <c r="L48" s="184"/>
      <c r="M48" s="184"/>
    </row>
    <row r="49" spans="1:13" ht="29.25" x14ac:dyDescent="0.25">
      <c r="A49" s="143" t="s">
        <v>598</v>
      </c>
      <c r="B49" s="26" t="s">
        <v>796</v>
      </c>
      <c r="C49" s="26">
        <v>0</v>
      </c>
      <c r="D49" s="332">
        <v>0</v>
      </c>
      <c r="E49" s="26">
        <v>10000</v>
      </c>
      <c r="F49" s="184"/>
      <c r="G49" s="184"/>
      <c r="H49" s="184"/>
      <c r="K49" s="184"/>
      <c r="L49" s="184"/>
      <c r="M49" s="184"/>
    </row>
    <row r="50" spans="1:13" ht="29.25" x14ac:dyDescent="0.25">
      <c r="A50" s="143" t="s">
        <v>410</v>
      </c>
      <c r="B50" s="26" t="s">
        <v>278</v>
      </c>
      <c r="C50" s="27">
        <v>8262</v>
      </c>
      <c r="D50" s="335">
        <v>17855</v>
      </c>
      <c r="E50" s="27">
        <v>17855</v>
      </c>
      <c r="F50" s="85"/>
      <c r="G50" s="85"/>
      <c r="H50" s="85"/>
      <c r="K50" s="85"/>
      <c r="L50" s="85"/>
      <c r="M50" s="85"/>
    </row>
    <row r="51" spans="1:13" ht="29.25" x14ac:dyDescent="0.25">
      <c r="A51" s="143" t="s">
        <v>573</v>
      </c>
      <c r="B51" s="26" t="s">
        <v>454</v>
      </c>
      <c r="C51" s="27">
        <v>0</v>
      </c>
      <c r="D51" s="335">
        <v>0</v>
      </c>
      <c r="E51" s="27">
        <v>3809</v>
      </c>
      <c r="F51" s="85"/>
      <c r="G51" s="85"/>
      <c r="H51" s="85"/>
      <c r="K51" s="85"/>
      <c r="L51" s="85"/>
      <c r="M51" s="85"/>
    </row>
    <row r="52" spans="1:13" x14ac:dyDescent="0.25">
      <c r="A52" s="141"/>
      <c r="B52" s="27" t="s">
        <v>189</v>
      </c>
      <c r="C52" s="27">
        <f>C16+C44+C45+C46+C48+C47+C50+C49+C51</f>
        <v>52562</v>
      </c>
      <c r="D52" s="335">
        <f>D16+D44+D45+D46+D48+D47+D50+D49+D51</f>
        <v>80255</v>
      </c>
      <c r="E52" s="27">
        <f>E16+E44+E45+E46+E48+E47+E50+E49+E51</f>
        <v>105937</v>
      </c>
      <c r="F52" s="85"/>
      <c r="G52" s="85"/>
      <c r="H52" s="342"/>
      <c r="K52" s="85"/>
      <c r="L52" s="85"/>
      <c r="M52" s="85"/>
    </row>
    <row r="53" spans="1:13" x14ac:dyDescent="0.25">
      <c r="E53" s="1"/>
    </row>
    <row r="54" spans="1:13" ht="15.75" x14ac:dyDescent="0.25">
      <c r="A54" s="152"/>
      <c r="B54" s="152" t="s">
        <v>411</v>
      </c>
      <c r="C54" s="152">
        <f>'[1]2.1 Költségvetési bevételek'!C49+'[1]2.2 Működési bevételek'!C52</f>
        <v>181155</v>
      </c>
      <c r="D54" s="336">
        <f>'[1]2.1 Költségvetési bevételek'!D49+'[1]2.2 Működési bevételek'!D52</f>
        <v>281685</v>
      </c>
      <c r="E54" s="152">
        <f>'[1]2.1 Költségvetési bevételek'!E49+'[1]2.2 Működési bevételek'!E52</f>
        <v>318121</v>
      </c>
      <c r="F54" s="187"/>
      <c r="G54" s="187"/>
      <c r="H54" s="343"/>
      <c r="I54" s="187"/>
      <c r="J54" s="253"/>
      <c r="K54" s="187"/>
      <c r="L54" s="187"/>
      <c r="M54" s="187"/>
    </row>
  </sheetData>
  <mergeCells count="6">
    <mergeCell ref="A6:B6"/>
    <mergeCell ref="N17:N20"/>
    <mergeCell ref="N21:N24"/>
    <mergeCell ref="A1:E1"/>
    <mergeCell ref="A2:E2"/>
    <mergeCell ref="A3:E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7" workbookViewId="0">
      <selection sqref="A1:D14"/>
    </sheetView>
  </sheetViews>
  <sheetFormatPr defaultRowHeight="15" x14ac:dyDescent="0.25"/>
  <cols>
    <col min="1" max="1" width="37.28515625" customWidth="1"/>
    <col min="2" max="2" width="10.5703125" bestFit="1" customWidth="1"/>
    <col min="3" max="4" width="10.5703125" customWidth="1"/>
  </cols>
  <sheetData>
    <row r="1" spans="1:6" ht="15.75" x14ac:dyDescent="0.25">
      <c r="A1" s="390" t="s">
        <v>646</v>
      </c>
      <c r="B1" s="390"/>
      <c r="C1" s="390"/>
      <c r="D1" s="390"/>
      <c r="E1" s="390"/>
      <c r="F1" s="390"/>
    </row>
    <row r="2" spans="1:6" x14ac:dyDescent="0.25">
      <c r="A2" s="369" t="s">
        <v>647</v>
      </c>
      <c r="B2" s="369"/>
      <c r="C2" s="369"/>
      <c r="D2" s="369"/>
      <c r="E2" s="369"/>
      <c r="F2" s="369"/>
    </row>
    <row r="3" spans="1:6" x14ac:dyDescent="0.25">
      <c r="A3" s="369" t="s">
        <v>662</v>
      </c>
      <c r="B3" s="369"/>
      <c r="C3" s="369"/>
      <c r="D3" s="369"/>
      <c r="E3" s="369"/>
      <c r="F3" s="369"/>
    </row>
    <row r="4" spans="1:6" x14ac:dyDescent="0.25">
      <c r="A4" s="7"/>
      <c r="B4" s="7"/>
      <c r="C4" s="7"/>
      <c r="D4" s="7"/>
      <c r="E4" s="414" t="s">
        <v>214</v>
      </c>
      <c r="F4" s="414"/>
    </row>
    <row r="5" spans="1:6" x14ac:dyDescent="0.25">
      <c r="A5" s="7"/>
      <c r="B5" s="7"/>
      <c r="C5" s="7"/>
      <c r="D5" s="7"/>
      <c r="E5" s="361" t="s">
        <v>179</v>
      </c>
      <c r="F5" s="361"/>
    </row>
    <row r="6" spans="1:6" x14ac:dyDescent="0.25">
      <c r="A6" s="7"/>
      <c r="B6" s="7"/>
      <c r="C6" s="7"/>
      <c r="D6" s="7"/>
      <c r="E6" s="416"/>
      <c r="F6" s="416"/>
    </row>
    <row r="7" spans="1:6" ht="15.75" x14ac:dyDescent="0.25">
      <c r="A7" s="440" t="s">
        <v>1</v>
      </c>
      <c r="B7" s="386">
        <v>2016</v>
      </c>
      <c r="C7" s="387"/>
      <c r="D7" s="388"/>
      <c r="E7" s="273">
        <v>2017</v>
      </c>
      <c r="F7" s="273">
        <v>2018</v>
      </c>
    </row>
    <row r="8" spans="1:6" ht="31.5" x14ac:dyDescent="0.25">
      <c r="A8" s="441"/>
      <c r="B8" s="273" t="s">
        <v>637</v>
      </c>
      <c r="C8" s="273" t="s">
        <v>631</v>
      </c>
      <c r="D8" s="273" t="s">
        <v>551</v>
      </c>
      <c r="E8" s="273" t="s">
        <v>637</v>
      </c>
      <c r="F8" s="273" t="s">
        <v>637</v>
      </c>
    </row>
    <row r="9" spans="1:6" x14ac:dyDescent="0.25">
      <c r="A9" s="367" t="s">
        <v>215</v>
      </c>
      <c r="B9" s="415"/>
      <c r="C9" s="415"/>
      <c r="D9" s="415"/>
      <c r="E9" s="415"/>
      <c r="F9" s="368"/>
    </row>
    <row r="10" spans="1:6" x14ac:dyDescent="0.25">
      <c r="A10" s="61" t="s">
        <v>88</v>
      </c>
      <c r="B10" s="167">
        <v>0</v>
      </c>
      <c r="C10" s="167">
        <v>0</v>
      </c>
      <c r="D10" s="167">
        <v>0</v>
      </c>
      <c r="E10" s="60">
        <v>0</v>
      </c>
      <c r="F10" s="60">
        <v>0</v>
      </c>
    </row>
    <row r="11" spans="1:6" x14ac:dyDescent="0.25">
      <c r="A11" s="74" t="s">
        <v>75</v>
      </c>
      <c r="B11" s="73">
        <v>0</v>
      </c>
      <c r="C11" s="73">
        <v>0</v>
      </c>
      <c r="D11" s="73">
        <v>0</v>
      </c>
      <c r="E11" s="60">
        <v>0</v>
      </c>
      <c r="F11" s="60">
        <v>0</v>
      </c>
    </row>
    <row r="12" spans="1:6" x14ac:dyDescent="0.25">
      <c r="A12" s="61" t="s">
        <v>131</v>
      </c>
      <c r="B12" s="73">
        <v>0</v>
      </c>
      <c r="C12" s="73">
        <v>0</v>
      </c>
      <c r="D12" s="73">
        <v>0</v>
      </c>
      <c r="E12" s="60">
        <v>0</v>
      </c>
      <c r="F12" s="60">
        <v>0</v>
      </c>
    </row>
    <row r="13" spans="1:6" x14ac:dyDescent="0.25">
      <c r="A13" s="87" t="s">
        <v>132</v>
      </c>
      <c r="B13" s="88">
        <v>190</v>
      </c>
      <c r="C13" s="88">
        <v>190</v>
      </c>
      <c r="D13" s="88">
        <v>190</v>
      </c>
      <c r="E13" s="60">
        <v>0</v>
      </c>
      <c r="F13" s="60">
        <v>0</v>
      </c>
    </row>
    <row r="14" spans="1:6" x14ac:dyDescent="0.25">
      <c r="A14" s="79" t="s">
        <v>133</v>
      </c>
      <c r="B14" s="127">
        <f>SUM(B10:B13)</f>
        <v>190</v>
      </c>
      <c r="C14" s="127">
        <f>SUM(C10:C13)</f>
        <v>190</v>
      </c>
      <c r="D14" s="127">
        <f>SUM(D10:D13)</f>
        <v>190</v>
      </c>
      <c r="E14" s="60">
        <v>0</v>
      </c>
      <c r="F14" s="60">
        <v>0</v>
      </c>
    </row>
    <row r="15" spans="1:6" x14ac:dyDescent="0.25">
      <c r="A15" s="61" t="s">
        <v>5</v>
      </c>
      <c r="B15" s="73">
        <v>0</v>
      </c>
      <c r="C15" s="73">
        <v>19</v>
      </c>
      <c r="D15" s="73">
        <v>19</v>
      </c>
      <c r="E15" s="60">
        <v>0</v>
      </c>
      <c r="F15" s="60">
        <v>0</v>
      </c>
    </row>
    <row r="16" spans="1:6" x14ac:dyDescent="0.25">
      <c r="A16" s="74" t="s">
        <v>134</v>
      </c>
      <c r="B16" s="73">
        <v>20</v>
      </c>
      <c r="C16" s="73">
        <v>10</v>
      </c>
      <c r="D16" s="73">
        <v>10</v>
      </c>
      <c r="E16" s="60">
        <v>0</v>
      </c>
      <c r="F16" s="60">
        <v>0</v>
      </c>
    </row>
    <row r="17" spans="1:6" x14ac:dyDescent="0.25">
      <c r="A17" s="61" t="s">
        <v>92</v>
      </c>
      <c r="B17" s="73">
        <v>170</v>
      </c>
      <c r="C17" s="73">
        <v>69</v>
      </c>
      <c r="D17" s="73">
        <v>69</v>
      </c>
      <c r="E17" s="60">
        <v>0</v>
      </c>
      <c r="F17" s="60">
        <v>0</v>
      </c>
    </row>
    <row r="18" spans="1:6" x14ac:dyDescent="0.25">
      <c r="A18" s="61" t="s">
        <v>93</v>
      </c>
      <c r="B18" s="73">
        <v>0</v>
      </c>
      <c r="C18" s="73">
        <v>0</v>
      </c>
      <c r="D18" s="73">
        <v>0</v>
      </c>
      <c r="E18" s="60">
        <v>0</v>
      </c>
      <c r="F18" s="60">
        <v>0</v>
      </c>
    </row>
    <row r="19" spans="1:6" x14ac:dyDescent="0.25">
      <c r="A19" s="61" t="s">
        <v>43</v>
      </c>
      <c r="B19" s="73">
        <v>0</v>
      </c>
      <c r="C19" s="73">
        <v>0</v>
      </c>
      <c r="D19" s="73">
        <v>0</v>
      </c>
      <c r="E19" s="60">
        <v>0</v>
      </c>
      <c r="F19" s="60">
        <v>0</v>
      </c>
    </row>
    <row r="20" spans="1:6" x14ac:dyDescent="0.25">
      <c r="A20" s="41" t="s">
        <v>221</v>
      </c>
      <c r="B20" s="73">
        <v>0</v>
      </c>
      <c r="C20" s="73">
        <v>0</v>
      </c>
      <c r="D20" s="73">
        <v>0</v>
      </c>
      <c r="E20" s="60">
        <v>0</v>
      </c>
      <c r="F20" s="60">
        <v>0</v>
      </c>
    </row>
    <row r="21" spans="1:6" x14ac:dyDescent="0.25">
      <c r="A21" s="79" t="s">
        <v>135</v>
      </c>
      <c r="B21" s="127">
        <f>SUM(B15:B20)</f>
        <v>190</v>
      </c>
      <c r="C21" s="127">
        <f>SUM(C15:C20)</f>
        <v>98</v>
      </c>
      <c r="D21" s="127">
        <f>SUM(D15:D20)</f>
        <v>98</v>
      </c>
      <c r="E21" s="60">
        <v>0</v>
      </c>
      <c r="F21" s="60">
        <v>0</v>
      </c>
    </row>
    <row r="22" spans="1:6" x14ac:dyDescent="0.25">
      <c r="A22" s="413" t="s">
        <v>136</v>
      </c>
      <c r="B22" s="413"/>
      <c r="C22" s="413"/>
      <c r="D22" s="413"/>
      <c r="E22" s="413"/>
      <c r="F22" s="413"/>
    </row>
    <row r="23" spans="1:6" ht="30" x14ac:dyDescent="0.25">
      <c r="A23" s="74" t="s">
        <v>222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</row>
    <row r="24" spans="1:6" x14ac:dyDescent="0.25">
      <c r="A24" s="79" t="s">
        <v>138</v>
      </c>
      <c r="B24" s="80">
        <f>SUM(B23:B23)</f>
        <v>0</v>
      </c>
      <c r="C24" s="80">
        <v>0</v>
      </c>
      <c r="D24" s="80">
        <v>0</v>
      </c>
      <c r="E24" s="80">
        <f>SUM(E23:E23)</f>
        <v>0</v>
      </c>
      <c r="F24" s="80">
        <f>SUM(F23:F23)</f>
        <v>0</v>
      </c>
    </row>
    <row r="25" spans="1:6" x14ac:dyDescent="0.25">
      <c r="A25" s="74" t="s">
        <v>32</v>
      </c>
      <c r="B25" s="73">
        <v>0</v>
      </c>
      <c r="C25" s="73">
        <v>92</v>
      </c>
      <c r="D25" s="73">
        <v>92</v>
      </c>
      <c r="E25" s="73">
        <v>0</v>
      </c>
      <c r="F25" s="73">
        <v>0</v>
      </c>
    </row>
    <row r="26" spans="1:6" x14ac:dyDescent="0.25">
      <c r="A26" s="74" t="s">
        <v>139</v>
      </c>
      <c r="B26" s="1">
        <v>0</v>
      </c>
      <c r="C26" s="1">
        <v>0</v>
      </c>
      <c r="D26" s="1">
        <v>0</v>
      </c>
      <c r="E26" s="73">
        <v>0</v>
      </c>
      <c r="F26" s="73">
        <v>0</v>
      </c>
    </row>
    <row r="27" spans="1:6" x14ac:dyDescent="0.25">
      <c r="A27" s="79" t="s">
        <v>140</v>
      </c>
      <c r="B27" s="80">
        <f>SUM(B25:B26)</f>
        <v>0</v>
      </c>
      <c r="C27" s="80">
        <v>92</v>
      </c>
      <c r="D27" s="80">
        <v>92</v>
      </c>
      <c r="E27" s="80">
        <f t="shared" ref="E27:F27" si="0">SUM(E25:E26)</f>
        <v>0</v>
      </c>
      <c r="F27" s="80">
        <f t="shared" si="0"/>
        <v>0</v>
      </c>
    </row>
    <row r="28" spans="1:6" ht="28.5" x14ac:dyDescent="0.25">
      <c r="A28" s="79" t="s">
        <v>278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</row>
    <row r="29" spans="1:6" ht="15.75" x14ac:dyDescent="0.25">
      <c r="A29" s="82" t="s">
        <v>141</v>
      </c>
      <c r="B29" s="128">
        <f>B14+B24+B28</f>
        <v>190</v>
      </c>
      <c r="C29" s="128">
        <f>C14+C24+C28</f>
        <v>190</v>
      </c>
      <c r="D29" s="128">
        <f>D14+D24+D28</f>
        <v>190</v>
      </c>
      <c r="E29" s="128">
        <f>SUM(E14+E24)</f>
        <v>0</v>
      </c>
      <c r="F29" s="128">
        <f>SUM(F14+F24)</f>
        <v>0</v>
      </c>
    </row>
    <row r="30" spans="1:6" ht="15.75" x14ac:dyDescent="0.25">
      <c r="A30" s="90" t="s">
        <v>142</v>
      </c>
      <c r="B30" s="129">
        <f>SUM(B21+B27)</f>
        <v>190</v>
      </c>
      <c r="C30" s="129">
        <f>SUM(C21+C27)</f>
        <v>190</v>
      </c>
      <c r="D30" s="129">
        <f>SUM(D21+D27)</f>
        <v>190</v>
      </c>
      <c r="E30" s="129">
        <f>SUM(E21+E27)</f>
        <v>0</v>
      </c>
      <c r="F30" s="128">
        <f>SUM(F21+F27)</f>
        <v>0</v>
      </c>
    </row>
  </sheetData>
  <mergeCells count="10">
    <mergeCell ref="A22:F22"/>
    <mergeCell ref="A7:A8"/>
    <mergeCell ref="A3:F3"/>
    <mergeCell ref="B7:D7"/>
    <mergeCell ref="A1:F1"/>
    <mergeCell ref="A2:F2"/>
    <mergeCell ref="E4:F4"/>
    <mergeCell ref="E5:F5"/>
    <mergeCell ref="E6:F6"/>
    <mergeCell ref="A9:F9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sqref="A1:D14"/>
    </sheetView>
  </sheetViews>
  <sheetFormatPr defaultRowHeight="15" x14ac:dyDescent="0.25"/>
  <cols>
    <col min="1" max="1" width="30" customWidth="1"/>
    <col min="2" max="2" width="8.5703125" customWidth="1"/>
    <col min="3" max="3" width="7.5703125" customWidth="1"/>
    <col min="4" max="4" width="8.140625" customWidth="1"/>
    <col min="5" max="5" width="7.7109375" customWidth="1"/>
    <col min="6" max="6" width="8.42578125" customWidth="1"/>
    <col min="7" max="7" width="7.42578125" customWidth="1"/>
    <col min="8" max="8" width="8.140625" customWidth="1"/>
    <col min="9" max="9" width="7.42578125" customWidth="1"/>
    <col min="10" max="10" width="8.5703125" customWidth="1"/>
    <col min="11" max="11" width="7.42578125" customWidth="1"/>
    <col min="12" max="12" width="8" bestFit="1" customWidth="1"/>
    <col min="13" max="13" width="7.42578125" customWidth="1"/>
    <col min="14" max="14" width="8.140625" customWidth="1"/>
    <col min="15" max="15" width="7.42578125" customWidth="1"/>
    <col min="16" max="16" width="8.28515625" customWidth="1"/>
    <col min="17" max="17" width="7.42578125" customWidth="1"/>
    <col min="18" max="18" width="8.7109375" customWidth="1"/>
    <col min="19" max="19" width="7.42578125" customWidth="1"/>
    <col min="20" max="20" width="8.28515625" customWidth="1"/>
    <col min="21" max="21" width="7.42578125" customWidth="1"/>
    <col min="22" max="22" width="8" customWidth="1"/>
    <col min="23" max="23" width="7.42578125" customWidth="1"/>
    <col min="24" max="24" width="8.140625" customWidth="1"/>
    <col min="25" max="25" width="7.42578125" customWidth="1"/>
    <col min="26" max="26" width="11.28515625" customWidth="1"/>
  </cols>
  <sheetData>
    <row r="1" spans="1:27" ht="15.75" x14ac:dyDescent="0.25">
      <c r="A1" s="390" t="s">
        <v>621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</row>
    <row r="2" spans="1:27" x14ac:dyDescent="0.25">
      <c r="A2" s="369" t="s">
        <v>489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</row>
    <row r="3" spans="1:27" x14ac:dyDescent="0.25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</row>
    <row r="4" spans="1:27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418" t="s">
        <v>230</v>
      </c>
      <c r="W4" s="418"/>
      <c r="X4" s="418"/>
      <c r="Y4" s="418"/>
      <c r="Z4" s="418"/>
    </row>
    <row r="5" spans="1:27" x14ac:dyDescent="0.25">
      <c r="A5" s="69"/>
      <c r="V5" s="165"/>
      <c r="W5" s="165"/>
      <c r="X5" s="389" t="s">
        <v>179</v>
      </c>
      <c r="Y5" s="389"/>
      <c r="Z5" s="389"/>
    </row>
    <row r="6" spans="1:27" x14ac:dyDescent="0.25">
      <c r="A6" s="69"/>
      <c r="V6" s="419"/>
      <c r="W6" s="419"/>
      <c r="X6" s="419"/>
      <c r="Y6" s="419"/>
      <c r="Z6" s="419"/>
    </row>
    <row r="7" spans="1:27" x14ac:dyDescent="0.25">
      <c r="A7" s="398" t="s">
        <v>46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</row>
    <row r="8" spans="1:27" x14ac:dyDescent="0.25">
      <c r="A8" s="69"/>
    </row>
    <row r="9" spans="1:27" x14ac:dyDescent="0.25">
      <c r="A9" s="444" t="s">
        <v>1</v>
      </c>
      <c r="B9" s="396" t="s">
        <v>143</v>
      </c>
      <c r="C9" s="429"/>
      <c r="D9" s="396" t="s">
        <v>144</v>
      </c>
      <c r="E9" s="429"/>
      <c r="F9" s="396" t="s">
        <v>145</v>
      </c>
      <c r="G9" s="429"/>
      <c r="H9" s="396" t="s">
        <v>146</v>
      </c>
      <c r="I9" s="429"/>
      <c r="J9" s="396" t="s">
        <v>147</v>
      </c>
      <c r="K9" s="429"/>
      <c r="L9" s="396" t="s">
        <v>148</v>
      </c>
      <c r="M9" s="429"/>
      <c r="N9" s="396" t="s">
        <v>149</v>
      </c>
      <c r="O9" s="429"/>
      <c r="P9" s="396" t="s">
        <v>150</v>
      </c>
      <c r="Q9" s="429"/>
      <c r="R9" s="396" t="s">
        <v>151</v>
      </c>
      <c r="S9" s="429"/>
      <c r="T9" s="396" t="s">
        <v>152</v>
      </c>
      <c r="U9" s="429"/>
      <c r="V9" s="396" t="s">
        <v>153</v>
      </c>
      <c r="W9" s="429"/>
      <c r="X9" s="396" t="s">
        <v>154</v>
      </c>
      <c r="Y9" s="429"/>
      <c r="Z9" s="391" t="s">
        <v>155</v>
      </c>
      <c r="AA9" s="442" t="s">
        <v>155</v>
      </c>
    </row>
    <row r="10" spans="1:27" ht="57" x14ac:dyDescent="0.25">
      <c r="A10" s="445"/>
      <c r="B10" s="67" t="s">
        <v>637</v>
      </c>
      <c r="C10" s="67" t="s">
        <v>631</v>
      </c>
      <c r="D10" s="67" t="s">
        <v>637</v>
      </c>
      <c r="E10" s="67" t="s">
        <v>631</v>
      </c>
      <c r="F10" s="67" t="s">
        <v>637</v>
      </c>
      <c r="G10" s="67" t="s">
        <v>631</v>
      </c>
      <c r="H10" s="67" t="s">
        <v>637</v>
      </c>
      <c r="I10" s="67" t="s">
        <v>631</v>
      </c>
      <c r="J10" s="67" t="s">
        <v>637</v>
      </c>
      <c r="K10" s="67" t="s">
        <v>631</v>
      </c>
      <c r="L10" s="67" t="s">
        <v>637</v>
      </c>
      <c r="M10" s="67" t="s">
        <v>631</v>
      </c>
      <c r="N10" s="67" t="s">
        <v>637</v>
      </c>
      <c r="O10" s="67" t="s">
        <v>631</v>
      </c>
      <c r="P10" s="67" t="s">
        <v>637</v>
      </c>
      <c r="Q10" s="67" t="s">
        <v>631</v>
      </c>
      <c r="R10" s="67" t="s">
        <v>637</v>
      </c>
      <c r="S10" s="67" t="s">
        <v>631</v>
      </c>
      <c r="T10" s="67" t="s">
        <v>637</v>
      </c>
      <c r="U10" s="67" t="s">
        <v>631</v>
      </c>
      <c r="V10" s="67" t="s">
        <v>637</v>
      </c>
      <c r="W10" s="67" t="s">
        <v>631</v>
      </c>
      <c r="X10" s="67" t="s">
        <v>637</v>
      </c>
      <c r="Y10" s="67" t="s">
        <v>631</v>
      </c>
      <c r="Z10" s="392"/>
      <c r="AA10" s="443"/>
    </row>
    <row r="11" spans="1:27" x14ac:dyDescent="0.25">
      <c r="A11" s="74" t="s">
        <v>156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>
        <v>0</v>
      </c>
      <c r="AA11" s="141">
        <v>0</v>
      </c>
    </row>
    <row r="12" spans="1:27" x14ac:dyDescent="0.25">
      <c r="A12" s="74" t="s">
        <v>157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>
        <v>0</v>
      </c>
      <c r="AA12" s="141">
        <v>0</v>
      </c>
    </row>
    <row r="13" spans="1:27" ht="30" x14ac:dyDescent="0.25">
      <c r="A13" s="10" t="s">
        <v>227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0</v>
      </c>
      <c r="AA13" s="141">
        <v>0</v>
      </c>
    </row>
    <row r="14" spans="1:27" ht="30" x14ac:dyDescent="0.25">
      <c r="A14" s="74" t="s">
        <v>229</v>
      </c>
      <c r="B14" s="14"/>
      <c r="C14" s="14"/>
      <c r="D14" s="14"/>
      <c r="E14" s="14"/>
      <c r="F14" s="14">
        <v>190</v>
      </c>
      <c r="G14" s="14">
        <v>190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>
        <v>190</v>
      </c>
      <c r="AA14" s="141">
        <v>190</v>
      </c>
    </row>
    <row r="15" spans="1:27" x14ac:dyDescent="0.25">
      <c r="A15" s="74" t="s">
        <v>228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>
        <f t="shared" ref="Z15:Z16" si="0">SUM(B15:X15)</f>
        <v>0</v>
      </c>
      <c r="AA15" s="141">
        <v>0</v>
      </c>
    </row>
    <row r="16" spans="1:27" x14ac:dyDescent="0.25">
      <c r="A16" s="74" t="s">
        <v>648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>
        <f t="shared" si="0"/>
        <v>0</v>
      </c>
      <c r="AA16" s="141">
        <v>0</v>
      </c>
    </row>
    <row r="17" spans="1:27" x14ac:dyDescent="0.25">
      <c r="A17" s="94" t="s">
        <v>158</v>
      </c>
      <c r="B17" s="93">
        <f>SUM(B11:B15)</f>
        <v>0</v>
      </c>
      <c r="C17" s="93">
        <f t="shared" ref="C17:Y17" si="1">SUM(C11:C15)</f>
        <v>0</v>
      </c>
      <c r="D17" s="93">
        <f t="shared" si="1"/>
        <v>0</v>
      </c>
      <c r="E17" s="93">
        <f t="shared" si="1"/>
        <v>0</v>
      </c>
      <c r="F17" s="93">
        <f t="shared" si="1"/>
        <v>190</v>
      </c>
      <c r="G17" s="93">
        <f t="shared" si="1"/>
        <v>190</v>
      </c>
      <c r="H17" s="93">
        <f t="shared" si="1"/>
        <v>0</v>
      </c>
      <c r="I17" s="93">
        <f t="shared" si="1"/>
        <v>0</v>
      </c>
      <c r="J17" s="93">
        <f t="shared" si="1"/>
        <v>0</v>
      </c>
      <c r="K17" s="93">
        <f t="shared" si="1"/>
        <v>0</v>
      </c>
      <c r="L17" s="93">
        <f t="shared" si="1"/>
        <v>0</v>
      </c>
      <c r="M17" s="93">
        <f t="shared" si="1"/>
        <v>0</v>
      </c>
      <c r="N17" s="93">
        <f t="shared" si="1"/>
        <v>0</v>
      </c>
      <c r="O17" s="93">
        <f t="shared" si="1"/>
        <v>0</v>
      </c>
      <c r="P17" s="93">
        <f t="shared" si="1"/>
        <v>0</v>
      </c>
      <c r="Q17" s="93">
        <f t="shared" si="1"/>
        <v>0</v>
      </c>
      <c r="R17" s="93">
        <f t="shared" si="1"/>
        <v>0</v>
      </c>
      <c r="S17" s="93">
        <f t="shared" si="1"/>
        <v>0</v>
      </c>
      <c r="T17" s="93">
        <f t="shared" si="1"/>
        <v>0</v>
      </c>
      <c r="U17" s="93">
        <f t="shared" si="1"/>
        <v>0</v>
      </c>
      <c r="V17" s="93">
        <f t="shared" si="1"/>
        <v>0</v>
      </c>
      <c r="W17" s="93">
        <f t="shared" si="1"/>
        <v>0</v>
      </c>
      <c r="X17" s="93">
        <f t="shared" si="1"/>
        <v>0</v>
      </c>
      <c r="Y17" s="93">
        <f t="shared" si="1"/>
        <v>0</v>
      </c>
      <c r="Z17" s="93">
        <f>SUM(Z11:Z16)</f>
        <v>190</v>
      </c>
      <c r="AA17" s="141">
        <v>190</v>
      </c>
    </row>
    <row r="18" spans="1:27" x14ac:dyDescent="0.25">
      <c r="A18" s="91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:27" x14ac:dyDescent="0.25">
      <c r="A19" s="417" t="s">
        <v>0</v>
      </c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</row>
    <row r="20" spans="1:27" x14ac:dyDescent="0.25">
      <c r="A20" s="95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7" x14ac:dyDescent="0.25">
      <c r="A21" s="444" t="s">
        <v>1</v>
      </c>
      <c r="B21" s="396" t="s">
        <v>143</v>
      </c>
      <c r="C21" s="429"/>
      <c r="D21" s="396" t="s">
        <v>144</v>
      </c>
      <c r="E21" s="429"/>
      <c r="F21" s="396" t="s">
        <v>145</v>
      </c>
      <c r="G21" s="429"/>
      <c r="H21" s="396" t="s">
        <v>146</v>
      </c>
      <c r="I21" s="429"/>
      <c r="J21" s="396" t="s">
        <v>147</v>
      </c>
      <c r="K21" s="429"/>
      <c r="L21" s="396" t="s">
        <v>148</v>
      </c>
      <c r="M21" s="429"/>
      <c r="N21" s="396" t="s">
        <v>149</v>
      </c>
      <c r="O21" s="429"/>
      <c r="P21" s="396" t="s">
        <v>150</v>
      </c>
      <c r="Q21" s="429"/>
      <c r="R21" s="396" t="s">
        <v>151</v>
      </c>
      <c r="S21" s="429"/>
      <c r="T21" s="396" t="s">
        <v>152</v>
      </c>
      <c r="U21" s="429"/>
      <c r="V21" s="396" t="s">
        <v>153</v>
      </c>
      <c r="W21" s="429"/>
      <c r="X21" s="396" t="s">
        <v>154</v>
      </c>
      <c r="Y21" s="429"/>
      <c r="Z21" s="391" t="s">
        <v>155</v>
      </c>
      <c r="AA21" s="442" t="s">
        <v>155</v>
      </c>
    </row>
    <row r="22" spans="1:27" ht="57" x14ac:dyDescent="0.25">
      <c r="A22" s="445"/>
      <c r="B22" s="67" t="s">
        <v>637</v>
      </c>
      <c r="C22" s="67" t="s">
        <v>631</v>
      </c>
      <c r="D22" s="67" t="s">
        <v>637</v>
      </c>
      <c r="E22" s="67" t="s">
        <v>631</v>
      </c>
      <c r="F22" s="67" t="s">
        <v>637</v>
      </c>
      <c r="G22" s="67" t="s">
        <v>631</v>
      </c>
      <c r="H22" s="67" t="s">
        <v>637</v>
      </c>
      <c r="I22" s="67" t="s">
        <v>631</v>
      </c>
      <c r="J22" s="67" t="s">
        <v>637</v>
      </c>
      <c r="K22" s="67" t="s">
        <v>631</v>
      </c>
      <c r="L22" s="67" t="s">
        <v>637</v>
      </c>
      <c r="M22" s="67" t="s">
        <v>631</v>
      </c>
      <c r="N22" s="67" t="s">
        <v>637</v>
      </c>
      <c r="O22" s="67" t="s">
        <v>631</v>
      </c>
      <c r="P22" s="67" t="s">
        <v>637</v>
      </c>
      <c r="Q22" s="67" t="s">
        <v>631</v>
      </c>
      <c r="R22" s="67" t="s">
        <v>637</v>
      </c>
      <c r="S22" s="67" t="s">
        <v>631</v>
      </c>
      <c r="T22" s="67" t="s">
        <v>637</v>
      </c>
      <c r="U22" s="67" t="s">
        <v>631</v>
      </c>
      <c r="V22" s="67" t="s">
        <v>637</v>
      </c>
      <c r="W22" s="67" t="s">
        <v>631</v>
      </c>
      <c r="X22" s="67" t="s">
        <v>637</v>
      </c>
      <c r="Y22" s="67" t="s">
        <v>631</v>
      </c>
      <c r="Z22" s="392"/>
      <c r="AA22" s="443"/>
    </row>
    <row r="23" spans="1:27" x14ac:dyDescent="0.25">
      <c r="A23" s="61" t="s">
        <v>159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v>19</v>
      </c>
      <c r="V23" s="14"/>
      <c r="W23" s="14"/>
      <c r="X23" s="14"/>
      <c r="Y23" s="14"/>
      <c r="Z23" s="14">
        <f>B23+D23+F23+H23+J23+L23+N23+P23+R23+T23+V23+X23</f>
        <v>0</v>
      </c>
      <c r="AA23" s="14">
        <f>C23+E23+G23+I23+K23+M23+O23+Q23+S23+U23+W23+Y23</f>
        <v>19</v>
      </c>
    </row>
    <row r="24" spans="1:27" x14ac:dyDescent="0.25">
      <c r="A24" s="61" t="s">
        <v>160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20</v>
      </c>
      <c r="U24" s="14">
        <v>10</v>
      </c>
      <c r="V24" s="14">
        <v>0</v>
      </c>
      <c r="W24" s="14">
        <v>0</v>
      </c>
      <c r="X24" s="14">
        <v>0</v>
      </c>
      <c r="Y24" s="14">
        <v>0</v>
      </c>
      <c r="Z24" s="14">
        <f t="shared" ref="Z24:Z29" si="2">B24+D24+F24+H24+J24+L24+N24+P24+R24+T24+V24+X24</f>
        <v>20</v>
      </c>
      <c r="AA24" s="14">
        <f t="shared" ref="AA24:AA29" si="3">C24+E24+G24+I24+K24+M24+O24+Q24+S24+U24+W24+Y24</f>
        <v>10</v>
      </c>
    </row>
    <row r="25" spans="1:27" ht="30" x14ac:dyDescent="0.25">
      <c r="A25" s="74" t="s">
        <v>161</v>
      </c>
      <c r="B25" s="14"/>
      <c r="C25" s="14"/>
      <c r="D25" s="14"/>
      <c r="E25" s="14"/>
      <c r="F25" s="14">
        <v>17</v>
      </c>
      <c r="G25" s="14">
        <v>17</v>
      </c>
      <c r="H25" s="14">
        <v>17</v>
      </c>
      <c r="I25" s="14">
        <v>17</v>
      </c>
      <c r="J25" s="14">
        <v>17</v>
      </c>
      <c r="K25" s="14">
        <v>17</v>
      </c>
      <c r="L25" s="14">
        <v>17</v>
      </c>
      <c r="M25" s="14">
        <v>17</v>
      </c>
      <c r="N25" s="14">
        <v>17</v>
      </c>
      <c r="O25" s="14">
        <v>1</v>
      </c>
      <c r="P25" s="14">
        <v>17</v>
      </c>
      <c r="Q25" s="14">
        <v>0</v>
      </c>
      <c r="R25" s="14">
        <v>17</v>
      </c>
      <c r="S25" s="14">
        <v>0</v>
      </c>
      <c r="T25" s="14">
        <v>17</v>
      </c>
      <c r="U25" s="14">
        <v>0</v>
      </c>
      <c r="V25" s="14">
        <v>17</v>
      </c>
      <c r="W25" s="14">
        <v>0</v>
      </c>
      <c r="X25" s="14">
        <v>17</v>
      </c>
      <c r="Y25" s="14">
        <v>0</v>
      </c>
      <c r="Z25" s="14">
        <f t="shared" si="2"/>
        <v>170</v>
      </c>
      <c r="AA25" s="14">
        <f t="shared" si="3"/>
        <v>69</v>
      </c>
    </row>
    <row r="26" spans="1:27" x14ac:dyDescent="0.25">
      <c r="A26" s="10" t="s">
        <v>224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>
        <f t="shared" si="2"/>
        <v>0</v>
      </c>
      <c r="AA26" s="14">
        <f t="shared" si="3"/>
        <v>0</v>
      </c>
    </row>
    <row r="27" spans="1:27" x14ac:dyDescent="0.25">
      <c r="A27" s="10" t="s">
        <v>225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>
        <f t="shared" si="2"/>
        <v>0</v>
      </c>
      <c r="AA27" s="14">
        <f t="shared" si="3"/>
        <v>0</v>
      </c>
    </row>
    <row r="28" spans="1:27" ht="30" x14ac:dyDescent="0.25">
      <c r="A28" s="10" t="s">
        <v>231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>
        <f t="shared" si="2"/>
        <v>0</v>
      </c>
      <c r="AA28" s="14">
        <f t="shared" si="3"/>
        <v>0</v>
      </c>
    </row>
    <row r="29" spans="1:27" ht="30" x14ac:dyDescent="0.25">
      <c r="A29" s="74" t="s">
        <v>498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>
        <v>92</v>
      </c>
      <c r="Z29" s="14">
        <f t="shared" si="2"/>
        <v>0</v>
      </c>
      <c r="AA29" s="14">
        <f t="shared" si="3"/>
        <v>92</v>
      </c>
    </row>
    <row r="30" spans="1:27" x14ac:dyDescent="0.25">
      <c r="A30" s="65" t="s">
        <v>162</v>
      </c>
      <c r="B30" s="93">
        <f>SUM(B23:B29)</f>
        <v>0</v>
      </c>
      <c r="C30" s="93">
        <f t="shared" ref="C30:AA30" si="4">SUM(C23:C29)</f>
        <v>0</v>
      </c>
      <c r="D30" s="93">
        <f t="shared" si="4"/>
        <v>0</v>
      </c>
      <c r="E30" s="93">
        <f t="shared" si="4"/>
        <v>0</v>
      </c>
      <c r="F30" s="93">
        <f t="shared" si="4"/>
        <v>17</v>
      </c>
      <c r="G30" s="93">
        <f t="shared" si="4"/>
        <v>17</v>
      </c>
      <c r="H30" s="93">
        <f t="shared" si="4"/>
        <v>17</v>
      </c>
      <c r="I30" s="93">
        <f t="shared" si="4"/>
        <v>17</v>
      </c>
      <c r="J30" s="93">
        <f t="shared" si="4"/>
        <v>17</v>
      </c>
      <c r="K30" s="93">
        <f t="shared" si="4"/>
        <v>17</v>
      </c>
      <c r="L30" s="93">
        <f t="shared" si="4"/>
        <v>17</v>
      </c>
      <c r="M30" s="93">
        <f t="shared" si="4"/>
        <v>17</v>
      </c>
      <c r="N30" s="93">
        <f t="shared" si="4"/>
        <v>17</v>
      </c>
      <c r="O30" s="93">
        <f t="shared" si="4"/>
        <v>1</v>
      </c>
      <c r="P30" s="93">
        <f t="shared" si="4"/>
        <v>17</v>
      </c>
      <c r="Q30" s="93">
        <f t="shared" si="4"/>
        <v>0</v>
      </c>
      <c r="R30" s="93">
        <f t="shared" si="4"/>
        <v>17</v>
      </c>
      <c r="S30" s="93">
        <f t="shared" si="4"/>
        <v>0</v>
      </c>
      <c r="T30" s="93">
        <f t="shared" si="4"/>
        <v>37</v>
      </c>
      <c r="U30" s="93">
        <f t="shared" si="4"/>
        <v>29</v>
      </c>
      <c r="V30" s="93">
        <f t="shared" si="4"/>
        <v>17</v>
      </c>
      <c r="W30" s="93">
        <f t="shared" si="4"/>
        <v>0</v>
      </c>
      <c r="X30" s="93">
        <f t="shared" si="4"/>
        <v>17</v>
      </c>
      <c r="Y30" s="93">
        <f t="shared" si="4"/>
        <v>92</v>
      </c>
      <c r="Z30" s="93">
        <f t="shared" si="4"/>
        <v>190</v>
      </c>
      <c r="AA30" s="93">
        <f t="shared" si="4"/>
        <v>190</v>
      </c>
    </row>
  </sheetData>
  <mergeCells count="38">
    <mergeCell ref="AA9:AA10"/>
    <mergeCell ref="A21:A22"/>
    <mergeCell ref="A9:A10"/>
    <mergeCell ref="AA21:AA22"/>
    <mergeCell ref="Z21:Z22"/>
    <mergeCell ref="N21:O21"/>
    <mergeCell ref="P21:Q21"/>
    <mergeCell ref="R21:S21"/>
    <mergeCell ref="T21:U21"/>
    <mergeCell ref="V21:W21"/>
    <mergeCell ref="X21:Y21"/>
    <mergeCell ref="R9:S9"/>
    <mergeCell ref="T9:U9"/>
    <mergeCell ref="N9:O9"/>
    <mergeCell ref="P9:Q9"/>
    <mergeCell ref="L9:M9"/>
    <mergeCell ref="A7:Z7"/>
    <mergeCell ref="B21:C21"/>
    <mergeCell ref="D21:E21"/>
    <mergeCell ref="F21:G21"/>
    <mergeCell ref="X9:Y9"/>
    <mergeCell ref="J21:K21"/>
    <mergeCell ref="Z9:Z10"/>
    <mergeCell ref="H21:I21"/>
    <mergeCell ref="V9:W9"/>
    <mergeCell ref="L21:M21"/>
    <mergeCell ref="A19:Z19"/>
    <mergeCell ref="B9:C9"/>
    <mergeCell ref="D9:E9"/>
    <mergeCell ref="F9:G9"/>
    <mergeCell ref="H9:I9"/>
    <mergeCell ref="J9:K9"/>
    <mergeCell ref="A1:Z1"/>
    <mergeCell ref="A2:Z2"/>
    <mergeCell ref="V4:Z4"/>
    <mergeCell ref="X5:Z5"/>
    <mergeCell ref="V6:Z6"/>
    <mergeCell ref="A3:Z3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sqref="A1:D14"/>
    </sheetView>
  </sheetViews>
  <sheetFormatPr defaultRowHeight="15" x14ac:dyDescent="0.25"/>
  <cols>
    <col min="1" max="1" width="53.5703125" customWidth="1"/>
    <col min="10" max="10" width="53.5703125" customWidth="1"/>
  </cols>
  <sheetData>
    <row r="1" spans="1:15" x14ac:dyDescent="0.25">
      <c r="A1" s="398" t="s">
        <v>621</v>
      </c>
      <c r="B1" s="398"/>
      <c r="C1" s="398"/>
      <c r="D1" s="398"/>
      <c r="E1" s="398"/>
      <c r="F1" s="398"/>
      <c r="J1" s="398" t="s">
        <v>621</v>
      </c>
      <c r="K1" s="398"/>
      <c r="L1" s="398"/>
      <c r="M1" s="398"/>
      <c r="N1" s="398"/>
      <c r="O1" s="398"/>
    </row>
    <row r="2" spans="1:15" x14ac:dyDescent="0.25">
      <c r="A2" s="389" t="s">
        <v>499</v>
      </c>
      <c r="B2" s="389"/>
      <c r="C2" s="389"/>
      <c r="D2" s="389"/>
      <c r="E2" s="389"/>
      <c r="F2" s="389"/>
      <c r="J2" s="389" t="s">
        <v>499</v>
      </c>
      <c r="K2" s="389"/>
      <c r="L2" s="389"/>
      <c r="M2" s="389"/>
      <c r="N2" s="389"/>
      <c r="O2" s="389"/>
    </row>
    <row r="3" spans="1:15" x14ac:dyDescent="0.25">
      <c r="A3" s="389"/>
      <c r="B3" s="389"/>
      <c r="C3" s="389"/>
      <c r="D3" s="389"/>
      <c r="E3" s="389"/>
      <c r="F3" s="389"/>
      <c r="J3" s="389" t="s">
        <v>662</v>
      </c>
      <c r="K3" s="389"/>
      <c r="L3" s="389"/>
      <c r="M3" s="389"/>
      <c r="N3" s="389"/>
      <c r="O3" s="389"/>
    </row>
    <row r="4" spans="1:15" x14ac:dyDescent="0.25">
      <c r="A4" s="132"/>
      <c r="B4" s="132"/>
      <c r="C4" s="132"/>
      <c r="D4" s="132"/>
      <c r="E4" s="419" t="s">
        <v>264</v>
      </c>
      <c r="F4" s="419"/>
      <c r="J4" s="132"/>
      <c r="K4" s="132"/>
      <c r="L4" s="132"/>
      <c r="M4" s="132"/>
      <c r="N4" s="419" t="s">
        <v>230</v>
      </c>
      <c r="O4" s="419"/>
    </row>
    <row r="5" spans="1:15" x14ac:dyDescent="0.25">
      <c r="E5" s="420" t="s">
        <v>179</v>
      </c>
      <c r="F5" s="420"/>
      <c r="N5" s="420" t="s">
        <v>179</v>
      </c>
      <c r="O5" s="420"/>
    </row>
    <row r="6" spans="1:15" ht="15.75" thickBot="1" x14ac:dyDescent="0.3">
      <c r="E6" s="102"/>
      <c r="F6" s="102"/>
      <c r="N6" s="102"/>
      <c r="O6" s="102"/>
    </row>
    <row r="7" spans="1:15" ht="32.25" thickBot="1" x14ac:dyDescent="0.3">
      <c r="A7" s="103" t="s">
        <v>1</v>
      </c>
      <c r="B7" s="104" t="s">
        <v>248</v>
      </c>
      <c r="C7" s="104" t="s">
        <v>249</v>
      </c>
      <c r="D7" s="104" t="s">
        <v>250</v>
      </c>
      <c r="E7" s="104" t="s">
        <v>251</v>
      </c>
      <c r="F7" s="104" t="s">
        <v>252</v>
      </c>
      <c r="J7" s="103" t="s">
        <v>1</v>
      </c>
      <c r="K7" s="104" t="s">
        <v>248</v>
      </c>
      <c r="L7" s="104" t="s">
        <v>249</v>
      </c>
      <c r="M7" s="104" t="s">
        <v>250</v>
      </c>
      <c r="N7" s="104" t="s">
        <v>251</v>
      </c>
      <c r="O7" s="104" t="s">
        <v>252</v>
      </c>
    </row>
    <row r="8" spans="1:15" ht="16.5" thickBot="1" x14ac:dyDescent="0.3">
      <c r="A8" s="99" t="s">
        <v>253</v>
      </c>
      <c r="B8" s="100">
        <v>1</v>
      </c>
      <c r="C8" s="100">
        <v>0</v>
      </c>
      <c r="D8" s="100">
        <v>0</v>
      </c>
      <c r="E8" s="100">
        <v>0</v>
      </c>
      <c r="F8" s="100">
        <v>0</v>
      </c>
      <c r="J8" s="99" t="s">
        <v>253</v>
      </c>
      <c r="K8" s="100">
        <v>1</v>
      </c>
      <c r="L8" s="100">
        <v>0</v>
      </c>
      <c r="M8" s="100">
        <v>0</v>
      </c>
      <c r="N8" s="100">
        <v>0</v>
      </c>
      <c r="O8" s="100">
        <v>0</v>
      </c>
    </row>
    <row r="9" spans="1:15" ht="16.5" thickBot="1" x14ac:dyDescent="0.3">
      <c r="A9" s="99" t="s">
        <v>254</v>
      </c>
      <c r="B9" s="100">
        <v>2</v>
      </c>
      <c r="C9" s="100">
        <v>0</v>
      </c>
      <c r="D9" s="100">
        <v>0</v>
      </c>
      <c r="E9" s="100">
        <v>0</v>
      </c>
      <c r="F9" s="100">
        <v>0</v>
      </c>
      <c r="J9" s="99" t="s">
        <v>254</v>
      </c>
      <c r="K9" s="100">
        <v>2</v>
      </c>
      <c r="L9" s="100">
        <v>0</v>
      </c>
      <c r="M9" s="100">
        <v>0</v>
      </c>
      <c r="N9" s="100">
        <v>0</v>
      </c>
      <c r="O9" s="100">
        <v>0</v>
      </c>
    </row>
    <row r="10" spans="1:15" ht="16.5" thickBot="1" x14ac:dyDescent="0.3">
      <c r="A10" s="99" t="s">
        <v>255</v>
      </c>
      <c r="B10" s="100">
        <v>3</v>
      </c>
      <c r="C10" s="100">
        <v>0</v>
      </c>
      <c r="D10" s="100">
        <v>0</v>
      </c>
      <c r="E10" s="100">
        <v>0</v>
      </c>
      <c r="F10" s="100">
        <v>0</v>
      </c>
      <c r="J10" s="99" t="s">
        <v>255</v>
      </c>
      <c r="K10" s="100">
        <v>3</v>
      </c>
      <c r="L10" s="100">
        <v>0</v>
      </c>
      <c r="M10" s="100">
        <v>0</v>
      </c>
      <c r="N10" s="100">
        <v>0</v>
      </c>
      <c r="O10" s="100">
        <v>0</v>
      </c>
    </row>
    <row r="11" spans="1:15" ht="32.25" thickBot="1" x14ac:dyDescent="0.3">
      <c r="A11" s="99" t="s">
        <v>256</v>
      </c>
      <c r="B11" s="100">
        <v>4</v>
      </c>
      <c r="C11" s="100">
        <v>0</v>
      </c>
      <c r="D11" s="100">
        <v>0</v>
      </c>
      <c r="E11" s="100">
        <v>0</v>
      </c>
      <c r="F11" s="100">
        <v>0</v>
      </c>
      <c r="J11" s="99" t="s">
        <v>256</v>
      </c>
      <c r="K11" s="100">
        <v>4</v>
      </c>
      <c r="L11" s="100">
        <v>0</v>
      </c>
      <c r="M11" s="100">
        <v>0</v>
      </c>
      <c r="N11" s="100">
        <v>0</v>
      </c>
      <c r="O11" s="100">
        <v>0</v>
      </c>
    </row>
    <row r="12" spans="1:15" ht="16.5" thickBot="1" x14ac:dyDescent="0.3">
      <c r="A12" s="99" t="s">
        <v>257</v>
      </c>
      <c r="B12" s="100">
        <v>5</v>
      </c>
      <c r="C12" s="100">
        <v>0</v>
      </c>
      <c r="D12" s="100">
        <v>0</v>
      </c>
      <c r="E12" s="100">
        <v>0</v>
      </c>
      <c r="F12" s="100">
        <v>0</v>
      </c>
      <c r="J12" s="99" t="s">
        <v>257</v>
      </c>
      <c r="K12" s="100">
        <v>5</v>
      </c>
      <c r="L12" s="100">
        <v>0</v>
      </c>
      <c r="M12" s="100">
        <v>0</v>
      </c>
      <c r="N12" s="100">
        <v>0</v>
      </c>
      <c r="O12" s="100">
        <v>0</v>
      </c>
    </row>
    <row r="13" spans="1:15" ht="16.5" thickBot="1" x14ac:dyDescent="0.3">
      <c r="A13" s="105" t="s">
        <v>258</v>
      </c>
      <c r="B13" s="106">
        <v>6</v>
      </c>
      <c r="C13" s="106">
        <f>C12*0.5</f>
        <v>0</v>
      </c>
      <c r="D13" s="126">
        <f t="shared" ref="D13:F13" si="0">D12*0.5</f>
        <v>0</v>
      </c>
      <c r="E13" s="126">
        <f t="shared" si="0"/>
        <v>0</v>
      </c>
      <c r="F13" s="126">
        <f t="shared" si="0"/>
        <v>0</v>
      </c>
      <c r="J13" s="105" t="s">
        <v>258</v>
      </c>
      <c r="K13" s="106">
        <v>6</v>
      </c>
      <c r="L13" s="106">
        <f>L12*0.5</f>
        <v>0</v>
      </c>
      <c r="M13" s="126">
        <f t="shared" ref="M13:O13" si="1">M12*0.5</f>
        <v>0</v>
      </c>
      <c r="N13" s="126">
        <f t="shared" si="1"/>
        <v>0</v>
      </c>
      <c r="O13" s="126">
        <f t="shared" si="1"/>
        <v>0</v>
      </c>
    </row>
    <row r="14" spans="1:15" ht="32.25" thickBot="1" x14ac:dyDescent="0.3">
      <c r="A14" s="99" t="s">
        <v>259</v>
      </c>
      <c r="B14" s="100">
        <v>7</v>
      </c>
      <c r="C14" s="100">
        <v>0</v>
      </c>
      <c r="D14" s="100">
        <v>0</v>
      </c>
      <c r="E14" s="100">
        <v>0</v>
      </c>
      <c r="F14" s="100">
        <v>0</v>
      </c>
      <c r="J14" s="99" t="s">
        <v>259</v>
      </c>
      <c r="K14" s="100">
        <v>7</v>
      </c>
      <c r="L14" s="100">
        <v>0</v>
      </c>
      <c r="M14" s="100">
        <v>0</v>
      </c>
      <c r="N14" s="100">
        <v>0</v>
      </c>
      <c r="O14" s="100">
        <v>0</v>
      </c>
    </row>
    <row r="15" spans="1:15" ht="16.5" thickBot="1" x14ac:dyDescent="0.3">
      <c r="A15" s="99" t="s">
        <v>260</v>
      </c>
      <c r="B15" s="100">
        <v>8</v>
      </c>
      <c r="C15" s="100">
        <v>0</v>
      </c>
      <c r="D15" s="100">
        <v>0</v>
      </c>
      <c r="E15" s="100">
        <v>0</v>
      </c>
      <c r="F15" s="100">
        <v>0</v>
      </c>
      <c r="J15" s="99" t="s">
        <v>260</v>
      </c>
      <c r="K15" s="100">
        <v>8</v>
      </c>
      <c r="L15" s="100">
        <v>0</v>
      </c>
      <c r="M15" s="100">
        <v>0</v>
      </c>
      <c r="N15" s="100">
        <v>0</v>
      </c>
      <c r="O15" s="100">
        <v>0</v>
      </c>
    </row>
    <row r="16" spans="1:15" ht="32.25" thickBot="1" x14ac:dyDescent="0.3">
      <c r="A16" s="99" t="s">
        <v>261</v>
      </c>
      <c r="B16" s="100">
        <v>9</v>
      </c>
      <c r="C16" s="100">
        <v>0</v>
      </c>
      <c r="D16" s="100">
        <v>0</v>
      </c>
      <c r="E16" s="100">
        <v>0</v>
      </c>
      <c r="F16" s="100">
        <v>0</v>
      </c>
      <c r="J16" s="99" t="s">
        <v>261</v>
      </c>
      <c r="K16" s="100">
        <v>9</v>
      </c>
      <c r="L16" s="100">
        <v>0</v>
      </c>
      <c r="M16" s="100">
        <v>0</v>
      </c>
      <c r="N16" s="100">
        <v>0</v>
      </c>
      <c r="O16" s="100">
        <v>0</v>
      </c>
    </row>
    <row r="17" spans="1:15" ht="16.5" thickBot="1" x14ac:dyDescent="0.3">
      <c r="A17" s="105" t="s">
        <v>262</v>
      </c>
      <c r="B17" s="106">
        <v>10</v>
      </c>
      <c r="C17" s="106">
        <v>0</v>
      </c>
      <c r="D17" s="126">
        <v>0</v>
      </c>
      <c r="E17" s="126">
        <v>0</v>
      </c>
      <c r="F17" s="126">
        <v>0</v>
      </c>
      <c r="J17" s="105" t="s">
        <v>262</v>
      </c>
      <c r="K17" s="106">
        <v>10</v>
      </c>
      <c r="L17" s="106">
        <v>0</v>
      </c>
      <c r="M17" s="126">
        <v>0</v>
      </c>
      <c r="N17" s="126">
        <v>0</v>
      </c>
      <c r="O17" s="126">
        <v>0</v>
      </c>
    </row>
    <row r="18" spans="1:15" ht="32.25" thickBot="1" x14ac:dyDescent="0.3">
      <c r="A18" s="105" t="s">
        <v>263</v>
      </c>
      <c r="B18" s="106">
        <v>11</v>
      </c>
      <c r="C18" s="126">
        <f>C13</f>
        <v>0</v>
      </c>
      <c r="D18" s="126">
        <f t="shared" ref="D18:F18" si="2">D13</f>
        <v>0</v>
      </c>
      <c r="E18" s="126">
        <f t="shared" si="2"/>
        <v>0</v>
      </c>
      <c r="F18" s="126">
        <f t="shared" si="2"/>
        <v>0</v>
      </c>
      <c r="J18" s="105" t="s">
        <v>263</v>
      </c>
      <c r="K18" s="106">
        <v>11</v>
      </c>
      <c r="L18" s="126">
        <f>L13</f>
        <v>0</v>
      </c>
      <c r="M18" s="126">
        <f t="shared" ref="M18:O18" si="3">M13</f>
        <v>0</v>
      </c>
      <c r="N18" s="126">
        <f t="shared" si="3"/>
        <v>0</v>
      </c>
      <c r="O18" s="126">
        <f t="shared" si="3"/>
        <v>0</v>
      </c>
    </row>
  </sheetData>
  <mergeCells count="10">
    <mergeCell ref="A1:F1"/>
    <mergeCell ref="A2:F2"/>
    <mergeCell ref="E4:F4"/>
    <mergeCell ref="E5:F5"/>
    <mergeCell ref="A3:F3"/>
    <mergeCell ref="J1:O1"/>
    <mergeCell ref="J2:O2"/>
    <mergeCell ref="J3:O3"/>
    <mergeCell ref="N4:O4"/>
    <mergeCell ref="N5:O5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D14"/>
    </sheetView>
  </sheetViews>
  <sheetFormatPr defaultRowHeight="15" x14ac:dyDescent="0.25"/>
  <cols>
    <col min="1" max="1" width="30.7109375" customWidth="1"/>
    <col min="2" max="2" width="18.140625" customWidth="1"/>
    <col min="3" max="3" width="14.140625" customWidth="1"/>
  </cols>
  <sheetData>
    <row r="1" spans="1:3" x14ac:dyDescent="0.25">
      <c r="A1" s="375" t="s">
        <v>642</v>
      </c>
      <c r="B1" s="375"/>
    </row>
    <row r="2" spans="1:3" x14ac:dyDescent="0.25">
      <c r="A2" s="380" t="s">
        <v>473</v>
      </c>
      <c r="B2" s="380"/>
    </row>
    <row r="3" spans="1:3" x14ac:dyDescent="0.25">
      <c r="A3" s="421" t="s">
        <v>662</v>
      </c>
      <c r="B3" s="421"/>
    </row>
    <row r="4" spans="1:3" x14ac:dyDescent="0.25">
      <c r="B4" s="277" t="s">
        <v>264</v>
      </c>
    </row>
    <row r="5" spans="1:3" x14ac:dyDescent="0.25">
      <c r="B5" s="277" t="s">
        <v>268</v>
      </c>
    </row>
    <row r="6" spans="1:3" x14ac:dyDescent="0.25">
      <c r="B6" s="277"/>
    </row>
    <row r="7" spans="1:3" x14ac:dyDescent="0.25">
      <c r="A7" s="2" t="s">
        <v>1</v>
      </c>
      <c r="B7" s="2" t="s">
        <v>266</v>
      </c>
      <c r="C7" s="161" t="s">
        <v>729</v>
      </c>
    </row>
    <row r="8" spans="1:3" x14ac:dyDescent="0.25">
      <c r="A8" s="22" t="s">
        <v>103</v>
      </c>
      <c r="B8" s="1"/>
      <c r="C8" s="1"/>
    </row>
    <row r="9" spans="1:3" x14ac:dyDescent="0.25">
      <c r="A9" s="285" t="s">
        <v>649</v>
      </c>
      <c r="B9" s="1">
        <v>1</v>
      </c>
      <c r="C9" s="1">
        <v>1</v>
      </c>
    </row>
    <row r="10" spans="1:3" x14ac:dyDescent="0.25">
      <c r="A10" s="285" t="s">
        <v>650</v>
      </c>
      <c r="B10" s="1">
        <v>1</v>
      </c>
      <c r="C10" s="1">
        <v>1</v>
      </c>
    </row>
    <row r="11" spans="1:3" x14ac:dyDescent="0.25">
      <c r="A11" s="285" t="s">
        <v>651</v>
      </c>
      <c r="B11" s="109">
        <v>1</v>
      </c>
      <c r="C11" s="109">
        <v>1</v>
      </c>
    </row>
    <row r="12" spans="1:3" x14ac:dyDescent="0.25">
      <c r="A12" s="108" t="s">
        <v>155</v>
      </c>
      <c r="B12" s="2">
        <v>3</v>
      </c>
      <c r="C12" s="2">
        <v>3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2" workbookViewId="0">
      <selection sqref="A1:D14"/>
    </sheetView>
  </sheetViews>
  <sheetFormatPr defaultRowHeight="15" x14ac:dyDescent="0.25"/>
  <cols>
    <col min="2" max="2" width="44" bestFit="1" customWidth="1"/>
    <col min="3" max="3" width="26.7109375" customWidth="1"/>
  </cols>
  <sheetData>
    <row r="1" spans="1:3" x14ac:dyDescent="0.25">
      <c r="B1" s="270" t="s">
        <v>621</v>
      </c>
      <c r="C1" s="165"/>
    </row>
    <row r="2" spans="1:3" x14ac:dyDescent="0.25">
      <c r="B2" s="282" t="s">
        <v>664</v>
      </c>
      <c r="C2" s="165"/>
    </row>
    <row r="3" spans="1:3" x14ac:dyDescent="0.25">
      <c r="B3" s="282" t="s">
        <v>733</v>
      </c>
      <c r="C3" s="165"/>
    </row>
    <row r="4" spans="1:3" x14ac:dyDescent="0.25">
      <c r="B4" s="165"/>
      <c r="C4" s="278" t="s">
        <v>730</v>
      </c>
    </row>
    <row r="5" spans="1:3" x14ac:dyDescent="0.25">
      <c r="B5" s="165"/>
      <c r="C5" s="165"/>
    </row>
    <row r="6" spans="1:3" x14ac:dyDescent="0.25">
      <c r="B6" s="165"/>
      <c r="C6" s="278" t="s">
        <v>501</v>
      </c>
    </row>
    <row r="7" spans="1:3" x14ac:dyDescent="0.25">
      <c r="A7" s="367" t="s">
        <v>1</v>
      </c>
      <c r="B7" s="368"/>
      <c r="C7" s="289" t="s">
        <v>665</v>
      </c>
    </row>
    <row r="8" spans="1:3" x14ac:dyDescent="0.25">
      <c r="A8" s="1"/>
      <c r="B8" s="22" t="s">
        <v>666</v>
      </c>
      <c r="C8" s="141"/>
    </row>
    <row r="9" spans="1:3" x14ac:dyDescent="0.25">
      <c r="A9" s="1" t="s">
        <v>667</v>
      </c>
      <c r="B9" s="22" t="s">
        <v>668</v>
      </c>
      <c r="C9" s="22"/>
    </row>
    <row r="10" spans="1:3" x14ac:dyDescent="0.25">
      <c r="A10" s="1" t="s">
        <v>669</v>
      </c>
      <c r="B10" s="22" t="s">
        <v>670</v>
      </c>
      <c r="C10" s="22"/>
    </row>
    <row r="11" spans="1:3" x14ac:dyDescent="0.25">
      <c r="A11" s="140" t="s">
        <v>671</v>
      </c>
      <c r="B11" s="24" t="s">
        <v>672</v>
      </c>
      <c r="C11" s="142">
        <v>0</v>
      </c>
    </row>
    <row r="12" spans="1:3" x14ac:dyDescent="0.25">
      <c r="A12" s="140" t="s">
        <v>673</v>
      </c>
      <c r="B12" s="24" t="s">
        <v>674</v>
      </c>
      <c r="C12" s="142">
        <v>0</v>
      </c>
    </row>
    <row r="13" spans="1:3" x14ac:dyDescent="0.25">
      <c r="A13" s="161" t="s">
        <v>675</v>
      </c>
      <c r="B13" s="27" t="s">
        <v>676</v>
      </c>
      <c r="C13" s="143">
        <v>0</v>
      </c>
    </row>
    <row r="14" spans="1:3" x14ac:dyDescent="0.25">
      <c r="A14" s="140" t="s">
        <v>677</v>
      </c>
      <c r="B14" s="24" t="s">
        <v>678</v>
      </c>
      <c r="C14" s="143">
        <v>0</v>
      </c>
    </row>
    <row r="15" spans="1:3" x14ac:dyDescent="0.25">
      <c r="A15" s="140" t="s">
        <v>679</v>
      </c>
      <c r="B15" s="24" t="s">
        <v>680</v>
      </c>
      <c r="C15" s="143">
        <v>0</v>
      </c>
    </row>
    <row r="16" spans="1:3" x14ac:dyDescent="0.25">
      <c r="A16" s="161" t="s">
        <v>681</v>
      </c>
      <c r="B16" s="27" t="s">
        <v>682</v>
      </c>
      <c r="C16" s="143">
        <v>0</v>
      </c>
    </row>
    <row r="17" spans="1:3" x14ac:dyDescent="0.25">
      <c r="A17" s="161" t="s">
        <v>683</v>
      </c>
      <c r="B17" s="27" t="s">
        <v>684</v>
      </c>
      <c r="C17" s="143">
        <v>0</v>
      </c>
    </row>
    <row r="18" spans="1:3" x14ac:dyDescent="0.25">
      <c r="A18" s="140" t="s">
        <v>685</v>
      </c>
      <c r="B18" s="110" t="s">
        <v>686</v>
      </c>
      <c r="C18" s="143">
        <v>0</v>
      </c>
    </row>
    <row r="19" spans="1:3" x14ac:dyDescent="0.25">
      <c r="A19" s="140" t="s">
        <v>687</v>
      </c>
      <c r="B19" s="110" t="s">
        <v>688</v>
      </c>
      <c r="C19" s="143">
        <v>0</v>
      </c>
    </row>
    <row r="20" spans="1:3" x14ac:dyDescent="0.25">
      <c r="A20" s="161" t="s">
        <v>689</v>
      </c>
      <c r="B20" s="108" t="s">
        <v>690</v>
      </c>
      <c r="C20" s="143">
        <v>0</v>
      </c>
    </row>
    <row r="21" spans="1:3" x14ac:dyDescent="0.25">
      <c r="A21" s="1"/>
      <c r="B21" s="290" t="s">
        <v>691</v>
      </c>
      <c r="C21" s="143">
        <v>0</v>
      </c>
    </row>
    <row r="22" spans="1:3" x14ac:dyDescent="0.25">
      <c r="A22" s="1"/>
      <c r="B22" s="107" t="s">
        <v>692</v>
      </c>
      <c r="C22" s="143">
        <v>0</v>
      </c>
    </row>
    <row r="23" spans="1:3" x14ac:dyDescent="0.25">
      <c r="A23" s="140" t="s">
        <v>693</v>
      </c>
      <c r="B23" s="110" t="s">
        <v>694</v>
      </c>
      <c r="C23" s="143">
        <v>0</v>
      </c>
    </row>
    <row r="24" spans="1:3" x14ac:dyDescent="0.25">
      <c r="A24" s="140" t="s">
        <v>695</v>
      </c>
      <c r="B24" s="110" t="s">
        <v>696</v>
      </c>
      <c r="C24" s="143">
        <v>0</v>
      </c>
    </row>
    <row r="25" spans="1:3" x14ac:dyDescent="0.25">
      <c r="A25" s="140" t="s">
        <v>697</v>
      </c>
      <c r="B25" s="110" t="s">
        <v>698</v>
      </c>
      <c r="C25" s="143">
        <v>0</v>
      </c>
    </row>
    <row r="26" spans="1:3" x14ac:dyDescent="0.25">
      <c r="A26" s="140" t="s">
        <v>699</v>
      </c>
      <c r="B26" s="110" t="s">
        <v>700</v>
      </c>
      <c r="C26" s="143">
        <v>0</v>
      </c>
    </row>
    <row r="27" spans="1:3" x14ac:dyDescent="0.25">
      <c r="A27" s="161" t="s">
        <v>701</v>
      </c>
      <c r="B27" s="108" t="s">
        <v>702</v>
      </c>
      <c r="C27" s="143">
        <v>0</v>
      </c>
    </row>
    <row r="28" spans="1:3" ht="30" x14ac:dyDescent="0.25">
      <c r="A28" s="144" t="s">
        <v>703</v>
      </c>
      <c r="B28" s="291" t="s">
        <v>704</v>
      </c>
      <c r="C28" s="143">
        <v>0</v>
      </c>
    </row>
    <row r="29" spans="1:3" ht="30" x14ac:dyDescent="0.25">
      <c r="A29" s="144" t="s">
        <v>705</v>
      </c>
      <c r="B29" s="291" t="s">
        <v>706</v>
      </c>
      <c r="C29" s="143">
        <v>0</v>
      </c>
    </row>
    <row r="30" spans="1:3" ht="30" x14ac:dyDescent="0.25">
      <c r="A30" s="292" t="s">
        <v>707</v>
      </c>
      <c r="B30" s="293" t="s">
        <v>708</v>
      </c>
      <c r="C30" s="143">
        <v>0</v>
      </c>
    </row>
    <row r="31" spans="1:3" x14ac:dyDescent="0.25">
      <c r="A31" s="140" t="s">
        <v>709</v>
      </c>
      <c r="B31" s="140" t="s">
        <v>710</v>
      </c>
      <c r="C31" s="143">
        <v>0</v>
      </c>
    </row>
    <row r="32" spans="1:3" x14ac:dyDescent="0.25">
      <c r="A32" s="161" t="s">
        <v>711</v>
      </c>
      <c r="B32" s="161" t="s">
        <v>712</v>
      </c>
      <c r="C32" s="143">
        <v>0</v>
      </c>
    </row>
    <row r="33" spans="1:3" x14ac:dyDescent="0.25">
      <c r="A33" s="161" t="s">
        <v>713</v>
      </c>
      <c r="B33" s="161" t="s">
        <v>714</v>
      </c>
      <c r="C33" s="143">
        <v>0</v>
      </c>
    </row>
    <row r="34" spans="1:3" x14ac:dyDescent="0.25">
      <c r="A34" s="1"/>
      <c r="B34" s="294" t="s">
        <v>715</v>
      </c>
      <c r="C34" s="143">
        <v>0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D14"/>
    </sheetView>
  </sheetViews>
  <sheetFormatPr defaultRowHeight="15" x14ac:dyDescent="0.25"/>
  <cols>
    <col min="1" max="1" width="12.85546875" customWidth="1"/>
    <col min="2" max="2" width="31.7109375" customWidth="1"/>
    <col min="3" max="3" width="17" customWidth="1"/>
  </cols>
  <sheetData>
    <row r="1" spans="1:3" x14ac:dyDescent="0.25">
      <c r="B1" s="270" t="s">
        <v>621</v>
      </c>
      <c r="C1" s="165"/>
    </row>
    <row r="2" spans="1:3" x14ac:dyDescent="0.25">
      <c r="B2" s="282" t="s">
        <v>716</v>
      </c>
      <c r="C2" s="165"/>
    </row>
    <row r="3" spans="1:3" x14ac:dyDescent="0.25">
      <c r="B3" s="282" t="s">
        <v>732</v>
      </c>
      <c r="C3" s="165"/>
    </row>
    <row r="4" spans="1:3" x14ac:dyDescent="0.25">
      <c r="B4" s="165"/>
      <c r="C4" s="278" t="s">
        <v>731</v>
      </c>
    </row>
    <row r="5" spans="1:3" x14ac:dyDescent="0.25">
      <c r="B5" s="165"/>
      <c r="C5" s="165"/>
    </row>
    <row r="6" spans="1:3" x14ac:dyDescent="0.25">
      <c r="B6" s="165"/>
      <c r="C6" s="278" t="s">
        <v>501</v>
      </c>
    </row>
    <row r="7" spans="1:3" x14ac:dyDescent="0.25">
      <c r="A7" s="446" t="s">
        <v>717</v>
      </c>
      <c r="B7" s="447"/>
      <c r="C7" s="448"/>
    </row>
    <row r="8" spans="1:3" x14ac:dyDescent="0.25">
      <c r="A8" s="295" t="s">
        <v>718</v>
      </c>
      <c r="B8" s="1" t="s">
        <v>719</v>
      </c>
      <c r="C8" s="1">
        <v>190</v>
      </c>
    </row>
    <row r="9" spans="1:3" x14ac:dyDescent="0.25">
      <c r="A9" s="295" t="s">
        <v>720</v>
      </c>
      <c r="B9" s="1" t="s">
        <v>721</v>
      </c>
      <c r="C9" s="1">
        <v>190</v>
      </c>
    </row>
    <row r="10" spans="1:3" x14ac:dyDescent="0.25">
      <c r="A10" s="1" t="s">
        <v>722</v>
      </c>
      <c r="B10" s="1" t="s">
        <v>723</v>
      </c>
      <c r="C10" s="161">
        <f>C8-C9</f>
        <v>0</v>
      </c>
    </row>
    <row r="11" spans="1:3" x14ac:dyDescent="0.25">
      <c r="A11" s="449" t="s">
        <v>724</v>
      </c>
      <c r="B11" s="450"/>
      <c r="C11" s="451"/>
    </row>
    <row r="12" spans="1:3" x14ac:dyDescent="0.25">
      <c r="A12" s="295">
        <v>3311</v>
      </c>
      <c r="B12" s="1" t="s">
        <v>684</v>
      </c>
      <c r="C12" s="1">
        <v>0</v>
      </c>
    </row>
    <row r="13" spans="1:3" x14ac:dyDescent="0.25">
      <c r="A13" s="295">
        <v>366</v>
      </c>
      <c r="B13" s="1" t="s">
        <v>725</v>
      </c>
      <c r="C13" s="1">
        <v>0</v>
      </c>
    </row>
    <row r="14" spans="1:3" x14ac:dyDescent="0.25">
      <c r="A14" s="295">
        <v>367</v>
      </c>
      <c r="B14" s="1" t="s">
        <v>726</v>
      </c>
      <c r="C14" s="1">
        <v>0</v>
      </c>
    </row>
    <row r="15" spans="1:3" x14ac:dyDescent="0.25">
      <c r="A15" s="295" t="s">
        <v>727</v>
      </c>
      <c r="B15" s="1" t="s">
        <v>728</v>
      </c>
      <c r="C15" s="161">
        <f>C12+C13-C14</f>
        <v>0</v>
      </c>
    </row>
  </sheetData>
  <mergeCells count="2">
    <mergeCell ref="A7:C7"/>
    <mergeCell ref="A11:C11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sqref="A1:D14"/>
    </sheetView>
  </sheetViews>
  <sheetFormatPr defaultRowHeight="15" x14ac:dyDescent="0.25"/>
  <cols>
    <col min="1" max="1" width="15.140625" bestFit="1" customWidth="1"/>
    <col min="2" max="2" width="11.5703125" bestFit="1" customWidth="1"/>
    <col min="3" max="3" width="7.7109375" bestFit="1" customWidth="1"/>
  </cols>
  <sheetData>
    <row r="1" spans="1:9" x14ac:dyDescent="0.25">
      <c r="A1" t="s">
        <v>89</v>
      </c>
      <c r="B1" t="s">
        <v>746</v>
      </c>
    </row>
    <row r="2" spans="1:9" x14ac:dyDescent="0.25">
      <c r="G2" t="s">
        <v>740</v>
      </c>
    </row>
    <row r="3" spans="1:9" x14ac:dyDescent="0.25">
      <c r="A3" t="s">
        <v>734</v>
      </c>
      <c r="B3">
        <v>118000</v>
      </c>
      <c r="C3">
        <v>122000</v>
      </c>
      <c r="D3">
        <v>10000</v>
      </c>
      <c r="E3" s="297">
        <f>(2*B3)+11*(2*(C3+D3))</f>
        <v>3140000</v>
      </c>
      <c r="F3" t="s">
        <v>307</v>
      </c>
      <c r="G3" s="297">
        <v>73500</v>
      </c>
      <c r="H3" t="s">
        <v>741</v>
      </c>
      <c r="I3" t="s">
        <v>311</v>
      </c>
    </row>
    <row r="4" spans="1:9" x14ac:dyDescent="0.25">
      <c r="A4" t="s">
        <v>735</v>
      </c>
      <c r="B4">
        <v>165800</v>
      </c>
      <c r="C4">
        <v>171400</v>
      </c>
      <c r="D4">
        <v>89781</v>
      </c>
      <c r="E4" s="297">
        <f>(9*B4)+(3*C4)+D4</f>
        <v>2096181</v>
      </c>
      <c r="F4" t="s">
        <v>307</v>
      </c>
      <c r="G4" s="297">
        <v>73500</v>
      </c>
      <c r="I4" t="s">
        <v>311</v>
      </c>
    </row>
    <row r="5" spans="1:9" x14ac:dyDescent="0.25">
      <c r="A5" t="s">
        <v>751</v>
      </c>
      <c r="B5">
        <v>256900</v>
      </c>
      <c r="C5">
        <v>265700</v>
      </c>
      <c r="E5" s="297">
        <f>(9*B5)+(3*C5)</f>
        <v>3109200</v>
      </c>
      <c r="F5" t="s">
        <v>307</v>
      </c>
      <c r="G5" s="297">
        <v>73500</v>
      </c>
      <c r="I5" t="s">
        <v>311</v>
      </c>
    </row>
    <row r="6" spans="1:9" x14ac:dyDescent="0.25">
      <c r="A6" t="s">
        <v>736</v>
      </c>
      <c r="B6">
        <v>372900</v>
      </c>
      <c r="C6">
        <v>385700</v>
      </c>
      <c r="D6">
        <v>71029</v>
      </c>
      <c r="E6" s="297">
        <f>(B6*9)+(C6*3)-D6</f>
        <v>4442171</v>
      </c>
      <c r="F6" t="s">
        <v>307</v>
      </c>
      <c r="G6" s="297">
        <v>73500</v>
      </c>
      <c r="I6" t="s">
        <v>311</v>
      </c>
    </row>
    <row r="7" spans="1:9" x14ac:dyDescent="0.25">
      <c r="A7" t="s">
        <v>737</v>
      </c>
      <c r="D7" s="297">
        <v>49720</v>
      </c>
      <c r="F7" t="s">
        <v>739</v>
      </c>
    </row>
    <row r="8" spans="1:9" x14ac:dyDescent="0.25">
      <c r="A8" t="s">
        <v>738</v>
      </c>
      <c r="B8" t="s">
        <v>742</v>
      </c>
      <c r="C8" t="s">
        <v>743</v>
      </c>
      <c r="D8" t="s">
        <v>744</v>
      </c>
      <c r="F8" t="s">
        <v>311</v>
      </c>
    </row>
    <row r="9" spans="1:9" x14ac:dyDescent="0.25">
      <c r="B9">
        <v>1350</v>
      </c>
      <c r="C9">
        <v>2810</v>
      </c>
      <c r="D9">
        <v>4554</v>
      </c>
    </row>
    <row r="10" spans="1:9" x14ac:dyDescent="0.25">
      <c r="B10">
        <v>1800</v>
      </c>
      <c r="C10">
        <v>3890</v>
      </c>
    </row>
    <row r="11" spans="1:9" x14ac:dyDescent="0.25">
      <c r="B11">
        <v>1800</v>
      </c>
      <c r="C11">
        <v>4320</v>
      </c>
    </row>
    <row r="12" spans="1:9" x14ac:dyDescent="0.25">
      <c r="B12">
        <v>1980</v>
      </c>
      <c r="C12">
        <v>4752</v>
      </c>
    </row>
    <row r="13" spans="1:9" x14ac:dyDescent="0.25">
      <c r="B13">
        <v>1710</v>
      </c>
      <c r="C13">
        <v>4104</v>
      </c>
    </row>
    <row r="14" spans="1:9" x14ac:dyDescent="0.25">
      <c r="B14">
        <v>1800</v>
      </c>
      <c r="C14">
        <v>4104</v>
      </c>
    </row>
    <row r="15" spans="1:9" ht="15.75" thickBot="1" x14ac:dyDescent="0.3">
      <c r="B15">
        <v>1710</v>
      </c>
      <c r="C15">
        <v>4104</v>
      </c>
    </row>
    <row r="16" spans="1:9" ht="15.75" thickBot="1" x14ac:dyDescent="0.3">
      <c r="C16" s="296">
        <v>4752</v>
      </c>
      <c r="D16" t="s">
        <v>745</v>
      </c>
    </row>
    <row r="17" spans="1:4" x14ac:dyDescent="0.25">
      <c r="C17">
        <v>3672</v>
      </c>
    </row>
    <row r="18" spans="1:4" x14ac:dyDescent="0.25">
      <c r="C18">
        <v>4320</v>
      </c>
    </row>
    <row r="19" spans="1:4" x14ac:dyDescent="0.25">
      <c r="A19" t="s">
        <v>311</v>
      </c>
      <c r="B19" s="297">
        <f>SUM(B9:B15)</f>
        <v>12150</v>
      </c>
      <c r="C19" s="297">
        <f>SUM(C9:C18)</f>
        <v>40828</v>
      </c>
      <c r="D19" s="297">
        <f>B19+C19</f>
        <v>52978</v>
      </c>
    </row>
  </sheetData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sqref="A1:D14"/>
    </sheetView>
  </sheetViews>
  <sheetFormatPr defaultRowHeight="15" x14ac:dyDescent="0.25"/>
  <cols>
    <col min="1" max="1" width="6.140625" bestFit="1" customWidth="1"/>
    <col min="2" max="2" width="9" bestFit="1" customWidth="1"/>
    <col min="3" max="3" width="8" bestFit="1" customWidth="1"/>
    <col min="4" max="4" width="7" bestFit="1" customWidth="1"/>
    <col min="5" max="10" width="8" bestFit="1" customWidth="1"/>
    <col min="11" max="11" width="9" bestFit="1" customWidth="1"/>
    <col min="12" max="15" width="8" bestFit="1" customWidth="1"/>
  </cols>
  <sheetData>
    <row r="1" spans="1:18" x14ac:dyDescent="0.25">
      <c r="A1" s="453" t="s">
        <v>750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69"/>
      <c r="R1" s="69"/>
    </row>
    <row r="2" spans="1:18" x14ac:dyDescent="0.25">
      <c r="A2" s="1"/>
      <c r="B2" s="1"/>
      <c r="C2" s="452" t="s">
        <v>747</v>
      </c>
      <c r="D2" s="452"/>
      <c r="E2" s="452"/>
      <c r="F2" s="452"/>
      <c r="G2" s="452"/>
      <c r="H2" s="452"/>
      <c r="I2" s="452"/>
      <c r="J2" s="452"/>
      <c r="K2" s="1"/>
      <c r="L2" s="452" t="s">
        <v>749</v>
      </c>
      <c r="M2" s="452"/>
      <c r="N2" s="452"/>
      <c r="O2" s="452"/>
      <c r="P2" s="452"/>
    </row>
    <row r="3" spans="1:18" x14ac:dyDescent="0.25">
      <c r="A3" s="1"/>
      <c r="B3" s="1"/>
      <c r="C3" s="1">
        <v>170100</v>
      </c>
      <c r="D3" s="1">
        <v>97200</v>
      </c>
      <c r="E3" s="1">
        <v>118000</v>
      </c>
      <c r="F3" s="1">
        <v>162300</v>
      </c>
      <c r="G3" s="1">
        <v>119000</v>
      </c>
      <c r="H3" s="1">
        <v>141600</v>
      </c>
      <c r="I3" s="1">
        <v>194800</v>
      </c>
      <c r="J3" s="1">
        <v>153100</v>
      </c>
      <c r="K3" s="1"/>
      <c r="L3" s="1">
        <v>201000</v>
      </c>
      <c r="M3" s="1">
        <v>220300</v>
      </c>
      <c r="N3" s="1">
        <v>185500</v>
      </c>
      <c r="O3" s="1">
        <v>236500</v>
      </c>
      <c r="P3" s="1">
        <v>82200</v>
      </c>
    </row>
    <row r="4" spans="1:18" x14ac:dyDescent="0.25">
      <c r="A4" s="1"/>
      <c r="B4" s="1"/>
      <c r="C4" s="1">
        <v>12400</v>
      </c>
      <c r="D4" s="1">
        <v>100200</v>
      </c>
      <c r="E4" s="1">
        <v>122000</v>
      </c>
      <c r="F4" s="1">
        <v>170100</v>
      </c>
      <c r="G4" s="1">
        <v>132000</v>
      </c>
      <c r="H4" s="1">
        <v>153000</v>
      </c>
      <c r="I4" s="1">
        <v>5300</v>
      </c>
      <c r="J4" s="1">
        <v>13500</v>
      </c>
      <c r="K4" s="1"/>
      <c r="L4" s="1">
        <v>211000</v>
      </c>
      <c r="M4" s="1"/>
      <c r="N4" s="1">
        <v>222600</v>
      </c>
      <c r="O4" s="1">
        <v>241200</v>
      </c>
      <c r="P4" s="1">
        <v>150700</v>
      </c>
    </row>
    <row r="5" spans="1:18" x14ac:dyDescent="0.25">
      <c r="A5" s="1"/>
      <c r="B5" s="1"/>
      <c r="C5" s="1">
        <v>51769</v>
      </c>
      <c r="D5" s="1">
        <v>22773</v>
      </c>
      <c r="E5" s="1"/>
      <c r="F5" s="1">
        <v>12900</v>
      </c>
      <c r="G5" s="1">
        <v>15700</v>
      </c>
      <c r="H5" s="1">
        <v>11300</v>
      </c>
      <c r="I5" s="1"/>
      <c r="J5" s="1">
        <v>76550</v>
      </c>
      <c r="K5" s="1"/>
      <c r="L5" s="1">
        <v>10500</v>
      </c>
      <c r="M5" s="1"/>
      <c r="N5" s="1">
        <v>101182</v>
      </c>
      <c r="O5" s="1">
        <v>43855</v>
      </c>
      <c r="P5" s="1">
        <v>162301</v>
      </c>
    </row>
    <row r="6" spans="1:18" x14ac:dyDescent="0.25">
      <c r="A6" s="1" t="s">
        <v>307</v>
      </c>
      <c r="B6" s="161">
        <f>SUM(C6:J6)</f>
        <v>13938808</v>
      </c>
      <c r="C6" s="1">
        <f>(12*C3)-C5+C4</f>
        <v>2001831</v>
      </c>
      <c r="D6" s="1">
        <f>97200+(9*D4)-D5</f>
        <v>976227</v>
      </c>
      <c r="E6" s="1">
        <f>E3+(E4*11)</f>
        <v>1460000</v>
      </c>
      <c r="F6" s="1">
        <f>(F3*9)+(F4*3)+F5</f>
        <v>1983900</v>
      </c>
      <c r="G6" s="1">
        <f>G3+(G4*11)+G5</f>
        <v>1586700</v>
      </c>
      <c r="H6" s="1">
        <f>(H3*3)+(H4*9)+H5</f>
        <v>1813100</v>
      </c>
      <c r="I6" s="1">
        <f>(12*I3)+I4</f>
        <v>2342900</v>
      </c>
      <c r="J6" s="1">
        <f>(12*J3)-J5+J4</f>
        <v>1774150</v>
      </c>
      <c r="K6" s="161">
        <f>SUM(L6:P6)</f>
        <v>10475228</v>
      </c>
      <c r="L6" s="1">
        <f>L3+L5+(L4*11)</f>
        <v>2532500</v>
      </c>
      <c r="M6" s="1">
        <f>12*M3</f>
        <v>2643600</v>
      </c>
      <c r="N6" s="1">
        <f>N3+(N4*8)+N5</f>
        <v>2067482</v>
      </c>
      <c r="O6" s="1">
        <f>(3*O3)+(O4*9)-O5</f>
        <v>2836445</v>
      </c>
      <c r="P6" s="1">
        <f>P3+P4+P5</f>
        <v>395201</v>
      </c>
    </row>
    <row r="7" spans="1:18" x14ac:dyDescent="0.25">
      <c r="A7" s="1" t="s">
        <v>739</v>
      </c>
      <c r="B7" s="161">
        <f t="shared" ref="B7:B10" si="0">SUM(C7:J7)</f>
        <v>723324</v>
      </c>
      <c r="C7" s="1">
        <v>136400</v>
      </c>
      <c r="D7" s="1">
        <v>36239</v>
      </c>
      <c r="E7" s="1"/>
      <c r="F7" s="1">
        <v>140400</v>
      </c>
      <c r="G7" s="1"/>
      <c r="H7" s="1">
        <v>149900</v>
      </c>
      <c r="I7" s="1">
        <v>58300</v>
      </c>
      <c r="J7" s="1">
        <v>202085</v>
      </c>
      <c r="K7" s="161">
        <f t="shared" ref="K7:K10" si="1">SUM(L7:P7)</f>
        <v>166653</v>
      </c>
      <c r="L7" s="1">
        <v>105600</v>
      </c>
      <c r="M7" s="1"/>
      <c r="N7" s="1">
        <v>30355</v>
      </c>
      <c r="O7" s="1">
        <v>30698</v>
      </c>
      <c r="P7" s="1"/>
    </row>
    <row r="8" spans="1:18" x14ac:dyDescent="0.25">
      <c r="A8" s="1" t="s">
        <v>311</v>
      </c>
      <c r="B8" s="161">
        <f t="shared" si="0"/>
        <v>0</v>
      </c>
      <c r="C8" s="1"/>
      <c r="D8" s="1"/>
      <c r="E8" s="1"/>
      <c r="F8" s="1"/>
      <c r="G8" s="1"/>
      <c r="H8" s="1"/>
      <c r="I8" s="1"/>
      <c r="J8" s="1"/>
      <c r="K8" s="161">
        <f t="shared" si="1"/>
        <v>0</v>
      </c>
      <c r="L8" s="1"/>
      <c r="M8" s="1"/>
      <c r="N8" s="1"/>
      <c r="O8" s="1"/>
      <c r="P8" s="1"/>
    </row>
    <row r="9" spans="1:18" x14ac:dyDescent="0.25">
      <c r="A9" s="1" t="s">
        <v>559</v>
      </c>
      <c r="B9" s="161">
        <f t="shared" si="0"/>
        <v>680400</v>
      </c>
      <c r="C9" s="1">
        <v>680400</v>
      </c>
      <c r="D9" s="1"/>
      <c r="E9" s="1"/>
      <c r="F9" s="1"/>
      <c r="G9" s="1"/>
      <c r="H9" s="1"/>
      <c r="I9" s="1"/>
      <c r="J9" s="1"/>
      <c r="K9" s="161">
        <f t="shared" si="1"/>
        <v>0</v>
      </c>
      <c r="L9" s="1"/>
      <c r="M9" s="1"/>
      <c r="N9" s="1"/>
      <c r="O9" s="1"/>
      <c r="P9" s="1"/>
    </row>
    <row r="10" spans="1:18" x14ac:dyDescent="0.25">
      <c r="A10" s="1" t="s">
        <v>310</v>
      </c>
      <c r="B10" s="161">
        <f t="shared" si="0"/>
        <v>1142350</v>
      </c>
      <c r="C10" s="1">
        <v>147400</v>
      </c>
      <c r="D10" s="1">
        <v>110550</v>
      </c>
      <c r="E10" s="1">
        <v>147400</v>
      </c>
      <c r="F10" s="1">
        <v>147400</v>
      </c>
      <c r="G10" s="1">
        <v>147400</v>
      </c>
      <c r="H10" s="1">
        <v>147400</v>
      </c>
      <c r="I10" s="1">
        <v>147400</v>
      </c>
      <c r="J10" s="1">
        <v>147400</v>
      </c>
      <c r="K10" s="161">
        <f t="shared" si="1"/>
        <v>589486</v>
      </c>
      <c r="L10" s="1">
        <v>147400</v>
      </c>
      <c r="M10" s="1">
        <v>147400</v>
      </c>
      <c r="N10" s="1">
        <v>103786</v>
      </c>
      <c r="O10" s="1">
        <v>147400</v>
      </c>
      <c r="P10" s="1">
        <v>43500</v>
      </c>
    </row>
    <row r="12" spans="1:18" x14ac:dyDescent="0.25">
      <c r="B12" t="s">
        <v>748</v>
      </c>
    </row>
    <row r="13" spans="1:18" x14ac:dyDescent="0.25">
      <c r="B13">
        <v>121275</v>
      </c>
    </row>
    <row r="14" spans="1:18" ht="15.75" thickBot="1" x14ac:dyDescent="0.3">
      <c r="B14">
        <v>77410</v>
      </c>
    </row>
    <row r="15" spans="1:18" ht="15.75" thickBot="1" x14ac:dyDescent="0.3">
      <c r="B15" s="296">
        <f>SUM(B13:B14)</f>
        <v>198685</v>
      </c>
    </row>
  </sheetData>
  <mergeCells count="3">
    <mergeCell ref="C2:J2"/>
    <mergeCell ref="L2:P2"/>
    <mergeCell ref="A1:P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sqref="A1:D14"/>
    </sheetView>
  </sheetViews>
  <sheetFormatPr defaultRowHeight="15" x14ac:dyDescent="0.25"/>
  <sheetData>
    <row r="1" spans="1:24" x14ac:dyDescent="0.25">
      <c r="A1" s="380" t="s">
        <v>774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</row>
    <row r="2" spans="1:24" x14ac:dyDescent="0.25">
      <c r="S2" s="238" t="s">
        <v>307</v>
      </c>
      <c r="T2" t="s">
        <v>307</v>
      </c>
      <c r="U2" t="s">
        <v>739</v>
      </c>
      <c r="V2" t="s">
        <v>739</v>
      </c>
      <c r="W2" t="s">
        <v>307</v>
      </c>
      <c r="X2" t="s">
        <v>307</v>
      </c>
    </row>
    <row r="3" spans="1:24" x14ac:dyDescent="0.25">
      <c r="A3" t="s">
        <v>675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2014</v>
      </c>
      <c r="O3" t="s">
        <v>307</v>
      </c>
      <c r="P3" t="s">
        <v>412</v>
      </c>
      <c r="Q3" t="s">
        <v>310</v>
      </c>
      <c r="R3" t="s">
        <v>311</v>
      </c>
      <c r="S3" t="s">
        <v>771</v>
      </c>
      <c r="T3" t="s">
        <v>767</v>
      </c>
      <c r="U3" t="s">
        <v>768</v>
      </c>
      <c r="V3" t="s">
        <v>769</v>
      </c>
      <c r="W3" t="s">
        <v>770</v>
      </c>
      <c r="X3" t="s">
        <v>772</v>
      </c>
    </row>
    <row r="4" spans="1:24" x14ac:dyDescent="0.25">
      <c r="A4" t="s">
        <v>762</v>
      </c>
      <c r="B4">
        <v>105000</v>
      </c>
      <c r="C4">
        <v>105000</v>
      </c>
      <c r="D4">
        <v>105000</v>
      </c>
      <c r="E4">
        <v>105000</v>
      </c>
      <c r="F4">
        <v>105000</v>
      </c>
      <c r="G4">
        <v>105000</v>
      </c>
      <c r="H4">
        <v>105000</v>
      </c>
      <c r="I4">
        <v>105000</v>
      </c>
      <c r="J4">
        <v>105000</v>
      </c>
      <c r="K4">
        <v>105000</v>
      </c>
      <c r="L4">
        <v>105000</v>
      </c>
      <c r="M4">
        <v>101500</v>
      </c>
      <c r="N4">
        <f>SUM(B4:M4)</f>
        <v>1256500</v>
      </c>
      <c r="P4">
        <v>0</v>
      </c>
      <c r="Q4">
        <v>73500</v>
      </c>
      <c r="U4">
        <f>11000*11</f>
        <v>121000</v>
      </c>
      <c r="X4">
        <v>11200</v>
      </c>
    </row>
    <row r="6" spans="1:24" x14ac:dyDescent="0.25">
      <c r="A6" t="s">
        <v>681</v>
      </c>
    </row>
    <row r="7" spans="1:24" x14ac:dyDescent="0.25">
      <c r="A7" t="s">
        <v>756</v>
      </c>
      <c r="B7">
        <v>105000</v>
      </c>
      <c r="C7">
        <v>84000</v>
      </c>
      <c r="D7">
        <v>105000</v>
      </c>
      <c r="E7">
        <v>81137</v>
      </c>
      <c r="F7">
        <v>105000</v>
      </c>
      <c r="G7">
        <v>105000</v>
      </c>
      <c r="H7">
        <v>105000</v>
      </c>
      <c r="I7">
        <v>105000</v>
      </c>
      <c r="J7">
        <v>105000</v>
      </c>
      <c r="K7">
        <v>105000</v>
      </c>
      <c r="L7">
        <v>55000</v>
      </c>
      <c r="M7">
        <v>101500</v>
      </c>
      <c r="N7">
        <f t="shared" ref="N7:N9" si="0">SUM(B7:M7)</f>
        <v>1161637</v>
      </c>
      <c r="P7">
        <v>80000</v>
      </c>
      <c r="Q7">
        <v>73690</v>
      </c>
      <c r="V7">
        <f>14700+16705</f>
        <v>31405</v>
      </c>
    </row>
    <row r="8" spans="1:24" x14ac:dyDescent="0.25">
      <c r="A8" t="s">
        <v>757</v>
      </c>
      <c r="B8">
        <v>122000</v>
      </c>
      <c r="C8">
        <v>104571</v>
      </c>
      <c r="D8">
        <v>122000</v>
      </c>
      <c r="E8">
        <v>122000</v>
      </c>
      <c r="F8">
        <v>122000</v>
      </c>
      <c r="G8">
        <v>122000</v>
      </c>
      <c r="H8">
        <v>122000</v>
      </c>
      <c r="I8">
        <v>122000</v>
      </c>
      <c r="J8">
        <v>122000</v>
      </c>
      <c r="K8">
        <v>122000</v>
      </c>
      <c r="L8">
        <v>122000</v>
      </c>
      <c r="M8">
        <v>118000</v>
      </c>
      <c r="N8">
        <f t="shared" si="0"/>
        <v>1442571</v>
      </c>
      <c r="P8">
        <v>80000</v>
      </c>
      <c r="Q8">
        <v>73690</v>
      </c>
      <c r="V8">
        <v>12200</v>
      </c>
    </row>
    <row r="9" spans="1:24" x14ac:dyDescent="0.25">
      <c r="A9" t="s">
        <v>758</v>
      </c>
      <c r="B9">
        <v>122000</v>
      </c>
      <c r="C9">
        <v>122000</v>
      </c>
      <c r="D9">
        <v>122000</v>
      </c>
      <c r="E9">
        <v>122000</v>
      </c>
      <c r="F9">
        <v>122000</v>
      </c>
      <c r="G9">
        <v>122000</v>
      </c>
      <c r="H9">
        <v>122000</v>
      </c>
      <c r="I9">
        <v>122000</v>
      </c>
      <c r="J9">
        <v>122000</v>
      </c>
      <c r="K9">
        <v>122000</v>
      </c>
      <c r="L9">
        <v>122000</v>
      </c>
      <c r="M9">
        <v>118000</v>
      </c>
      <c r="N9">
        <f t="shared" si="0"/>
        <v>1460000</v>
      </c>
      <c r="P9">
        <v>80000</v>
      </c>
      <c r="Q9">
        <v>73690</v>
      </c>
      <c r="U9">
        <f>700*11</f>
        <v>7700</v>
      </c>
      <c r="X9">
        <v>900</v>
      </c>
    </row>
    <row r="10" spans="1:24" x14ac:dyDescent="0.25">
      <c r="N10">
        <f>SUM(N4:N9)</f>
        <v>5320708</v>
      </c>
      <c r="O10" s="297">
        <f>N10+X4+X9</f>
        <v>5332808</v>
      </c>
      <c r="P10" s="297">
        <f>SUM(P7:P9)</f>
        <v>240000</v>
      </c>
      <c r="Q10" s="297">
        <f>SUM(Q7:Q9)</f>
        <v>221070</v>
      </c>
      <c r="U10" s="454">
        <f>SUM(U4:V9)</f>
        <v>172305</v>
      </c>
      <c r="V10" s="454"/>
    </row>
    <row r="11" spans="1:24" x14ac:dyDescent="0.25">
      <c r="A11" t="s">
        <v>683</v>
      </c>
    </row>
    <row r="12" spans="1:24" x14ac:dyDescent="0.25">
      <c r="A12" t="s">
        <v>759</v>
      </c>
      <c r="B12">
        <v>122000</v>
      </c>
      <c r="C12">
        <v>122000</v>
      </c>
      <c r="D12">
        <v>122000</v>
      </c>
      <c r="E12">
        <v>122000</v>
      </c>
      <c r="F12">
        <v>122000</v>
      </c>
      <c r="G12">
        <v>122000</v>
      </c>
      <c r="H12">
        <v>122000</v>
      </c>
      <c r="I12">
        <v>122000</v>
      </c>
      <c r="J12">
        <v>122000</v>
      </c>
      <c r="K12">
        <v>122000</v>
      </c>
      <c r="L12">
        <v>122000</v>
      </c>
      <c r="M12">
        <v>118000</v>
      </c>
      <c r="N12">
        <f>SUM(B12:M12)</f>
        <v>1460000</v>
      </c>
      <c r="P12">
        <v>160000</v>
      </c>
      <c r="Q12">
        <v>73690</v>
      </c>
      <c r="S12">
        <f>7259*5</f>
        <v>36295</v>
      </c>
      <c r="T12">
        <f>9500*12</f>
        <v>114000</v>
      </c>
      <c r="W12">
        <f>10000*11</f>
        <v>110000</v>
      </c>
    </row>
    <row r="14" spans="1:24" x14ac:dyDescent="0.25">
      <c r="A14" t="s">
        <v>689</v>
      </c>
    </row>
    <row r="15" spans="1:24" x14ac:dyDescent="0.25">
      <c r="A15" t="s">
        <v>753</v>
      </c>
      <c r="B15">
        <v>122000</v>
      </c>
      <c r="C15">
        <v>109800</v>
      </c>
      <c r="D15">
        <v>122000</v>
      </c>
      <c r="E15">
        <v>122000</v>
      </c>
      <c r="F15">
        <v>122000</v>
      </c>
      <c r="G15">
        <v>122000</v>
      </c>
      <c r="H15">
        <v>122000</v>
      </c>
      <c r="I15">
        <v>122000</v>
      </c>
      <c r="J15">
        <v>122000</v>
      </c>
      <c r="K15">
        <v>122000</v>
      </c>
      <c r="L15">
        <v>122000</v>
      </c>
      <c r="M15">
        <v>118000</v>
      </c>
      <c r="N15">
        <f t="shared" ref="N15:N16" si="1">SUM(B15:M15)</f>
        <v>1447800</v>
      </c>
      <c r="P15">
        <v>160000</v>
      </c>
      <c r="Q15">
        <v>73690</v>
      </c>
      <c r="R15" s="297">
        <v>98870</v>
      </c>
      <c r="V15">
        <v>8540</v>
      </c>
    </row>
    <row r="16" spans="1:24" x14ac:dyDescent="0.25">
      <c r="A16" t="s">
        <v>761</v>
      </c>
      <c r="B16">
        <v>122000</v>
      </c>
      <c r="C16">
        <v>122000</v>
      </c>
      <c r="D16">
        <v>122000</v>
      </c>
      <c r="E16">
        <v>122000</v>
      </c>
      <c r="F16">
        <v>122000</v>
      </c>
      <c r="G16">
        <v>122000</v>
      </c>
      <c r="H16">
        <v>122000</v>
      </c>
      <c r="I16">
        <v>122000</v>
      </c>
      <c r="J16">
        <v>122000</v>
      </c>
      <c r="K16">
        <v>122000</v>
      </c>
      <c r="L16">
        <v>122000</v>
      </c>
      <c r="M16">
        <v>118000</v>
      </c>
      <c r="N16">
        <f t="shared" si="1"/>
        <v>1460000</v>
      </c>
      <c r="P16">
        <v>160000</v>
      </c>
      <c r="Q16">
        <v>73690</v>
      </c>
      <c r="T16">
        <f>8400*12</f>
        <v>100800</v>
      </c>
      <c r="U16">
        <f>12300*11</f>
        <v>135300</v>
      </c>
      <c r="X16">
        <v>12500</v>
      </c>
    </row>
    <row r="17" spans="1:24" x14ac:dyDescent="0.25">
      <c r="N17">
        <f>SUM(N12:N16)</f>
        <v>4367800</v>
      </c>
      <c r="O17" s="297">
        <f>N17+X16+T16+T12+S12+W12</f>
        <v>4741395</v>
      </c>
      <c r="P17" s="297">
        <f t="shared" ref="P17:Q17" si="2">SUM(P12:P16)</f>
        <v>480000</v>
      </c>
      <c r="Q17" s="297">
        <f t="shared" si="2"/>
        <v>221070</v>
      </c>
      <c r="U17" s="454">
        <f>SUM(U12:V16)</f>
        <v>143840</v>
      </c>
      <c r="V17" s="454"/>
    </row>
    <row r="18" spans="1:24" x14ac:dyDescent="0.25">
      <c r="A18" t="s">
        <v>752</v>
      </c>
    </row>
    <row r="19" spans="1:24" x14ac:dyDescent="0.25">
      <c r="A19" t="s">
        <v>760</v>
      </c>
      <c r="B19">
        <v>231663</v>
      </c>
      <c r="C19">
        <v>231663</v>
      </c>
      <c r="D19">
        <v>231663</v>
      </c>
      <c r="E19">
        <v>231663</v>
      </c>
      <c r="F19">
        <v>231663</v>
      </c>
      <c r="G19">
        <v>231633</v>
      </c>
      <c r="H19">
        <v>231633</v>
      </c>
      <c r="I19">
        <v>231633</v>
      </c>
      <c r="J19">
        <v>231633</v>
      </c>
      <c r="K19">
        <v>231633</v>
      </c>
      <c r="L19">
        <v>231633</v>
      </c>
      <c r="M19">
        <v>231633</v>
      </c>
      <c r="N19">
        <f>SUM(B19:M19)</f>
        <v>2779746</v>
      </c>
      <c r="P19">
        <v>80000</v>
      </c>
      <c r="Q19">
        <v>73500</v>
      </c>
      <c r="U19">
        <f>3400*11</f>
        <v>37400</v>
      </c>
      <c r="X19">
        <v>3400</v>
      </c>
    </row>
    <row r="20" spans="1:24" x14ac:dyDescent="0.25">
      <c r="A20" t="s">
        <v>763</v>
      </c>
      <c r="B20">
        <v>174200</v>
      </c>
      <c r="C20">
        <v>174200</v>
      </c>
      <c r="D20">
        <v>174200</v>
      </c>
      <c r="E20">
        <v>174200</v>
      </c>
      <c r="F20">
        <v>174200</v>
      </c>
      <c r="G20">
        <v>174200</v>
      </c>
      <c r="H20">
        <v>174200</v>
      </c>
      <c r="I20">
        <v>174200</v>
      </c>
      <c r="J20">
        <v>174200</v>
      </c>
      <c r="K20">
        <v>174200</v>
      </c>
      <c r="L20">
        <v>174200</v>
      </c>
      <c r="M20">
        <v>174200</v>
      </c>
      <c r="N20">
        <f>SUM(B20:M20)</f>
        <v>2090400</v>
      </c>
      <c r="P20">
        <v>80000</v>
      </c>
      <c r="Q20">
        <v>73690</v>
      </c>
      <c r="U20">
        <f>12200*11</f>
        <v>134200</v>
      </c>
      <c r="X20">
        <v>12200</v>
      </c>
    </row>
    <row r="21" spans="1:24" x14ac:dyDescent="0.25">
      <c r="N21">
        <f>SUM(N19:N20)</f>
        <v>4870146</v>
      </c>
      <c r="O21" s="297">
        <f>N21+X19+X20</f>
        <v>4885746</v>
      </c>
      <c r="P21" s="297">
        <f>SUM(P19:P20)</f>
        <v>160000</v>
      </c>
      <c r="Q21" s="297">
        <f>SUM(Q19:Q20)</f>
        <v>147190</v>
      </c>
      <c r="U21" s="454">
        <f>SUM(U19:V20)</f>
        <v>171600</v>
      </c>
      <c r="V21" s="454"/>
    </row>
    <row r="22" spans="1:24" x14ac:dyDescent="0.25">
      <c r="A22" t="s">
        <v>754</v>
      </c>
    </row>
    <row r="23" spans="1:24" x14ac:dyDescent="0.25">
      <c r="A23" t="s">
        <v>755</v>
      </c>
      <c r="B23">
        <v>105000</v>
      </c>
      <c r="C23">
        <v>105000</v>
      </c>
      <c r="D23">
        <v>105000</v>
      </c>
      <c r="E23">
        <v>105000</v>
      </c>
      <c r="F23">
        <v>105000</v>
      </c>
      <c r="G23">
        <v>105000</v>
      </c>
      <c r="H23">
        <v>105000</v>
      </c>
      <c r="I23">
        <v>105000</v>
      </c>
      <c r="J23">
        <v>100227</v>
      </c>
      <c r="K23">
        <v>0</v>
      </c>
      <c r="L23">
        <v>0</v>
      </c>
      <c r="M23">
        <v>101500</v>
      </c>
      <c r="N23">
        <f>SUM(B23:M23)</f>
        <v>1041727</v>
      </c>
      <c r="P23">
        <v>0</v>
      </c>
      <c r="Q23" s="297">
        <v>73690</v>
      </c>
      <c r="U23" s="297">
        <f>(13200*8)+12600</f>
        <v>118200</v>
      </c>
      <c r="X23">
        <v>13300</v>
      </c>
    </row>
    <row r="24" spans="1:24" x14ac:dyDescent="0.25">
      <c r="A24" t="s">
        <v>776</v>
      </c>
      <c r="N24">
        <v>867099</v>
      </c>
    </row>
    <row r="25" spans="1:24" x14ac:dyDescent="0.25">
      <c r="A25" t="s">
        <v>777</v>
      </c>
      <c r="N25">
        <v>315000</v>
      </c>
    </row>
    <row r="26" spans="1:24" x14ac:dyDescent="0.25">
      <c r="A26" t="s">
        <v>778</v>
      </c>
      <c r="N26">
        <v>54413</v>
      </c>
      <c r="O26" s="297">
        <f>N23+N24+N25+N26+X23</f>
        <v>2291539</v>
      </c>
    </row>
    <row r="28" spans="1:24" x14ac:dyDescent="0.25">
      <c r="A28" t="s">
        <v>764</v>
      </c>
      <c r="B28">
        <v>299200</v>
      </c>
      <c r="C28">
        <v>299200</v>
      </c>
      <c r="D28">
        <v>299200</v>
      </c>
      <c r="E28">
        <v>299200</v>
      </c>
      <c r="F28">
        <v>299200</v>
      </c>
      <c r="G28">
        <v>299200</v>
      </c>
      <c r="H28">
        <v>299200</v>
      </c>
      <c r="I28">
        <v>299200</v>
      </c>
      <c r="J28">
        <v>299200</v>
      </c>
      <c r="K28">
        <v>299200</v>
      </c>
      <c r="L28">
        <v>299200</v>
      </c>
      <c r="M28">
        <v>299200</v>
      </c>
      <c r="N28" s="3">
        <f t="shared" ref="N28:N29" si="3">SUM(B28:M28)</f>
        <v>3590400</v>
      </c>
      <c r="O28" s="3"/>
      <c r="P28" s="3">
        <v>300000</v>
      </c>
      <c r="Q28" s="3">
        <v>147400</v>
      </c>
      <c r="S28" s="297"/>
    </row>
    <row r="29" spans="1:24" x14ac:dyDescent="0.25">
      <c r="A29" s="297">
        <f>N28+N29+P28+Q28</f>
        <v>4576276</v>
      </c>
      <c r="B29">
        <v>44873</v>
      </c>
      <c r="C29">
        <v>44873</v>
      </c>
      <c r="D29">
        <v>44873</v>
      </c>
      <c r="E29">
        <v>44873</v>
      </c>
      <c r="F29">
        <v>44873</v>
      </c>
      <c r="G29">
        <v>44873</v>
      </c>
      <c r="H29">
        <v>44873</v>
      </c>
      <c r="I29">
        <v>44873</v>
      </c>
      <c r="J29">
        <v>44873</v>
      </c>
      <c r="K29">
        <v>44873</v>
      </c>
      <c r="L29">
        <v>44873</v>
      </c>
      <c r="M29">
        <v>44873</v>
      </c>
      <c r="N29" s="3">
        <f t="shared" si="3"/>
        <v>538476</v>
      </c>
      <c r="O29" s="3"/>
      <c r="P29" s="3"/>
      <c r="Q29" s="3"/>
    </row>
    <row r="30" spans="1:24" x14ac:dyDescent="0.25">
      <c r="A30" t="s">
        <v>766</v>
      </c>
      <c r="B30">
        <v>52352</v>
      </c>
      <c r="C30" t="s">
        <v>775</v>
      </c>
      <c r="N30" s="3">
        <f>12*B30</f>
        <v>628224</v>
      </c>
      <c r="O30" s="3"/>
      <c r="P30" s="3"/>
      <c r="Q30" s="3"/>
    </row>
    <row r="31" spans="1:24" x14ac:dyDescent="0.25">
      <c r="A31" s="297">
        <f>N30+N31</f>
        <v>722448</v>
      </c>
      <c r="B31">
        <v>7852</v>
      </c>
      <c r="C31" t="s">
        <v>775</v>
      </c>
      <c r="N31" s="3">
        <f>12*B31</f>
        <v>94224</v>
      </c>
      <c r="O31" s="3"/>
      <c r="P31" s="3"/>
      <c r="Q31" s="3"/>
    </row>
    <row r="32" spans="1:24" x14ac:dyDescent="0.25">
      <c r="A32" t="s">
        <v>765</v>
      </c>
      <c r="N32" s="297"/>
    </row>
    <row r="33" spans="1:14" x14ac:dyDescent="0.25">
      <c r="A33" t="s">
        <v>773</v>
      </c>
      <c r="B33">
        <v>36000</v>
      </c>
      <c r="C33" t="s">
        <v>775</v>
      </c>
      <c r="M33">
        <f>5*36000</f>
        <v>180000</v>
      </c>
      <c r="N33" s="297">
        <f>12*M33</f>
        <v>2160000</v>
      </c>
    </row>
    <row r="35" spans="1:14" x14ac:dyDescent="0.25">
      <c r="A35" s="438" t="s">
        <v>108</v>
      </c>
      <c r="B35" s="438"/>
      <c r="C35" t="s">
        <v>307</v>
      </c>
      <c r="D35" s="297">
        <v>35924701</v>
      </c>
    </row>
    <row r="36" spans="1:14" x14ac:dyDescent="0.25">
      <c r="A36" s="438"/>
      <c r="B36" s="438"/>
      <c r="C36" t="s">
        <v>311</v>
      </c>
      <c r="D36" s="297">
        <v>486933</v>
      </c>
    </row>
    <row r="37" spans="1:14" x14ac:dyDescent="0.25">
      <c r="A37" s="438"/>
      <c r="B37" s="438"/>
      <c r="C37" t="s">
        <v>739</v>
      </c>
      <c r="D37" s="297">
        <v>115114</v>
      </c>
    </row>
  </sheetData>
  <mergeCells count="5">
    <mergeCell ref="A1:X1"/>
    <mergeCell ref="U10:V10"/>
    <mergeCell ref="U17:V17"/>
    <mergeCell ref="U21:V21"/>
    <mergeCell ref="A35:B37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A79" workbookViewId="0">
      <selection activeCell="B89" sqref="B89:E94"/>
    </sheetView>
  </sheetViews>
  <sheetFormatPr defaultRowHeight="15" x14ac:dyDescent="0.25"/>
  <cols>
    <col min="1" max="1" width="7.140625" customWidth="1"/>
    <col min="2" max="2" width="45.7109375" customWidth="1"/>
    <col min="3" max="3" width="11" bestFit="1" customWidth="1"/>
    <col min="4" max="4" width="10.42578125" bestFit="1" customWidth="1"/>
    <col min="5" max="6" width="10.42578125" customWidth="1"/>
    <col min="7" max="7" width="7.85546875" bestFit="1" customWidth="1"/>
    <col min="8" max="9" width="6" bestFit="1" customWidth="1"/>
    <col min="10" max="10" width="11" customWidth="1"/>
  </cols>
  <sheetData>
    <row r="1" spans="1:12" ht="15.75" x14ac:dyDescent="0.25">
      <c r="A1" s="376" t="s">
        <v>20</v>
      </c>
      <c r="B1" s="376"/>
    </row>
    <row r="2" spans="1:12" x14ac:dyDescent="0.25">
      <c r="A2" s="377" t="s">
        <v>461</v>
      </c>
      <c r="B2" s="377"/>
    </row>
    <row r="3" spans="1:12" x14ac:dyDescent="0.25">
      <c r="A3" s="31"/>
      <c r="B3" s="192" t="s">
        <v>557</v>
      </c>
    </row>
    <row r="4" spans="1:12" x14ac:dyDescent="0.25">
      <c r="A4" s="7"/>
      <c r="B4" s="7"/>
    </row>
    <row r="5" spans="1:12" x14ac:dyDescent="0.25">
      <c r="A5" s="7"/>
      <c r="B5" s="131"/>
      <c r="E5" s="310" t="s">
        <v>283</v>
      </c>
    </row>
    <row r="6" spans="1:12" x14ac:dyDescent="0.25">
      <c r="A6" s="7"/>
      <c r="B6" s="29"/>
      <c r="E6" s="29" t="s">
        <v>179</v>
      </c>
    </row>
    <row r="7" spans="1:12" ht="36" customHeight="1" x14ac:dyDescent="0.25">
      <c r="A7" s="378" t="s">
        <v>1</v>
      </c>
      <c r="B7" s="379"/>
      <c r="C7" s="153" t="s">
        <v>181</v>
      </c>
      <c r="D7" s="67" t="s">
        <v>507</v>
      </c>
      <c r="E7" s="67" t="s">
        <v>557</v>
      </c>
      <c r="F7" s="181"/>
      <c r="G7" s="181"/>
      <c r="H7" s="181"/>
      <c r="I7" s="181"/>
      <c r="J7" s="181"/>
      <c r="K7" s="181"/>
      <c r="L7" s="181"/>
    </row>
    <row r="8" spans="1:12" ht="16.5" customHeight="1" x14ac:dyDescent="0.25">
      <c r="A8" s="141" t="s">
        <v>307</v>
      </c>
      <c r="B8" s="16" t="s">
        <v>3</v>
      </c>
      <c r="C8" s="16">
        <v>26900</v>
      </c>
      <c r="D8" s="16">
        <v>53731</v>
      </c>
      <c r="E8" s="16">
        <v>53176</v>
      </c>
      <c r="F8" s="182"/>
      <c r="G8" s="182"/>
      <c r="H8" s="182"/>
      <c r="I8" s="182"/>
      <c r="J8" s="182"/>
    </row>
    <row r="9" spans="1:12" ht="16.5" customHeight="1" x14ac:dyDescent="0.25">
      <c r="A9" s="141" t="s">
        <v>412</v>
      </c>
      <c r="B9" s="16" t="s">
        <v>17</v>
      </c>
      <c r="C9" s="16">
        <v>0</v>
      </c>
      <c r="D9" s="16">
        <v>0</v>
      </c>
      <c r="E9" s="16">
        <v>880</v>
      </c>
      <c r="F9" s="182"/>
      <c r="G9" s="182"/>
      <c r="H9" s="182"/>
      <c r="I9" s="182"/>
      <c r="J9" s="182"/>
    </row>
    <row r="10" spans="1:12" ht="16.5" customHeight="1" x14ac:dyDescent="0.25">
      <c r="A10" s="141" t="s">
        <v>310</v>
      </c>
      <c r="B10" s="32" t="s">
        <v>18</v>
      </c>
      <c r="C10" s="32">
        <v>730</v>
      </c>
      <c r="D10" s="32">
        <v>730</v>
      </c>
      <c r="E10" s="32">
        <v>736</v>
      </c>
      <c r="F10" s="242"/>
      <c r="G10" s="242"/>
      <c r="H10" s="182"/>
      <c r="I10" s="182"/>
      <c r="J10" s="242"/>
    </row>
    <row r="11" spans="1:12" ht="16.5" customHeight="1" x14ac:dyDescent="0.25">
      <c r="A11" s="141" t="s">
        <v>311</v>
      </c>
      <c r="B11" s="16" t="s">
        <v>4</v>
      </c>
      <c r="C11" s="16">
        <v>200</v>
      </c>
      <c r="D11" s="16">
        <v>596</v>
      </c>
      <c r="E11" s="16">
        <v>586</v>
      </c>
      <c r="F11" s="182"/>
      <c r="G11" s="182"/>
      <c r="H11" s="182"/>
      <c r="I11" s="182"/>
      <c r="J11" s="182"/>
    </row>
    <row r="12" spans="1:12" ht="16.5" customHeight="1" x14ac:dyDescent="0.25">
      <c r="A12" s="141" t="s">
        <v>350</v>
      </c>
      <c r="B12" s="16" t="s">
        <v>413</v>
      </c>
      <c r="C12" s="16">
        <v>100</v>
      </c>
      <c r="D12" s="16">
        <v>680</v>
      </c>
      <c r="E12" s="16">
        <v>744</v>
      </c>
      <c r="F12" s="182"/>
      <c r="G12" s="182"/>
      <c r="H12" s="182"/>
      <c r="I12" s="182"/>
      <c r="J12" s="182"/>
      <c r="K12" s="190"/>
    </row>
    <row r="13" spans="1:12" ht="16.5" customHeight="1" x14ac:dyDescent="0.25">
      <c r="A13" s="142" t="s">
        <v>312</v>
      </c>
      <c r="B13" s="36" t="s">
        <v>414</v>
      </c>
      <c r="C13" s="37">
        <f>SUM(C8:C12)</f>
        <v>27930</v>
      </c>
      <c r="D13" s="37">
        <f>SUM(D8:D12)</f>
        <v>55737</v>
      </c>
      <c r="E13" s="37">
        <f t="shared" ref="E13" si="0">SUM(E8:E12)</f>
        <v>56122</v>
      </c>
      <c r="F13" s="37"/>
      <c r="G13" s="37"/>
      <c r="H13" s="182"/>
      <c r="I13" s="182"/>
      <c r="J13" s="243"/>
    </row>
    <row r="14" spans="1:12" ht="16.5" customHeight="1" x14ac:dyDescent="0.25">
      <c r="A14" s="141" t="s">
        <v>313</v>
      </c>
      <c r="B14" s="32" t="s">
        <v>21</v>
      </c>
      <c r="C14" s="32">
        <v>7250</v>
      </c>
      <c r="D14" s="32">
        <v>7250</v>
      </c>
      <c r="E14" s="32">
        <v>7459</v>
      </c>
      <c r="F14" s="242"/>
      <c r="G14" s="242"/>
      <c r="H14" s="182"/>
      <c r="I14" s="182"/>
      <c r="J14" s="242"/>
    </row>
    <row r="15" spans="1:12" ht="16.5" customHeight="1" x14ac:dyDescent="0.25">
      <c r="A15" s="141" t="s">
        <v>314</v>
      </c>
      <c r="B15" s="32" t="s">
        <v>340</v>
      </c>
      <c r="C15" s="32">
        <v>0</v>
      </c>
      <c r="D15" s="32">
        <v>20</v>
      </c>
      <c r="E15" s="32">
        <v>30</v>
      </c>
      <c r="F15" s="242"/>
      <c r="G15" s="242"/>
      <c r="H15" s="182"/>
      <c r="I15" s="182"/>
      <c r="J15" s="242"/>
    </row>
    <row r="16" spans="1:12" ht="16.5" customHeight="1" x14ac:dyDescent="0.25">
      <c r="A16" s="141" t="s">
        <v>315</v>
      </c>
      <c r="B16" s="32" t="s">
        <v>341</v>
      </c>
      <c r="C16" s="32">
        <v>100</v>
      </c>
      <c r="D16" s="32">
        <v>100</v>
      </c>
      <c r="E16" s="32">
        <v>60</v>
      </c>
      <c r="F16" s="242"/>
      <c r="G16" s="242"/>
      <c r="H16" s="182"/>
      <c r="I16" s="182"/>
      <c r="J16" s="242"/>
    </row>
    <row r="17" spans="1:12" ht="16.5" customHeight="1" x14ac:dyDescent="0.25">
      <c r="A17" s="142" t="s">
        <v>316</v>
      </c>
      <c r="B17" s="36" t="s">
        <v>22</v>
      </c>
      <c r="C17" s="36">
        <f>SUM(C14:C16)</f>
        <v>7350</v>
      </c>
      <c r="D17" s="36">
        <f>SUM(D14:D16)</f>
        <v>7370</v>
      </c>
      <c r="E17" s="36">
        <f t="shared" ref="E17" si="1">SUM(E14:E16)</f>
        <v>7549</v>
      </c>
      <c r="F17" s="36"/>
      <c r="G17" s="36"/>
      <c r="H17" s="182"/>
      <c r="I17" s="182"/>
      <c r="J17" s="244"/>
    </row>
    <row r="18" spans="1:12" ht="16.5" customHeight="1" x14ac:dyDescent="0.25">
      <c r="A18" s="143" t="s">
        <v>317</v>
      </c>
      <c r="B18" s="33" t="s">
        <v>5</v>
      </c>
      <c r="C18" s="33">
        <f>C13+C17</f>
        <v>35280</v>
      </c>
      <c r="D18" s="33">
        <f>D13+D17</f>
        <v>63107</v>
      </c>
      <c r="E18" s="33">
        <f t="shared" ref="E18" si="2">E13+E17</f>
        <v>63671</v>
      </c>
      <c r="F18" s="33"/>
      <c r="G18" s="33"/>
      <c r="H18" s="182"/>
      <c r="I18" s="182"/>
      <c r="J18" s="245"/>
    </row>
    <row r="19" spans="1:12" ht="16.5" customHeight="1" x14ac:dyDescent="0.25">
      <c r="A19" s="141" t="s">
        <v>318</v>
      </c>
      <c r="B19" s="32" t="s">
        <v>342</v>
      </c>
      <c r="C19" s="32">
        <v>7500</v>
      </c>
      <c r="D19" s="32">
        <v>11068</v>
      </c>
      <c r="E19" s="32">
        <v>11362</v>
      </c>
      <c r="F19" s="242"/>
      <c r="G19" s="242"/>
      <c r="H19" s="182"/>
      <c r="I19" s="182"/>
      <c r="J19" s="242"/>
    </row>
    <row r="20" spans="1:12" ht="16.5" customHeight="1" x14ac:dyDescent="0.25">
      <c r="A20" s="141" t="s">
        <v>319</v>
      </c>
      <c r="B20" s="32" t="s">
        <v>343</v>
      </c>
      <c r="C20" s="32">
        <v>0</v>
      </c>
      <c r="D20" s="32">
        <v>0</v>
      </c>
      <c r="E20" s="32">
        <v>0</v>
      </c>
      <c r="F20" s="242"/>
      <c r="G20" s="242"/>
      <c r="H20" s="182"/>
      <c r="I20" s="182"/>
      <c r="J20" s="242"/>
    </row>
    <row r="21" spans="1:12" ht="16.5" customHeight="1" x14ac:dyDescent="0.25">
      <c r="A21" s="141" t="s">
        <v>320</v>
      </c>
      <c r="B21" s="32" t="s">
        <v>344</v>
      </c>
      <c r="C21" s="32">
        <v>250</v>
      </c>
      <c r="D21" s="32">
        <v>250</v>
      </c>
      <c r="E21" s="32">
        <v>179</v>
      </c>
      <c r="F21" s="242"/>
      <c r="G21" s="242"/>
      <c r="H21" s="182"/>
      <c r="I21" s="182"/>
      <c r="J21" s="242"/>
    </row>
    <row r="22" spans="1:12" ht="16.5" customHeight="1" x14ac:dyDescent="0.25">
      <c r="A22" s="141" t="s">
        <v>345</v>
      </c>
      <c r="B22" s="32" t="s">
        <v>346</v>
      </c>
      <c r="C22" s="32">
        <v>50</v>
      </c>
      <c r="D22" s="32">
        <v>50</v>
      </c>
      <c r="E22" s="32">
        <v>101</v>
      </c>
      <c r="F22" s="242"/>
      <c r="G22" s="242"/>
      <c r="H22" s="182"/>
      <c r="I22" s="182"/>
      <c r="J22" s="242"/>
    </row>
    <row r="23" spans="1:12" ht="16.5" customHeight="1" x14ac:dyDescent="0.25">
      <c r="A23" s="141" t="s">
        <v>321</v>
      </c>
      <c r="B23" s="32" t="s">
        <v>347</v>
      </c>
      <c r="C23" s="32">
        <v>210</v>
      </c>
      <c r="D23" s="32">
        <v>210</v>
      </c>
      <c r="E23" s="32">
        <v>178</v>
      </c>
      <c r="F23" s="242"/>
      <c r="G23" s="242"/>
      <c r="H23" s="182"/>
      <c r="I23" s="182"/>
      <c r="J23" s="242"/>
    </row>
    <row r="24" spans="1:12" ht="16.5" customHeight="1" x14ac:dyDescent="0.25">
      <c r="A24" s="143" t="s">
        <v>322</v>
      </c>
      <c r="B24" s="38" t="s">
        <v>348</v>
      </c>
      <c r="C24" s="38">
        <f>SUM(C19:C23)</f>
        <v>8010</v>
      </c>
      <c r="D24" s="38">
        <f>SUM(D19:D23)</f>
        <v>11578</v>
      </c>
      <c r="E24" s="38">
        <f t="shared" ref="E24" si="3">SUM(E19:E23)</f>
        <v>11820</v>
      </c>
      <c r="F24" s="38"/>
      <c r="G24" s="38"/>
      <c r="H24" s="182"/>
      <c r="I24" s="182"/>
      <c r="J24" s="246"/>
    </row>
    <row r="25" spans="1:12" ht="16.5" customHeight="1" x14ac:dyDescent="0.25">
      <c r="A25" s="141" t="s">
        <v>349</v>
      </c>
      <c r="B25" s="16" t="s">
        <v>7</v>
      </c>
      <c r="C25" s="16">
        <v>200</v>
      </c>
      <c r="D25" s="16">
        <v>484</v>
      </c>
      <c r="E25" s="16">
        <v>374</v>
      </c>
      <c r="F25" s="182"/>
      <c r="G25" s="182"/>
      <c r="H25" s="182"/>
      <c r="I25" s="182"/>
      <c r="J25" s="182"/>
    </row>
    <row r="26" spans="1:12" ht="16.5" customHeight="1" x14ac:dyDescent="0.25">
      <c r="A26" s="141" t="s">
        <v>323</v>
      </c>
      <c r="B26" s="16" t="s">
        <v>415</v>
      </c>
      <c r="C26" s="16">
        <v>8600</v>
      </c>
      <c r="D26" s="16">
        <v>8600</v>
      </c>
      <c r="E26" s="16">
        <v>7749</v>
      </c>
      <c r="F26" s="182"/>
      <c r="G26" s="182"/>
      <c r="H26" s="182"/>
      <c r="I26" s="182"/>
      <c r="J26" s="182"/>
    </row>
    <row r="27" spans="1:12" ht="16.5" customHeight="1" x14ac:dyDescent="0.25">
      <c r="A27" s="141" t="s">
        <v>323</v>
      </c>
      <c r="B27" s="16" t="s">
        <v>416</v>
      </c>
      <c r="C27" s="16">
        <v>4900</v>
      </c>
      <c r="D27" s="16">
        <v>7585</v>
      </c>
      <c r="E27" s="16">
        <v>7051</v>
      </c>
      <c r="F27" s="182"/>
      <c r="G27" s="182"/>
      <c r="H27" s="182"/>
      <c r="I27" s="182"/>
      <c r="J27" s="182"/>
      <c r="L27" s="190"/>
    </row>
    <row r="28" spans="1:12" ht="16.5" customHeight="1" x14ac:dyDescent="0.25">
      <c r="A28" s="142" t="s">
        <v>324</v>
      </c>
      <c r="B28" s="36" t="s">
        <v>9</v>
      </c>
      <c r="C28" s="36">
        <f>SUM(C25:C27)</f>
        <v>13700</v>
      </c>
      <c r="D28" s="36">
        <f>SUM(D25:D27)</f>
        <v>16669</v>
      </c>
      <c r="E28" s="36">
        <f t="shared" ref="E28" si="4">SUM(E25:E27)</f>
        <v>15174</v>
      </c>
      <c r="F28" s="36"/>
      <c r="G28" s="36"/>
      <c r="H28" s="182"/>
      <c r="I28" s="182"/>
      <c r="J28" s="244"/>
    </row>
    <row r="29" spans="1:12" ht="16.5" customHeight="1" x14ac:dyDescent="0.25">
      <c r="A29" s="141" t="s">
        <v>325</v>
      </c>
      <c r="B29" s="32" t="s">
        <v>10</v>
      </c>
      <c r="C29" s="32">
        <v>300</v>
      </c>
      <c r="D29" s="32">
        <v>300</v>
      </c>
      <c r="E29" s="32">
        <v>0</v>
      </c>
      <c r="F29" s="242"/>
      <c r="G29" s="242"/>
      <c r="H29" s="182"/>
      <c r="I29" s="182"/>
      <c r="J29" s="242"/>
    </row>
    <row r="30" spans="1:12" ht="16.5" customHeight="1" x14ac:dyDescent="0.25">
      <c r="A30" s="141" t="s">
        <v>326</v>
      </c>
      <c r="B30" s="32" t="s">
        <v>11</v>
      </c>
      <c r="C30" s="32">
        <v>400</v>
      </c>
      <c r="D30" s="32">
        <v>400</v>
      </c>
      <c r="E30" s="32">
        <v>274</v>
      </c>
      <c r="F30" s="242"/>
      <c r="G30" s="242"/>
      <c r="H30" s="182"/>
      <c r="I30" s="182"/>
      <c r="J30" s="242"/>
    </row>
    <row r="31" spans="1:12" ht="16.5" customHeight="1" x14ac:dyDescent="0.25">
      <c r="A31" s="142" t="s">
        <v>327</v>
      </c>
      <c r="B31" s="36" t="s">
        <v>12</v>
      </c>
      <c r="C31" s="36">
        <f>SUM(C29:C30)</f>
        <v>700</v>
      </c>
      <c r="D31" s="36">
        <f>SUM(D29:D30)</f>
        <v>700</v>
      </c>
      <c r="E31" s="36">
        <f t="shared" ref="E31" si="5">SUM(E29:E30)</f>
        <v>274</v>
      </c>
      <c r="F31" s="36"/>
      <c r="G31" s="36"/>
      <c r="H31" s="182"/>
      <c r="I31" s="182"/>
      <c r="J31" s="244"/>
    </row>
    <row r="32" spans="1:12" ht="16.5" customHeight="1" x14ac:dyDescent="0.25">
      <c r="A32" s="141" t="s">
        <v>328</v>
      </c>
      <c r="B32" s="16" t="s">
        <v>13</v>
      </c>
      <c r="C32" s="16">
        <v>7750</v>
      </c>
      <c r="D32" s="16">
        <v>7750</v>
      </c>
      <c r="E32" s="16">
        <v>7501</v>
      </c>
      <c r="F32" s="182"/>
      <c r="G32" s="182"/>
      <c r="H32" s="182"/>
      <c r="I32" s="182"/>
      <c r="J32" s="182"/>
    </row>
    <row r="33" spans="1:11" ht="16.5" customHeight="1" x14ac:dyDescent="0.25">
      <c r="A33" s="141" t="s">
        <v>417</v>
      </c>
      <c r="B33" s="16" t="s">
        <v>23</v>
      </c>
      <c r="C33" s="16">
        <v>100</v>
      </c>
      <c r="D33" s="16">
        <v>100</v>
      </c>
      <c r="E33" s="16">
        <v>4</v>
      </c>
      <c r="F33" s="182"/>
      <c r="G33" s="182"/>
      <c r="H33" s="182"/>
      <c r="I33" s="182"/>
      <c r="J33" s="182"/>
    </row>
    <row r="34" spans="1:11" ht="16.5" customHeight="1" x14ac:dyDescent="0.25">
      <c r="A34" s="141" t="s">
        <v>418</v>
      </c>
      <c r="B34" s="16" t="s">
        <v>14</v>
      </c>
      <c r="C34" s="16">
        <v>0</v>
      </c>
      <c r="D34" s="16">
        <v>0</v>
      </c>
      <c r="E34" s="16">
        <v>0</v>
      </c>
      <c r="F34" s="182"/>
      <c r="G34" s="182"/>
      <c r="H34" s="182"/>
      <c r="I34" s="182"/>
      <c r="J34" s="182"/>
    </row>
    <row r="35" spans="1:11" ht="16.5" customHeight="1" x14ac:dyDescent="0.25">
      <c r="A35" s="141" t="s">
        <v>330</v>
      </c>
      <c r="B35" s="16" t="s">
        <v>24</v>
      </c>
      <c r="C35" s="16">
        <v>500</v>
      </c>
      <c r="D35" s="16">
        <v>500</v>
      </c>
      <c r="E35" s="16">
        <v>1151</v>
      </c>
      <c r="F35" s="182"/>
      <c r="G35" s="182"/>
      <c r="H35" s="182"/>
      <c r="I35" s="182"/>
      <c r="J35" s="182"/>
    </row>
    <row r="36" spans="1:11" ht="16.5" customHeight="1" x14ac:dyDescent="0.25">
      <c r="A36" s="141" t="s">
        <v>419</v>
      </c>
      <c r="B36" s="16" t="s">
        <v>393</v>
      </c>
      <c r="C36" s="16">
        <v>100</v>
      </c>
      <c r="D36" s="16">
        <v>100</v>
      </c>
      <c r="E36" s="16">
        <v>0</v>
      </c>
      <c r="F36" s="182"/>
      <c r="G36" s="182"/>
      <c r="H36" s="182"/>
      <c r="I36" s="182"/>
      <c r="J36" s="182"/>
    </row>
    <row r="37" spans="1:11" ht="16.5" customHeight="1" x14ac:dyDescent="0.25">
      <c r="A37" s="141" t="s">
        <v>536</v>
      </c>
      <c r="B37" s="16" t="s">
        <v>537</v>
      </c>
      <c r="C37" s="16"/>
      <c r="D37" s="16">
        <v>1896</v>
      </c>
      <c r="E37" s="16">
        <v>3250</v>
      </c>
      <c r="F37" s="182"/>
      <c r="G37" s="182"/>
      <c r="H37" s="182"/>
      <c r="I37" s="182"/>
      <c r="J37" s="182"/>
    </row>
    <row r="38" spans="1:11" ht="16.5" customHeight="1" x14ac:dyDescent="0.25">
      <c r="A38" s="141" t="s">
        <v>420</v>
      </c>
      <c r="B38" s="16" t="s">
        <v>421</v>
      </c>
      <c r="C38" s="16">
        <v>1000</v>
      </c>
      <c r="D38" s="16">
        <v>1000</v>
      </c>
      <c r="E38" s="16">
        <v>1137</v>
      </c>
      <c r="F38" s="182"/>
      <c r="G38" s="182"/>
      <c r="H38" s="182"/>
      <c r="I38" s="182"/>
      <c r="J38" s="182"/>
    </row>
    <row r="39" spans="1:11" ht="16.5" customHeight="1" x14ac:dyDescent="0.25">
      <c r="A39" s="141" t="s">
        <v>422</v>
      </c>
      <c r="B39" s="16" t="s">
        <v>423</v>
      </c>
      <c r="C39" s="16">
        <v>5500</v>
      </c>
      <c r="D39" s="16">
        <v>5550</v>
      </c>
      <c r="E39" s="16">
        <v>6880</v>
      </c>
      <c r="F39" s="182"/>
      <c r="G39" s="182"/>
      <c r="H39" s="182"/>
      <c r="I39" s="182"/>
      <c r="J39" s="182"/>
    </row>
    <row r="40" spans="1:11" ht="16.5" customHeight="1" x14ac:dyDescent="0.25">
      <c r="A40" s="142" t="s">
        <v>332</v>
      </c>
      <c r="B40" s="36" t="s">
        <v>16</v>
      </c>
      <c r="C40" s="37">
        <f>SUM(C32:C39)</f>
        <v>14950</v>
      </c>
      <c r="D40" s="37">
        <f>SUM(D32:D39)</f>
        <v>16896</v>
      </c>
      <c r="E40" s="37">
        <f t="shared" ref="E40" si="6">SUM(E32:E39)</f>
        <v>19923</v>
      </c>
      <c r="F40" s="37"/>
      <c r="G40" s="37"/>
      <c r="H40" s="182"/>
      <c r="I40" s="182"/>
      <c r="J40" s="243"/>
    </row>
    <row r="41" spans="1:11" ht="16.5" customHeight="1" x14ac:dyDescent="0.25">
      <c r="A41" s="142" t="s">
        <v>333</v>
      </c>
      <c r="B41" s="36" t="s">
        <v>19</v>
      </c>
      <c r="C41" s="36">
        <v>200</v>
      </c>
      <c r="D41" s="36">
        <v>200</v>
      </c>
      <c r="E41" s="36">
        <v>196</v>
      </c>
      <c r="F41" s="244"/>
      <c r="G41" s="244"/>
      <c r="H41" s="182"/>
      <c r="I41" s="182"/>
      <c r="J41" s="244"/>
    </row>
    <row r="42" spans="1:11" ht="16.5" customHeight="1" x14ac:dyDescent="0.25">
      <c r="A42" s="141" t="s">
        <v>334</v>
      </c>
      <c r="B42" s="32" t="s">
        <v>424</v>
      </c>
      <c r="C42" s="32">
        <v>8400</v>
      </c>
      <c r="D42" s="32">
        <v>10029</v>
      </c>
      <c r="E42" s="32">
        <v>8062</v>
      </c>
      <c r="F42" s="242"/>
      <c r="G42" s="242"/>
      <c r="H42" s="182"/>
      <c r="I42" s="182"/>
      <c r="J42" s="242"/>
    </row>
    <row r="43" spans="1:11" ht="16.5" customHeight="1" x14ac:dyDescent="0.25">
      <c r="A43" s="141" t="s">
        <v>425</v>
      </c>
      <c r="B43" s="32" t="s">
        <v>426</v>
      </c>
      <c r="C43" s="32">
        <v>800</v>
      </c>
      <c r="D43" s="32">
        <v>800</v>
      </c>
      <c r="E43" s="32">
        <v>2671</v>
      </c>
      <c r="F43" s="242"/>
      <c r="G43" s="242"/>
      <c r="H43" s="182"/>
      <c r="I43" s="182"/>
      <c r="J43" s="242"/>
    </row>
    <row r="44" spans="1:11" ht="16.5" customHeight="1" x14ac:dyDescent="0.25">
      <c r="A44" s="141" t="s">
        <v>427</v>
      </c>
      <c r="B44" s="32" t="s">
        <v>428</v>
      </c>
      <c r="C44" s="32">
        <v>0</v>
      </c>
      <c r="D44" s="32">
        <v>0</v>
      </c>
      <c r="E44" s="32">
        <v>0</v>
      </c>
      <c r="F44" s="242"/>
      <c r="G44" s="242"/>
      <c r="H44" s="182"/>
      <c r="I44" s="182"/>
      <c r="J44" s="242"/>
    </row>
    <row r="45" spans="1:11" ht="16.5" customHeight="1" x14ac:dyDescent="0.25">
      <c r="A45" s="141" t="s">
        <v>429</v>
      </c>
      <c r="B45" s="32" t="s">
        <v>26</v>
      </c>
      <c r="C45" s="32">
        <v>860</v>
      </c>
      <c r="D45" s="32">
        <v>2145</v>
      </c>
      <c r="E45" s="32">
        <v>822</v>
      </c>
      <c r="F45" s="242"/>
      <c r="G45" s="242"/>
      <c r="H45" s="182"/>
      <c r="I45" s="182"/>
      <c r="J45" s="242"/>
    </row>
    <row r="46" spans="1:11" ht="16.5" customHeight="1" x14ac:dyDescent="0.25">
      <c r="A46" s="142" t="s">
        <v>338</v>
      </c>
      <c r="B46" s="36" t="s">
        <v>25</v>
      </c>
      <c r="C46" s="37">
        <f>SUM(C42:C45)</f>
        <v>10060</v>
      </c>
      <c r="D46" s="37">
        <f>SUM(D42:D45)</f>
        <v>12974</v>
      </c>
      <c r="E46" s="37">
        <f t="shared" ref="E46" si="7">SUM(E42:E45)</f>
        <v>11555</v>
      </c>
      <c r="F46" s="37"/>
      <c r="G46" s="37"/>
      <c r="H46" s="182"/>
      <c r="I46" s="182"/>
      <c r="J46" s="243"/>
    </row>
    <row r="47" spans="1:11" s="72" customFormat="1" ht="16.5" customHeight="1" x14ac:dyDescent="0.25">
      <c r="A47" s="143" t="s">
        <v>335</v>
      </c>
      <c r="B47" s="33" t="s">
        <v>164</v>
      </c>
      <c r="C47" s="34">
        <f>SUM(C28+C31+C40+C41+C46)</f>
        <v>39610</v>
      </c>
      <c r="D47" s="34">
        <f>SUM(D28+D31+D40+D41+D46)</f>
        <v>47439</v>
      </c>
      <c r="E47" s="34">
        <f t="shared" ref="E47" si="8">SUM(E28+E31+E40+E41+E46)</f>
        <v>47122</v>
      </c>
      <c r="F47" s="34"/>
      <c r="G47" s="34"/>
      <c r="H47" s="182"/>
      <c r="I47" s="182"/>
      <c r="J47" s="247"/>
    </row>
    <row r="48" spans="1:11" s="72" customFormat="1" ht="16.5" customHeight="1" x14ac:dyDescent="0.25">
      <c r="A48" s="142" t="s">
        <v>595</v>
      </c>
      <c r="B48" s="24" t="s">
        <v>596</v>
      </c>
      <c r="C48" s="24">
        <v>0</v>
      </c>
      <c r="D48" s="24">
        <v>0</v>
      </c>
      <c r="E48" s="24">
        <v>916</v>
      </c>
      <c r="F48" s="185"/>
      <c r="G48" s="185"/>
      <c r="H48" s="182"/>
      <c r="I48" s="182"/>
      <c r="J48" s="185"/>
      <c r="K48" s="254"/>
    </row>
    <row r="49" spans="1:11" s="72" customFormat="1" ht="16.5" customHeight="1" x14ac:dyDescent="0.25">
      <c r="A49" s="142" t="s">
        <v>520</v>
      </c>
      <c r="B49" s="24" t="s">
        <v>210</v>
      </c>
      <c r="C49" s="24">
        <v>685</v>
      </c>
      <c r="D49" s="24">
        <v>811</v>
      </c>
      <c r="E49" s="24">
        <v>811</v>
      </c>
      <c r="F49" s="185"/>
      <c r="G49" s="185"/>
      <c r="H49" s="182"/>
      <c r="I49" s="182"/>
      <c r="J49" s="185"/>
    </row>
    <row r="50" spans="1:11" s="72" customFormat="1" ht="16.5" customHeight="1" x14ac:dyDescent="0.25">
      <c r="A50" s="142" t="s">
        <v>521</v>
      </c>
      <c r="B50" s="24" t="s">
        <v>27</v>
      </c>
      <c r="C50" s="24">
        <v>1820</v>
      </c>
      <c r="D50" s="24">
        <v>1926</v>
      </c>
      <c r="E50" s="24">
        <v>2137</v>
      </c>
      <c r="F50" s="185"/>
      <c r="G50" s="185"/>
      <c r="H50" s="182"/>
      <c r="I50" s="182"/>
      <c r="J50" s="185"/>
      <c r="K50" s="254"/>
    </row>
    <row r="51" spans="1:11" ht="16.5" customHeight="1" x14ac:dyDescent="0.25">
      <c r="A51" s="142" t="s">
        <v>430</v>
      </c>
      <c r="B51" s="24" t="s">
        <v>211</v>
      </c>
      <c r="C51" s="24">
        <v>550</v>
      </c>
      <c r="D51" s="24">
        <v>550</v>
      </c>
      <c r="E51" s="24">
        <v>630</v>
      </c>
      <c r="F51" s="185"/>
      <c r="G51" s="185"/>
      <c r="H51" s="182"/>
      <c r="I51" s="182"/>
      <c r="J51" s="185"/>
    </row>
    <row r="52" spans="1:11" ht="16.5" customHeight="1" x14ac:dyDescent="0.25">
      <c r="A52" s="141" t="s">
        <v>522</v>
      </c>
      <c r="B52" s="22" t="s">
        <v>431</v>
      </c>
      <c r="C52" s="22">
        <v>205</v>
      </c>
      <c r="D52" s="22">
        <v>308</v>
      </c>
      <c r="E52" s="22">
        <v>308</v>
      </c>
      <c r="F52" s="71"/>
      <c r="G52" s="71"/>
      <c r="H52" s="182"/>
      <c r="I52" s="182"/>
      <c r="J52" s="71"/>
    </row>
    <row r="53" spans="1:11" ht="16.5" customHeight="1" x14ac:dyDescent="0.25">
      <c r="A53" s="141" t="s">
        <v>527</v>
      </c>
      <c r="B53" s="22" t="s">
        <v>526</v>
      </c>
      <c r="C53" s="22">
        <v>0</v>
      </c>
      <c r="D53" s="22">
        <v>720</v>
      </c>
      <c r="E53" s="22">
        <v>897</v>
      </c>
      <c r="F53" s="71"/>
      <c r="G53" s="71"/>
      <c r="H53" s="182"/>
      <c r="I53" s="182"/>
      <c r="J53" s="71"/>
    </row>
    <row r="54" spans="1:11" ht="16.5" customHeight="1" x14ac:dyDescent="0.25">
      <c r="A54" s="141" t="s">
        <v>523</v>
      </c>
      <c r="B54" s="22" t="s">
        <v>524</v>
      </c>
      <c r="C54" s="22"/>
      <c r="D54" s="22">
        <v>50</v>
      </c>
      <c r="E54" s="22">
        <v>41</v>
      </c>
      <c r="F54" s="71"/>
      <c r="G54" s="71"/>
      <c r="H54" s="182"/>
      <c r="I54" s="182"/>
      <c r="J54" s="71"/>
    </row>
    <row r="55" spans="1:11" ht="16.5" customHeight="1" x14ac:dyDescent="0.25">
      <c r="A55" s="141" t="s">
        <v>525</v>
      </c>
      <c r="B55" s="22" t="s">
        <v>612</v>
      </c>
      <c r="C55" s="22">
        <v>0</v>
      </c>
      <c r="D55" s="22">
        <v>0</v>
      </c>
      <c r="E55" s="22">
        <v>500</v>
      </c>
      <c r="F55" s="71"/>
      <c r="G55" s="71"/>
      <c r="H55" s="182"/>
      <c r="I55" s="182"/>
      <c r="J55" s="71"/>
    </row>
    <row r="56" spans="1:11" ht="16.5" customHeight="1" x14ac:dyDescent="0.25">
      <c r="A56" s="141" t="s">
        <v>525</v>
      </c>
      <c r="B56" s="22" t="s">
        <v>787</v>
      </c>
      <c r="C56" s="22">
        <v>4360</v>
      </c>
      <c r="D56" s="22">
        <v>3560</v>
      </c>
      <c r="E56" s="22">
        <v>1200</v>
      </c>
      <c r="F56" s="71"/>
      <c r="G56" s="71"/>
      <c r="H56" s="182"/>
      <c r="I56" s="182"/>
      <c r="J56" s="71"/>
      <c r="K56" s="77"/>
    </row>
    <row r="57" spans="1:11" ht="16.5" customHeight="1" x14ac:dyDescent="0.25">
      <c r="A57" s="142" t="s">
        <v>433</v>
      </c>
      <c r="B57" s="24" t="s">
        <v>212</v>
      </c>
      <c r="C57" s="24">
        <f>SUM(C52:C56)</f>
        <v>4565</v>
      </c>
      <c r="D57" s="24">
        <f>SUM(D52:D56)</f>
        <v>4638</v>
      </c>
      <c r="E57" s="24">
        <f t="shared" ref="E57" si="9">SUM(E52:E56)</f>
        <v>2946</v>
      </c>
      <c r="F57" s="24"/>
      <c r="G57" s="24"/>
      <c r="H57" s="182"/>
      <c r="I57" s="182"/>
      <c r="J57" s="185"/>
    </row>
    <row r="58" spans="1:11" ht="16.5" customHeight="1" x14ac:dyDescent="0.25">
      <c r="A58" s="143" t="s">
        <v>434</v>
      </c>
      <c r="B58" s="27" t="s">
        <v>93</v>
      </c>
      <c r="C58" s="27">
        <f>SUM(C48+C49+C50+C51+C57)</f>
        <v>7620</v>
      </c>
      <c r="D58" s="27">
        <f>SUM(D48+D49+D50+D51+D57)</f>
        <v>7925</v>
      </c>
      <c r="E58" s="27">
        <f t="shared" ref="E58" si="10">SUM(E48+E49+E50+E51+E57)</f>
        <v>7440</v>
      </c>
      <c r="F58" s="27"/>
      <c r="G58" s="27"/>
      <c r="H58" s="182"/>
      <c r="I58" s="182"/>
      <c r="J58" s="85"/>
    </row>
    <row r="59" spans="1:11" ht="16.5" customHeight="1" x14ac:dyDescent="0.25">
      <c r="A59" s="141" t="s">
        <v>571</v>
      </c>
      <c r="B59" s="22" t="s">
        <v>618</v>
      </c>
      <c r="C59" s="22">
        <v>0</v>
      </c>
      <c r="D59" s="22">
        <v>0</v>
      </c>
      <c r="E59" s="22">
        <v>144</v>
      </c>
      <c r="F59" s="71"/>
      <c r="G59" s="71"/>
      <c r="H59" s="182"/>
      <c r="I59" s="182"/>
      <c r="J59" s="71"/>
    </row>
    <row r="60" spans="1:11" ht="16.5" customHeight="1" x14ac:dyDescent="0.25">
      <c r="A60" s="141" t="s">
        <v>617</v>
      </c>
      <c r="B60" s="22" t="s">
        <v>619</v>
      </c>
      <c r="C60" s="22">
        <v>144</v>
      </c>
      <c r="D60" s="22">
        <v>144</v>
      </c>
      <c r="E60" s="22">
        <v>0</v>
      </c>
      <c r="F60" s="71"/>
      <c r="G60" s="71"/>
      <c r="H60" s="182"/>
      <c r="I60" s="182"/>
      <c r="J60" s="71"/>
    </row>
    <row r="61" spans="1:11" ht="33" customHeight="1" x14ac:dyDescent="0.25">
      <c r="A61" s="141" t="s">
        <v>788</v>
      </c>
      <c r="B61" s="16" t="s">
        <v>435</v>
      </c>
      <c r="C61" s="16">
        <v>856</v>
      </c>
      <c r="D61" s="16">
        <v>856</v>
      </c>
      <c r="E61" s="16">
        <v>154</v>
      </c>
      <c r="F61" s="182"/>
      <c r="G61" s="182"/>
      <c r="H61" s="182"/>
      <c r="I61" s="182"/>
      <c r="J61" s="182"/>
    </row>
    <row r="62" spans="1:11" ht="33" customHeight="1" x14ac:dyDescent="0.25">
      <c r="A62" s="141" t="s">
        <v>789</v>
      </c>
      <c r="B62" s="16" t="s">
        <v>597</v>
      </c>
      <c r="C62" s="16"/>
      <c r="D62" s="16"/>
      <c r="E62" s="16">
        <v>221</v>
      </c>
      <c r="F62" s="182"/>
      <c r="G62" s="182"/>
      <c r="H62" s="182"/>
      <c r="I62" s="182"/>
      <c r="J62" s="182"/>
    </row>
    <row r="63" spans="1:11" ht="32.25" customHeight="1" x14ac:dyDescent="0.25">
      <c r="A63" s="141" t="s">
        <v>790</v>
      </c>
      <c r="B63" s="16" t="s">
        <v>436</v>
      </c>
      <c r="C63" s="16">
        <v>2200</v>
      </c>
      <c r="D63" s="16">
        <v>2200</v>
      </c>
      <c r="E63" s="16">
        <v>3192</v>
      </c>
      <c r="F63" s="182"/>
      <c r="G63" s="182"/>
      <c r="H63" s="182"/>
      <c r="I63" s="182"/>
      <c r="J63" s="182"/>
    </row>
    <row r="64" spans="1:11" ht="16.5" customHeight="1" x14ac:dyDescent="0.25">
      <c r="A64" s="141" t="s">
        <v>474</v>
      </c>
      <c r="B64" s="16" t="s">
        <v>438</v>
      </c>
      <c r="C64" s="26"/>
      <c r="D64" s="26">
        <v>9392</v>
      </c>
      <c r="E64" s="26">
        <v>21963</v>
      </c>
      <c r="F64" s="184"/>
      <c r="G64" s="184"/>
      <c r="H64" s="182"/>
      <c r="I64" s="182"/>
      <c r="J64" s="184"/>
    </row>
    <row r="65" spans="1:12" ht="16.5" customHeight="1" x14ac:dyDescent="0.25">
      <c r="A65" s="143" t="s">
        <v>439</v>
      </c>
      <c r="B65" s="27" t="s">
        <v>28</v>
      </c>
      <c r="C65" s="27">
        <f>SUM(C59:C64)</f>
        <v>3200</v>
      </c>
      <c r="D65" s="27">
        <f>SUM(D59:D64)</f>
        <v>12592</v>
      </c>
      <c r="E65" s="27">
        <f t="shared" ref="E65" si="11">SUM(E59:E64)</f>
        <v>25674</v>
      </c>
      <c r="F65" s="27"/>
      <c r="G65" s="27"/>
      <c r="H65" s="182"/>
      <c r="I65" s="182"/>
      <c r="J65" s="85"/>
    </row>
    <row r="66" spans="1:12" ht="16.5" customHeight="1" x14ac:dyDescent="0.25">
      <c r="A66" s="141" t="s">
        <v>528</v>
      </c>
      <c r="B66" s="22" t="s">
        <v>529</v>
      </c>
      <c r="C66" s="22"/>
      <c r="D66" s="22">
        <v>345</v>
      </c>
      <c r="E66" s="22">
        <v>345</v>
      </c>
      <c r="F66" s="71"/>
      <c r="G66" s="71"/>
      <c r="H66" s="182"/>
      <c r="I66" s="182"/>
      <c r="J66" s="71"/>
    </row>
    <row r="67" spans="1:12" ht="16.5" customHeight="1" x14ac:dyDescent="0.25">
      <c r="A67" s="154" t="s">
        <v>440</v>
      </c>
      <c r="B67" s="16" t="s">
        <v>29</v>
      </c>
      <c r="C67" s="16">
        <v>500</v>
      </c>
      <c r="D67" s="16">
        <v>530</v>
      </c>
      <c r="E67" s="16">
        <v>1045</v>
      </c>
      <c r="F67" s="182"/>
      <c r="G67" s="182"/>
      <c r="H67" s="182"/>
      <c r="I67" s="182"/>
      <c r="J67" s="182"/>
    </row>
    <row r="68" spans="1:12" ht="16.5" customHeight="1" x14ac:dyDescent="0.25">
      <c r="A68" s="154" t="s">
        <v>441</v>
      </c>
      <c r="B68" s="16" t="s">
        <v>30</v>
      </c>
      <c r="C68" s="16">
        <v>0</v>
      </c>
      <c r="D68" s="16">
        <v>0</v>
      </c>
      <c r="E68" s="16">
        <v>0</v>
      </c>
      <c r="F68" s="182"/>
      <c r="G68" s="182"/>
      <c r="H68" s="182"/>
      <c r="I68" s="182"/>
      <c r="J68" s="182"/>
    </row>
    <row r="69" spans="1:12" ht="16.5" customHeight="1" x14ac:dyDescent="0.25">
      <c r="A69" s="154" t="s">
        <v>442</v>
      </c>
      <c r="B69" s="16" t="s">
        <v>443</v>
      </c>
      <c r="C69" s="16">
        <v>395</v>
      </c>
      <c r="D69" s="16">
        <v>12328</v>
      </c>
      <c r="E69" s="16">
        <v>13839</v>
      </c>
      <c r="F69" s="182"/>
      <c r="G69" s="182"/>
      <c r="H69" s="182"/>
      <c r="I69" s="182"/>
      <c r="J69" s="182"/>
      <c r="K69" s="190"/>
      <c r="L69" s="190"/>
    </row>
    <row r="70" spans="1:12" ht="16.5" customHeight="1" x14ac:dyDescent="0.25">
      <c r="A70" s="154" t="s">
        <v>444</v>
      </c>
      <c r="B70" s="16" t="s">
        <v>31</v>
      </c>
      <c r="C70" s="16">
        <v>110</v>
      </c>
      <c r="D70" s="16">
        <v>3403</v>
      </c>
      <c r="E70" s="16">
        <v>3732</v>
      </c>
      <c r="F70" s="182"/>
      <c r="G70" s="182"/>
      <c r="H70" s="182"/>
      <c r="I70" s="182"/>
      <c r="J70" s="182"/>
      <c r="K70" s="190"/>
    </row>
    <row r="71" spans="1:12" ht="16.5" customHeight="1" x14ac:dyDescent="0.25">
      <c r="A71" s="143" t="s">
        <v>445</v>
      </c>
      <c r="B71" s="26" t="s">
        <v>32</v>
      </c>
      <c r="C71" s="26">
        <f>SUM(C66:C70)</f>
        <v>1005</v>
      </c>
      <c r="D71" s="26">
        <f>SUM(D66:D70)</f>
        <v>16606</v>
      </c>
      <c r="E71" s="26">
        <f t="shared" ref="E71" si="12">SUM(E66:E70)</f>
        <v>18961</v>
      </c>
      <c r="F71" s="26"/>
      <c r="G71" s="26"/>
      <c r="H71" s="182"/>
      <c r="I71" s="182"/>
      <c r="J71" s="184"/>
    </row>
    <row r="72" spans="1:12" ht="16.5" customHeight="1" x14ac:dyDescent="0.25">
      <c r="A72" s="141" t="s">
        <v>446</v>
      </c>
      <c r="B72" s="16" t="s">
        <v>33</v>
      </c>
      <c r="C72" s="16">
        <v>13112</v>
      </c>
      <c r="D72" s="16">
        <v>40519</v>
      </c>
      <c r="E72" s="16">
        <v>49039</v>
      </c>
      <c r="F72" s="182"/>
      <c r="G72" s="182"/>
      <c r="H72" s="182"/>
      <c r="I72" s="182"/>
      <c r="J72" s="182"/>
      <c r="K72" s="190"/>
      <c r="L72" s="190"/>
    </row>
    <row r="73" spans="1:12" ht="16.5" customHeight="1" x14ac:dyDescent="0.25">
      <c r="A73" s="141" t="s">
        <v>447</v>
      </c>
      <c r="B73" s="16" t="s">
        <v>34</v>
      </c>
      <c r="C73" s="16">
        <v>0</v>
      </c>
      <c r="D73" s="16">
        <v>0</v>
      </c>
      <c r="E73" s="16">
        <v>0</v>
      </c>
      <c r="F73" s="182"/>
      <c r="G73" s="182"/>
      <c r="H73" s="182"/>
      <c r="I73" s="182"/>
      <c r="J73" s="182"/>
    </row>
    <row r="74" spans="1:12" ht="16.5" customHeight="1" x14ac:dyDescent="0.25">
      <c r="A74" s="141" t="s">
        <v>448</v>
      </c>
      <c r="B74" s="16" t="s">
        <v>35</v>
      </c>
      <c r="C74" s="16">
        <v>0</v>
      </c>
      <c r="D74" s="16">
        <v>0</v>
      </c>
      <c r="E74" s="16">
        <v>0</v>
      </c>
      <c r="F74" s="182"/>
      <c r="G74" s="182"/>
      <c r="H74" s="182"/>
      <c r="I74" s="182"/>
      <c r="J74" s="182"/>
    </row>
    <row r="75" spans="1:12" ht="16.5" customHeight="1" x14ac:dyDescent="0.25">
      <c r="A75" s="141" t="s">
        <v>449</v>
      </c>
      <c r="B75" s="16" t="s">
        <v>36</v>
      </c>
      <c r="C75" s="16">
        <v>3540</v>
      </c>
      <c r="D75" s="16">
        <v>10941</v>
      </c>
      <c r="E75" s="16">
        <v>13078</v>
      </c>
      <c r="F75" s="182"/>
      <c r="G75" s="182"/>
      <c r="H75" s="182"/>
      <c r="I75" s="182"/>
      <c r="J75" s="182"/>
      <c r="K75" s="190"/>
      <c r="L75" s="190"/>
    </row>
    <row r="76" spans="1:12" x14ac:dyDescent="0.25">
      <c r="A76" s="141" t="s">
        <v>450</v>
      </c>
      <c r="B76" s="26" t="s">
        <v>37</v>
      </c>
      <c r="C76" s="26">
        <f>SUM(C72:C75)</f>
        <v>16652</v>
      </c>
      <c r="D76" s="26">
        <f>SUM(D72:D75)</f>
        <v>51460</v>
      </c>
      <c r="E76" s="26">
        <f t="shared" ref="E76" si="13">SUM(E72:E75)</f>
        <v>62117</v>
      </c>
      <c r="F76" s="26"/>
      <c r="G76" s="26"/>
      <c r="H76" s="182"/>
      <c r="I76" s="182"/>
      <c r="J76" s="184"/>
    </row>
    <row r="77" spans="1:12" x14ac:dyDescent="0.25">
      <c r="A77" s="141"/>
      <c r="B77" s="30" t="s">
        <v>38</v>
      </c>
      <c r="C77" s="30">
        <f>C18+C24+C47+C58+C65+C71+C76</f>
        <v>111377</v>
      </c>
      <c r="D77" s="30">
        <f>D18+D24+D47+D58+D65+D71+D76</f>
        <v>210707</v>
      </c>
      <c r="E77" s="30">
        <f t="shared" ref="E77" si="14">E18+E24+E47+E58+E65+E71+E76</f>
        <v>236805</v>
      </c>
      <c r="F77" s="30"/>
      <c r="G77" s="30"/>
      <c r="H77" s="182"/>
      <c r="I77" s="182"/>
      <c r="J77" s="248"/>
    </row>
    <row r="78" spans="1:12" x14ac:dyDescent="0.25">
      <c r="A78" s="141" t="s">
        <v>451</v>
      </c>
      <c r="B78" s="30" t="s">
        <v>452</v>
      </c>
      <c r="C78" s="30">
        <v>0</v>
      </c>
      <c r="D78" s="30">
        <v>0</v>
      </c>
      <c r="E78" s="30">
        <v>10000</v>
      </c>
      <c r="F78" s="248"/>
      <c r="G78" s="248"/>
      <c r="H78" s="182"/>
      <c r="I78" s="182"/>
      <c r="J78" s="248"/>
    </row>
    <row r="79" spans="1:12" x14ac:dyDescent="0.25">
      <c r="A79" s="141" t="s">
        <v>453</v>
      </c>
      <c r="B79" s="16" t="s">
        <v>454</v>
      </c>
      <c r="C79" s="16">
        <v>3230</v>
      </c>
      <c r="D79" s="16">
        <v>3230</v>
      </c>
      <c r="E79" s="16">
        <v>3230</v>
      </c>
      <c r="F79" s="182"/>
      <c r="G79" s="182"/>
      <c r="H79" s="182"/>
      <c r="I79" s="182"/>
      <c r="J79" s="182"/>
    </row>
    <row r="80" spans="1:12" x14ac:dyDescent="0.25">
      <c r="A80" s="141" t="s">
        <v>455</v>
      </c>
      <c r="B80" s="16" t="s">
        <v>90</v>
      </c>
      <c r="C80" s="16">
        <v>46740</v>
      </c>
      <c r="D80" s="16">
        <v>47940</v>
      </c>
      <c r="E80" s="16">
        <v>48365</v>
      </c>
      <c r="F80" s="182"/>
      <c r="G80" s="182"/>
      <c r="H80" s="182"/>
      <c r="I80" s="182"/>
      <c r="J80" s="182"/>
    </row>
    <row r="81" spans="1:10" x14ac:dyDescent="0.25">
      <c r="A81" s="141" t="s">
        <v>456</v>
      </c>
      <c r="B81" s="16" t="s">
        <v>89</v>
      </c>
      <c r="C81" s="16">
        <v>19808</v>
      </c>
      <c r="D81" s="16">
        <v>19808</v>
      </c>
      <c r="E81" s="16">
        <v>19721</v>
      </c>
      <c r="F81" s="182"/>
      <c r="G81" s="182"/>
      <c r="H81" s="182"/>
      <c r="I81" s="182"/>
      <c r="J81" s="182"/>
    </row>
    <row r="82" spans="1:10" ht="30" x14ac:dyDescent="0.25">
      <c r="A82" s="141" t="s">
        <v>457</v>
      </c>
      <c r="B82" s="28" t="s">
        <v>39</v>
      </c>
      <c r="C82" s="28">
        <f>SUM(C80:C81)</f>
        <v>66548</v>
      </c>
      <c r="D82" s="28">
        <f>SUM(D80:D81)</f>
        <v>67748</v>
      </c>
      <c r="E82" s="28">
        <f t="shared" ref="E82" si="15">SUM(E80:E81)</f>
        <v>68086</v>
      </c>
      <c r="F82" s="28"/>
      <c r="G82" s="28"/>
      <c r="H82" s="182"/>
      <c r="I82" s="182"/>
      <c r="J82" s="183"/>
    </row>
    <row r="83" spans="1:10" x14ac:dyDescent="0.25">
      <c r="A83" s="142" t="s">
        <v>458</v>
      </c>
      <c r="B83" s="28" t="s">
        <v>40</v>
      </c>
      <c r="C83" s="28">
        <v>0</v>
      </c>
      <c r="D83" s="28">
        <v>0</v>
      </c>
      <c r="E83" s="28">
        <v>0</v>
      </c>
      <c r="F83" s="183"/>
      <c r="G83" s="183"/>
      <c r="H83" s="182"/>
      <c r="I83" s="182"/>
      <c r="J83" s="183"/>
    </row>
    <row r="84" spans="1:10" x14ac:dyDescent="0.25">
      <c r="A84" s="142" t="s">
        <v>459</v>
      </c>
      <c r="B84" s="28" t="s">
        <v>42</v>
      </c>
      <c r="C84" s="28">
        <v>0</v>
      </c>
      <c r="D84" s="28">
        <v>0</v>
      </c>
      <c r="E84" s="28">
        <v>0</v>
      </c>
      <c r="F84" s="183"/>
      <c r="G84" s="183"/>
      <c r="H84" s="182"/>
      <c r="I84" s="182"/>
      <c r="J84" s="183"/>
    </row>
    <row r="85" spans="1:10" x14ac:dyDescent="0.25">
      <c r="A85" s="143" t="s">
        <v>460</v>
      </c>
      <c r="B85" s="26" t="s">
        <v>41</v>
      </c>
      <c r="C85" s="26">
        <f>C78+C79+C82+C83+C84</f>
        <v>69778</v>
      </c>
      <c r="D85" s="26">
        <f>D78+D79+D82+D83+D84</f>
        <v>70978</v>
      </c>
      <c r="E85" s="26">
        <f t="shared" ref="E85" si="16">E78+E79+E82+E83+E84</f>
        <v>81316</v>
      </c>
      <c r="F85" s="26"/>
      <c r="G85" s="26"/>
      <c r="H85" s="182"/>
      <c r="I85" s="182"/>
      <c r="J85" s="184"/>
    </row>
    <row r="86" spans="1:10" x14ac:dyDescent="0.25">
      <c r="A86" s="143"/>
      <c r="B86" s="26" t="s">
        <v>43</v>
      </c>
      <c r="C86" s="26">
        <f>C85</f>
        <v>69778</v>
      </c>
      <c r="D86" s="26">
        <f>D85</f>
        <v>70978</v>
      </c>
      <c r="E86" s="26">
        <f t="shared" ref="E86" si="17">E85</f>
        <v>81316</v>
      </c>
      <c r="F86" s="26"/>
      <c r="G86" s="26"/>
      <c r="H86" s="182"/>
      <c r="I86" s="182"/>
      <c r="J86" s="184"/>
    </row>
    <row r="87" spans="1:10" x14ac:dyDescent="0.25">
      <c r="A87" s="141"/>
      <c r="B87" s="30" t="s">
        <v>213</v>
      </c>
      <c r="C87" s="30">
        <f>C77+C86</f>
        <v>181155</v>
      </c>
      <c r="D87" s="30">
        <f>D77+D86</f>
        <v>281685</v>
      </c>
      <c r="E87" s="30">
        <f t="shared" ref="E87" si="18">E77+E86</f>
        <v>318121</v>
      </c>
      <c r="F87" s="30"/>
      <c r="G87" s="30"/>
      <c r="H87" s="182"/>
      <c r="I87" s="252"/>
      <c r="J87" s="248"/>
    </row>
    <row r="88" spans="1:10" x14ac:dyDescent="0.25">
      <c r="I88" s="190"/>
    </row>
    <row r="91" spans="1:10" x14ac:dyDescent="0.25">
      <c r="B91" s="380"/>
      <c r="C91" s="380"/>
    </row>
  </sheetData>
  <mergeCells count="4">
    <mergeCell ref="A1:B1"/>
    <mergeCell ref="A2:B2"/>
    <mergeCell ref="A7:B7"/>
    <mergeCell ref="B91:C9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B1" workbookViewId="0">
      <selection activeCell="F24" sqref="F24"/>
    </sheetView>
  </sheetViews>
  <sheetFormatPr defaultRowHeight="15" x14ac:dyDescent="0.25"/>
  <cols>
    <col min="1" max="1" width="12.28515625" customWidth="1"/>
    <col min="2" max="2" width="26.7109375" customWidth="1"/>
    <col min="3" max="3" width="8.7109375" customWidth="1"/>
    <col min="4" max="4" width="14.42578125" customWidth="1"/>
    <col min="5" max="6" width="14.85546875" customWidth="1"/>
    <col min="7" max="7" width="10.85546875" customWidth="1"/>
    <col min="8" max="8" width="10.28515625" customWidth="1"/>
    <col min="9" max="9" width="10.7109375" customWidth="1"/>
  </cols>
  <sheetData>
    <row r="1" spans="1:9" ht="15.75" x14ac:dyDescent="0.25">
      <c r="B1" s="370" t="s">
        <v>20</v>
      </c>
      <c r="C1" s="370"/>
      <c r="D1" s="370"/>
      <c r="E1" s="370"/>
      <c r="F1" s="298"/>
    </row>
    <row r="2" spans="1:9" ht="15.75" x14ac:dyDescent="0.25">
      <c r="B2" s="385" t="s">
        <v>193</v>
      </c>
      <c r="C2" s="385"/>
      <c r="D2" s="385"/>
      <c r="E2" s="385"/>
      <c r="F2" s="301"/>
    </row>
    <row r="3" spans="1:9" ht="15.75" x14ac:dyDescent="0.25">
      <c r="B3" s="385" t="s">
        <v>557</v>
      </c>
      <c r="C3" s="385"/>
      <c r="D3" s="385"/>
      <c r="E3" s="385"/>
      <c r="F3" s="301"/>
    </row>
    <row r="4" spans="1:9" ht="15.75" x14ac:dyDescent="0.25">
      <c r="B4" s="47"/>
      <c r="C4" s="47"/>
      <c r="D4" s="130"/>
      <c r="E4" s="196"/>
      <c r="F4" s="303"/>
    </row>
    <row r="5" spans="1:9" ht="15.75" x14ac:dyDescent="0.25">
      <c r="B5" s="19"/>
      <c r="C5" s="19"/>
      <c r="E5" s="101"/>
      <c r="F5" s="101"/>
      <c r="H5" s="307" t="s">
        <v>500</v>
      </c>
    </row>
    <row r="6" spans="1:9" ht="15.75" x14ac:dyDescent="0.25">
      <c r="B6" s="120"/>
      <c r="C6" s="121"/>
      <c r="E6" s="171"/>
      <c r="F6" s="171"/>
      <c r="H6" s="171" t="s">
        <v>501</v>
      </c>
    </row>
    <row r="7" spans="1:9" ht="15.75" x14ac:dyDescent="0.25">
      <c r="B7" s="114"/>
      <c r="C7" s="115"/>
      <c r="D7" s="115"/>
      <c r="E7" s="136"/>
      <c r="F7" s="136"/>
    </row>
    <row r="8" spans="1:9" ht="47.25" customHeight="1" x14ac:dyDescent="0.25">
      <c r="A8" s="382" t="s">
        <v>306</v>
      </c>
      <c r="B8" s="383" t="s">
        <v>1</v>
      </c>
      <c r="C8" s="75" t="s">
        <v>192</v>
      </c>
      <c r="D8" s="386" t="s">
        <v>472</v>
      </c>
      <c r="E8" s="387"/>
      <c r="F8" s="388"/>
      <c r="G8" s="381" t="s">
        <v>305</v>
      </c>
      <c r="H8" s="381"/>
      <c r="I8" s="381"/>
    </row>
    <row r="9" spans="1:9" ht="47.25" customHeight="1" x14ac:dyDescent="0.25">
      <c r="A9" s="382"/>
      <c r="B9" s="384"/>
      <c r="C9" s="208"/>
      <c r="D9" s="208" t="s">
        <v>476</v>
      </c>
      <c r="E9" s="170" t="s">
        <v>507</v>
      </c>
      <c r="F9" s="302" t="s">
        <v>557</v>
      </c>
      <c r="G9" s="208" t="s">
        <v>476</v>
      </c>
      <c r="H9" s="300" t="s">
        <v>507</v>
      </c>
      <c r="I9" s="300" t="s">
        <v>557</v>
      </c>
    </row>
    <row r="10" spans="1:9" x14ac:dyDescent="0.25">
      <c r="A10" s="133" t="s">
        <v>285</v>
      </c>
      <c r="B10" s="41" t="s">
        <v>103</v>
      </c>
      <c r="C10" s="42">
        <v>7</v>
      </c>
      <c r="D10" s="42">
        <v>7850</v>
      </c>
      <c r="E10" s="42">
        <v>8830</v>
      </c>
      <c r="F10" s="42">
        <v>8944</v>
      </c>
      <c r="G10" s="42">
        <v>1903</v>
      </c>
      <c r="H10" s="1">
        <v>1903</v>
      </c>
      <c r="I10" s="1">
        <v>2116</v>
      </c>
    </row>
    <row r="11" spans="1:9" x14ac:dyDescent="0.25">
      <c r="A11" s="137" t="s">
        <v>286</v>
      </c>
      <c r="B11" s="41" t="s">
        <v>104</v>
      </c>
      <c r="C11" s="42">
        <v>1</v>
      </c>
      <c r="D11" s="42">
        <v>1373</v>
      </c>
      <c r="E11" s="42">
        <v>1393</v>
      </c>
      <c r="F11" s="42">
        <v>1482</v>
      </c>
      <c r="G11" s="42">
        <v>382</v>
      </c>
      <c r="H11" s="1">
        <v>382</v>
      </c>
      <c r="I11" s="1">
        <v>408</v>
      </c>
    </row>
    <row r="12" spans="1:9" x14ac:dyDescent="0.25">
      <c r="A12" s="137" t="s">
        <v>288</v>
      </c>
      <c r="B12" s="41" t="s">
        <v>105</v>
      </c>
      <c r="C12" s="42">
        <v>1</v>
      </c>
      <c r="D12" s="42">
        <v>2873</v>
      </c>
      <c r="E12" s="42">
        <v>2873</v>
      </c>
      <c r="F12" s="42">
        <v>2974</v>
      </c>
      <c r="G12" s="42">
        <v>777</v>
      </c>
      <c r="H12" s="1">
        <v>777</v>
      </c>
      <c r="I12" s="1">
        <v>814</v>
      </c>
    </row>
    <row r="13" spans="1:9" x14ac:dyDescent="0.25">
      <c r="A13" s="137">
        <v>107052</v>
      </c>
      <c r="B13" s="41" t="s">
        <v>58</v>
      </c>
      <c r="C13" s="42">
        <v>1</v>
      </c>
      <c r="D13" s="42">
        <v>1673</v>
      </c>
      <c r="E13" s="42">
        <v>1673</v>
      </c>
      <c r="F13" s="42">
        <v>1942</v>
      </c>
      <c r="G13" s="42">
        <v>451</v>
      </c>
      <c r="H13" s="1">
        <v>451</v>
      </c>
      <c r="I13" s="1">
        <v>531</v>
      </c>
    </row>
    <row r="14" spans="1:9" x14ac:dyDescent="0.25">
      <c r="A14" s="137">
        <v>107055</v>
      </c>
      <c r="B14" s="41" t="s">
        <v>106</v>
      </c>
      <c r="C14" s="42">
        <v>1</v>
      </c>
      <c r="D14" s="42">
        <v>1673</v>
      </c>
      <c r="E14" s="42">
        <v>1673</v>
      </c>
      <c r="F14" s="42">
        <v>1954</v>
      </c>
      <c r="G14" s="42">
        <v>461</v>
      </c>
      <c r="H14" s="1">
        <v>461</v>
      </c>
      <c r="I14" s="1">
        <v>538</v>
      </c>
    </row>
    <row r="15" spans="1:9" x14ac:dyDescent="0.25">
      <c r="A15" s="138" t="s">
        <v>287</v>
      </c>
      <c r="B15" s="41" t="s">
        <v>107</v>
      </c>
      <c r="C15" s="42">
        <v>1</v>
      </c>
      <c r="D15" s="42">
        <v>2173</v>
      </c>
      <c r="E15" s="42">
        <v>2173</v>
      </c>
      <c r="F15" s="42">
        <v>2251</v>
      </c>
      <c r="G15" s="42">
        <v>622</v>
      </c>
      <c r="H15" s="1">
        <v>622</v>
      </c>
      <c r="I15" s="1">
        <v>662</v>
      </c>
    </row>
    <row r="16" spans="1:9" x14ac:dyDescent="0.25">
      <c r="A16" s="137" t="s">
        <v>300</v>
      </c>
      <c r="B16" s="41" t="s">
        <v>108</v>
      </c>
      <c r="C16" s="42">
        <v>43</v>
      </c>
      <c r="D16" s="42">
        <v>10174</v>
      </c>
      <c r="E16" s="42">
        <v>37001</v>
      </c>
      <c r="F16" s="42">
        <v>36527</v>
      </c>
      <c r="G16" s="42">
        <v>1347</v>
      </c>
      <c r="H16" s="1">
        <v>4915</v>
      </c>
      <c r="I16" s="1">
        <v>4690</v>
      </c>
    </row>
    <row r="17" spans="1:9" x14ac:dyDescent="0.25">
      <c r="A17" s="137" t="s">
        <v>300</v>
      </c>
      <c r="B17" s="41" t="s">
        <v>109</v>
      </c>
      <c r="C17" s="42">
        <v>5</v>
      </c>
      <c r="D17" s="42">
        <v>7491</v>
      </c>
      <c r="E17" s="42">
        <v>7491</v>
      </c>
      <c r="F17" s="42">
        <v>7597</v>
      </c>
      <c r="G17" s="42">
        <v>2067</v>
      </c>
      <c r="H17" s="1">
        <v>2067</v>
      </c>
      <c r="I17" s="1">
        <v>2061</v>
      </c>
    </row>
    <row r="18" spans="1:9" ht="15.75" x14ac:dyDescent="0.25">
      <c r="A18" s="1"/>
      <c r="B18" s="44" t="s">
        <v>155</v>
      </c>
      <c r="C18" s="46">
        <f>SUM(C10:C17)</f>
        <v>60</v>
      </c>
      <c r="D18" s="46">
        <f>SUM(D10:D17)</f>
        <v>35280</v>
      </c>
      <c r="E18" s="46">
        <f t="shared" ref="E18:F18" si="0">SUM(E10:E17)</f>
        <v>63107</v>
      </c>
      <c r="F18" s="46">
        <f t="shared" si="0"/>
        <v>63671</v>
      </c>
      <c r="G18" s="46">
        <f>SUM(G10:G17)</f>
        <v>8010</v>
      </c>
      <c r="H18" s="46">
        <f t="shared" ref="H18:I18" si="1">SUM(H10:H17)</f>
        <v>11578</v>
      </c>
      <c r="I18" s="46">
        <f t="shared" si="1"/>
        <v>11820</v>
      </c>
    </row>
  </sheetData>
  <mergeCells count="7">
    <mergeCell ref="G8:I8"/>
    <mergeCell ref="A8:A9"/>
    <mergeCell ref="B8:B9"/>
    <mergeCell ref="B1:E1"/>
    <mergeCell ref="B2:E2"/>
    <mergeCell ref="B3:E3"/>
    <mergeCell ref="D8:F8"/>
  </mergeCells>
  <phoneticPr fontId="1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opLeftCell="F19" workbookViewId="0">
      <selection activeCell="P34" sqref="P34"/>
    </sheetView>
  </sheetViews>
  <sheetFormatPr defaultRowHeight="15" x14ac:dyDescent="0.25"/>
  <cols>
    <col min="1" max="1" width="14.28515625" style="132" customWidth="1"/>
    <col min="2" max="2" width="23.5703125" customWidth="1"/>
    <col min="3" max="3" width="8.85546875" customWidth="1"/>
    <col min="4" max="4" width="10.85546875" customWidth="1"/>
    <col min="5" max="5" width="11.140625" customWidth="1"/>
    <col min="6" max="6" width="8.28515625" customWidth="1"/>
    <col min="7" max="7" width="11.28515625" customWidth="1"/>
    <col min="8" max="8" width="10.85546875" customWidth="1"/>
    <col min="9" max="9" width="8.5703125" customWidth="1"/>
    <col min="10" max="10" width="12.42578125" customWidth="1"/>
    <col min="11" max="11" width="10.140625" customWidth="1"/>
    <col min="12" max="12" width="8.28515625" customWidth="1"/>
    <col min="13" max="13" width="11.140625" customWidth="1"/>
    <col min="14" max="14" width="10.42578125" customWidth="1"/>
    <col min="15" max="15" width="8.42578125" customWidth="1"/>
    <col min="16" max="16" width="10.42578125" bestFit="1" customWidth="1"/>
    <col min="17" max="17" width="10.42578125" customWidth="1"/>
    <col min="18" max="18" width="9" customWidth="1"/>
    <col min="19" max="19" width="10.42578125" bestFit="1" customWidth="1"/>
    <col min="20" max="20" width="10.140625" customWidth="1"/>
  </cols>
  <sheetData>
    <row r="1" spans="1:20" ht="15.75" x14ac:dyDescent="0.25">
      <c r="B1" s="390" t="s">
        <v>20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1:20" x14ac:dyDescent="0.25">
      <c r="B2" s="369" t="s">
        <v>477</v>
      </c>
      <c r="C2" s="369"/>
      <c r="D2" s="369"/>
      <c r="E2" s="369"/>
      <c r="F2" s="369"/>
      <c r="G2" s="369"/>
      <c r="H2" s="369"/>
      <c r="I2" s="369"/>
      <c r="J2" s="369"/>
      <c r="K2" s="369"/>
    </row>
    <row r="3" spans="1:20" x14ac:dyDescent="0.25">
      <c r="B3" s="389" t="s">
        <v>557</v>
      </c>
      <c r="C3" s="389"/>
      <c r="D3" s="389"/>
      <c r="E3" s="389"/>
      <c r="F3" s="389"/>
      <c r="G3" s="389"/>
      <c r="H3" s="389"/>
      <c r="I3" s="389"/>
      <c r="J3" s="389"/>
      <c r="K3" s="389"/>
    </row>
    <row r="4" spans="1:20" x14ac:dyDescent="0.25">
      <c r="K4" s="158"/>
      <c r="R4" s="305" t="s">
        <v>194</v>
      </c>
    </row>
    <row r="5" spans="1:20" x14ac:dyDescent="0.25">
      <c r="F5" s="122"/>
      <c r="G5" s="122"/>
      <c r="H5" s="122"/>
      <c r="I5" s="122"/>
      <c r="J5" s="122"/>
      <c r="K5" s="159"/>
      <c r="Q5" s="122"/>
      <c r="R5" s="306" t="s">
        <v>179</v>
      </c>
    </row>
    <row r="6" spans="1:20" x14ac:dyDescent="0.25">
      <c r="C6" s="116"/>
      <c r="D6" s="116"/>
      <c r="E6" s="116"/>
      <c r="F6" s="116"/>
      <c r="G6" s="116"/>
      <c r="H6" s="116"/>
      <c r="I6" s="299"/>
      <c r="J6" s="195"/>
      <c r="K6" s="123"/>
    </row>
    <row r="7" spans="1:20" s="4" customFormat="1" ht="41.25" customHeight="1" x14ac:dyDescent="0.25">
      <c r="A7" s="382" t="s">
        <v>284</v>
      </c>
      <c r="B7" s="391" t="s">
        <v>1</v>
      </c>
      <c r="C7" s="396" t="s">
        <v>301</v>
      </c>
      <c r="D7" s="397"/>
      <c r="E7" s="397"/>
      <c r="F7" s="396" t="s">
        <v>302</v>
      </c>
      <c r="G7" s="397"/>
      <c r="H7" s="397"/>
      <c r="I7" s="396" t="s">
        <v>303</v>
      </c>
      <c r="J7" s="397"/>
      <c r="K7" s="397"/>
      <c r="L7" s="396" t="s">
        <v>304</v>
      </c>
      <c r="M7" s="397"/>
      <c r="N7" s="397"/>
      <c r="O7" s="396" t="s">
        <v>497</v>
      </c>
      <c r="P7" s="397"/>
      <c r="Q7" s="397"/>
      <c r="R7" s="393" t="s">
        <v>155</v>
      </c>
      <c r="S7" s="393"/>
      <c r="T7" s="393"/>
    </row>
    <row r="8" spans="1:20" s="4" customFormat="1" ht="37.5" customHeight="1" x14ac:dyDescent="0.25">
      <c r="A8" s="382"/>
      <c r="B8" s="392"/>
      <c r="C8" s="67" t="s">
        <v>476</v>
      </c>
      <c r="D8" s="67" t="s">
        <v>507</v>
      </c>
      <c r="E8" s="67" t="s">
        <v>557</v>
      </c>
      <c r="F8" s="67" t="s">
        <v>476</v>
      </c>
      <c r="G8" s="67" t="s">
        <v>507</v>
      </c>
      <c r="H8" s="67" t="s">
        <v>557</v>
      </c>
      <c r="I8" s="67" t="s">
        <v>476</v>
      </c>
      <c r="J8" s="67" t="s">
        <v>507</v>
      </c>
      <c r="K8" s="67" t="s">
        <v>557</v>
      </c>
      <c r="L8" s="67" t="s">
        <v>476</v>
      </c>
      <c r="M8" s="67" t="s">
        <v>507</v>
      </c>
      <c r="N8" s="67" t="s">
        <v>557</v>
      </c>
      <c r="O8" s="67" t="s">
        <v>476</v>
      </c>
      <c r="P8" s="67" t="s">
        <v>507</v>
      </c>
      <c r="Q8" s="67" t="s">
        <v>557</v>
      </c>
      <c r="R8" s="67" t="s">
        <v>476</v>
      </c>
      <c r="S8" s="67" t="s">
        <v>507</v>
      </c>
      <c r="T8" s="67" t="s">
        <v>557</v>
      </c>
    </row>
    <row r="9" spans="1:20" x14ac:dyDescent="0.25">
      <c r="A9" s="160" t="s">
        <v>285</v>
      </c>
      <c r="B9" s="107" t="s">
        <v>103</v>
      </c>
      <c r="C9" s="22">
        <v>440</v>
      </c>
      <c r="D9" s="22">
        <v>420</v>
      </c>
      <c r="E9" s="22">
        <v>692</v>
      </c>
      <c r="F9" s="22">
        <v>530</v>
      </c>
      <c r="G9" s="22">
        <v>530</v>
      </c>
      <c r="H9" s="22">
        <v>55</v>
      </c>
      <c r="I9" s="22">
        <v>4215</v>
      </c>
      <c r="J9" s="22">
        <v>6111</v>
      </c>
      <c r="K9" s="22">
        <v>7734</v>
      </c>
      <c r="L9" s="22">
        <v>0</v>
      </c>
      <c r="M9" s="22">
        <v>0</v>
      </c>
      <c r="N9" s="22">
        <v>0</v>
      </c>
      <c r="O9" s="22">
        <v>1830</v>
      </c>
      <c r="P9" s="22">
        <v>3739</v>
      </c>
      <c r="Q9" s="22">
        <v>4508</v>
      </c>
      <c r="R9" s="161">
        <f t="shared" ref="R9:R26" si="0">C9+F9+I9+L9+O9</f>
        <v>7015</v>
      </c>
      <c r="S9" s="203">
        <f t="shared" ref="S9:S26" si="1">D9+G9+J9+M9+P9</f>
        <v>10800</v>
      </c>
      <c r="T9" s="203">
        <f t="shared" ref="T9:T26" si="2">E9+H9+K9+N9+Q9</f>
        <v>12989</v>
      </c>
    </row>
    <row r="10" spans="1:20" x14ac:dyDescent="0.25">
      <c r="A10" s="219" t="s">
        <v>286</v>
      </c>
      <c r="B10" s="204" t="s">
        <v>104</v>
      </c>
      <c r="C10" s="22">
        <v>400</v>
      </c>
      <c r="D10" s="22">
        <v>400</v>
      </c>
      <c r="E10" s="22">
        <v>578</v>
      </c>
      <c r="F10" s="22">
        <v>10</v>
      </c>
      <c r="G10" s="22">
        <v>10</v>
      </c>
      <c r="H10" s="22">
        <v>77</v>
      </c>
      <c r="I10" s="22">
        <v>1240</v>
      </c>
      <c r="J10" s="22">
        <v>1240</v>
      </c>
      <c r="K10" s="22">
        <v>1350</v>
      </c>
      <c r="L10" s="22">
        <v>110</v>
      </c>
      <c r="M10" s="22">
        <v>110</v>
      </c>
      <c r="N10" s="22">
        <v>97</v>
      </c>
      <c r="O10" s="22">
        <v>750</v>
      </c>
      <c r="P10" s="22">
        <v>750</v>
      </c>
      <c r="Q10" s="22">
        <v>791</v>
      </c>
      <c r="R10" s="161">
        <f t="shared" si="0"/>
        <v>2510</v>
      </c>
      <c r="S10" s="203">
        <f t="shared" si="1"/>
        <v>2510</v>
      </c>
      <c r="T10" s="203">
        <f t="shared" si="2"/>
        <v>2893</v>
      </c>
    </row>
    <row r="11" spans="1:20" x14ac:dyDescent="0.25">
      <c r="A11" s="219" t="s">
        <v>288</v>
      </c>
      <c r="B11" s="204" t="s">
        <v>105</v>
      </c>
      <c r="C11" s="22">
        <v>70</v>
      </c>
      <c r="D11" s="22">
        <v>70</v>
      </c>
      <c r="E11" s="22">
        <v>41</v>
      </c>
      <c r="F11" s="22">
        <v>25</v>
      </c>
      <c r="G11" s="22">
        <v>25</v>
      </c>
      <c r="H11" s="22">
        <v>31</v>
      </c>
      <c r="I11" s="22">
        <v>145</v>
      </c>
      <c r="J11" s="22">
        <v>145</v>
      </c>
      <c r="K11" s="22">
        <v>294</v>
      </c>
      <c r="L11" s="22">
        <v>50</v>
      </c>
      <c r="M11" s="22">
        <v>50</v>
      </c>
      <c r="N11" s="22">
        <v>59</v>
      </c>
      <c r="O11" s="22">
        <v>100</v>
      </c>
      <c r="P11" s="22">
        <v>100</v>
      </c>
      <c r="Q11" s="22">
        <v>85</v>
      </c>
      <c r="R11" s="161">
        <f t="shared" si="0"/>
        <v>390</v>
      </c>
      <c r="S11" s="203">
        <f t="shared" si="1"/>
        <v>390</v>
      </c>
      <c r="T11" s="203">
        <f t="shared" si="2"/>
        <v>510</v>
      </c>
    </row>
    <row r="12" spans="1:20" x14ac:dyDescent="0.25">
      <c r="A12" s="219">
        <v>107052</v>
      </c>
      <c r="B12" s="204" t="s">
        <v>58</v>
      </c>
      <c r="C12" s="22">
        <v>0</v>
      </c>
      <c r="D12" s="22">
        <v>0</v>
      </c>
      <c r="E12" s="22">
        <v>12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3</v>
      </c>
      <c r="R12" s="161">
        <f t="shared" si="0"/>
        <v>0</v>
      </c>
      <c r="S12" s="203">
        <f t="shared" si="1"/>
        <v>0</v>
      </c>
      <c r="T12" s="203">
        <f t="shared" si="2"/>
        <v>15</v>
      </c>
    </row>
    <row r="13" spans="1:20" x14ac:dyDescent="0.25">
      <c r="A13" s="219">
        <v>107055</v>
      </c>
      <c r="B13" s="204" t="s">
        <v>106</v>
      </c>
      <c r="C13" s="22">
        <v>600</v>
      </c>
      <c r="D13" s="22">
        <v>600</v>
      </c>
      <c r="E13" s="22">
        <v>563</v>
      </c>
      <c r="F13" s="22">
        <v>45</v>
      </c>
      <c r="G13" s="22">
        <v>45</v>
      </c>
      <c r="H13" s="22">
        <v>32</v>
      </c>
      <c r="I13" s="22">
        <v>410</v>
      </c>
      <c r="J13" s="22">
        <v>410</v>
      </c>
      <c r="K13" s="22">
        <v>376</v>
      </c>
      <c r="L13" s="22">
        <v>0</v>
      </c>
      <c r="M13" s="22">
        <v>0</v>
      </c>
      <c r="N13" s="22">
        <v>0</v>
      </c>
      <c r="O13" s="22">
        <v>600</v>
      </c>
      <c r="P13" s="22">
        <v>600</v>
      </c>
      <c r="Q13" s="22">
        <v>177</v>
      </c>
      <c r="R13" s="161">
        <f t="shared" si="0"/>
        <v>1655</v>
      </c>
      <c r="S13" s="203">
        <f t="shared" si="1"/>
        <v>1655</v>
      </c>
      <c r="T13" s="203">
        <f t="shared" si="2"/>
        <v>1148</v>
      </c>
    </row>
    <row r="14" spans="1:20" x14ac:dyDescent="0.25">
      <c r="A14" s="220" t="s">
        <v>287</v>
      </c>
      <c r="B14" s="204" t="s">
        <v>107</v>
      </c>
      <c r="C14" s="22">
        <v>230</v>
      </c>
      <c r="D14" s="22">
        <v>230</v>
      </c>
      <c r="E14" s="22">
        <v>143</v>
      </c>
      <c r="F14" s="22">
        <v>40</v>
      </c>
      <c r="G14" s="22">
        <v>40</v>
      </c>
      <c r="H14" s="22">
        <v>37</v>
      </c>
      <c r="I14" s="22">
        <v>1420</v>
      </c>
      <c r="J14" s="22">
        <v>1420</v>
      </c>
      <c r="K14" s="22">
        <v>2165</v>
      </c>
      <c r="L14" s="22">
        <v>0</v>
      </c>
      <c r="M14" s="22">
        <v>0</v>
      </c>
      <c r="N14" s="22">
        <v>0</v>
      </c>
      <c r="O14" s="22">
        <v>500</v>
      </c>
      <c r="P14" s="22">
        <v>500</v>
      </c>
      <c r="Q14" s="22">
        <v>575</v>
      </c>
      <c r="R14" s="161">
        <f t="shared" si="0"/>
        <v>2190</v>
      </c>
      <c r="S14" s="203">
        <f t="shared" si="1"/>
        <v>2190</v>
      </c>
      <c r="T14" s="203">
        <f t="shared" si="2"/>
        <v>2920</v>
      </c>
    </row>
    <row r="15" spans="1:20" x14ac:dyDescent="0.25">
      <c r="A15" s="133" t="s">
        <v>478</v>
      </c>
      <c r="B15" s="204" t="s">
        <v>108</v>
      </c>
      <c r="C15" s="22">
        <v>0</v>
      </c>
      <c r="D15" s="22">
        <v>2989</v>
      </c>
      <c r="E15" s="22">
        <v>2710</v>
      </c>
      <c r="F15" s="22">
        <v>0</v>
      </c>
      <c r="G15" s="22">
        <v>0</v>
      </c>
      <c r="H15" s="22">
        <v>0</v>
      </c>
      <c r="I15" s="22">
        <v>0</v>
      </c>
      <c r="J15" s="22">
        <v>50</v>
      </c>
      <c r="K15" s="22">
        <v>50</v>
      </c>
      <c r="L15" s="22">
        <v>0</v>
      </c>
      <c r="M15" s="22">
        <v>0</v>
      </c>
      <c r="N15" s="22">
        <v>0</v>
      </c>
      <c r="O15" s="22">
        <v>0</v>
      </c>
      <c r="P15" s="22">
        <v>820</v>
      </c>
      <c r="Q15" s="22">
        <v>745</v>
      </c>
      <c r="R15" s="161">
        <f t="shared" si="0"/>
        <v>0</v>
      </c>
      <c r="S15" s="203">
        <f t="shared" si="1"/>
        <v>3859</v>
      </c>
      <c r="T15" s="203">
        <f t="shared" si="2"/>
        <v>3505</v>
      </c>
    </row>
    <row r="16" spans="1:20" x14ac:dyDescent="0.25">
      <c r="A16" s="133" t="s">
        <v>478</v>
      </c>
      <c r="B16" s="204" t="s">
        <v>109</v>
      </c>
      <c r="C16" s="22">
        <f>6280+2100+1160</f>
        <v>9540</v>
      </c>
      <c r="D16" s="22">
        <v>9540</v>
      </c>
      <c r="E16" s="22">
        <v>8227</v>
      </c>
      <c r="F16" s="22">
        <f>35+9+6</f>
        <v>50</v>
      </c>
      <c r="G16" s="22">
        <v>50</v>
      </c>
      <c r="H16" s="22">
        <v>42</v>
      </c>
      <c r="I16" s="22">
        <f>1240+340+230</f>
        <v>1810</v>
      </c>
      <c r="J16" s="22">
        <v>1810</v>
      </c>
      <c r="K16" s="22">
        <v>1930</v>
      </c>
      <c r="L16" s="22">
        <f>28+7+5</f>
        <v>40</v>
      </c>
      <c r="M16" s="22">
        <v>40</v>
      </c>
      <c r="N16" s="22">
        <v>40</v>
      </c>
      <c r="O16" s="22">
        <f>2240+710+530</f>
        <v>3480</v>
      </c>
      <c r="P16" s="22">
        <v>3480</v>
      </c>
      <c r="Q16" s="22">
        <v>2448</v>
      </c>
      <c r="R16" s="161">
        <f t="shared" si="0"/>
        <v>14920</v>
      </c>
      <c r="S16" s="203">
        <f t="shared" si="1"/>
        <v>14920</v>
      </c>
      <c r="T16" s="203">
        <f t="shared" si="2"/>
        <v>12687</v>
      </c>
    </row>
    <row r="17" spans="1:20" x14ac:dyDescent="0.25">
      <c r="A17" s="133" t="s">
        <v>781</v>
      </c>
      <c r="B17" s="204" t="s">
        <v>782</v>
      </c>
      <c r="C17" s="22">
        <v>0</v>
      </c>
      <c r="D17" s="22">
        <v>0</v>
      </c>
      <c r="E17" s="22">
        <v>143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161">
        <f t="shared" si="0"/>
        <v>0</v>
      </c>
      <c r="S17" s="203">
        <f t="shared" si="1"/>
        <v>0</v>
      </c>
      <c r="T17" s="203">
        <f t="shared" si="2"/>
        <v>143</v>
      </c>
    </row>
    <row r="18" spans="1:20" x14ac:dyDescent="0.25">
      <c r="A18" s="166" t="s">
        <v>479</v>
      </c>
      <c r="B18" s="204" t="s">
        <v>115</v>
      </c>
      <c r="C18" s="22">
        <v>500</v>
      </c>
      <c r="D18" s="22">
        <v>500</v>
      </c>
      <c r="E18" s="22">
        <v>251</v>
      </c>
      <c r="F18" s="22">
        <v>0</v>
      </c>
      <c r="G18" s="22">
        <v>0</v>
      </c>
      <c r="H18" s="22">
        <v>0</v>
      </c>
      <c r="I18" s="22">
        <v>300</v>
      </c>
      <c r="J18" s="22">
        <v>300</v>
      </c>
      <c r="K18" s="22">
        <v>360</v>
      </c>
      <c r="L18" s="22">
        <v>0</v>
      </c>
      <c r="M18" s="22">
        <v>0</v>
      </c>
      <c r="N18" s="22">
        <v>0</v>
      </c>
      <c r="O18" s="22">
        <v>300</v>
      </c>
      <c r="P18" s="22">
        <v>300</v>
      </c>
      <c r="Q18" s="22">
        <v>149</v>
      </c>
      <c r="R18" s="161">
        <f t="shared" si="0"/>
        <v>1100</v>
      </c>
      <c r="S18" s="203">
        <f t="shared" si="1"/>
        <v>1100</v>
      </c>
      <c r="T18" s="203">
        <f t="shared" si="2"/>
        <v>760</v>
      </c>
    </row>
    <row r="19" spans="1:20" ht="30" x14ac:dyDescent="0.25">
      <c r="A19" s="166" t="s">
        <v>480</v>
      </c>
      <c r="B19" s="218" t="s">
        <v>116</v>
      </c>
      <c r="C19" s="22">
        <v>100</v>
      </c>
      <c r="D19" s="22">
        <v>100</v>
      </c>
      <c r="E19" s="22">
        <v>33</v>
      </c>
      <c r="F19" s="22">
        <v>0</v>
      </c>
      <c r="G19" s="22">
        <v>0</v>
      </c>
      <c r="H19" s="22">
        <v>0</v>
      </c>
      <c r="I19" s="22">
        <v>150</v>
      </c>
      <c r="J19" s="22">
        <v>150</v>
      </c>
      <c r="K19" s="22">
        <v>118</v>
      </c>
      <c r="L19" s="22">
        <v>0</v>
      </c>
      <c r="M19" s="22">
        <v>0</v>
      </c>
      <c r="N19" s="22">
        <v>0</v>
      </c>
      <c r="O19" s="22">
        <v>150</v>
      </c>
      <c r="P19" s="22">
        <v>150</v>
      </c>
      <c r="Q19" s="22">
        <v>40</v>
      </c>
      <c r="R19" s="161">
        <f t="shared" si="0"/>
        <v>400</v>
      </c>
      <c r="S19" s="203">
        <f t="shared" si="1"/>
        <v>400</v>
      </c>
      <c r="T19" s="203">
        <f t="shared" si="2"/>
        <v>191</v>
      </c>
    </row>
    <row r="20" spans="1:20" x14ac:dyDescent="0.25">
      <c r="A20" s="166" t="s">
        <v>494</v>
      </c>
      <c r="B20" s="204" t="s">
        <v>118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3200</v>
      </c>
      <c r="J20" s="22">
        <v>3200</v>
      </c>
      <c r="K20" s="22">
        <v>2936</v>
      </c>
      <c r="L20" s="22">
        <v>0</v>
      </c>
      <c r="M20" s="22">
        <v>0</v>
      </c>
      <c r="N20" s="22">
        <v>0</v>
      </c>
      <c r="O20" s="22">
        <v>900</v>
      </c>
      <c r="P20" s="22">
        <v>900</v>
      </c>
      <c r="Q20" s="22">
        <v>765</v>
      </c>
      <c r="R20" s="161">
        <f t="shared" si="0"/>
        <v>4100</v>
      </c>
      <c r="S20" s="203">
        <f t="shared" si="1"/>
        <v>4100</v>
      </c>
      <c r="T20" s="203">
        <f t="shared" si="2"/>
        <v>3701</v>
      </c>
    </row>
    <row r="21" spans="1:20" x14ac:dyDescent="0.25">
      <c r="A21" s="166" t="s">
        <v>495</v>
      </c>
      <c r="B21" s="204" t="s">
        <v>122</v>
      </c>
      <c r="C21" s="22">
        <v>1010</v>
      </c>
      <c r="D21" s="22">
        <v>1010</v>
      </c>
      <c r="E21" s="22">
        <v>1336</v>
      </c>
      <c r="F21" s="22">
        <v>0</v>
      </c>
      <c r="G21" s="22">
        <v>0</v>
      </c>
      <c r="H21" s="22">
        <v>0</v>
      </c>
      <c r="I21" s="22">
        <v>760</v>
      </c>
      <c r="J21" s="22">
        <v>760</v>
      </c>
      <c r="K21" s="22">
        <v>173</v>
      </c>
      <c r="L21" s="22">
        <v>0</v>
      </c>
      <c r="M21" s="22">
        <v>0</v>
      </c>
      <c r="N21" s="22">
        <v>0</v>
      </c>
      <c r="O21" s="22">
        <v>700</v>
      </c>
      <c r="P21" s="22">
        <v>700</v>
      </c>
      <c r="Q21" s="22">
        <v>404</v>
      </c>
      <c r="R21" s="161">
        <f t="shared" si="0"/>
        <v>2470</v>
      </c>
      <c r="S21" s="203">
        <f t="shared" si="1"/>
        <v>2470</v>
      </c>
      <c r="T21" s="203">
        <f t="shared" si="2"/>
        <v>1913</v>
      </c>
    </row>
    <row r="22" spans="1:20" x14ac:dyDescent="0.25">
      <c r="A22" s="166" t="s">
        <v>496</v>
      </c>
      <c r="B22" s="204" t="s">
        <v>123</v>
      </c>
      <c r="C22" s="22">
        <v>510</v>
      </c>
      <c r="D22" s="22">
        <v>510</v>
      </c>
      <c r="E22" s="22">
        <v>191</v>
      </c>
      <c r="F22" s="22">
        <v>0</v>
      </c>
      <c r="G22" s="22">
        <v>0</v>
      </c>
      <c r="H22" s="22">
        <v>0</v>
      </c>
      <c r="I22" s="22">
        <v>780</v>
      </c>
      <c r="J22" s="22">
        <v>780</v>
      </c>
      <c r="K22" s="22">
        <v>435</v>
      </c>
      <c r="L22" s="22">
        <v>0</v>
      </c>
      <c r="M22" s="22">
        <v>0</v>
      </c>
      <c r="N22" s="22">
        <v>0</v>
      </c>
      <c r="O22" s="22">
        <v>400</v>
      </c>
      <c r="P22" s="22">
        <v>400</v>
      </c>
      <c r="Q22" s="22">
        <v>84</v>
      </c>
      <c r="R22" s="161">
        <f t="shared" si="0"/>
        <v>1690</v>
      </c>
      <c r="S22" s="203">
        <f t="shared" si="1"/>
        <v>1690</v>
      </c>
      <c r="T22" s="203">
        <f t="shared" si="2"/>
        <v>710</v>
      </c>
    </row>
    <row r="23" spans="1:20" x14ac:dyDescent="0.25">
      <c r="A23" s="166" t="s">
        <v>290</v>
      </c>
      <c r="B23" s="204" t="s">
        <v>124</v>
      </c>
      <c r="C23" s="22">
        <v>300</v>
      </c>
      <c r="D23" s="22">
        <v>300</v>
      </c>
      <c r="E23" s="22">
        <v>201</v>
      </c>
      <c r="F23" s="22">
        <v>0</v>
      </c>
      <c r="G23" s="22">
        <v>0</v>
      </c>
      <c r="H23" s="22">
        <v>0</v>
      </c>
      <c r="I23" s="22">
        <v>520</v>
      </c>
      <c r="J23" s="22">
        <v>520</v>
      </c>
      <c r="K23" s="22">
        <v>565</v>
      </c>
      <c r="L23" s="22">
        <v>0</v>
      </c>
      <c r="M23" s="22">
        <v>0</v>
      </c>
      <c r="N23" s="22">
        <v>0</v>
      </c>
      <c r="O23" s="22">
        <v>350</v>
      </c>
      <c r="P23" s="22">
        <v>350</v>
      </c>
      <c r="Q23" s="22">
        <v>203</v>
      </c>
      <c r="R23" s="161">
        <f t="shared" si="0"/>
        <v>1170</v>
      </c>
      <c r="S23" s="203">
        <f t="shared" si="1"/>
        <v>1170</v>
      </c>
      <c r="T23" s="203">
        <f t="shared" si="2"/>
        <v>969</v>
      </c>
    </row>
    <row r="24" spans="1:20" x14ac:dyDescent="0.25">
      <c r="A24" s="166" t="s">
        <v>552</v>
      </c>
      <c r="B24" s="204" t="s">
        <v>553</v>
      </c>
      <c r="C24" s="22">
        <v>0</v>
      </c>
      <c r="D24" s="22">
        <v>53</v>
      </c>
      <c r="E24" s="22">
        <v>53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1239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349</v>
      </c>
      <c r="R24" s="161">
        <f t="shared" si="0"/>
        <v>0</v>
      </c>
      <c r="S24" s="203">
        <f t="shared" si="1"/>
        <v>53</v>
      </c>
      <c r="T24" s="203">
        <f t="shared" si="2"/>
        <v>1641</v>
      </c>
    </row>
    <row r="25" spans="1:20" x14ac:dyDescent="0.25">
      <c r="A25" s="166" t="s">
        <v>783</v>
      </c>
      <c r="B25" s="204" t="s">
        <v>554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34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161">
        <f t="shared" si="0"/>
        <v>0</v>
      </c>
      <c r="S25" s="203">
        <f t="shared" si="1"/>
        <v>0</v>
      </c>
      <c r="T25" s="203">
        <f t="shared" si="2"/>
        <v>34</v>
      </c>
    </row>
    <row r="26" spans="1:20" x14ac:dyDescent="0.25">
      <c r="A26" s="166" t="s">
        <v>784</v>
      </c>
      <c r="B26" s="204" t="s">
        <v>785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164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44</v>
      </c>
      <c r="R26" s="161">
        <f t="shared" si="0"/>
        <v>0</v>
      </c>
      <c r="S26" s="203">
        <f t="shared" si="1"/>
        <v>0</v>
      </c>
      <c r="T26" s="203">
        <f t="shared" si="2"/>
        <v>208</v>
      </c>
    </row>
    <row r="27" spans="1:20" x14ac:dyDescent="0.25">
      <c r="A27" s="166" t="s">
        <v>786</v>
      </c>
      <c r="B27" s="20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61"/>
      <c r="S27" s="203"/>
      <c r="T27" s="203"/>
    </row>
    <row r="28" spans="1:20" x14ac:dyDescent="0.25">
      <c r="A28" s="166" t="s">
        <v>555</v>
      </c>
      <c r="B28" s="204" t="s">
        <v>556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185</v>
      </c>
      <c r="Q28" s="22">
        <v>185</v>
      </c>
      <c r="R28" s="161"/>
      <c r="S28" s="203">
        <f>D28+G28+J28+M28+P28</f>
        <v>185</v>
      </c>
      <c r="T28" s="203">
        <f>E28+H28+K28+N28+Q28</f>
        <v>185</v>
      </c>
    </row>
    <row r="29" spans="1:20" x14ac:dyDescent="0.25">
      <c r="A29" s="394" t="s">
        <v>155</v>
      </c>
      <c r="B29" s="395"/>
      <c r="C29" s="27">
        <f t="shared" ref="C29:T29" si="3">SUM(C9:C28)</f>
        <v>13700</v>
      </c>
      <c r="D29" s="27">
        <f t="shared" si="3"/>
        <v>16722</v>
      </c>
      <c r="E29" s="27">
        <f t="shared" si="3"/>
        <v>15174</v>
      </c>
      <c r="F29" s="27">
        <f t="shared" si="3"/>
        <v>700</v>
      </c>
      <c r="G29" s="27">
        <f t="shared" si="3"/>
        <v>700</v>
      </c>
      <c r="H29" s="27">
        <f t="shared" si="3"/>
        <v>274</v>
      </c>
      <c r="I29" s="27">
        <f t="shared" si="3"/>
        <v>14950</v>
      </c>
      <c r="J29" s="27">
        <f t="shared" si="3"/>
        <v>16896</v>
      </c>
      <c r="K29" s="27">
        <f t="shared" si="3"/>
        <v>19923</v>
      </c>
      <c r="L29" s="27">
        <f t="shared" si="3"/>
        <v>200</v>
      </c>
      <c r="M29" s="27">
        <f t="shared" si="3"/>
        <v>200</v>
      </c>
      <c r="N29" s="27">
        <f t="shared" si="3"/>
        <v>196</v>
      </c>
      <c r="O29" s="27">
        <f t="shared" si="3"/>
        <v>10060</v>
      </c>
      <c r="P29" s="27">
        <f t="shared" si="3"/>
        <v>12974</v>
      </c>
      <c r="Q29" s="27">
        <f t="shared" si="3"/>
        <v>11555</v>
      </c>
      <c r="R29" s="27">
        <f t="shared" si="3"/>
        <v>39610</v>
      </c>
      <c r="S29" s="27">
        <f t="shared" si="3"/>
        <v>47492</v>
      </c>
      <c r="T29" s="27">
        <f t="shared" si="3"/>
        <v>47122</v>
      </c>
    </row>
    <row r="30" spans="1:20" x14ac:dyDescent="0.25">
      <c r="A30" s="135">
        <v>13350</v>
      </c>
    </row>
    <row r="31" spans="1:20" x14ac:dyDescent="0.25">
      <c r="A31" s="135">
        <v>16010</v>
      </c>
    </row>
    <row r="32" spans="1:20" x14ac:dyDescent="0.25">
      <c r="A32" s="134">
        <v>16020</v>
      </c>
    </row>
    <row r="33" spans="1:1" x14ac:dyDescent="0.25">
      <c r="A33" s="134">
        <v>45120</v>
      </c>
    </row>
    <row r="34" spans="1:1" x14ac:dyDescent="0.25">
      <c r="A34" s="134">
        <v>64010</v>
      </c>
    </row>
    <row r="35" spans="1:1" x14ac:dyDescent="0.25">
      <c r="A35" s="134">
        <v>66010</v>
      </c>
    </row>
    <row r="36" spans="1:1" x14ac:dyDescent="0.25">
      <c r="A36" s="134">
        <v>66020</v>
      </c>
    </row>
    <row r="37" spans="1:1" x14ac:dyDescent="0.25">
      <c r="A37" s="134" t="s">
        <v>288</v>
      </c>
    </row>
    <row r="38" spans="1:1" x14ac:dyDescent="0.25">
      <c r="A38" s="134" t="s">
        <v>289</v>
      </c>
    </row>
    <row r="39" spans="1:1" x14ac:dyDescent="0.25">
      <c r="A39" s="134" t="s">
        <v>290</v>
      </c>
    </row>
    <row r="40" spans="1:1" x14ac:dyDescent="0.25">
      <c r="A40" s="134" t="s">
        <v>286</v>
      </c>
    </row>
    <row r="41" spans="1:1" x14ac:dyDescent="0.25">
      <c r="A41" s="134" t="s">
        <v>291</v>
      </c>
    </row>
    <row r="42" spans="1:1" x14ac:dyDescent="0.25">
      <c r="A42" s="134" t="s">
        <v>292</v>
      </c>
    </row>
    <row r="43" spans="1:1" x14ac:dyDescent="0.25">
      <c r="A43" s="134" t="s">
        <v>293</v>
      </c>
    </row>
    <row r="44" spans="1:1" x14ac:dyDescent="0.25">
      <c r="A44" s="134">
        <v>107051</v>
      </c>
    </row>
    <row r="45" spans="1:1" x14ac:dyDescent="0.25">
      <c r="A45" s="134">
        <v>107052</v>
      </c>
    </row>
    <row r="46" spans="1:1" x14ac:dyDescent="0.25">
      <c r="A46" s="134">
        <v>107055</v>
      </c>
    </row>
    <row r="47" spans="1:1" x14ac:dyDescent="0.25">
      <c r="A47" s="134">
        <v>106020</v>
      </c>
    </row>
    <row r="48" spans="1:1" x14ac:dyDescent="0.25">
      <c r="A48" s="134" t="s">
        <v>294</v>
      </c>
    </row>
    <row r="49" spans="1:1" x14ac:dyDescent="0.25">
      <c r="A49" s="134" t="s">
        <v>295</v>
      </c>
    </row>
    <row r="50" spans="1:1" x14ac:dyDescent="0.25">
      <c r="A50" s="134" t="s">
        <v>296</v>
      </c>
    </row>
    <row r="51" spans="1:1" x14ac:dyDescent="0.25">
      <c r="A51" s="134" t="s">
        <v>297</v>
      </c>
    </row>
    <row r="52" spans="1:1" x14ac:dyDescent="0.25">
      <c r="A52" s="134" t="s">
        <v>298</v>
      </c>
    </row>
    <row r="53" spans="1:1" x14ac:dyDescent="0.25">
      <c r="A53" s="134" t="s">
        <v>299</v>
      </c>
    </row>
    <row r="54" spans="1:1" x14ac:dyDescent="0.25">
      <c r="A54" s="135" t="s">
        <v>287</v>
      </c>
    </row>
  </sheetData>
  <mergeCells count="12">
    <mergeCell ref="R7:T7"/>
    <mergeCell ref="A29:B29"/>
    <mergeCell ref="C7:E7"/>
    <mergeCell ref="F7:H7"/>
    <mergeCell ref="I7:K7"/>
    <mergeCell ref="L7:N7"/>
    <mergeCell ref="O7:Q7"/>
    <mergeCell ref="B3:K3"/>
    <mergeCell ref="B1:K1"/>
    <mergeCell ref="B2:K2"/>
    <mergeCell ref="B7:B8"/>
    <mergeCell ref="A7:A8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25" workbookViewId="0">
      <selection activeCell="H8" sqref="H8"/>
    </sheetView>
  </sheetViews>
  <sheetFormatPr defaultRowHeight="15" x14ac:dyDescent="0.25"/>
  <cols>
    <col min="1" max="1" width="7.140625" customWidth="1"/>
    <col min="2" max="2" width="34.28515625" customWidth="1"/>
    <col min="3" max="3" width="11.5703125" customWidth="1"/>
    <col min="4" max="4" width="10.42578125" bestFit="1" customWidth="1"/>
    <col min="5" max="5" width="10.42578125" customWidth="1"/>
  </cols>
  <sheetData>
    <row r="1" spans="1:5" ht="15.75" x14ac:dyDescent="0.25">
      <c r="A1" s="4"/>
      <c r="B1" s="363" t="s">
        <v>20</v>
      </c>
      <c r="C1" s="363"/>
      <c r="D1" s="4"/>
    </row>
    <row r="2" spans="1:5" ht="15" customHeight="1" x14ac:dyDescent="0.25">
      <c r="A2" s="364" t="s">
        <v>490</v>
      </c>
      <c r="B2" s="364"/>
      <c r="C2" s="364"/>
      <c r="D2" s="364"/>
      <c r="E2" s="364"/>
    </row>
    <row r="3" spans="1:5" x14ac:dyDescent="0.25">
      <c r="A3" s="4"/>
      <c r="B3" s="364" t="s">
        <v>557</v>
      </c>
      <c r="C3" s="364"/>
      <c r="D3" s="4"/>
    </row>
    <row r="4" spans="1:5" x14ac:dyDescent="0.25">
      <c r="A4" s="4"/>
      <c r="B4" s="209"/>
      <c r="E4" s="310" t="s">
        <v>791</v>
      </c>
    </row>
    <row r="5" spans="1:5" x14ac:dyDescent="0.25">
      <c r="A5" s="4"/>
      <c r="B5" s="210"/>
      <c r="E5" s="310" t="s">
        <v>179</v>
      </c>
    </row>
    <row r="6" spans="1:5" ht="31.5" customHeight="1" x14ac:dyDescent="0.25">
      <c r="A6" s="386" t="s">
        <v>1</v>
      </c>
      <c r="B6" s="388"/>
      <c r="C6" s="309" t="s">
        <v>181</v>
      </c>
      <c r="D6" s="157" t="s">
        <v>507</v>
      </c>
      <c r="E6" s="157" t="s">
        <v>557</v>
      </c>
    </row>
    <row r="7" spans="1:5" ht="30.75" customHeight="1" x14ac:dyDescent="0.25">
      <c r="A7" s="142" t="s">
        <v>595</v>
      </c>
      <c r="B7" s="28" t="s">
        <v>596</v>
      </c>
      <c r="C7" s="24">
        <v>0</v>
      </c>
      <c r="D7" s="24">
        <v>0</v>
      </c>
      <c r="E7" s="24">
        <v>916</v>
      </c>
    </row>
    <row r="8" spans="1:5" ht="30" customHeight="1" x14ac:dyDescent="0.25">
      <c r="A8" s="142" t="s">
        <v>520</v>
      </c>
      <c r="B8" s="28" t="s">
        <v>210</v>
      </c>
      <c r="C8" s="24">
        <v>685</v>
      </c>
      <c r="D8" s="24">
        <v>811</v>
      </c>
      <c r="E8" s="24">
        <v>811</v>
      </c>
    </row>
    <row r="9" spans="1:5" x14ac:dyDescent="0.25">
      <c r="A9" s="142" t="s">
        <v>521</v>
      </c>
      <c r="B9" s="28" t="s">
        <v>27</v>
      </c>
      <c r="C9" s="24">
        <v>1820</v>
      </c>
      <c r="D9" s="24">
        <v>1926</v>
      </c>
      <c r="E9" s="24">
        <v>2137</v>
      </c>
    </row>
    <row r="10" spans="1:5" x14ac:dyDescent="0.25">
      <c r="A10" s="142" t="s">
        <v>430</v>
      </c>
      <c r="B10" s="28" t="s">
        <v>211</v>
      </c>
      <c r="C10" s="24">
        <v>550</v>
      </c>
      <c r="D10" s="24">
        <v>550</v>
      </c>
      <c r="E10" s="24">
        <v>630</v>
      </c>
    </row>
    <row r="11" spans="1:5" x14ac:dyDescent="0.25">
      <c r="A11" s="141" t="s">
        <v>522</v>
      </c>
      <c r="B11" s="16" t="s">
        <v>431</v>
      </c>
      <c r="C11" s="22">
        <v>205</v>
      </c>
      <c r="D11" s="22">
        <v>308</v>
      </c>
      <c r="E11" s="22">
        <v>308</v>
      </c>
    </row>
    <row r="12" spans="1:5" x14ac:dyDescent="0.25">
      <c r="A12" s="141" t="s">
        <v>527</v>
      </c>
      <c r="B12" s="16" t="s">
        <v>526</v>
      </c>
      <c r="C12" s="22">
        <v>0</v>
      </c>
      <c r="D12" s="22">
        <v>720</v>
      </c>
      <c r="E12" s="22">
        <v>897</v>
      </c>
    </row>
    <row r="13" spans="1:5" x14ac:dyDescent="0.25">
      <c r="A13" s="141" t="s">
        <v>523</v>
      </c>
      <c r="B13" s="16" t="s">
        <v>524</v>
      </c>
      <c r="C13" s="22"/>
      <c r="D13" s="22">
        <v>50</v>
      </c>
      <c r="E13" s="22">
        <v>41</v>
      </c>
    </row>
    <row r="14" spans="1:5" x14ac:dyDescent="0.25">
      <c r="A14" s="141" t="s">
        <v>525</v>
      </c>
      <c r="B14" s="16" t="s">
        <v>612</v>
      </c>
      <c r="C14" s="22">
        <v>0</v>
      </c>
      <c r="D14" s="22">
        <v>0</v>
      </c>
      <c r="E14" s="22">
        <v>500</v>
      </c>
    </row>
    <row r="15" spans="1:5" ht="28.5" customHeight="1" x14ac:dyDescent="0.25">
      <c r="A15" s="141" t="s">
        <v>525</v>
      </c>
      <c r="B15" s="16" t="s">
        <v>787</v>
      </c>
      <c r="C15" s="22">
        <v>4360</v>
      </c>
      <c r="D15" s="22">
        <v>3560</v>
      </c>
      <c r="E15" s="22">
        <v>1200</v>
      </c>
    </row>
    <row r="16" spans="1:5" ht="30" x14ac:dyDescent="0.25">
      <c r="A16" s="142" t="s">
        <v>433</v>
      </c>
      <c r="B16" s="28" t="s">
        <v>212</v>
      </c>
      <c r="C16" s="24">
        <f>SUM(C11:C15)</f>
        <v>4565</v>
      </c>
      <c r="D16" s="24">
        <f>SUM(D11:D15)</f>
        <v>4638</v>
      </c>
      <c r="E16" s="24">
        <f t="shared" ref="E16" si="0">SUM(E11:E15)</f>
        <v>2946</v>
      </c>
    </row>
    <row r="17" spans="1:5" ht="15" customHeight="1" x14ac:dyDescent="0.25">
      <c r="A17" s="143" t="s">
        <v>434</v>
      </c>
      <c r="B17" s="26" t="s">
        <v>93</v>
      </c>
      <c r="C17" s="27">
        <f>SUM(C7+C8+C9+C10+C16)</f>
        <v>7620</v>
      </c>
      <c r="D17" s="27">
        <f>SUM(D7+D8+D9+D10+D16)</f>
        <v>7925</v>
      </c>
      <c r="E17" s="27">
        <f t="shared" ref="E17" si="1">SUM(E7+E8+E9+E10+E16)</f>
        <v>7440</v>
      </c>
    </row>
    <row r="18" spans="1:5" ht="30" customHeight="1" x14ac:dyDescent="0.25">
      <c r="A18" s="141" t="s">
        <v>571</v>
      </c>
      <c r="B18" s="16" t="s">
        <v>618</v>
      </c>
      <c r="C18" s="22">
        <v>0</v>
      </c>
      <c r="D18" s="22">
        <v>0</v>
      </c>
      <c r="E18" s="22">
        <v>144</v>
      </c>
    </row>
    <row r="19" spans="1:5" x14ac:dyDescent="0.25">
      <c r="A19" s="141" t="s">
        <v>617</v>
      </c>
      <c r="B19" s="16" t="s">
        <v>619</v>
      </c>
      <c r="C19" s="22">
        <v>144</v>
      </c>
      <c r="D19" s="22">
        <v>144</v>
      </c>
      <c r="E19" s="22">
        <v>0</v>
      </c>
    </row>
    <row r="20" spans="1:5" ht="45" x14ac:dyDescent="0.25">
      <c r="A20" s="141" t="s">
        <v>788</v>
      </c>
      <c r="B20" s="16" t="s">
        <v>435</v>
      </c>
      <c r="C20" s="16">
        <v>856</v>
      </c>
      <c r="D20" s="16">
        <v>856</v>
      </c>
      <c r="E20" s="16">
        <v>154</v>
      </c>
    </row>
    <row r="21" spans="1:5" ht="30" x14ac:dyDescent="0.25">
      <c r="A21" s="141" t="s">
        <v>789</v>
      </c>
      <c r="B21" s="16" t="s">
        <v>597</v>
      </c>
      <c r="C21" s="16"/>
      <c r="D21" s="16"/>
      <c r="E21" s="16">
        <v>221</v>
      </c>
    </row>
    <row r="22" spans="1:5" ht="30" x14ac:dyDescent="0.25">
      <c r="A22" s="141" t="s">
        <v>790</v>
      </c>
      <c r="B22" s="16" t="s">
        <v>436</v>
      </c>
      <c r="C22" s="16">
        <v>2200</v>
      </c>
      <c r="D22" s="16">
        <v>2200</v>
      </c>
      <c r="E22" s="16">
        <v>3192</v>
      </c>
    </row>
    <row r="23" spans="1:5" x14ac:dyDescent="0.25">
      <c r="A23" s="141" t="s">
        <v>474</v>
      </c>
      <c r="B23" s="16" t="s">
        <v>438</v>
      </c>
      <c r="C23" s="26"/>
      <c r="D23" s="26">
        <v>9392</v>
      </c>
      <c r="E23" s="26">
        <v>21963</v>
      </c>
    </row>
    <row r="24" spans="1:5" x14ac:dyDescent="0.25">
      <c r="A24" s="143" t="s">
        <v>439</v>
      </c>
      <c r="B24" s="27" t="s">
        <v>28</v>
      </c>
      <c r="C24" s="27">
        <f>SUM(C18:C23)</f>
        <v>3200</v>
      </c>
      <c r="D24" s="27">
        <f>SUM(D18:D23)</f>
        <v>12592</v>
      </c>
      <c r="E24" s="27">
        <f t="shared" ref="E24" si="2">SUM(E18:E23)</f>
        <v>25674</v>
      </c>
    </row>
  </sheetData>
  <mergeCells count="4">
    <mergeCell ref="B1:C1"/>
    <mergeCell ref="A6:B6"/>
    <mergeCell ref="B3:C3"/>
    <mergeCell ref="A2:E2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25" workbookViewId="0">
      <selection activeCell="J19" sqref="J19"/>
    </sheetView>
  </sheetViews>
  <sheetFormatPr defaultRowHeight="15" x14ac:dyDescent="0.25"/>
  <cols>
    <col min="1" max="1" width="7.140625" customWidth="1"/>
    <col min="2" max="2" width="33.42578125" customWidth="1"/>
    <col min="3" max="3" width="11" bestFit="1" customWidth="1"/>
    <col min="4" max="4" width="10.42578125" bestFit="1" customWidth="1"/>
    <col min="5" max="5" width="10.42578125" customWidth="1"/>
  </cols>
  <sheetData>
    <row r="1" spans="1:5" ht="15.75" x14ac:dyDescent="0.25">
      <c r="A1" s="390" t="s">
        <v>20</v>
      </c>
      <c r="B1" s="390"/>
      <c r="C1" s="390"/>
      <c r="D1" s="390"/>
      <c r="E1" s="390"/>
    </row>
    <row r="2" spans="1:5" x14ac:dyDescent="0.25">
      <c r="A2" s="369" t="s">
        <v>493</v>
      </c>
      <c r="B2" s="369"/>
      <c r="C2" s="369"/>
      <c r="D2" s="369"/>
      <c r="E2" s="369"/>
    </row>
    <row r="3" spans="1:5" x14ac:dyDescent="0.25">
      <c r="A3" s="369" t="s">
        <v>557</v>
      </c>
      <c r="B3" s="369"/>
      <c r="C3" s="369"/>
      <c r="D3" s="369"/>
      <c r="E3" s="369"/>
    </row>
    <row r="4" spans="1:5" x14ac:dyDescent="0.25">
      <c r="A4" s="308"/>
      <c r="B4" s="308"/>
      <c r="C4" s="308"/>
      <c r="D4" s="308"/>
      <c r="E4" s="308"/>
    </row>
    <row r="5" spans="1:5" ht="15" customHeight="1" x14ac:dyDescent="0.25">
      <c r="A5" s="155"/>
      <c r="E5" s="156" t="s">
        <v>491</v>
      </c>
    </row>
    <row r="6" spans="1:5" ht="15" customHeight="1" x14ac:dyDescent="0.25">
      <c r="A6" s="7"/>
      <c r="E6" s="156" t="s">
        <v>179</v>
      </c>
    </row>
    <row r="7" spans="1:5" ht="15" customHeight="1" x14ac:dyDescent="0.25">
      <c r="A7" s="7"/>
      <c r="B7" s="156"/>
    </row>
    <row r="8" spans="1:5" ht="29.25" customHeight="1" x14ac:dyDescent="0.25">
      <c r="A8" s="367" t="s">
        <v>1</v>
      </c>
      <c r="B8" s="368"/>
      <c r="C8" s="157" t="s">
        <v>181</v>
      </c>
      <c r="D8" s="157" t="s">
        <v>507</v>
      </c>
      <c r="E8" s="157" t="s">
        <v>557</v>
      </c>
    </row>
    <row r="9" spans="1:5" ht="13.5" customHeight="1" x14ac:dyDescent="0.25">
      <c r="A9" s="141" t="s">
        <v>528</v>
      </c>
      <c r="B9" s="16" t="s">
        <v>529</v>
      </c>
      <c r="C9" s="22"/>
      <c r="D9" s="22">
        <v>345</v>
      </c>
      <c r="E9" s="22">
        <v>345</v>
      </c>
    </row>
    <row r="10" spans="1:5" ht="15" customHeight="1" x14ac:dyDescent="0.25">
      <c r="A10" s="154" t="s">
        <v>440</v>
      </c>
      <c r="B10" s="16" t="s">
        <v>29</v>
      </c>
      <c r="C10" s="16">
        <v>500</v>
      </c>
      <c r="D10" s="16">
        <v>530</v>
      </c>
      <c r="E10" s="16">
        <v>1045</v>
      </c>
    </row>
    <row r="11" spans="1:5" ht="15" customHeight="1" x14ac:dyDescent="0.25">
      <c r="A11" s="154" t="s">
        <v>441</v>
      </c>
      <c r="B11" s="16" t="s">
        <v>30</v>
      </c>
      <c r="C11" s="16">
        <v>0</v>
      </c>
      <c r="D11" s="16">
        <v>0</v>
      </c>
      <c r="E11" s="16">
        <v>0</v>
      </c>
    </row>
    <row r="12" spans="1:5" ht="15" customHeight="1" x14ac:dyDescent="0.25">
      <c r="A12" s="154" t="s">
        <v>442</v>
      </c>
      <c r="B12" s="16" t="s">
        <v>443</v>
      </c>
      <c r="C12" s="16">
        <v>395</v>
      </c>
      <c r="D12" s="16">
        <v>12328</v>
      </c>
      <c r="E12" s="16">
        <v>13839</v>
      </c>
    </row>
    <row r="13" spans="1:5" ht="15" customHeight="1" x14ac:dyDescent="0.25">
      <c r="A13" s="154" t="s">
        <v>444</v>
      </c>
      <c r="B13" s="16" t="s">
        <v>31</v>
      </c>
      <c r="C13" s="16">
        <v>110</v>
      </c>
      <c r="D13" s="16">
        <v>3403</v>
      </c>
      <c r="E13" s="16">
        <v>3732</v>
      </c>
    </row>
    <row r="14" spans="1:5" ht="15" customHeight="1" x14ac:dyDescent="0.25">
      <c r="A14" s="143" t="s">
        <v>445</v>
      </c>
      <c r="B14" s="26" t="s">
        <v>32</v>
      </c>
      <c r="C14" s="26">
        <f>SUM(C9:C13)</f>
        <v>1005</v>
      </c>
      <c r="D14" s="26">
        <f>SUM(D9:D13)</f>
        <v>16606</v>
      </c>
      <c r="E14" s="26">
        <f t="shared" ref="E14" si="0">SUM(E9:E13)</f>
        <v>18961</v>
      </c>
    </row>
    <row r="15" spans="1:5" ht="15" customHeight="1" x14ac:dyDescent="0.25">
      <c r="A15" s="141" t="s">
        <v>446</v>
      </c>
      <c r="B15" s="16" t="s">
        <v>33</v>
      </c>
      <c r="C15" s="16">
        <v>13112</v>
      </c>
      <c r="D15" s="16">
        <v>40519</v>
      </c>
      <c r="E15" s="16">
        <v>49039</v>
      </c>
    </row>
    <row r="16" spans="1:5" ht="15" customHeight="1" x14ac:dyDescent="0.25">
      <c r="A16" s="141" t="s">
        <v>447</v>
      </c>
      <c r="B16" s="16" t="s">
        <v>34</v>
      </c>
      <c r="C16" s="16">
        <v>0</v>
      </c>
      <c r="D16" s="16">
        <v>0</v>
      </c>
      <c r="E16" s="16">
        <v>0</v>
      </c>
    </row>
    <row r="17" spans="1:5" ht="15" customHeight="1" x14ac:dyDescent="0.25">
      <c r="A17" s="141" t="s">
        <v>448</v>
      </c>
      <c r="B17" s="16" t="s">
        <v>35</v>
      </c>
      <c r="C17" s="16">
        <v>0</v>
      </c>
      <c r="D17" s="16">
        <v>0</v>
      </c>
      <c r="E17" s="16">
        <v>0</v>
      </c>
    </row>
    <row r="18" spans="1:5" ht="15" customHeight="1" x14ac:dyDescent="0.25">
      <c r="A18" s="141" t="s">
        <v>449</v>
      </c>
      <c r="B18" s="16" t="s">
        <v>36</v>
      </c>
      <c r="C18" s="16">
        <v>3540</v>
      </c>
      <c r="D18" s="16">
        <v>10941</v>
      </c>
      <c r="E18" s="16">
        <v>13078</v>
      </c>
    </row>
    <row r="19" spans="1:5" ht="15" customHeight="1" x14ac:dyDescent="0.25">
      <c r="A19" s="141" t="s">
        <v>450</v>
      </c>
      <c r="B19" s="26" t="s">
        <v>37</v>
      </c>
      <c r="C19" s="26">
        <f>SUM(C15:C18)</f>
        <v>16652</v>
      </c>
      <c r="D19" s="26">
        <f>SUM(D15:D18)</f>
        <v>51460</v>
      </c>
      <c r="E19" s="26">
        <f t="shared" ref="E19" si="1">SUM(E15:E18)</f>
        <v>62117</v>
      </c>
    </row>
    <row r="20" spans="1:5" ht="15" customHeight="1" x14ac:dyDescent="0.25">
      <c r="A20" s="141" t="s">
        <v>451</v>
      </c>
      <c r="B20" s="30" t="s">
        <v>452</v>
      </c>
      <c r="C20" s="30">
        <v>0</v>
      </c>
      <c r="D20" s="30">
        <v>0</v>
      </c>
      <c r="E20" s="30">
        <v>10000</v>
      </c>
    </row>
    <row r="21" spans="1:5" ht="15" customHeight="1" x14ac:dyDescent="0.25">
      <c r="A21" s="141" t="s">
        <v>453</v>
      </c>
      <c r="B21" s="16" t="s">
        <v>454</v>
      </c>
      <c r="C21" s="16">
        <v>3230</v>
      </c>
      <c r="D21" s="16">
        <v>3230</v>
      </c>
      <c r="E21" s="16">
        <v>3230</v>
      </c>
    </row>
    <row r="22" spans="1:5" ht="15" customHeight="1" x14ac:dyDescent="0.25">
      <c r="A22" s="141" t="s">
        <v>455</v>
      </c>
      <c r="B22" s="16" t="s">
        <v>90</v>
      </c>
      <c r="C22" s="16">
        <v>46740</v>
      </c>
      <c r="D22" s="16">
        <v>47940</v>
      </c>
      <c r="E22" s="16">
        <v>48365</v>
      </c>
    </row>
    <row r="23" spans="1:5" ht="15" customHeight="1" x14ac:dyDescent="0.25">
      <c r="A23" s="141" t="s">
        <v>456</v>
      </c>
      <c r="B23" s="16" t="s">
        <v>89</v>
      </c>
      <c r="C23" s="16">
        <v>19808</v>
      </c>
      <c r="D23" s="16">
        <v>19808</v>
      </c>
      <c r="E23" s="16">
        <v>19721</v>
      </c>
    </row>
    <row r="24" spans="1:5" ht="15" customHeight="1" x14ac:dyDescent="0.25">
      <c r="A24" s="141" t="s">
        <v>457</v>
      </c>
      <c r="B24" s="28" t="s">
        <v>39</v>
      </c>
      <c r="C24" s="28">
        <f>SUM(C22:C23)</f>
        <v>66548</v>
      </c>
      <c r="D24" s="28">
        <f>SUM(D22:D23)</f>
        <v>67748</v>
      </c>
      <c r="E24" s="28">
        <f t="shared" ref="E24" si="2">SUM(E22:E23)</f>
        <v>68086</v>
      </c>
    </row>
    <row r="25" spans="1:5" x14ac:dyDescent="0.25">
      <c r="A25" s="142" t="s">
        <v>458</v>
      </c>
      <c r="B25" s="28" t="s">
        <v>40</v>
      </c>
      <c r="C25" s="28">
        <v>0</v>
      </c>
      <c r="D25" s="28">
        <v>0</v>
      </c>
      <c r="E25" s="28">
        <v>0</v>
      </c>
    </row>
    <row r="26" spans="1:5" x14ac:dyDescent="0.25">
      <c r="A26" s="142" t="s">
        <v>459</v>
      </c>
      <c r="B26" s="28" t="s">
        <v>42</v>
      </c>
      <c r="C26" s="28">
        <v>0</v>
      </c>
      <c r="D26" s="28">
        <v>0</v>
      </c>
      <c r="E26" s="28">
        <v>0</v>
      </c>
    </row>
    <row r="27" spans="1:5" x14ac:dyDescent="0.25">
      <c r="A27" s="143" t="s">
        <v>460</v>
      </c>
      <c r="B27" s="26" t="s">
        <v>41</v>
      </c>
      <c r="C27" s="26">
        <f>C20+C21+C24+C25+C26</f>
        <v>69778</v>
      </c>
      <c r="D27" s="26">
        <f>D20+D21+D24+D25+D26</f>
        <v>70978</v>
      </c>
      <c r="E27" s="26">
        <f t="shared" ref="E27" si="3">E20+E21+E24+E25+E26</f>
        <v>81316</v>
      </c>
    </row>
    <row r="28" spans="1:5" x14ac:dyDescent="0.25">
      <c r="A28" s="191"/>
      <c r="B28" s="184"/>
      <c r="C28" s="184"/>
      <c r="D28" s="184"/>
      <c r="E28" s="72"/>
    </row>
    <row r="29" spans="1:5" x14ac:dyDescent="0.25">
      <c r="A29" s="72"/>
      <c r="B29" s="72"/>
      <c r="C29" s="72"/>
      <c r="D29" s="72"/>
      <c r="E29" s="72"/>
    </row>
  </sheetData>
  <mergeCells count="4">
    <mergeCell ref="A8:B8"/>
    <mergeCell ref="A2:E2"/>
    <mergeCell ref="A1:E1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48</vt:i4>
      </vt:variant>
      <vt:variant>
        <vt:lpstr>Névvel ellátott tartományok</vt:lpstr>
      </vt:variant>
      <vt:variant>
        <vt:i4>1</vt:i4>
      </vt:variant>
    </vt:vector>
  </HeadingPairs>
  <TitlesOfParts>
    <vt:vector size="49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Munka2</vt:lpstr>
      <vt:lpstr>4.1 Óvoda</vt:lpstr>
      <vt:lpstr>4.2 Közös Hivatal</vt:lpstr>
      <vt:lpstr>4.3 Szakmár</vt:lpstr>
      <vt:lpstr>4.4 Öregcsertő</vt:lpstr>
      <vt:lpstr>4.5 Újtelek</vt:lpstr>
      <vt:lpstr>4.6 Jegyző</vt:lpstr>
      <vt:lpstr>Munka5</vt:lpstr>
      <vt:lpstr>Munka6</vt:lpstr>
      <vt:lpstr>5. Felhalmozási bev és kiad</vt:lpstr>
      <vt:lpstr>6. 3 éves terv</vt:lpstr>
      <vt:lpstr>7. Felhasználási ütemterv</vt:lpstr>
      <vt:lpstr>8. Adósságot keletkeztető ü</vt:lpstr>
      <vt:lpstr>9. Létszámadatok</vt:lpstr>
      <vt:lpstr>Munka8</vt:lpstr>
      <vt:lpstr>Munka9</vt:lpstr>
      <vt:lpstr>Munka7</vt:lpstr>
      <vt:lpstr>Munka1</vt:lpstr>
      <vt:lpstr>Munka3</vt:lpstr>
      <vt:lpstr>Kiadások</vt:lpstr>
      <vt:lpstr>Roma módosítás</vt:lpstr>
      <vt:lpstr>Roma beszámolóhoz</vt:lpstr>
      <vt:lpstr>Munka4</vt:lpstr>
      <vt:lpstr>R-3.1</vt:lpstr>
      <vt:lpstr>R-3.2</vt:lpstr>
      <vt:lpstr>R-3.3</vt:lpstr>
      <vt:lpstr>R-3.4</vt:lpstr>
      <vt:lpstr>R-4</vt:lpstr>
      <vt:lpstr>R-5</vt:lpstr>
      <vt:lpstr>R-6</vt:lpstr>
      <vt:lpstr>R-7</vt:lpstr>
      <vt:lpstr>R-8</vt:lpstr>
      <vt:lpstr>R-9</vt:lpstr>
      <vt:lpstr>R-10</vt:lpstr>
      <vt:lpstr>R-11</vt:lpstr>
      <vt:lpstr>8-as űrlaphoz-óvoda</vt:lpstr>
      <vt:lpstr>8-as űrlaphoz KH</vt:lpstr>
      <vt:lpstr>8-as űrlaphoz Ö</vt:lpstr>
      <vt:lpstr>'4. Finanszírozási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2016-08-03T06:35:17Z</cp:lastPrinted>
  <dcterms:created xsi:type="dcterms:W3CDTF">2014-03-20T09:53:46Z</dcterms:created>
  <dcterms:modified xsi:type="dcterms:W3CDTF">2017-08-14T08:50:58Z</dcterms:modified>
</cp:coreProperties>
</file>