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2" activeTab="16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1. tájékoztató tábla" sheetId="9" r:id="rId9"/>
    <sheet name="2. tájékoztató tábla" sheetId="10" r:id="rId10"/>
    <sheet name="3. tájékoztató tábla" sheetId="11" r:id="rId11"/>
    <sheet name="4. tájékoztató tábla" sheetId="12" r:id="rId12"/>
    <sheet name="5. tájékoztató tábla" sheetId="13" r:id="rId13"/>
    <sheet name="6.1. tájékoztató tábla" sheetId="14" r:id="rId14"/>
    <sheet name="6.2. tájékoztató tábla" sheetId="15" r:id="rId15"/>
    <sheet name="7. tájékoztató tábla" sheetId="16" r:id="rId16"/>
    <sheet name="8. tájékoztató tábla" sheetId="17" r:id="rId17"/>
    <sheet name="Munka1" sheetId="18" r:id="rId18"/>
  </sheets>
  <externalReferences>
    <externalReference r:id="rId21"/>
  </externalReferences>
  <definedNames>
    <definedName name="_xlnm.Print_Titles" localSheetId="13">'6.1. tájékoztató tábla'!$2:$6</definedName>
    <definedName name="_xlnm.Print_Area" localSheetId="1">'1.sz.mell.'!$A$1:$E$146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<sst xmlns="http://schemas.openxmlformats.org/spreadsheetml/2006/main" count="1076" uniqueCount="652">
  <si>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</si>
  <si>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</si>
  <si>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</si>
  <si>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</si>
  <si>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</si>
  <si>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</si>
  <si>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</si>
  <si>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</si>
  <si>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</si>
  <si>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</si>
  <si>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</si>
  <si>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</si>
  <si>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</si>
  <si>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</si>
  <si>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</si>
  <si>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</si>
  <si>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</si>
  <si>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</si>
  <si>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</si>
  <si>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</si>
  <si>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</si>
  <si>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</si>
  <si>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</si>
  <si>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</si>
  <si>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</si>
  <si>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</si>
  <si>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</si>
  <si>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</si>
  <si>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</si>
  <si>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</si>
  <si>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</si>
  <si>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</si>
  <si>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</si>
  <si>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</si>
  <si>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</si>
  <si>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</si>
  <si>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</si>
  <si>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</si>
  <si>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</si>
  <si>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</si>
  <si>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</si>
  <si>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</si>
  <si>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</si>
  <si>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</si>
  <si>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</si>
  <si>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</si>
  <si>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</si>
  <si>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</si>
  <si>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</si>
  <si>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</si>
  <si>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</si>
  <si>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</si>
  <si>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</si>
  <si>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</si>
  <si>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</si>
  <si>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</si>
  <si>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</si>
  <si>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</si>
  <si>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</si>
  <si>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</si>
  <si>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</si>
  <si>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</si>
  <si>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</si>
  <si>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</si>
  <si>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</si>
  <si>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</si>
  <si>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</si>
  <si>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</si>
  <si>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</si>
  <si>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</si>
  <si>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</si>
  <si>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</si>
  <si>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</si>
  <si>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</si>
  <si>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</si>
  <si>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</si>
  <si>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</si>
  <si>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</si>
  <si>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</si>
  <si>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</si>
  <si>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</si>
  <si>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</si>
  <si>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</si>
  <si>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</si>
  <si>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</si>
  <si>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</si>
  <si>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</si>
  <si>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</si>
  <si>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</si>
  <si>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</si>
  <si>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</si>
  <si>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</si>
  <si>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</si>
  <si>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</si>
  <si>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</si>
  <si>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</si>
  <si>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</si>
  <si>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</si>
  <si>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</si>
  <si>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</si>
  <si>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</si>
  <si>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</si>
  <si>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</si>
  <si>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</si>
  <si>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</si>
  <si>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</si>
  <si>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</si>
  <si>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</si>
  <si>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</si>
  <si>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</si>
  <si>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</si>
  <si>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</si>
  <si>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</si>
  <si>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</si>
  <si>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</si>
  <si>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</si>
  <si>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</si>
  <si>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</si>
  <si>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</si>
  <si>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</si>
  <si>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</si>
  <si>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</si>
  <si>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</si>
  <si>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</si>
  <si>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</si>
  <si>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</si>
  <si>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</si>
  <si>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</si>
  <si>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</si>
  <si>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</si>
  <si>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</si>
  <si>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</si>
  <si>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</si>
  <si>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</si>
  <si>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</si>
  <si>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</si>
  <si>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</si>
  <si>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</si>
  <si>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</si>
  <si>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</si>
  <si>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</si>
  <si>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</si>
  <si>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</si>
  <si>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</si>
  <si>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</si>
  <si>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</si>
  <si>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</si>
  <si>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</si>
  <si>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</si>
  <si>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</si>
  <si>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</si>
  <si>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</si>
  <si>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</si>
  <si>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</si>
  <si>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</si>
  <si>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</si>
  <si>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</si>
  <si>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</si>
  <si>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</si>
  <si>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</si>
  <si>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</si>
  <si>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</si>
  <si>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</si>
  <si>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</si>
  <si>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</si>
  <si>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</si>
  <si>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</si>
  <si>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</si>
  <si>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</si>
  <si>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</si>
  <si>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</si>
  <si>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</si>
  <si>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</si>
  <si>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</si>
  <si>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</si>
  <si>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</si>
  <si>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</si>
  <si>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</si>
  <si>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</si>
  <si>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</si>
  <si>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</si>
  <si>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</si>
  <si>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</si>
  <si>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</si>
  <si>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</si>
  <si>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</si>
  <si>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</si>
  <si>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</si>
  <si>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</si>
  <si>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</si>
  <si>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</si>
  <si>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</si>
  <si>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</si>
  <si>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</si>
  <si>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</si>
  <si>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</si>
  <si>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</si>
  <si>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</si>
  <si>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</si>
  <si>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</si>
  <si>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</si>
  <si>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</si>
  <si>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</si>
  <si>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</si>
  <si>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</si>
  <si>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</si>
  <si>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</si>
  <si>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</si>
  <si>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</si>
  <si>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</si>
  <si>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</si>
  <si>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</si>
  <si>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</si>
  <si>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</si>
  <si>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</si>
  <si>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</si>
  <si>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</si>
  <si>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</si>
  <si>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</si>
  <si>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</si>
  <si>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</si>
  <si>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</si>
  <si>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</si>
  <si>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</si>
  <si>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</si>
  <si>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</si>
  <si>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</si>
  <si>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</si>
  <si>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</si>
  <si>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</si>
  <si>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</si>
  <si>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</si>
  <si>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</si>
  <si>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</si>
  <si>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</si>
  <si>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</si>
  <si>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</si>
  <si>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</si>
  <si>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</si>
  <si>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</si>
  <si>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</si>
  <si>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</si>
  <si>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</si>
  <si>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</si>
  <si>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</si>
  <si>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</si>
  <si>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</si>
  <si>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</si>
  <si>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</si>
  <si>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</si>
  <si>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</si>
  <si>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</si>
  <si>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</si>
  <si>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</si>
  <si>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</si>
  <si>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</si>
  <si>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</si>
  <si>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</si>
  <si>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</si>
  <si>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</si>
  <si>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</si>
  <si>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</si>
  <si>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</si>
  <si>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</si>
  <si>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</si>
  <si>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</si>
  <si>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</si>
  <si>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</si>
  <si>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</si>
  <si>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</si>
  <si>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</si>
  <si>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</si>
  <si>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</si>
  <si>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</si>
  <si>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</si>
  <si>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</si>
  <si>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</si>
  <si>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</si>
  <si>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</si>
  <si>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</si>
  <si>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</si>
  <si>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</si>
  <si>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</si>
  <si>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</si>
  <si>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</si>
  <si>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</si>
  <si>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</si>
  <si>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</si>
  <si>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</si>
  <si>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</si>
  <si>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</si>
  <si>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</si>
  <si>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</si>
  <si>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</si>
  <si>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</si>
  <si>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</si>
  <si>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</si>
  <si>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</si>
  <si>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</si>
  <si>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</si>
  <si>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</si>
  <si>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</si>
  <si>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</si>
  <si>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</si>
  <si>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</si>
  <si>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</si>
  <si>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</si>
  <si>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</si>
  <si>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</si>
  <si>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</si>
  <si>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</si>
  <si>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</si>
  <si>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</si>
  <si>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</si>
  <si>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</si>
  <si>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</si>
  <si>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</si>
  <si>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</si>
  <si>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</si>
  <si>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</si>
  <si>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</si>
  <si>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</si>
  <si>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</si>
  <si>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</si>
  <si>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</si>
  <si>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</si>
  <si>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</si>
  <si>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</si>
  <si>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</si>
  <si>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</si>
  <si>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</si>
  <si>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</si>
  <si>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</si>
  <si>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</si>
  <si>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</si>
  <si>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</si>
  <si>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</si>
  <si>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</si>
  <si>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</si>
  <si>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</si>
  <si>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</si>
  <si>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</si>
  <si>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</si>
  <si>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</si>
  <si>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</si>
  <si>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</si>
  <si>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</si>
  <si>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</si>
  <si>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</si>
  <si>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</si>
  <si>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</si>
  <si>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</si>
  <si>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</si>
  <si>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</si>
  <si>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</si>
  <si>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</si>
  <si>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</si>
  <si>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</si>
  <si>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</si>
  <si>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</si>
  <si>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</si>
  <si>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</si>
  <si>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</si>
  <si>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</si>
  <si>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</si>
  <si>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</si>
  <si>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</si>
  <si>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</si>
  <si>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</si>
  <si>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</si>
  <si>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</si>
  <si>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</si>
  <si>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</si>
  <si>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</si>
  <si>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</si>
  <si>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</si>
  <si>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</si>
  <si>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</si>
  <si>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</si>
  <si>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</si>
  <si>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</si>
  <si>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</si>
  <si>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</si>
  <si>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</si>
  <si>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</si>
  <si>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</si>
  <si>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</si>
  <si>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</si>
  <si>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</si>
  <si>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</si>
  <si>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</si>
  <si>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</si>
  <si>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</si>
  <si>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</si>
  <si>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</si>
  <si>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</si>
  <si>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</si>
  <si>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</si>
  <si>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</si>
  <si>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</si>
  <si>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</si>
  <si>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</si>
  <si>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</si>
  <si>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</si>
  <si>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</si>
  <si>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</si>
  <si>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</si>
  <si>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</si>
  <si>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</si>
  <si>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</si>
  <si>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</si>
  <si>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</si>
  <si>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</si>
  <si>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</si>
  <si>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</si>
  <si>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</si>
  <si>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</si>
  <si>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</si>
  <si>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</si>
  <si>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</si>
  <si>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</si>
  <si>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</si>
  <si>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</si>
  <si>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</si>
  <si>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</si>
  <si>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</si>
  <si>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</si>
  <si>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</si>
  <si>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</si>
  <si>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</si>
  <si>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</si>
  <si>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</si>
  <si>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</si>
  <si>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</si>
  <si>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</si>
  <si>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</si>
  <si>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</si>
  <si>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</si>
  <si>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</si>
  <si>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</si>
  <si>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</si>
  <si>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</si>
  <si>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</si>
  <si>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</si>
  <si>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</si>
  <si>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</si>
  <si>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</si>
  <si>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</si>
  <si>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</si>
  <si>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</si>
  <si>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</si>
  <si>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</si>
  <si>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</si>
  <si>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</si>
  <si>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</si>
  <si>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</si>
  <si>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</si>
  <si>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</si>
  <si>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</si>
  <si>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</si>
  <si>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</si>
  <si>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</si>
  <si>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</si>
  <si>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</si>
  <si>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</si>
  <si>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</si>
  <si>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</si>
  <si>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</si>
  <si>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</si>
  <si>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</si>
  <si>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</si>
  <si>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</si>
  <si>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</si>
  <si>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</si>
  <si>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</si>
  <si>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</si>
  <si>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</si>
  <si>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</si>
  <si>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</si>
  <si>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</si>
  <si>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</si>
  <si>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</si>
  <si>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</si>
  <si>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</si>
  <si>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</si>
  <si>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</si>
  <si>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</si>
  <si>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</si>
  <si>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</si>
  <si>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</si>
  <si>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</si>
  <si>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</si>
  <si>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</si>
  <si>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</si>
  <si>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</si>
  <si>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</si>
  <si>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</si>
  <si>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</si>
  <si>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</si>
  <si>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</si>
  <si>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</si>
  <si>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</si>
  <si>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</si>
  <si>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</si>
  <si>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</si>
  <si>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</si>
  <si>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</si>
  <si>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</si>
  <si>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</si>
  <si>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</si>
  <si>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</si>
  <si>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</si>
  <si>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</si>
  <si>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</si>
  <si>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</si>
  <si>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</si>
  <si>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</si>
  <si>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</si>
  <si>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</si>
  <si>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</si>
  <si>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</si>
  <si>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</si>
  <si>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</si>
  <si>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</si>
  <si>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</si>
  <si>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</si>
  <si>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</si>
  <si>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</si>
  <si>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</si>
  <si>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</si>
  <si>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</si>
  <si>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</si>
  <si>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</si>
  <si>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</si>
  <si>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</si>
  <si>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</si>
  <si>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</si>
  <si>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</si>
  <si>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</si>
  <si>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</si>
  <si>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</si>
  <si>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</si>
  <si>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</si>
  <si>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</si>
  <si>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</si>
  <si>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</si>
  <si>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</si>
  <si>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</si>
  <si>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</si>
  <si>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</si>
  <si>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</si>
  <si>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</si>
  <si>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</si>
  <si>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</si>
  <si>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</si>
  <si>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</si>
  <si>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</si>
  <si>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</si>
  <si>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</si>
  <si>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</si>
  <si>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</si>
  <si>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</si>
  <si>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</si>
  <si>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</si>
  <si>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</si>
  <si>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</si>
  <si>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</si>
  <si>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</si>
  <si>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</si>
  <si>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</si>
  <si>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</si>
  <si>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</si>
  <si>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</si>
  <si>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</si>
  <si>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</si>
  <si>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</si>
  <si>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</si>
  <si>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</si>
  <si>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</si>
  <si>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</si>
  <si>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</si>
  <si>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</si>
  <si>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</si>
  <si>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</si>
  <si>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</si>
  <si>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</si>
  <si>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</si>
  <si>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</si>
  <si>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</si>
  <si>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</si>
  <si>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</si>
  <si>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</si>
  <si>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</si>
  <si>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</si>
  <si>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</si>
  <si>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</si>
  <si>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</si>
  <si>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</si>
  <si>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</si>
  <si>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</si>
  <si>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</si>
  <si>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</si>
  <si>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</si>
  <si>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</si>
  <si>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</si>
  <si>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</si>
  <si>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</si>
  <si>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</si>
  <si>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5.-ből EU-s támogatás</t>
  </si>
  <si>
    <t>Módosított ei.</t>
  </si>
  <si>
    <t>Eredeti ei.</t>
  </si>
  <si>
    <t>J=(F+…+I)</t>
  </si>
  <si>
    <t>Összesen (1+8)</t>
  </si>
  <si>
    <t>Bevételek   ( + ) -pénzm + - függő, átf., E old. Bev.</t>
  </si>
  <si>
    <t>Kiadások    ( - ) + - függő, átf. F.old.kiad.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</si>
  <si>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</si>
  <si>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</si>
  <si>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</si>
  <si>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</si>
  <si>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</si>
  <si>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</si>
  <si>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</si>
  <si>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</si>
  <si>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</si>
  <si>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</si>
  <si>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</si>
  <si>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</si>
  <si>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</si>
  <si>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</si>
  <si>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</si>
  <si>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</si>
  <si>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</si>
  <si>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működési célú</t>
  </si>
  <si>
    <t>lásd 3. sz. mell. Részletezve</t>
  </si>
  <si>
    <t>2016. évi</t>
  </si>
  <si>
    <t>Falugondnoki gépkocsi saját erő</t>
  </si>
  <si>
    <t>ingatlan vásárlás</t>
  </si>
  <si>
    <t>fűkasza</t>
  </si>
  <si>
    <t>szárzúzó</t>
  </si>
  <si>
    <t>Istálló épületfelújítás</t>
  </si>
  <si>
    <t>2016. évi teljesítés")</t>
  </si>
  <si>
    <t>2019 után</t>
  </si>
  <si>
    <t>Országos Mentőszolgálat</t>
  </si>
  <si>
    <t>Felhasználás 2016.XII.31</t>
  </si>
  <si>
    <t>2016.évi módosított előírányzat</t>
  </si>
  <si>
    <t>2016. évi teljesítés</t>
  </si>
  <si>
    <t>Összes teljesítés 2016. dec. 31-ig</t>
  </si>
  <si>
    <t>Adósság állomány alakulása lejárat, eszközök, bel- és külföldi hitelezők szerinti bontásban " 2016.december. 31</t>
  </si>
  <si>
    <t xml:space="preserve">állami támogatás  előleg visszafizetés 2016. </t>
  </si>
  <si>
    <t>ingatlan felújítás</t>
  </si>
  <si>
    <t>Nyitó pénzkészlet 2016.január 01.</t>
  </si>
  <si>
    <t>Záró pénzkészlet 2016.decemer 31-én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</si>
</sst>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8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3" borderId="0" applyNumberFormat="0" applyBorder="0" applyAlignment="0" applyProtection="0"/>
    <xf numFmtId="0" fontId="60" fillId="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5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61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14" borderId="7" applyNumberFormat="0" applyFont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21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/>
    </xf>
    <xf numFmtId="164" fontId="11" fillId="0" borderId="16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1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2" fillId="0" borderId="10" xfId="0" applyNumberFormat="1" applyFont="1" applyFill="1" applyBorder="1" applyAlignment="1" applyProtection="1">
      <alignment vertical="center"/>
      <protection locked="0"/>
    </xf>
    <xf numFmtId="164" fontId="12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164" fontId="11" fillId="0" borderId="18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/>
      <protection/>
    </xf>
    <xf numFmtId="164" fontId="11" fillId="0" borderId="16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20" xfId="60" applyNumberFormat="1" applyFont="1" applyFill="1" applyBorder="1" applyAlignment="1" applyProtection="1">
      <alignment vertical="center"/>
      <protection/>
    </xf>
    <xf numFmtId="164" fontId="20" fillId="0" borderId="20" xfId="60" applyNumberFormat="1" applyFont="1" applyFill="1" applyBorder="1" applyAlignment="1" applyProtection="1">
      <alignment/>
      <protection/>
    </xf>
    <xf numFmtId="0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22" xfId="60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164" fontId="11" fillId="0" borderId="31" xfId="0" applyNumberFormat="1" applyFont="1" applyFill="1" applyBorder="1" applyAlignment="1">
      <alignment horizontal="right" vertical="center" wrapText="1"/>
    </xf>
    <xf numFmtId="49" fontId="18" fillId="0" borderId="32" xfId="0" applyNumberFormat="1" applyFont="1" applyFill="1" applyBorder="1" applyAlignment="1" quotePrefix="1">
      <alignment horizontal="left" vertical="center" indent="1"/>
    </xf>
    <xf numFmtId="3" fontId="18" fillId="0" borderId="33" xfId="0" applyNumberFormat="1" applyFont="1" applyFill="1" applyBorder="1" applyAlignment="1" applyProtection="1">
      <alignment horizontal="right" vertical="center"/>
      <protection locked="0"/>
    </xf>
    <xf numFmtId="3" fontId="1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3" xfId="0" applyNumberFormat="1" applyFont="1" applyFill="1" applyBorder="1" applyAlignment="1">
      <alignment horizontal="right" vertical="center" wrapText="1"/>
    </xf>
    <xf numFmtId="49" fontId="12" fillId="0" borderId="32" xfId="0" applyNumberFormat="1" applyFont="1" applyFill="1" applyBorder="1" applyAlignment="1">
      <alignment horizontal="left" vertical="center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49" fontId="11" fillId="0" borderId="36" xfId="0" applyNumberFormat="1" applyFont="1" applyFill="1" applyBorder="1" applyAlignment="1" applyProtection="1">
      <alignment horizontal="left" vertical="center" indent="1"/>
      <protection locked="0"/>
    </xf>
    <xf numFmtId="164" fontId="11" fillId="0" borderId="26" xfId="0" applyNumberFormat="1" applyFont="1" applyFill="1" applyBorder="1" applyAlignment="1">
      <alignment vertical="center"/>
    </xf>
    <xf numFmtId="4" fontId="12" fillId="0" borderId="26" xfId="0" applyNumberFormat="1" applyFont="1" applyFill="1" applyBorder="1" applyAlignment="1" applyProtection="1">
      <alignment vertical="center" wrapText="1"/>
      <protection locked="0"/>
    </xf>
    <xf numFmtId="49" fontId="11" fillId="0" borderId="37" xfId="0" applyNumberFormat="1" applyFont="1" applyFill="1" applyBorder="1" applyAlignment="1" applyProtection="1">
      <alignment vertical="center"/>
      <protection locked="0"/>
    </xf>
    <xf numFmtId="49" fontId="11" fillId="0" borderId="37" xfId="0" applyNumberFormat="1" applyFont="1" applyFill="1" applyBorder="1" applyAlignment="1" applyProtection="1">
      <alignment horizontal="right" vertical="center"/>
      <protection locked="0"/>
    </xf>
    <xf numFmtId="3" fontId="1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0" xfId="0" applyNumberFormat="1" applyFont="1" applyFill="1" applyBorder="1" applyAlignment="1" applyProtection="1">
      <alignment vertical="center"/>
      <protection locked="0"/>
    </xf>
    <xf numFmtId="49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8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/>
      <protection/>
    </xf>
    <xf numFmtId="49" fontId="12" fillId="0" borderId="12" xfId="0" applyNumberFormat="1" applyFont="1" applyFill="1" applyBorder="1" applyAlignment="1">
      <alignment horizontal="left" vertical="center"/>
    </xf>
    <xf numFmtId="3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3" xfId="0" applyNumberFormat="1" applyFont="1" applyFill="1" applyBorder="1" applyAlignment="1" applyProtection="1">
      <alignment horizontal="righ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171" fontId="11" fillId="0" borderId="26" xfId="0" applyNumberFormat="1" applyFont="1" applyFill="1" applyBorder="1" applyAlignment="1">
      <alignment horizontal="left" vertical="center" wrapText="1" indent="1"/>
    </xf>
    <xf numFmtId="171" fontId="25" fillId="0" borderId="0" xfId="0" applyNumberFormat="1" applyFont="1" applyFill="1" applyBorder="1" applyAlignment="1">
      <alignment horizontal="left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6" xfId="0" applyNumberFormat="1" applyFont="1" applyFill="1" applyBorder="1" applyAlignment="1">
      <alignment horizontal="right" vertical="center" wrapText="1"/>
    </xf>
    <xf numFmtId="4" fontId="11" fillId="0" borderId="31" xfId="0" applyNumberFormat="1" applyFont="1" applyFill="1" applyBorder="1" applyAlignment="1">
      <alignment horizontal="right" vertical="center" wrapText="1"/>
    </xf>
    <xf numFmtId="4" fontId="11" fillId="0" borderId="33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Fill="1" applyBorder="1" applyAlignment="1">
      <alignment horizontal="right" vertical="center" wrapText="1"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right" vertical="center"/>
      <protection locked="0"/>
    </xf>
    <xf numFmtId="164" fontId="4" fillId="0" borderId="45" xfId="0" applyNumberFormat="1" applyFont="1" applyFill="1" applyBorder="1" applyAlignment="1" applyProtection="1">
      <alignment horizontal="centerContinuous" vertical="center"/>
      <protection/>
    </xf>
    <xf numFmtId="164" fontId="4" fillId="0" borderId="46" xfId="0" applyNumberFormat="1" applyFont="1" applyFill="1" applyBorder="1" applyAlignment="1" applyProtection="1">
      <alignment horizontal="centerContinuous" vertical="center"/>
      <protection/>
    </xf>
    <xf numFmtId="164" fontId="4" fillId="0" borderId="47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4" fillId="0" borderId="23" xfId="0" applyNumberFormat="1" applyFont="1" applyFill="1" applyBorder="1" applyAlignment="1" applyProtection="1">
      <alignment horizontal="center" vertical="center"/>
      <protection/>
    </xf>
    <xf numFmtId="164" fontId="4" fillId="0" borderId="48" xfId="0" applyNumberFormat="1" applyFont="1" applyFill="1" applyBorder="1" applyAlignment="1" applyProtection="1">
      <alignment horizontal="center" vertical="center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41" xfId="0" applyNumberFormat="1" applyFont="1" applyFill="1" applyBorder="1" applyAlignment="1" applyProtection="1">
      <alignment horizontal="center" vertical="center" wrapText="1"/>
      <protection/>
    </xf>
    <xf numFmtId="164" fontId="11" fillId="0" borderId="41" xfId="0" applyNumberFormat="1" applyFont="1" applyFill="1" applyBorder="1" applyAlignment="1" applyProtection="1">
      <alignment vertical="center" wrapText="1"/>
      <protection/>
    </xf>
    <xf numFmtId="164" fontId="11" fillId="0" borderId="45" xfId="0" applyNumberFormat="1" applyFont="1" applyFill="1" applyBorder="1" applyAlignment="1" applyProtection="1">
      <alignment vertical="center" wrapText="1"/>
      <protection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11" fillId="0" borderId="24" xfId="0" applyNumberFormat="1" applyFont="1" applyFill="1" applyBorder="1" applyAlignment="1" applyProtection="1">
      <alignment vertical="center" wrapText="1"/>
      <protection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9" xfId="0" applyNumberFormat="1" applyFont="1" applyFill="1" applyBorder="1" applyAlignment="1" applyProtection="1">
      <alignment vertical="center" wrapText="1"/>
      <protection/>
    </xf>
    <xf numFmtId="164" fontId="11" fillId="0" borderId="50" xfId="0" applyNumberFormat="1" applyFont="1" applyFill="1" applyBorder="1" applyAlignment="1" applyProtection="1">
      <alignment vertical="center" wrapText="1"/>
      <protection/>
    </xf>
    <xf numFmtId="1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2" fillId="24" borderId="51" xfId="0" applyNumberFormat="1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 wrapText="1"/>
      <protection/>
    </xf>
    <xf numFmtId="164" fontId="11" fillId="0" borderId="51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right" vertical="center" wrapText="1" indent="1"/>
    </xf>
    <xf numFmtId="164" fontId="11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52" xfId="0" applyNumberFormat="1" applyFont="1" applyFill="1" applyBorder="1" applyAlignment="1">
      <alignment horizontal="left" vertical="center" wrapText="1" indent="2"/>
    </xf>
    <xf numFmtId="164" fontId="11" fillId="0" borderId="17" xfId="0" applyNumberFormat="1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horizontal="right" vertical="center" wrapText="1" indent="1"/>
    </xf>
    <xf numFmtId="164" fontId="1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52" xfId="0" applyNumberFormat="1" applyFont="1" applyFill="1" applyBorder="1" applyAlignment="1">
      <alignment horizontal="right" vertical="center" wrapText="1" indent="2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/>
      <protection locked="0"/>
    </xf>
    <xf numFmtId="164" fontId="11" fillId="0" borderId="24" xfId="0" applyNumberFormat="1" applyFont="1" applyFill="1" applyBorder="1" applyAlignment="1" applyProtection="1">
      <alignment vertical="center"/>
      <protection/>
    </xf>
    <xf numFmtId="164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 locked="0"/>
    </xf>
    <xf numFmtId="164" fontId="11" fillId="0" borderId="51" xfId="0" applyNumberFormat="1" applyFont="1" applyFill="1" applyBorder="1" applyAlignment="1" applyProtection="1">
      <alignment vertical="center"/>
      <protection/>
    </xf>
    <xf numFmtId="164" fontId="11" fillId="0" borderId="22" xfId="0" applyNumberFormat="1" applyFont="1" applyFill="1" applyBorder="1" applyAlignment="1" applyProtection="1">
      <alignment vertical="center"/>
      <protection/>
    </xf>
    <xf numFmtId="164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 applyProtection="1">
      <alignment horizontal="right" vertical="center" wrapText="1" indent="1"/>
      <protection/>
    </xf>
    <xf numFmtId="0" fontId="16" fillId="0" borderId="54" xfId="0" applyFont="1" applyFill="1" applyBorder="1" applyAlignment="1" applyProtection="1">
      <alignment horizontal="lef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2" xfId="0" applyFont="1" applyFill="1" applyBorder="1" applyAlignment="1" applyProtection="1">
      <alignment horizontal="right" vertical="center" wrapText="1" indent="1"/>
      <protection/>
    </xf>
    <xf numFmtId="0" fontId="16" fillId="0" borderId="56" xfId="0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2" xfId="0" applyFont="1" applyFill="1" applyBorder="1" applyAlignment="1">
      <alignment horizontal="right" vertical="center" wrapText="1" indent="1"/>
    </xf>
    <xf numFmtId="0" fontId="16" fillId="0" borderId="56" xfId="0" applyFont="1" applyFill="1" applyBorder="1" applyAlignment="1" applyProtection="1">
      <alignment horizontal="left" vertical="center" wrapText="1" indent="8"/>
      <protection locked="0"/>
    </xf>
    <xf numFmtId="0" fontId="12" fillId="0" borderId="53" xfId="0" applyFont="1" applyFill="1" applyBorder="1" applyAlignment="1">
      <alignment horizontal="righ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right" vertical="center" indent="1"/>
    </xf>
    <xf numFmtId="0" fontId="12" fillId="0" borderId="41" xfId="0" applyFont="1" applyFill="1" applyBorder="1" applyAlignment="1" applyProtection="1">
      <alignment horizontal="left" vertical="center" indent="1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right" vertical="center" indent="1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>
      <alignment horizontal="right" vertical="center" indent="1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25" fillId="0" borderId="10" xfId="62" applyNumberFormat="1" applyFont="1" applyFill="1" applyBorder="1" applyAlignment="1" applyProtection="1">
      <alignment horizontal="right" vertical="center" wrapText="1"/>
      <protection locked="0"/>
    </xf>
    <xf numFmtId="173" fontId="12" fillId="0" borderId="10" xfId="61" applyNumberFormat="1" applyFont="1" applyFill="1" applyBorder="1" applyAlignment="1" applyProtection="1">
      <alignment horizontal="center" vertical="center"/>
      <protection/>
    </xf>
    <xf numFmtId="173" fontId="12" fillId="0" borderId="21" xfId="6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4" fillId="0" borderId="5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5"/>
    </xf>
    <xf numFmtId="175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center" vertical="center"/>
    </xf>
    <xf numFmtId="175" fontId="10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4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3" xfId="0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 vertical="center" indent="5"/>
    </xf>
    <xf numFmtId="175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Font="1" applyFill="1" applyBorder="1" applyAlignment="1">
      <alignment horizontal="right" vertical="center" wrapText="1" indent="1"/>
    </xf>
    <xf numFmtId="0" fontId="11" fillId="0" borderId="15" xfId="0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horizontal="right" vertical="center" wrapText="1" indent="2"/>
    </xf>
    <xf numFmtId="164" fontId="11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 horizontal="center"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4" fillId="0" borderId="38" xfId="0" applyFont="1" applyBorder="1" applyAlignment="1" applyProtection="1">
      <alignment horizontal="center" vertical="top" wrapText="1"/>
      <protection/>
    </xf>
    <xf numFmtId="0" fontId="34" fillId="0" borderId="12" xfId="0" applyFont="1" applyBorder="1" applyAlignment="1" applyProtection="1">
      <alignment horizontal="center" vertical="top" wrapText="1"/>
      <protection/>
    </xf>
    <xf numFmtId="0" fontId="34" fillId="0" borderId="14" xfId="0" applyFont="1" applyBorder="1" applyAlignment="1" applyProtection="1">
      <alignment horizontal="center" vertical="top" wrapText="1"/>
      <protection/>
    </xf>
    <xf numFmtId="0" fontId="34" fillId="25" borderId="15" xfId="0" applyFont="1" applyFill="1" applyBorder="1" applyAlignment="1" applyProtection="1">
      <alignment horizontal="center" vertical="top" wrapText="1"/>
      <protection/>
    </xf>
    <xf numFmtId="0" fontId="36" fillId="0" borderId="42" xfId="0" applyFont="1" applyBorder="1" applyAlignment="1" applyProtection="1">
      <alignment horizontal="left"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0" fontId="36" fillId="0" borderId="11" xfId="0" applyFont="1" applyBorder="1" applyAlignment="1" applyProtection="1">
      <alignment horizontal="left" vertical="top" wrapText="1"/>
      <protection locked="0"/>
    </xf>
    <xf numFmtId="9" fontId="36" fillId="0" borderId="42" xfId="69" applyFont="1" applyBorder="1" applyAlignment="1" applyProtection="1">
      <alignment horizontal="center" vertical="center" wrapText="1"/>
      <protection locked="0"/>
    </xf>
    <xf numFmtId="9" fontId="36" fillId="0" borderId="10" xfId="69" applyFont="1" applyBorder="1" applyAlignment="1" applyProtection="1">
      <alignment horizontal="center" vertical="center" wrapText="1"/>
      <protection locked="0"/>
    </xf>
    <xf numFmtId="9" fontId="36" fillId="0" borderId="11" xfId="69" applyFont="1" applyBorder="1" applyAlignment="1" applyProtection="1">
      <alignment horizontal="center" vertical="center" wrapText="1"/>
      <protection locked="0"/>
    </xf>
    <xf numFmtId="166" fontId="36" fillId="0" borderId="42" xfId="40" applyNumberFormat="1" applyFont="1" applyBorder="1" applyAlignment="1" applyProtection="1">
      <alignment horizontal="center" vertical="center" wrapText="1"/>
      <protection locked="0"/>
    </xf>
    <xf numFmtId="166" fontId="36" fillId="0" borderId="10" xfId="40" applyNumberFormat="1" applyFont="1" applyBorder="1" applyAlignment="1" applyProtection="1">
      <alignment horizontal="center" vertical="center" wrapText="1"/>
      <protection locked="0"/>
    </xf>
    <xf numFmtId="166" fontId="36" fillId="0" borderId="11" xfId="40" applyNumberFormat="1" applyFont="1" applyBorder="1" applyAlignment="1" applyProtection="1">
      <alignment horizontal="center" vertical="center" wrapText="1"/>
      <protection locked="0"/>
    </xf>
    <xf numFmtId="166" fontId="36" fillId="0" borderId="15" xfId="40" applyNumberFormat="1" applyFont="1" applyBorder="1" applyAlignment="1" applyProtection="1">
      <alignment horizontal="center" vertical="center" wrapText="1"/>
      <protection/>
    </xf>
    <xf numFmtId="166" fontId="36" fillId="0" borderId="55" xfId="40" applyNumberFormat="1" applyFont="1" applyBorder="1" applyAlignment="1" applyProtection="1">
      <alignment horizontal="center" vertical="top" wrapText="1"/>
      <protection locked="0"/>
    </xf>
    <xf numFmtId="166" fontId="36" fillId="0" borderId="18" xfId="40" applyNumberFormat="1" applyFont="1" applyBorder="1" applyAlignment="1" applyProtection="1">
      <alignment horizontal="center" vertical="top" wrapText="1"/>
      <protection locked="0"/>
    </xf>
    <xf numFmtId="166" fontId="36" fillId="0" borderId="62" xfId="40" applyNumberFormat="1" applyFont="1" applyBorder="1" applyAlignment="1" applyProtection="1">
      <alignment horizontal="center" vertical="top" wrapText="1"/>
      <protection locked="0"/>
    </xf>
    <xf numFmtId="166" fontId="36" fillId="0" borderId="16" xfId="40" applyNumberFormat="1" applyFont="1" applyBorder="1" applyAlignment="1" applyProtection="1">
      <alignment horizontal="center" vertical="top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64" xfId="0" applyFont="1" applyBorder="1" applyAlignment="1" applyProtection="1">
      <alignment vertical="center" wrapTex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43" xfId="0" applyNumberFormat="1" applyFont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5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19" xfId="60" applyFont="1" applyFill="1" applyBorder="1" applyAlignment="1" applyProtection="1">
      <alignment horizontal="left" vertical="center" wrapText="1" indent="1"/>
      <protection/>
    </xf>
    <xf numFmtId="0" fontId="12" fillId="0" borderId="10" xfId="60" applyFont="1" applyFill="1" applyBorder="1" applyAlignment="1" applyProtection="1">
      <alignment horizontal="left" vertical="center" wrapText="1" indent="1"/>
      <protection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0" fontId="12" fillId="0" borderId="41" xfId="60" applyFont="1" applyFill="1" applyBorder="1" applyAlignment="1" applyProtection="1">
      <alignment horizontal="left" vertical="center" wrapText="1" indent="1"/>
      <protection/>
    </xf>
    <xf numFmtId="0" fontId="12" fillId="0" borderId="56" xfId="60" applyFont="1" applyFill="1" applyBorder="1" applyAlignment="1" applyProtection="1">
      <alignment horizontal="left" vertical="center" wrapText="1" indent="1"/>
      <protection/>
    </xf>
    <xf numFmtId="0" fontId="12" fillId="0" borderId="11" xfId="60" applyFont="1" applyFill="1" applyBorder="1" applyAlignment="1" applyProtection="1">
      <alignment horizontal="left" vertical="center" wrapText="1" indent="1"/>
      <protection/>
    </xf>
    <xf numFmtId="49" fontId="12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49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53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17" xfId="60" applyFont="1" applyFill="1" applyBorder="1" applyAlignment="1" applyProtection="1">
      <alignment horizontal="left" vertical="center" wrapText="1" indent="1"/>
      <protection/>
    </xf>
    <xf numFmtId="0" fontId="11" fillId="0" borderId="15" xfId="60" applyFont="1" applyFill="1" applyBorder="1" applyAlignment="1" applyProtection="1">
      <alignment horizontal="left" vertical="center" wrapText="1" indent="1"/>
      <protection/>
    </xf>
    <xf numFmtId="0" fontId="11" fillId="0" borderId="57" xfId="60" applyFont="1" applyFill="1" applyBorder="1" applyAlignment="1" applyProtection="1">
      <alignment horizontal="left" vertical="center" wrapText="1" indent="1"/>
      <protection/>
    </xf>
    <xf numFmtId="0" fontId="11" fillId="0" borderId="15" xfId="60" applyFont="1" applyFill="1" applyBorder="1" applyAlignment="1" applyProtection="1">
      <alignment vertical="center" wrapText="1"/>
      <protection/>
    </xf>
    <xf numFmtId="0" fontId="11" fillId="0" borderId="58" xfId="60" applyFont="1" applyFill="1" applyBorder="1" applyAlignment="1" applyProtection="1">
      <alignment vertical="center" wrapText="1"/>
      <protection/>
    </xf>
    <xf numFmtId="0" fontId="11" fillId="0" borderId="17" xfId="60" applyFont="1" applyFill="1" applyBorder="1" applyAlignment="1" applyProtection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center" vertical="center" wrapText="1"/>
      <protection/>
    </xf>
    <xf numFmtId="0" fontId="11" fillId="0" borderId="16" xfId="60" applyFont="1" applyFill="1" applyBorder="1" applyAlignment="1" applyProtection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left" vertical="center" wrapText="1" indent="1"/>
      <protection/>
    </xf>
    <xf numFmtId="0" fontId="2" fillId="0" borderId="20" xfId="0" applyFont="1" applyFill="1" applyBorder="1" applyAlignment="1" applyProtection="1">
      <alignment horizontal="right"/>
      <protection/>
    </xf>
    <xf numFmtId="164" fontId="20" fillId="0" borderId="20" xfId="60" applyNumberFormat="1" applyFont="1" applyFill="1" applyBorder="1" applyAlignment="1" applyProtection="1">
      <alignment horizontal="left" vertical="center"/>
      <protection/>
    </xf>
    <xf numFmtId="0" fontId="12" fillId="0" borderId="10" xfId="60" applyFont="1" applyFill="1" applyBorder="1" applyAlignment="1" applyProtection="1">
      <alignment horizontal="left" indent="6"/>
      <protection/>
    </xf>
    <xf numFmtId="0" fontId="12" fillId="0" borderId="10" xfId="60" applyFont="1" applyFill="1" applyBorder="1" applyAlignment="1" applyProtection="1">
      <alignment horizontal="left" vertical="center" wrapText="1" indent="6"/>
      <protection/>
    </xf>
    <xf numFmtId="0" fontId="12" fillId="0" borderId="11" xfId="60" applyFont="1" applyFill="1" applyBorder="1" applyAlignment="1" applyProtection="1">
      <alignment horizontal="left" vertical="center" wrapText="1" indent="6"/>
      <protection/>
    </xf>
    <xf numFmtId="0" fontId="12" fillId="0" borderId="21" xfId="60" applyFont="1" applyFill="1" applyBorder="1" applyAlignment="1" applyProtection="1">
      <alignment horizontal="left" vertical="center" wrapText="1" indent="6"/>
      <protection/>
    </xf>
    <xf numFmtId="164" fontId="11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164" fontId="11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20" xfId="0" applyFont="1" applyFill="1" applyBorder="1" applyAlignment="1" applyProtection="1">
      <alignment horizontal="right" vertical="center"/>
      <protection/>
    </xf>
    <xf numFmtId="0" fontId="15" fillId="0" borderId="64" xfId="0" applyFont="1" applyBorder="1" applyAlignment="1" applyProtection="1">
      <alignment horizontal="left" vertical="center" wrapText="1" indent="1"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Alignment="1" applyProtection="1">
      <alignment horizontal="right" vertical="center" indent="1"/>
      <protection/>
    </xf>
    <xf numFmtId="164" fontId="11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0" applyFont="1" applyFill="1" applyBorder="1" applyAlignment="1" applyProtection="1">
      <alignment horizontal="left" vertical="center" wrapText="1" indent="6"/>
      <protection/>
    </xf>
    <xf numFmtId="0" fontId="6" fillId="0" borderId="0" xfId="60" applyFill="1" applyProtection="1">
      <alignment/>
      <protection/>
    </xf>
    <xf numFmtId="0" fontId="12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2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8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6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64" fontId="11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43" xfId="60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vertical="center" wrapText="1"/>
      <protection/>
    </xf>
    <xf numFmtId="0" fontId="17" fillId="0" borderId="68" xfId="0" applyFont="1" applyBorder="1" applyAlignment="1" applyProtection="1">
      <alignment vertical="center" wrapText="1"/>
      <protection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60" applyFill="1" applyAlignment="1" applyProtection="1">
      <alignment horizontal="left" vertical="center" inden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11" fillId="0" borderId="68" xfId="0" applyNumberFormat="1" applyFont="1" applyFill="1" applyBorder="1" applyAlignment="1" applyProtection="1">
      <alignment horizontal="center" vertical="center" wrapText="1"/>
      <protection/>
    </xf>
    <xf numFmtId="164" fontId="11" fillId="0" borderId="64" xfId="0" applyNumberFormat="1" applyFont="1" applyFill="1" applyBorder="1" applyAlignment="1" applyProtection="1">
      <alignment horizontal="center" vertical="center" wrapText="1"/>
      <protection/>
    </xf>
    <xf numFmtId="164" fontId="11" fillId="0" borderId="71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17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0" fontId="11" fillId="0" borderId="17" xfId="0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 applyProtection="1">
      <alignment horizontal="center" vertical="center" wrapText="1"/>
      <protection/>
    </xf>
    <xf numFmtId="164" fontId="11" fillId="0" borderId="51" xfId="0" applyNumberFormat="1" applyFont="1" applyFill="1" applyBorder="1" applyAlignment="1" applyProtection="1">
      <alignment horizontal="center" vertical="center" wrapText="1"/>
      <protection/>
    </xf>
    <xf numFmtId="164" fontId="11" fillId="0" borderId="7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62" applyFill="1" applyProtection="1">
      <alignment/>
      <protection/>
    </xf>
    <xf numFmtId="0" fontId="38" fillId="0" borderId="0" xfId="62" applyFont="1" applyFill="1" applyProtection="1">
      <alignment/>
      <protection/>
    </xf>
    <xf numFmtId="0" fontId="25" fillId="0" borderId="53" xfId="62" applyFont="1" applyFill="1" applyBorder="1" applyAlignment="1" applyProtection="1">
      <alignment horizontal="center" vertical="center" wrapText="1"/>
      <protection/>
    </xf>
    <xf numFmtId="0" fontId="25" fillId="0" borderId="21" xfId="62" applyFont="1" applyFill="1" applyBorder="1" applyAlignment="1" applyProtection="1">
      <alignment horizontal="center" vertical="center" wrapText="1"/>
      <protection/>
    </xf>
    <xf numFmtId="0" fontId="25" fillId="0" borderId="22" xfId="62" applyFont="1" applyFill="1" applyBorder="1" applyAlignment="1" applyProtection="1">
      <alignment horizontal="center" vertical="center" wrapText="1"/>
      <protection/>
    </xf>
    <xf numFmtId="0" fontId="26" fillId="0" borderId="0" xfId="62" applyFill="1" applyAlignment="1" applyProtection="1">
      <alignment horizontal="center" vertical="center"/>
      <protection/>
    </xf>
    <xf numFmtId="0" fontId="17" fillId="0" borderId="49" xfId="62" applyFont="1" applyFill="1" applyBorder="1" applyAlignment="1" applyProtection="1">
      <alignment vertical="center" wrapText="1"/>
      <protection/>
    </xf>
    <xf numFmtId="173" fontId="12" fillId="0" borderId="41" xfId="61" applyNumberFormat="1" applyFont="1" applyFill="1" applyBorder="1" applyAlignment="1" applyProtection="1">
      <alignment horizontal="center" vertical="center"/>
      <protection/>
    </xf>
    <xf numFmtId="172" fontId="17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24" fillId="0" borderId="12" xfId="62" applyFont="1" applyFill="1" applyBorder="1" applyAlignment="1" applyProtection="1">
      <alignment horizontal="left" vertical="center" wrapText="1" indent="1"/>
      <protection/>
    </xf>
    <xf numFmtId="172" fontId="25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18" xfId="62" applyNumberFormat="1" applyFont="1" applyFill="1" applyBorder="1" applyAlignment="1" applyProtection="1">
      <alignment horizontal="right" vertical="center" wrapText="1"/>
      <protection/>
    </xf>
    <xf numFmtId="0" fontId="17" fillId="0" borderId="53" xfId="62" applyFont="1" applyFill="1" applyBorder="1" applyAlignment="1" applyProtection="1">
      <alignment vertical="center" wrapText="1"/>
      <protection/>
    </xf>
    <xf numFmtId="172" fontId="17" fillId="0" borderId="21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6" fillId="0" borderId="0" xfId="62" applyNumberFormat="1" applyFont="1" applyFill="1" applyProtection="1">
      <alignment/>
      <protection/>
    </xf>
    <xf numFmtId="3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Protection="1">
      <alignment/>
      <protection/>
    </xf>
    <xf numFmtId="0" fontId="26" fillId="0" borderId="0" xfId="62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textRotation="180" wrapText="1"/>
      <protection locked="0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61" applyFill="1" applyAlignment="1" applyProtection="1">
      <alignment horizontal="center" vertical="center"/>
      <protection/>
    </xf>
    <xf numFmtId="49" fontId="11" fillId="0" borderId="53" xfId="61" applyNumberFormat="1" applyFont="1" applyFill="1" applyBorder="1" applyAlignment="1" applyProtection="1">
      <alignment horizontal="center" vertical="center" wrapText="1"/>
      <protection/>
    </xf>
    <xf numFmtId="49" fontId="11" fillId="0" borderId="21" xfId="61" applyNumberFormat="1" applyFont="1" applyFill="1" applyBorder="1" applyAlignment="1" applyProtection="1">
      <alignment horizontal="center" vertical="center"/>
      <protection/>
    </xf>
    <xf numFmtId="49" fontId="11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2" fillId="0" borderId="42" xfId="61" applyNumberFormat="1" applyFont="1" applyFill="1" applyBorder="1" applyAlignment="1" applyProtection="1">
      <alignment horizontal="center" vertical="center"/>
      <protection/>
    </xf>
    <xf numFmtId="174" fontId="12" fillId="0" borderId="55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174" fontId="11" fillId="0" borderId="18" xfId="61" applyNumberFormat="1" applyFont="1" applyFill="1" applyBorder="1" applyAlignment="1" applyProtection="1">
      <alignment vertical="center"/>
      <protection/>
    </xf>
    <xf numFmtId="174" fontId="11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1" fillId="0" borderId="53" xfId="61" applyFont="1" applyFill="1" applyBorder="1" applyAlignment="1" applyProtection="1">
      <alignment horizontal="left" vertical="center" wrapText="1"/>
      <protection/>
    </xf>
    <xf numFmtId="174" fontId="11" fillId="0" borderId="22" xfId="61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 applyProtection="1">
      <alignment/>
      <protection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0" fontId="3" fillId="0" borderId="0" xfId="60" applyFont="1" applyFill="1" applyAlignment="1" applyProtection="1">
      <alignment horizontal="center"/>
      <protection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49" xfId="60" applyFont="1" applyFill="1" applyBorder="1" applyAlignment="1" applyProtection="1">
      <alignment horizontal="center" vertical="center" wrapText="1"/>
      <protection/>
    </xf>
    <xf numFmtId="0" fontId="4" fillId="0" borderId="53" xfId="60" applyFont="1" applyFill="1" applyBorder="1" applyAlignment="1" applyProtection="1">
      <alignment horizontal="center" vertical="center" wrapText="1"/>
      <protection/>
    </xf>
    <xf numFmtId="0" fontId="4" fillId="0" borderId="41" xfId="60" applyFont="1" applyFill="1" applyBorder="1" applyAlignment="1" applyProtection="1">
      <alignment horizontal="center" vertical="center" wrapText="1"/>
      <protection/>
    </xf>
    <xf numFmtId="0" fontId="4" fillId="0" borderId="21" xfId="60" applyFont="1" applyFill="1" applyBorder="1" applyAlignment="1" applyProtection="1">
      <alignment horizontal="center" vertical="center" wrapText="1"/>
      <protection/>
    </xf>
    <xf numFmtId="164" fontId="4" fillId="0" borderId="41" xfId="60" applyNumberFormat="1" applyFont="1" applyFill="1" applyBorder="1" applyAlignment="1" applyProtection="1">
      <alignment horizontal="center" vertical="center"/>
      <protection/>
    </xf>
    <xf numFmtId="164" fontId="4" fillId="0" borderId="61" xfId="60" applyNumberFormat="1" applyFont="1" applyFill="1" applyBorder="1" applyAlignment="1" applyProtection="1">
      <alignment horizontal="center" vertical="center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20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textRotation="180" wrapText="1"/>
      <protection locked="0"/>
    </xf>
    <xf numFmtId="164" fontId="9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5" fillId="0" borderId="37" xfId="0" applyNumberFormat="1" applyFont="1" applyFill="1" applyBorder="1" applyAlignment="1">
      <alignment horizontal="left" vertical="center" wrapText="1"/>
    </xf>
    <xf numFmtId="164" fontId="11" fillId="0" borderId="26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/>
    </xf>
    <xf numFmtId="164" fontId="11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6" xfId="0" applyNumberFormat="1" applyFill="1" applyBorder="1" applyAlignment="1" applyProtection="1">
      <alignment horizontal="left" vertical="center" wrapText="1"/>
      <protection locked="0"/>
    </xf>
    <xf numFmtId="164" fontId="0" fillId="0" borderId="73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7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left" vertical="center" wrapText="1" indent="2"/>
    </xf>
    <xf numFmtId="164" fontId="1" fillId="0" borderId="75" xfId="0" applyNumberFormat="1" applyFont="1" applyFill="1" applyBorder="1" applyAlignment="1">
      <alignment horizontal="left" vertical="center" wrapText="1" indent="2"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textRotation="180" wrapText="1"/>
    </xf>
    <xf numFmtId="164" fontId="4" fillId="0" borderId="65" xfId="0" applyNumberFormat="1" applyFont="1" applyFill="1" applyBorder="1" applyAlignment="1">
      <alignment horizontal="center" vertical="center" wrapText="1"/>
    </xf>
    <xf numFmtId="164" fontId="4" fillId="0" borderId="7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 applyProtection="1">
      <alignment horizontal="left" vertical="center"/>
      <protection/>
    </xf>
    <xf numFmtId="0" fontId="11" fillId="0" borderId="52" xfId="0" applyFont="1" applyFill="1" applyBorder="1" applyAlignment="1" applyProtection="1">
      <alignment horizontal="left" vertical="center"/>
      <protection/>
    </xf>
    <xf numFmtId="0" fontId="4" fillId="0" borderId="72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65" xfId="0" applyFont="1" applyFill="1" applyBorder="1" applyAlignment="1" applyProtection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4" fillId="0" borderId="36" xfId="0" applyFont="1" applyFill="1" applyBorder="1" applyAlignment="1">
      <alignment horizontal="left" vertical="center" indent="2"/>
    </xf>
    <xf numFmtId="0" fontId="4" fillId="0" borderId="52" xfId="0" applyFont="1" applyFill="1" applyBorder="1" applyAlignment="1">
      <alignment horizontal="left" vertical="center" indent="2"/>
    </xf>
    <xf numFmtId="0" fontId="26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center" vertical="center" wrapText="1"/>
      <protection/>
    </xf>
    <xf numFmtId="0" fontId="28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horizontal="right"/>
      <protection/>
    </xf>
    <xf numFmtId="0" fontId="30" fillId="0" borderId="57" xfId="62" applyFont="1" applyFill="1" applyBorder="1" applyAlignment="1" applyProtection="1">
      <alignment horizontal="center" vertical="center" wrapText="1"/>
      <protection/>
    </xf>
    <xf numFmtId="0" fontId="30" fillId="0" borderId="13" xfId="62" applyFont="1" applyFill="1" applyBorder="1" applyAlignment="1" applyProtection="1">
      <alignment horizontal="center" vertical="center" wrapText="1"/>
      <protection/>
    </xf>
    <xf numFmtId="0" fontId="30" fillId="0" borderId="38" xfId="62" applyFont="1" applyFill="1" applyBorder="1" applyAlignment="1" applyProtection="1">
      <alignment horizontal="center" vertical="center" wrapText="1"/>
      <protection/>
    </xf>
    <xf numFmtId="0" fontId="20" fillId="0" borderId="58" xfId="61" applyFont="1" applyFill="1" applyBorder="1" applyAlignment="1" applyProtection="1">
      <alignment horizontal="center" vertical="center" textRotation="90"/>
      <protection/>
    </xf>
    <xf numFmtId="0" fontId="20" fillId="0" borderId="19" xfId="61" applyFont="1" applyFill="1" applyBorder="1" applyAlignment="1" applyProtection="1">
      <alignment horizontal="center" vertical="center" textRotation="90"/>
      <protection/>
    </xf>
    <xf numFmtId="0" fontId="20" fillId="0" borderId="42" xfId="61" applyFont="1" applyFill="1" applyBorder="1" applyAlignment="1" applyProtection="1">
      <alignment horizontal="center" vertical="center" textRotation="90"/>
      <protection/>
    </xf>
    <xf numFmtId="0" fontId="29" fillId="0" borderId="41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vertical="center" wrapText="1"/>
      <protection/>
    </xf>
    <xf numFmtId="0" fontId="29" fillId="0" borderId="60" xfId="62" applyFont="1" applyFill="1" applyBorder="1" applyAlignment="1" applyProtection="1">
      <alignment horizontal="center" vertical="center" wrapText="1"/>
      <protection/>
    </xf>
    <xf numFmtId="0" fontId="29" fillId="0" borderId="55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wrapText="1"/>
      <protection/>
    </xf>
    <xf numFmtId="0" fontId="29" fillId="0" borderId="18" xfId="62" applyFont="1" applyFill="1" applyBorder="1" applyAlignment="1" applyProtection="1">
      <alignment horizontal="center" wrapText="1"/>
      <protection/>
    </xf>
    <xf numFmtId="0" fontId="26" fillId="0" borderId="0" xfId="62" applyFont="1" applyFill="1" applyAlignment="1" applyProtection="1">
      <alignment horizontal="center"/>
      <protection/>
    </xf>
    <xf numFmtId="0" fontId="1" fillId="0" borderId="0" xfId="61" applyFont="1" applyFill="1" applyAlignment="1" applyProtection="1">
      <alignment horizontal="center" vertical="center" wrapText="1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3" fillId="0" borderId="49" xfId="6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20" fillId="0" borderId="41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2" fillId="0" borderId="61" xfId="61" applyFont="1" applyFill="1" applyBorder="1" applyAlignment="1" applyProtection="1">
      <alignment horizontal="center" vertical="center" wrapText="1"/>
      <protection/>
    </xf>
    <xf numFmtId="0" fontId="2" fillId="0" borderId="18" xfId="61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 wrapText="1"/>
      <protection/>
    </xf>
    <xf numFmtId="0" fontId="34" fillId="0" borderId="15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textRotation="180"/>
      <protection/>
    </xf>
    <xf numFmtId="0" fontId="19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P&#201;NZ&#220;GY%202014\2014.&#233;vi%20z&#225;rsz&#225;mad&#225;s\Sellye%20V.&#214;nk.%202014.&#233;vi%20z&#225;rsz&#225;mad&#225;s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255" customWidth="1"/>
    <col min="2" max="2" width="66.125" style="255" customWidth="1"/>
    <col min="3" max="16384" width="9.375" style="255" customWidth="1"/>
  </cols>
  <sheetData>
    <row r="1" ht="18.75">
      <c r="A1" s="430" t="s">
        <v>103</v>
      </c>
    </row>
    <row r="3" spans="1:2" ht="12.75">
      <c r="A3" s="431"/>
      <c r="B3" s="431"/>
    </row>
    <row r="4" spans="1:2" ht="15.75">
      <c r="A4" s="405" t="s">
        <v>500</v>
      </c>
      <c r="B4" s="432"/>
    </row>
    <row r="5" spans="1:2" s="433" customFormat="1" ht="12.75">
      <c r="A5" s="431"/>
      <c r="B5" s="431"/>
    </row>
    <row r="6" spans="1:2" ht="12.75">
      <c r="A6" s="431" t="s">
        <v>504</v>
      </c>
      <c r="B6" s="431" t="s">
        <v>505</v>
      </c>
    </row>
    <row r="7" spans="1:2" ht="12.75">
      <c r="A7" s="431" t="s">
        <v>506</v>
      </c>
      <c r="B7" s="431" t="s">
        <v>507</v>
      </c>
    </row>
    <row r="8" spans="1:2" ht="12.75">
      <c r="A8" s="431" t="s">
        <v>508</v>
      </c>
      <c r="B8" s="431" t="s">
        <v>509</v>
      </c>
    </row>
    <row r="9" spans="1:2" ht="12.75">
      <c r="A9" s="431"/>
      <c r="B9" s="431"/>
    </row>
    <row r="10" spans="1:2" ht="15.75">
      <c r="A10" s="405" t="str">
        <f>+CONCATENATE(LEFT(A4,4),". évi módosított előirányzat BEVÉTELEK")</f>
        <v>2014. évi módosított előirányzat BEVÉTELEK</v>
      </c>
      <c r="B10" s="432"/>
    </row>
    <row r="11" spans="1:2" ht="12.75">
      <c r="A11" s="431"/>
      <c r="B11" s="431"/>
    </row>
    <row r="12" spans="1:2" s="433" customFormat="1" ht="12.75">
      <c r="A12" s="431" t="s">
        <v>510</v>
      </c>
      <c r="B12" s="431" t="s">
        <v>516</v>
      </c>
    </row>
    <row r="13" spans="1:2" ht="12.75">
      <c r="A13" s="431" t="s">
        <v>511</v>
      </c>
      <c r="B13" s="431" t="s">
        <v>517</v>
      </c>
    </row>
    <row r="14" spans="1:2" ht="12.75">
      <c r="A14" s="431" t="s">
        <v>512</v>
      </c>
      <c r="B14" s="431" t="s">
        <v>518</v>
      </c>
    </row>
    <row r="15" spans="1:2" ht="12.75">
      <c r="A15" s="431"/>
      <c r="B15" s="431"/>
    </row>
    <row r="16" spans="1:2" ht="14.25">
      <c r="A16" s="434" t="str">
        <f>+CONCATENATE(LEFT(A4,4),". évi teljesítés BEVÉTELEK")</f>
        <v>2014. évi teljesítés BEVÉTELEK</v>
      </c>
      <c r="B16" s="432"/>
    </row>
    <row r="17" spans="1:2" ht="12.75">
      <c r="A17" s="431"/>
      <c r="B17" s="431"/>
    </row>
    <row r="18" spans="1:2" ht="12.75">
      <c r="A18" s="431" t="s">
        <v>513</v>
      </c>
      <c r="B18" s="431" t="s">
        <v>519</v>
      </c>
    </row>
    <row r="19" spans="1:2" ht="12.75">
      <c r="A19" s="431" t="s">
        <v>514</v>
      </c>
      <c r="B19" s="431" t="s">
        <v>520</v>
      </c>
    </row>
    <row r="20" spans="1:2" ht="12.75">
      <c r="A20" s="431" t="s">
        <v>515</v>
      </c>
      <c r="B20" s="431" t="s">
        <v>521</v>
      </c>
    </row>
    <row r="21" spans="1:2" ht="12.75">
      <c r="A21" s="431"/>
      <c r="B21" s="431"/>
    </row>
    <row r="22" spans="1:2" ht="15.75">
      <c r="A22" s="405" t="str">
        <f>+CONCATENATE(LEFT(A4,4),". évi eredeti előirányzat KIADÁSOK")</f>
        <v>2014. évi eredeti előirányzat KIADÁSOK</v>
      </c>
      <c r="B22" s="432"/>
    </row>
    <row r="23" spans="1:2" ht="12.75">
      <c r="A23" s="431"/>
      <c r="B23" s="431"/>
    </row>
    <row r="24" spans="1:2" ht="12.75">
      <c r="A24" s="431" t="s">
        <v>522</v>
      </c>
      <c r="B24" s="431" t="s">
        <v>528</v>
      </c>
    </row>
    <row r="25" spans="1:2" ht="12.75">
      <c r="A25" s="431" t="s">
        <v>501</v>
      </c>
      <c r="B25" s="431" t="s">
        <v>529</v>
      </c>
    </row>
    <row r="26" spans="1:2" ht="12.75">
      <c r="A26" s="431" t="s">
        <v>523</v>
      </c>
      <c r="B26" s="431" t="s">
        <v>530</v>
      </c>
    </row>
    <row r="27" spans="1:2" ht="12.75">
      <c r="A27" s="431"/>
      <c r="B27" s="431"/>
    </row>
    <row r="28" spans="1:2" ht="15.75">
      <c r="A28" s="405" t="str">
        <f>+CONCATENATE(LEFT(A4,4),". évi módosított előirányzat KIADÁSOK")</f>
        <v>2014. évi módosított előirányzat KIADÁSOK</v>
      </c>
      <c r="B28" s="432"/>
    </row>
    <row r="29" spans="1:2" ht="12.75">
      <c r="A29" s="431"/>
      <c r="B29" s="431"/>
    </row>
    <row r="30" spans="1:2" ht="12.75">
      <c r="A30" s="431" t="s">
        <v>524</v>
      </c>
      <c r="B30" s="431" t="s">
        <v>535</v>
      </c>
    </row>
    <row r="31" spans="1:2" ht="12.75">
      <c r="A31" s="431" t="s">
        <v>502</v>
      </c>
      <c r="B31" s="431" t="s">
        <v>532</v>
      </c>
    </row>
    <row r="32" spans="1:2" ht="12.75">
      <c r="A32" s="431" t="s">
        <v>525</v>
      </c>
      <c r="B32" s="431" t="s">
        <v>531</v>
      </c>
    </row>
    <row r="33" spans="1:2" ht="12.75">
      <c r="A33" s="431"/>
      <c r="B33" s="431"/>
    </row>
    <row r="34" spans="1:2" ht="15.75">
      <c r="A34" s="435" t="str">
        <f>+CONCATENATE(LEFT(A4,4),". évi teljesítés KIADÁSOK")</f>
        <v>2014. évi teljesítés KIADÁSOK</v>
      </c>
      <c r="B34" s="432"/>
    </row>
    <row r="35" spans="1:2" ht="12.75">
      <c r="A35" s="431"/>
      <c r="B35" s="431"/>
    </row>
    <row r="36" spans="1:2" ht="12.75">
      <c r="A36" s="431" t="s">
        <v>526</v>
      </c>
      <c r="B36" s="431" t="s">
        <v>536</v>
      </c>
    </row>
    <row r="37" spans="1:2" ht="12.75">
      <c r="A37" s="431" t="s">
        <v>503</v>
      </c>
      <c r="B37" s="431" t="s">
        <v>534</v>
      </c>
    </row>
    <row r="38" spans="1:2" ht="12.75">
      <c r="A38" s="431" t="s">
        <v>527</v>
      </c>
      <c r="B38" s="431" t="s">
        <v>533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B1">
      <selection activeCell="F6" sqref="F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46"/>
      <c r="H1" s="147" t="s">
        <v>44</v>
      </c>
      <c r="I1" s="540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9" s="109" customFormat="1" ht="26.25" customHeight="1">
      <c r="A2" s="524" t="s">
        <v>52</v>
      </c>
      <c r="B2" s="544" t="s">
        <v>190</v>
      </c>
      <c r="C2" s="524" t="s">
        <v>191</v>
      </c>
      <c r="D2" s="524" t="s">
        <v>192</v>
      </c>
      <c r="E2" s="546" t="str">
        <f>+CONCATENATE("Hitel, kölcsön állomány ",LEFT(ÖSSZEFÜGGÉSEK!A4,4),". dec. 31-én")</f>
        <v>Hitel, kölcsön állomány 2014. dec. 31-én</v>
      </c>
      <c r="F2" s="548" t="s">
        <v>193</v>
      </c>
      <c r="G2" s="549"/>
      <c r="H2" s="541" t="str">
        <f>+CONCATENATE(LEFT(ÖSSZEFÜGGÉSEK!A4,4)+2,". után")</f>
        <v>2016. után</v>
      </c>
      <c r="I2" s="540"/>
    </row>
    <row r="3" spans="1:9" s="113" customFormat="1" ht="40.5" customHeight="1" thickBot="1">
      <c r="A3" s="543"/>
      <c r="B3" s="545"/>
      <c r="C3" s="545"/>
      <c r="D3" s="543"/>
      <c r="E3" s="547"/>
      <c r="F3" s="148" t="str">
        <f>+CONCATENATE(LEFT(ÖSSZEFÜGGÉSEK!A4,4)+1,".")</f>
        <v>2015.</v>
      </c>
      <c r="G3" s="149" t="str">
        <f>+CONCATENATE(LEFT(ÖSSZEFÜGGÉSEK!A4,4)+2,".")</f>
        <v>2016.</v>
      </c>
      <c r="H3" s="542"/>
      <c r="I3" s="540"/>
    </row>
    <row r="4" spans="1:9" s="153" customFormat="1" ht="12.75" customHeight="1" thickBot="1">
      <c r="A4" s="150" t="s">
        <v>409</v>
      </c>
      <c r="B4" s="102" t="s">
        <v>410</v>
      </c>
      <c r="C4" s="102" t="s">
        <v>411</v>
      </c>
      <c r="D4" s="151" t="s">
        <v>412</v>
      </c>
      <c r="E4" s="150" t="s">
        <v>413</v>
      </c>
      <c r="F4" s="151" t="s">
        <v>490</v>
      </c>
      <c r="G4" s="151" t="s">
        <v>491</v>
      </c>
      <c r="H4" s="152" t="s">
        <v>492</v>
      </c>
      <c r="I4" s="540"/>
    </row>
    <row r="5" spans="1:9" ht="22.5" customHeight="1" thickBot="1">
      <c r="A5" s="154" t="s">
        <v>6</v>
      </c>
      <c r="B5" s="155" t="s">
        <v>194</v>
      </c>
      <c r="C5" s="156"/>
      <c r="D5" s="157"/>
      <c r="E5" s="158">
        <f>SUM(E6:E11)</f>
        <v>0</v>
      </c>
      <c r="F5" s="159">
        <f>SUM(F6:F11)</f>
        <v>0</v>
      </c>
      <c r="G5" s="159">
        <f>SUM(G6:G11)</f>
        <v>0</v>
      </c>
      <c r="H5" s="160">
        <f>SUM(H6:H11)</f>
        <v>0</v>
      </c>
      <c r="I5" s="540"/>
    </row>
    <row r="6" spans="1:9" ht="22.5" customHeight="1">
      <c r="A6" s="161" t="s">
        <v>7</v>
      </c>
      <c r="B6" s="162" t="s">
        <v>184</v>
      </c>
      <c r="C6" s="163"/>
      <c r="D6" s="164"/>
      <c r="E6" s="165"/>
      <c r="F6" s="2"/>
      <c r="G6" s="2"/>
      <c r="H6" s="166"/>
      <c r="I6" s="540"/>
    </row>
    <row r="7" spans="1:9" ht="22.5" customHeight="1">
      <c r="A7" s="161" t="s">
        <v>8</v>
      </c>
      <c r="B7" s="162" t="s">
        <v>184</v>
      </c>
      <c r="C7" s="163"/>
      <c r="D7" s="164"/>
      <c r="E7" s="165"/>
      <c r="F7" s="2"/>
      <c r="G7" s="2"/>
      <c r="H7" s="166"/>
      <c r="I7" s="540"/>
    </row>
    <row r="8" spans="1:9" ht="22.5" customHeight="1">
      <c r="A8" s="161" t="s">
        <v>9</v>
      </c>
      <c r="B8" s="162" t="s">
        <v>184</v>
      </c>
      <c r="C8" s="163"/>
      <c r="D8" s="164"/>
      <c r="E8" s="165"/>
      <c r="F8" s="2"/>
      <c r="G8" s="2"/>
      <c r="H8" s="166"/>
      <c r="I8" s="540"/>
    </row>
    <row r="9" spans="1:9" ht="22.5" customHeight="1">
      <c r="A9" s="161" t="s">
        <v>10</v>
      </c>
      <c r="B9" s="162" t="s">
        <v>184</v>
      </c>
      <c r="C9" s="163"/>
      <c r="D9" s="164"/>
      <c r="E9" s="165"/>
      <c r="F9" s="2"/>
      <c r="G9" s="2"/>
      <c r="H9" s="166"/>
      <c r="I9" s="540"/>
    </row>
    <row r="10" spans="1:9" ht="22.5" customHeight="1">
      <c r="A10" s="161" t="s">
        <v>11</v>
      </c>
      <c r="B10" s="162" t="s">
        <v>184</v>
      </c>
      <c r="C10" s="163"/>
      <c r="D10" s="164"/>
      <c r="E10" s="165"/>
      <c r="F10" s="2"/>
      <c r="G10" s="2"/>
      <c r="H10" s="166"/>
      <c r="I10" s="540"/>
    </row>
    <row r="11" spans="1:9" ht="22.5" customHeight="1" thickBot="1">
      <c r="A11" s="161" t="s">
        <v>12</v>
      </c>
      <c r="B11" s="162" t="s">
        <v>184</v>
      </c>
      <c r="C11" s="163"/>
      <c r="D11" s="164"/>
      <c r="E11" s="165"/>
      <c r="F11" s="2"/>
      <c r="G11" s="2"/>
      <c r="H11" s="166"/>
      <c r="I11" s="540"/>
    </row>
    <row r="12" spans="1:9" ht="22.5" customHeight="1" thickBot="1">
      <c r="A12" s="154" t="s">
        <v>13</v>
      </c>
      <c r="B12" s="155" t="s">
        <v>195</v>
      </c>
      <c r="C12" s="167"/>
      <c r="D12" s="168"/>
      <c r="E12" s="158">
        <f>SUM(E13:E18)</f>
        <v>0</v>
      </c>
      <c r="F12" s="159">
        <f>SUM(F13:F18)</f>
        <v>0</v>
      </c>
      <c r="G12" s="159">
        <f>SUM(G13:G18)</f>
        <v>0</v>
      </c>
      <c r="H12" s="160">
        <f>SUM(H13:H18)</f>
        <v>0</v>
      </c>
      <c r="I12" s="540"/>
    </row>
    <row r="13" spans="1:9" ht="22.5" customHeight="1">
      <c r="A13" s="161" t="s">
        <v>14</v>
      </c>
      <c r="B13" s="162" t="s">
        <v>184</v>
      </c>
      <c r="C13" s="163"/>
      <c r="D13" s="164"/>
      <c r="E13" s="165"/>
      <c r="F13" s="2"/>
      <c r="G13" s="2"/>
      <c r="H13" s="166"/>
      <c r="I13" s="540"/>
    </row>
    <row r="14" spans="1:9" ht="22.5" customHeight="1">
      <c r="A14" s="161" t="s">
        <v>15</v>
      </c>
      <c r="B14" s="162" t="s">
        <v>184</v>
      </c>
      <c r="C14" s="163"/>
      <c r="D14" s="164"/>
      <c r="E14" s="165"/>
      <c r="F14" s="2"/>
      <c r="G14" s="2"/>
      <c r="H14" s="166"/>
      <c r="I14" s="540"/>
    </row>
    <row r="15" spans="1:9" ht="22.5" customHeight="1">
      <c r="A15" s="161" t="s">
        <v>16</v>
      </c>
      <c r="B15" s="162" t="s">
        <v>184</v>
      </c>
      <c r="C15" s="163"/>
      <c r="D15" s="164"/>
      <c r="E15" s="165"/>
      <c r="F15" s="2"/>
      <c r="G15" s="2"/>
      <c r="H15" s="166"/>
      <c r="I15" s="540"/>
    </row>
    <row r="16" spans="1:9" ht="22.5" customHeight="1">
      <c r="A16" s="161" t="s">
        <v>17</v>
      </c>
      <c r="B16" s="162" t="s">
        <v>184</v>
      </c>
      <c r="C16" s="163"/>
      <c r="D16" s="164"/>
      <c r="E16" s="165"/>
      <c r="F16" s="2"/>
      <c r="G16" s="2"/>
      <c r="H16" s="166"/>
      <c r="I16" s="540"/>
    </row>
    <row r="17" spans="1:9" ht="22.5" customHeight="1">
      <c r="A17" s="161" t="s">
        <v>18</v>
      </c>
      <c r="B17" s="162" t="s">
        <v>184</v>
      </c>
      <c r="C17" s="163"/>
      <c r="D17" s="164"/>
      <c r="E17" s="165"/>
      <c r="F17" s="2"/>
      <c r="G17" s="2"/>
      <c r="H17" s="166"/>
      <c r="I17" s="540"/>
    </row>
    <row r="18" spans="1:9" ht="22.5" customHeight="1" thickBot="1">
      <c r="A18" s="161" t="s">
        <v>19</v>
      </c>
      <c r="B18" s="162" t="s">
        <v>184</v>
      </c>
      <c r="C18" s="163"/>
      <c r="D18" s="164"/>
      <c r="E18" s="165"/>
      <c r="F18" s="2"/>
      <c r="G18" s="2"/>
      <c r="H18" s="166"/>
      <c r="I18" s="540"/>
    </row>
    <row r="19" spans="1:9" ht="22.5" customHeight="1" thickBot="1">
      <c r="A19" s="154" t="s">
        <v>20</v>
      </c>
      <c r="B19" s="155" t="s">
        <v>612</v>
      </c>
      <c r="C19" s="156"/>
      <c r="D19" s="157"/>
      <c r="E19" s="158">
        <f>E5+E12</f>
        <v>0</v>
      </c>
      <c r="F19" s="159">
        <f>F5+F12</f>
        <v>0</v>
      </c>
      <c r="G19" s="159">
        <f>G5+G12</f>
        <v>0</v>
      </c>
      <c r="H19" s="160">
        <f>H5+H12</f>
        <v>0</v>
      </c>
      <c r="I19" s="540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A2" sqref="A2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568" t="s">
        <v>647</v>
      </c>
      <c r="B1" s="569"/>
      <c r="C1" s="569"/>
      <c r="D1" s="569"/>
      <c r="E1" s="569"/>
      <c r="F1" s="569"/>
      <c r="G1" s="569"/>
      <c r="H1" s="569"/>
      <c r="I1" s="569"/>
      <c r="J1" s="540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8:10" ht="14.25" thickBot="1">
      <c r="H2" s="570" t="s">
        <v>196</v>
      </c>
      <c r="I2" s="570"/>
      <c r="J2" s="540"/>
    </row>
    <row r="3" spans="1:10" ht="13.5" thickBot="1">
      <c r="A3" s="571" t="s">
        <v>4</v>
      </c>
      <c r="B3" s="550" t="s">
        <v>197</v>
      </c>
      <c r="C3" s="552" t="s">
        <v>198</v>
      </c>
      <c r="D3" s="554" t="s">
        <v>199</v>
      </c>
      <c r="E3" s="555"/>
      <c r="F3" s="555"/>
      <c r="G3" s="555"/>
      <c r="H3" s="555"/>
      <c r="I3" s="556" t="s">
        <v>200</v>
      </c>
      <c r="J3" s="540"/>
    </row>
    <row r="4" spans="1:10" s="21" customFormat="1" ht="42" customHeight="1" thickBot="1">
      <c r="A4" s="572"/>
      <c r="B4" s="551"/>
      <c r="C4" s="553"/>
      <c r="D4" s="169" t="s">
        <v>201</v>
      </c>
      <c r="E4" s="169" t="s">
        <v>202</v>
      </c>
      <c r="F4" s="169" t="s">
        <v>203</v>
      </c>
      <c r="G4" s="170" t="s">
        <v>204</v>
      </c>
      <c r="H4" s="170" t="s">
        <v>205</v>
      </c>
      <c r="I4" s="557"/>
      <c r="J4" s="540"/>
    </row>
    <row r="5" spans="1:10" s="21" customFormat="1" ht="12" customHeight="1" thickBot="1">
      <c r="A5" s="441" t="s">
        <v>409</v>
      </c>
      <c r="B5" s="171" t="s">
        <v>410</v>
      </c>
      <c r="C5" s="171" t="s">
        <v>411</v>
      </c>
      <c r="D5" s="171" t="s">
        <v>412</v>
      </c>
      <c r="E5" s="171" t="s">
        <v>413</v>
      </c>
      <c r="F5" s="171" t="s">
        <v>490</v>
      </c>
      <c r="G5" s="171" t="s">
        <v>491</v>
      </c>
      <c r="H5" s="171" t="s">
        <v>543</v>
      </c>
      <c r="I5" s="172" t="s">
        <v>544</v>
      </c>
      <c r="J5" s="540"/>
    </row>
    <row r="6" spans="1:10" s="21" customFormat="1" ht="18" customHeight="1">
      <c r="A6" s="558" t="s">
        <v>206</v>
      </c>
      <c r="B6" s="559"/>
      <c r="C6" s="559"/>
      <c r="D6" s="559"/>
      <c r="E6" s="559"/>
      <c r="F6" s="559"/>
      <c r="G6" s="559"/>
      <c r="H6" s="559"/>
      <c r="I6" s="560"/>
      <c r="J6" s="540"/>
    </row>
    <row r="7" spans="1:10" ht="15.75" customHeight="1">
      <c r="A7" s="32" t="s">
        <v>6</v>
      </c>
      <c r="B7" s="31" t="s">
        <v>207</v>
      </c>
      <c r="C7" s="24"/>
      <c r="D7" s="24"/>
      <c r="E7" s="24"/>
      <c r="F7" s="24"/>
      <c r="G7" s="174"/>
      <c r="H7" s="175">
        <f aca="true" t="shared" si="0" ref="H7:H13">SUM(D7:G7)</f>
        <v>0</v>
      </c>
      <c r="I7" s="33">
        <f aca="true" t="shared" si="1" ref="I7:I13">C7+H7</f>
        <v>0</v>
      </c>
      <c r="J7" s="540"/>
    </row>
    <row r="8" spans="1:10" ht="22.5">
      <c r="A8" s="32" t="s">
        <v>7</v>
      </c>
      <c r="B8" s="31" t="s">
        <v>139</v>
      </c>
      <c r="C8" s="24"/>
      <c r="D8" s="24"/>
      <c r="E8" s="24"/>
      <c r="F8" s="24"/>
      <c r="G8" s="174"/>
      <c r="H8" s="175">
        <f t="shared" si="0"/>
        <v>0</v>
      </c>
      <c r="I8" s="33">
        <f t="shared" si="1"/>
        <v>0</v>
      </c>
      <c r="J8" s="540"/>
    </row>
    <row r="9" spans="1:10" ht="22.5">
      <c r="A9" s="32" t="s">
        <v>8</v>
      </c>
      <c r="B9" s="31" t="s">
        <v>140</v>
      </c>
      <c r="C9" s="24"/>
      <c r="D9" s="24"/>
      <c r="E9" s="24"/>
      <c r="F9" s="24"/>
      <c r="G9" s="174"/>
      <c r="H9" s="175">
        <f t="shared" si="0"/>
        <v>0</v>
      </c>
      <c r="I9" s="33">
        <f t="shared" si="1"/>
        <v>0</v>
      </c>
      <c r="J9" s="540"/>
    </row>
    <row r="10" spans="1:10" ht="15.75" customHeight="1">
      <c r="A10" s="32" t="s">
        <v>9</v>
      </c>
      <c r="B10" s="31" t="s">
        <v>141</v>
      </c>
      <c r="C10" s="24"/>
      <c r="D10" s="24"/>
      <c r="E10" s="24"/>
      <c r="F10" s="24"/>
      <c r="G10" s="174"/>
      <c r="H10" s="175">
        <f t="shared" si="0"/>
        <v>0</v>
      </c>
      <c r="I10" s="33">
        <f t="shared" si="1"/>
        <v>0</v>
      </c>
      <c r="J10" s="540"/>
    </row>
    <row r="11" spans="1:10" ht="22.5">
      <c r="A11" s="32" t="s">
        <v>10</v>
      </c>
      <c r="B11" s="31" t="s">
        <v>142</v>
      </c>
      <c r="C11" s="24"/>
      <c r="D11" s="24"/>
      <c r="E11" s="24"/>
      <c r="F11" s="24"/>
      <c r="G11" s="174"/>
      <c r="H11" s="175">
        <f t="shared" si="0"/>
        <v>0</v>
      </c>
      <c r="I11" s="33">
        <f t="shared" si="1"/>
        <v>0</v>
      </c>
      <c r="J11" s="540"/>
    </row>
    <row r="12" spans="1:10" ht="15.75" customHeight="1">
      <c r="A12" s="34" t="s">
        <v>11</v>
      </c>
      <c r="B12" s="35" t="s">
        <v>208</v>
      </c>
      <c r="C12" s="25"/>
      <c r="D12" s="25"/>
      <c r="E12" s="25"/>
      <c r="F12" s="25"/>
      <c r="G12" s="176"/>
      <c r="H12" s="175">
        <f t="shared" si="0"/>
        <v>0</v>
      </c>
      <c r="I12" s="33">
        <f t="shared" si="1"/>
        <v>0</v>
      </c>
      <c r="J12" s="540"/>
    </row>
    <row r="13" spans="1:10" ht="15.75" customHeight="1" thickBot="1">
      <c r="A13" s="177" t="s">
        <v>12</v>
      </c>
      <c r="B13" s="178" t="s">
        <v>209</v>
      </c>
      <c r="C13" s="180"/>
      <c r="D13" s="180"/>
      <c r="E13" s="180"/>
      <c r="F13" s="180"/>
      <c r="G13" s="181"/>
      <c r="H13" s="175">
        <f t="shared" si="0"/>
        <v>0</v>
      </c>
      <c r="I13" s="33">
        <f t="shared" si="1"/>
        <v>0</v>
      </c>
      <c r="J13" s="540"/>
    </row>
    <row r="14" spans="1:10" s="26" customFormat="1" ht="18" customHeight="1" thickBot="1">
      <c r="A14" s="561" t="s">
        <v>210</v>
      </c>
      <c r="B14" s="562"/>
      <c r="C14" s="36">
        <f aca="true" t="shared" si="2" ref="C14:I14">SUM(C7:C13)</f>
        <v>0</v>
      </c>
      <c r="D14" s="36">
        <f>SUM(D7:D13)</f>
        <v>0</v>
      </c>
      <c r="E14" s="36">
        <f t="shared" si="2"/>
        <v>0</v>
      </c>
      <c r="F14" s="36">
        <f t="shared" si="2"/>
        <v>0</v>
      </c>
      <c r="G14" s="182">
        <f t="shared" si="2"/>
        <v>0</v>
      </c>
      <c r="H14" s="182">
        <f t="shared" si="2"/>
        <v>0</v>
      </c>
      <c r="I14" s="37">
        <f t="shared" si="2"/>
        <v>0</v>
      </c>
      <c r="J14" s="540"/>
    </row>
    <row r="15" spans="1:10" s="23" customFormat="1" ht="18" customHeight="1">
      <c r="A15" s="563" t="s">
        <v>211</v>
      </c>
      <c r="B15" s="564"/>
      <c r="C15" s="564"/>
      <c r="D15" s="564"/>
      <c r="E15" s="564"/>
      <c r="F15" s="564"/>
      <c r="G15" s="564"/>
      <c r="H15" s="564"/>
      <c r="I15" s="565"/>
      <c r="J15" s="540"/>
    </row>
    <row r="16" spans="1:10" s="23" customFormat="1" ht="12.75">
      <c r="A16" s="32" t="s">
        <v>6</v>
      </c>
      <c r="B16" s="31" t="s">
        <v>212</v>
      </c>
      <c r="C16" s="24"/>
      <c r="D16" s="24"/>
      <c r="E16" s="24"/>
      <c r="F16" s="24"/>
      <c r="G16" s="174"/>
      <c r="H16" s="175">
        <f>SUM(D16:G16)</f>
        <v>0</v>
      </c>
      <c r="I16" s="33">
        <f>C16+H16</f>
        <v>0</v>
      </c>
      <c r="J16" s="540"/>
    </row>
    <row r="17" spans="1:10" ht="13.5" thickBot="1">
      <c r="A17" s="177" t="s">
        <v>7</v>
      </c>
      <c r="B17" s="178" t="s">
        <v>209</v>
      </c>
      <c r="C17" s="180"/>
      <c r="D17" s="180"/>
      <c r="E17" s="180"/>
      <c r="F17" s="180"/>
      <c r="G17" s="181"/>
      <c r="H17" s="175">
        <f>SUM(D17:G17)</f>
        <v>0</v>
      </c>
      <c r="I17" s="183">
        <f>C17+H17</f>
        <v>0</v>
      </c>
      <c r="J17" s="540"/>
    </row>
    <row r="18" spans="1:10" ht="15.75" customHeight="1" thickBot="1">
      <c r="A18" s="561" t="s">
        <v>213</v>
      </c>
      <c r="B18" s="562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82">
        <f t="shared" si="3"/>
        <v>0</v>
      </c>
      <c r="H18" s="182">
        <f t="shared" si="3"/>
        <v>0</v>
      </c>
      <c r="I18" s="37">
        <f t="shared" si="3"/>
        <v>0</v>
      </c>
      <c r="J18" s="540"/>
    </row>
    <row r="19" spans="1:10" ht="18" customHeight="1" thickBot="1">
      <c r="A19" s="566" t="s">
        <v>214</v>
      </c>
      <c r="B19" s="567"/>
      <c r="C19" s="184">
        <f aca="true" t="shared" si="4" ref="C19:I19">C14+C18</f>
        <v>0</v>
      </c>
      <c r="D19" s="184">
        <f t="shared" si="4"/>
        <v>0</v>
      </c>
      <c r="E19" s="184">
        <f t="shared" si="4"/>
        <v>0</v>
      </c>
      <c r="F19" s="184">
        <f t="shared" si="4"/>
        <v>0</v>
      </c>
      <c r="G19" s="184">
        <f t="shared" si="4"/>
        <v>0</v>
      </c>
      <c r="H19" s="184">
        <f t="shared" si="4"/>
        <v>0</v>
      </c>
      <c r="I19" s="37">
        <f t="shared" si="4"/>
        <v>0</v>
      </c>
      <c r="J19" s="540"/>
    </row>
  </sheetData>
  <sheetProtection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B4" sqref="B4"/>
    </sheetView>
  </sheetViews>
  <sheetFormatPr defaultColWidth="9.00390625" defaultRowHeight="12.75"/>
  <cols>
    <col min="1" max="1" width="5.875" style="204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46"/>
      <c r="D1" s="147" t="s">
        <v>44</v>
      </c>
    </row>
    <row r="2" spans="1:4" s="21" customFormat="1" ht="48" customHeight="1" thickBot="1">
      <c r="A2" s="185" t="s">
        <v>4</v>
      </c>
      <c r="B2" s="169" t="s">
        <v>5</v>
      </c>
      <c r="C2" s="169" t="s">
        <v>215</v>
      </c>
      <c r="D2" s="186" t="s">
        <v>216</v>
      </c>
    </row>
    <row r="3" spans="1:4" s="21" customFormat="1" ht="13.5" customHeight="1" thickBot="1">
      <c r="A3" s="187" t="s">
        <v>409</v>
      </c>
      <c r="B3" s="188" t="s">
        <v>410</v>
      </c>
      <c r="C3" s="188" t="s">
        <v>411</v>
      </c>
      <c r="D3" s="189" t="s">
        <v>412</v>
      </c>
    </row>
    <row r="4" spans="1:4" ht="18" customHeight="1">
      <c r="A4" s="190" t="s">
        <v>6</v>
      </c>
      <c r="B4" s="191" t="s">
        <v>217</v>
      </c>
      <c r="C4" s="192"/>
      <c r="D4" s="193"/>
    </row>
    <row r="5" spans="1:4" ht="18" customHeight="1">
      <c r="A5" s="194" t="s">
        <v>7</v>
      </c>
      <c r="B5" s="195" t="s">
        <v>218</v>
      </c>
      <c r="C5" s="196"/>
      <c r="D5" s="197"/>
    </row>
    <row r="6" spans="1:4" ht="18" customHeight="1">
      <c r="A6" s="194" t="s">
        <v>8</v>
      </c>
      <c r="B6" s="195" t="s">
        <v>219</v>
      </c>
      <c r="C6" s="196"/>
      <c r="D6" s="197"/>
    </row>
    <row r="7" spans="1:4" ht="18" customHeight="1">
      <c r="A7" s="194" t="s">
        <v>9</v>
      </c>
      <c r="B7" s="195" t="s">
        <v>220</v>
      </c>
      <c r="C7" s="196"/>
      <c r="D7" s="197"/>
    </row>
    <row r="8" spans="1:4" ht="18" customHeight="1">
      <c r="A8" s="198" t="s">
        <v>10</v>
      </c>
      <c r="B8" s="195" t="s">
        <v>221</v>
      </c>
      <c r="C8" s="196"/>
      <c r="D8" s="197"/>
    </row>
    <row r="9" spans="1:4" ht="18" customHeight="1">
      <c r="A9" s="194" t="s">
        <v>11</v>
      </c>
      <c r="B9" s="195" t="s">
        <v>222</v>
      </c>
      <c r="C9" s="196"/>
      <c r="D9" s="197"/>
    </row>
    <row r="10" spans="1:4" ht="18" customHeight="1">
      <c r="A10" s="198" t="s">
        <v>12</v>
      </c>
      <c r="B10" s="199" t="s">
        <v>223</v>
      </c>
      <c r="C10" s="196"/>
      <c r="D10" s="197"/>
    </row>
    <row r="11" spans="1:4" ht="18" customHeight="1">
      <c r="A11" s="198" t="s">
        <v>13</v>
      </c>
      <c r="B11" s="199" t="s">
        <v>224</v>
      </c>
      <c r="C11" s="196"/>
      <c r="D11" s="197"/>
    </row>
    <row r="12" spans="1:4" ht="18" customHeight="1">
      <c r="A12" s="194" t="s">
        <v>14</v>
      </c>
      <c r="B12" s="199" t="s">
        <v>225</v>
      </c>
      <c r="C12" s="196"/>
      <c r="D12" s="197"/>
    </row>
    <row r="13" spans="1:4" ht="18" customHeight="1">
      <c r="A13" s="198" t="s">
        <v>15</v>
      </c>
      <c r="B13" s="199" t="s">
        <v>226</v>
      </c>
      <c r="C13" s="196"/>
      <c r="D13" s="197"/>
    </row>
    <row r="14" spans="1:4" ht="22.5">
      <c r="A14" s="194" t="s">
        <v>16</v>
      </c>
      <c r="B14" s="199" t="s">
        <v>227</v>
      </c>
      <c r="C14" s="196"/>
      <c r="D14" s="197"/>
    </row>
    <row r="15" spans="1:4" ht="18" customHeight="1">
      <c r="A15" s="198" t="s">
        <v>17</v>
      </c>
      <c r="B15" s="195" t="s">
        <v>228</v>
      </c>
      <c r="C15" s="196"/>
      <c r="D15" s="197"/>
    </row>
    <row r="16" spans="1:4" ht="18" customHeight="1">
      <c r="A16" s="194" t="s">
        <v>18</v>
      </c>
      <c r="B16" s="195" t="s">
        <v>229</v>
      </c>
      <c r="C16" s="196"/>
      <c r="D16" s="197"/>
    </row>
    <row r="17" spans="1:4" ht="18" customHeight="1">
      <c r="A17" s="198" t="s">
        <v>19</v>
      </c>
      <c r="B17" s="195" t="s">
        <v>230</v>
      </c>
      <c r="C17" s="196"/>
      <c r="D17" s="197"/>
    </row>
    <row r="18" spans="1:4" ht="18" customHeight="1">
      <c r="A18" s="194" t="s">
        <v>20</v>
      </c>
      <c r="B18" s="195" t="s">
        <v>231</v>
      </c>
      <c r="C18" s="196"/>
      <c r="D18" s="197"/>
    </row>
    <row r="19" spans="1:4" ht="18" customHeight="1">
      <c r="A19" s="198" t="s">
        <v>21</v>
      </c>
      <c r="B19" s="195" t="s">
        <v>232</v>
      </c>
      <c r="C19" s="196"/>
      <c r="D19" s="197"/>
    </row>
    <row r="20" spans="1:4" ht="18" customHeight="1">
      <c r="A20" s="194" t="s">
        <v>22</v>
      </c>
      <c r="B20" s="173"/>
      <c r="C20" s="196"/>
      <c r="D20" s="197"/>
    </row>
    <row r="21" spans="1:4" ht="18" customHeight="1">
      <c r="A21" s="198" t="s">
        <v>23</v>
      </c>
      <c r="B21" s="173"/>
      <c r="C21" s="196"/>
      <c r="D21" s="197"/>
    </row>
    <row r="22" spans="1:4" ht="18" customHeight="1">
      <c r="A22" s="194" t="s">
        <v>24</v>
      </c>
      <c r="B22" s="173"/>
      <c r="C22" s="196"/>
      <c r="D22" s="197"/>
    </row>
    <row r="23" spans="1:4" ht="18" customHeight="1">
      <c r="A23" s="198" t="s">
        <v>25</v>
      </c>
      <c r="B23" s="173"/>
      <c r="C23" s="196"/>
      <c r="D23" s="197"/>
    </row>
    <row r="24" spans="1:4" ht="18" customHeight="1">
      <c r="A24" s="194" t="s">
        <v>26</v>
      </c>
      <c r="B24" s="173"/>
      <c r="C24" s="196"/>
      <c r="D24" s="197"/>
    </row>
    <row r="25" spans="1:4" ht="18" customHeight="1">
      <c r="A25" s="198" t="s">
        <v>27</v>
      </c>
      <c r="B25" s="173"/>
      <c r="C25" s="196"/>
      <c r="D25" s="197"/>
    </row>
    <row r="26" spans="1:4" ht="18" customHeight="1">
      <c r="A26" s="194" t="s">
        <v>28</v>
      </c>
      <c r="B26" s="173"/>
      <c r="C26" s="196"/>
      <c r="D26" s="197"/>
    </row>
    <row r="27" spans="1:4" ht="18" customHeight="1">
      <c r="A27" s="198" t="s">
        <v>29</v>
      </c>
      <c r="B27" s="173"/>
      <c r="C27" s="196"/>
      <c r="D27" s="197"/>
    </row>
    <row r="28" spans="1:4" ht="18" customHeight="1" thickBot="1">
      <c r="A28" s="200" t="s">
        <v>30</v>
      </c>
      <c r="B28" s="179"/>
      <c r="C28" s="201"/>
      <c r="D28" s="202"/>
    </row>
    <row r="29" spans="1:4" ht="18" customHeight="1" thickBot="1">
      <c r="A29" s="251" t="s">
        <v>31</v>
      </c>
      <c r="B29" s="252" t="s">
        <v>39</v>
      </c>
      <c r="C29" s="253">
        <f>+C4+C5+C6+C7+C8+C15+C16+C17+C18+C19+C20+C21+C22+C23+C24+C25+C26+C27+C28</f>
        <v>0</v>
      </c>
      <c r="D29" s="254">
        <f>+D4+D5+D6+D7+D8+D15+D16+D17+D18+D19+D20+D21+D22+D23+D24+D25+D26+D27+D28</f>
        <v>0</v>
      </c>
    </row>
    <row r="30" spans="1:4" ht="25.5" customHeight="1">
      <c r="A30" s="203"/>
      <c r="B30" s="573" t="s">
        <v>233</v>
      </c>
      <c r="C30" s="573"/>
      <c r="D30" s="573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4. tájékoztató tábla a ......../2015. (........)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B9" sqref="B9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05"/>
      <c r="D1" s="205"/>
      <c r="E1" s="205" t="s">
        <v>196</v>
      </c>
    </row>
    <row r="2" spans="1:5" ht="42.75" customHeight="1" thickBot="1">
      <c r="A2" s="206" t="s">
        <v>52</v>
      </c>
      <c r="B2" s="207" t="s">
        <v>234</v>
      </c>
      <c r="C2" s="207" t="s">
        <v>235</v>
      </c>
      <c r="D2" s="208" t="s">
        <v>236</v>
      </c>
      <c r="E2" s="209" t="s">
        <v>237</v>
      </c>
    </row>
    <row r="3" spans="1:5" ht="15.75" customHeight="1">
      <c r="A3" s="210" t="s">
        <v>6</v>
      </c>
      <c r="B3" s="211" t="s">
        <v>642</v>
      </c>
      <c r="C3" s="211" t="s">
        <v>632</v>
      </c>
      <c r="D3" s="212"/>
      <c r="E3" s="213">
        <v>5000</v>
      </c>
    </row>
    <row r="4" spans="1:5" ht="15.75" customHeight="1">
      <c r="A4" s="214" t="s">
        <v>7</v>
      </c>
      <c r="B4" s="215"/>
      <c r="C4" s="215"/>
      <c r="D4" s="216"/>
      <c r="E4" s="217"/>
    </row>
    <row r="5" spans="1:5" ht="15.75" customHeight="1">
      <c r="A5" s="214" t="s">
        <v>8</v>
      </c>
      <c r="B5" s="215"/>
      <c r="C5" s="215"/>
      <c r="D5" s="216"/>
      <c r="E5" s="217"/>
    </row>
    <row r="6" spans="1:5" ht="15.75" customHeight="1">
      <c r="A6" s="214" t="s">
        <v>9</v>
      </c>
      <c r="B6" s="215"/>
      <c r="C6" s="215"/>
      <c r="D6" s="216"/>
      <c r="E6" s="217"/>
    </row>
    <row r="7" spans="1:5" ht="15.75" customHeight="1">
      <c r="A7" s="214" t="s">
        <v>10</v>
      </c>
      <c r="B7" s="215"/>
      <c r="C7" s="215"/>
      <c r="D7" s="216"/>
      <c r="E7" s="217"/>
    </row>
    <row r="8" spans="1:5" ht="15.75" customHeight="1">
      <c r="A8" s="214" t="s">
        <v>11</v>
      </c>
      <c r="B8" s="215"/>
      <c r="C8" s="215"/>
      <c r="D8" s="216"/>
      <c r="E8" s="217"/>
    </row>
    <row r="9" spans="1:5" ht="15.75" customHeight="1">
      <c r="A9" s="214" t="s">
        <v>12</v>
      </c>
      <c r="B9" s="215"/>
      <c r="C9" s="215"/>
      <c r="D9" s="216"/>
      <c r="E9" s="217"/>
    </row>
    <row r="10" spans="1:5" ht="15.75" customHeight="1">
      <c r="A10" s="214" t="s">
        <v>13</v>
      </c>
      <c r="B10" s="215"/>
      <c r="C10" s="215"/>
      <c r="D10" s="216"/>
      <c r="E10" s="217"/>
    </row>
    <row r="11" spans="1:5" ht="15.75" customHeight="1">
      <c r="A11" s="214" t="s">
        <v>14</v>
      </c>
      <c r="B11" s="215"/>
      <c r="C11" s="215"/>
      <c r="D11" s="216"/>
      <c r="E11" s="217"/>
    </row>
    <row r="12" spans="1:5" ht="15.75" customHeight="1">
      <c r="A12" s="214" t="s">
        <v>15</v>
      </c>
      <c r="B12" s="215"/>
      <c r="C12" s="215"/>
      <c r="D12" s="216"/>
      <c r="E12" s="217"/>
    </row>
    <row r="13" spans="1:5" ht="15.75" customHeight="1">
      <c r="A13" s="214" t="s">
        <v>16</v>
      </c>
      <c r="B13" s="215"/>
      <c r="C13" s="215"/>
      <c r="D13" s="216"/>
      <c r="E13" s="217"/>
    </row>
    <row r="14" spans="1:5" ht="15.75" customHeight="1">
      <c r="A14" s="214" t="s">
        <v>17</v>
      </c>
      <c r="B14" s="215"/>
      <c r="C14" s="215"/>
      <c r="D14" s="216"/>
      <c r="E14" s="217"/>
    </row>
    <row r="15" spans="1:5" ht="15.75" customHeight="1">
      <c r="A15" s="214" t="s">
        <v>18</v>
      </c>
      <c r="B15" s="215"/>
      <c r="C15" s="215"/>
      <c r="D15" s="216"/>
      <c r="E15" s="217"/>
    </row>
    <row r="16" spans="1:5" ht="15.75" customHeight="1">
      <c r="A16" s="214" t="s">
        <v>19</v>
      </c>
      <c r="B16" s="215"/>
      <c r="C16" s="215"/>
      <c r="D16" s="216"/>
      <c r="E16" s="217"/>
    </row>
    <row r="17" spans="1:5" ht="15.75" customHeight="1">
      <c r="A17" s="214" t="s">
        <v>20</v>
      </c>
      <c r="B17" s="215"/>
      <c r="C17" s="215"/>
      <c r="D17" s="216"/>
      <c r="E17" s="217"/>
    </row>
    <row r="18" spans="1:5" ht="15.75" customHeight="1">
      <c r="A18" s="214" t="s">
        <v>21</v>
      </c>
      <c r="B18" s="215"/>
      <c r="C18" s="215"/>
      <c r="D18" s="216"/>
      <c r="E18" s="217"/>
    </row>
    <row r="19" spans="1:5" ht="15.75" customHeight="1">
      <c r="A19" s="214" t="s">
        <v>22</v>
      </c>
      <c r="B19" s="215"/>
      <c r="C19" s="215"/>
      <c r="D19" s="216"/>
      <c r="E19" s="217"/>
    </row>
    <row r="20" spans="1:5" ht="15.75" customHeight="1">
      <c r="A20" s="214" t="s">
        <v>23</v>
      </c>
      <c r="B20" s="215"/>
      <c r="C20" s="215"/>
      <c r="D20" s="216"/>
      <c r="E20" s="217"/>
    </row>
    <row r="21" spans="1:5" ht="15.75" customHeight="1">
      <c r="A21" s="214" t="s">
        <v>24</v>
      </c>
      <c r="B21" s="215"/>
      <c r="C21" s="215"/>
      <c r="D21" s="216"/>
      <c r="E21" s="217"/>
    </row>
    <row r="22" spans="1:5" ht="15.75" customHeight="1">
      <c r="A22" s="214" t="s">
        <v>25</v>
      </c>
      <c r="B22" s="215"/>
      <c r="C22" s="215"/>
      <c r="D22" s="216"/>
      <c r="E22" s="217"/>
    </row>
    <row r="23" spans="1:5" ht="15.75" customHeight="1">
      <c r="A23" s="214" t="s">
        <v>26</v>
      </c>
      <c r="B23" s="215"/>
      <c r="C23" s="215"/>
      <c r="D23" s="216"/>
      <c r="E23" s="217"/>
    </row>
    <row r="24" spans="1:5" ht="15.75" customHeight="1">
      <c r="A24" s="214" t="s">
        <v>27</v>
      </c>
      <c r="B24" s="215"/>
      <c r="C24" s="215"/>
      <c r="D24" s="216"/>
      <c r="E24" s="217"/>
    </row>
    <row r="25" spans="1:5" ht="15.75" customHeight="1">
      <c r="A25" s="214" t="s">
        <v>28</v>
      </c>
      <c r="B25" s="215"/>
      <c r="C25" s="215"/>
      <c r="D25" s="216"/>
      <c r="E25" s="217"/>
    </row>
    <row r="26" spans="1:5" ht="15.75" customHeight="1">
      <c r="A26" s="214" t="s">
        <v>29</v>
      </c>
      <c r="B26" s="215"/>
      <c r="C26" s="215"/>
      <c r="D26" s="216"/>
      <c r="E26" s="217"/>
    </row>
    <row r="27" spans="1:5" ht="15.75" customHeight="1">
      <c r="A27" s="214" t="s">
        <v>30</v>
      </c>
      <c r="B27" s="215"/>
      <c r="C27" s="215"/>
      <c r="D27" s="216"/>
      <c r="E27" s="217"/>
    </row>
    <row r="28" spans="1:5" ht="15.75" customHeight="1">
      <c r="A28" s="214" t="s">
        <v>31</v>
      </c>
      <c r="B28" s="215"/>
      <c r="C28" s="215"/>
      <c r="D28" s="216"/>
      <c r="E28" s="217"/>
    </row>
    <row r="29" spans="1:5" ht="15.75" customHeight="1">
      <c r="A29" s="214" t="s">
        <v>32</v>
      </c>
      <c r="B29" s="215"/>
      <c r="C29" s="215"/>
      <c r="D29" s="216"/>
      <c r="E29" s="217"/>
    </row>
    <row r="30" spans="1:5" ht="15.75" customHeight="1">
      <c r="A30" s="214" t="s">
        <v>33</v>
      </c>
      <c r="B30" s="215"/>
      <c r="C30" s="215"/>
      <c r="D30" s="216"/>
      <c r="E30" s="217"/>
    </row>
    <row r="31" spans="1:5" ht="15.75" customHeight="1">
      <c r="A31" s="214" t="s">
        <v>34</v>
      </c>
      <c r="B31" s="215"/>
      <c r="C31" s="215"/>
      <c r="D31" s="216"/>
      <c r="E31" s="217"/>
    </row>
    <row r="32" spans="1:5" ht="15.75" customHeight="1">
      <c r="A32" s="214" t="s">
        <v>84</v>
      </c>
      <c r="B32" s="215"/>
      <c r="C32" s="215"/>
      <c r="D32" s="216"/>
      <c r="E32" s="217"/>
    </row>
    <row r="33" spans="1:5" ht="15.75" customHeight="1">
      <c r="A33" s="214" t="s">
        <v>177</v>
      </c>
      <c r="B33" s="215"/>
      <c r="C33" s="215"/>
      <c r="D33" s="216"/>
      <c r="E33" s="217"/>
    </row>
    <row r="34" spans="1:5" ht="15.75" customHeight="1">
      <c r="A34" s="214" t="s">
        <v>238</v>
      </c>
      <c r="B34" s="215"/>
      <c r="C34" s="215"/>
      <c r="D34" s="216"/>
      <c r="E34" s="217"/>
    </row>
    <row r="35" spans="1:5" ht="15.75" customHeight="1" thickBot="1">
      <c r="A35" s="218" t="s">
        <v>239</v>
      </c>
      <c r="B35" s="219"/>
      <c r="C35" s="219"/>
      <c r="D35" s="220"/>
      <c r="E35" s="221"/>
    </row>
    <row r="36" spans="1:5" ht="15.75" customHeight="1" thickBot="1">
      <c r="A36" s="574" t="s">
        <v>39</v>
      </c>
      <c r="B36" s="575"/>
      <c r="C36" s="222"/>
      <c r="D36" s="223">
        <f>SUM(D3:D35)</f>
        <v>0</v>
      </c>
      <c r="E36" s="224">
        <f>SUM(E3:E35)</f>
        <v>5000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5. tájékoztató tábla a ......../2015. (........)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75">
      <selection activeCell="D62" sqref="D62"/>
    </sheetView>
  </sheetViews>
  <sheetFormatPr defaultColWidth="12.00390625" defaultRowHeight="12.75"/>
  <cols>
    <col min="1" max="1" width="67.125" style="445" customWidth="1"/>
    <col min="2" max="2" width="6.125" style="446" customWidth="1"/>
    <col min="3" max="4" width="12.125" style="445" customWidth="1"/>
    <col min="5" max="5" width="12.125" style="470" customWidth="1"/>
    <col min="6" max="16384" width="12.00390625" style="445" customWidth="1"/>
  </cols>
  <sheetData>
    <row r="1" spans="1:5" ht="49.5" customHeight="1">
      <c r="A1" s="577" t="s">
        <v>634</v>
      </c>
      <c r="B1" s="578"/>
      <c r="C1" s="578"/>
      <c r="D1" s="578"/>
      <c r="E1" s="578"/>
    </row>
    <row r="2" spans="3:5" ht="16.5" thickBot="1">
      <c r="C2" s="579" t="s">
        <v>240</v>
      </c>
      <c r="D2" s="579"/>
      <c r="E2" s="579"/>
    </row>
    <row r="3" spans="1:5" ht="15.75" customHeight="1">
      <c r="A3" s="580" t="s">
        <v>241</v>
      </c>
      <c r="B3" s="583" t="s">
        <v>242</v>
      </c>
      <c r="C3" s="586" t="s">
        <v>243</v>
      </c>
      <c r="D3" s="586" t="s">
        <v>244</v>
      </c>
      <c r="E3" s="588" t="s">
        <v>245</v>
      </c>
    </row>
    <row r="4" spans="1:5" ht="11.25" customHeight="1">
      <c r="A4" s="581"/>
      <c r="B4" s="584"/>
      <c r="C4" s="587"/>
      <c r="D4" s="587"/>
      <c r="E4" s="589"/>
    </row>
    <row r="5" spans="1:5" ht="15.75">
      <c r="A5" s="582"/>
      <c r="B5" s="585"/>
      <c r="C5" s="590" t="s">
        <v>246</v>
      </c>
      <c r="D5" s="590"/>
      <c r="E5" s="591"/>
    </row>
    <row r="6" spans="1:5" s="450" customFormat="1" ht="16.5" thickBot="1">
      <c r="A6" s="447" t="s">
        <v>607</v>
      </c>
      <c r="B6" s="448" t="s">
        <v>410</v>
      </c>
      <c r="C6" s="448" t="s">
        <v>411</v>
      </c>
      <c r="D6" s="448" t="s">
        <v>412</v>
      </c>
      <c r="E6" s="449" t="s">
        <v>413</v>
      </c>
    </row>
    <row r="7" spans="1:5" s="455" customFormat="1" ht="15.75">
      <c r="A7" s="451" t="s">
        <v>545</v>
      </c>
      <c r="B7" s="452" t="s">
        <v>247</v>
      </c>
      <c r="C7" s="453"/>
      <c r="D7" s="453"/>
      <c r="E7" s="454"/>
    </row>
    <row r="8" spans="1:5" s="455" customFormat="1" ht="15.75">
      <c r="A8" s="456" t="s">
        <v>546</v>
      </c>
      <c r="B8" s="228" t="s">
        <v>248</v>
      </c>
      <c r="C8" s="457"/>
      <c r="D8" s="457">
        <v>33997068</v>
      </c>
      <c r="E8" s="458"/>
    </row>
    <row r="9" spans="1:5" s="455" customFormat="1" ht="15.75">
      <c r="A9" s="456" t="s">
        <v>547</v>
      </c>
      <c r="B9" s="228" t="s">
        <v>249</v>
      </c>
      <c r="C9" s="457"/>
      <c r="D9" s="457"/>
      <c r="E9" s="458"/>
    </row>
    <row r="10" spans="1:5" s="455" customFormat="1" ht="15.75">
      <c r="A10" s="459" t="s">
        <v>548</v>
      </c>
      <c r="B10" s="228" t="s">
        <v>250</v>
      </c>
      <c r="C10" s="227"/>
      <c r="D10" s="227"/>
      <c r="E10" s="460"/>
    </row>
    <row r="11" spans="1:5" s="455" customFormat="1" ht="26.25" customHeight="1">
      <c r="A11" s="459" t="s">
        <v>549</v>
      </c>
      <c r="B11" s="228" t="s">
        <v>251</v>
      </c>
      <c r="C11" s="225"/>
      <c r="D11" s="225"/>
      <c r="E11" s="226"/>
    </row>
    <row r="12" spans="1:5" s="455" customFormat="1" ht="22.5">
      <c r="A12" s="459" t="s">
        <v>550</v>
      </c>
      <c r="B12" s="228" t="s">
        <v>252</v>
      </c>
      <c r="C12" s="225"/>
      <c r="D12" s="225"/>
      <c r="E12" s="226"/>
    </row>
    <row r="13" spans="1:5" s="455" customFormat="1" ht="15.75">
      <c r="A13" s="459" t="s">
        <v>551</v>
      </c>
      <c r="B13" s="228" t="s">
        <v>253</v>
      </c>
      <c r="C13" s="225"/>
      <c r="D13" s="225"/>
      <c r="E13" s="226"/>
    </row>
    <row r="14" spans="1:5" s="455" customFormat="1" ht="15.75">
      <c r="A14" s="456" t="s">
        <v>552</v>
      </c>
      <c r="B14" s="228" t="s">
        <v>254</v>
      </c>
      <c r="C14" s="461"/>
      <c r="D14" s="461"/>
      <c r="E14" s="462">
        <f>+E15+E16+E17+E18</f>
        <v>0</v>
      </c>
    </row>
    <row r="15" spans="1:5" s="455" customFormat="1" ht="15.75">
      <c r="A15" s="459" t="s">
        <v>553</v>
      </c>
      <c r="B15" s="228" t="s">
        <v>255</v>
      </c>
      <c r="C15" s="225"/>
      <c r="D15" s="225"/>
      <c r="E15" s="226"/>
    </row>
    <row r="16" spans="1:5" s="455" customFormat="1" ht="22.5">
      <c r="A16" s="459" t="s">
        <v>554</v>
      </c>
      <c r="B16" s="228" t="s">
        <v>15</v>
      </c>
      <c r="C16" s="225"/>
      <c r="D16" s="225"/>
      <c r="E16" s="226"/>
    </row>
    <row r="17" spans="1:5" s="455" customFormat="1" ht="15.75">
      <c r="A17" s="459" t="s">
        <v>555</v>
      </c>
      <c r="B17" s="228" t="s">
        <v>16</v>
      </c>
      <c r="C17" s="225"/>
      <c r="D17" s="225"/>
      <c r="E17" s="226"/>
    </row>
    <row r="18" spans="1:5" s="455" customFormat="1" ht="15.75">
      <c r="A18" s="459" t="s">
        <v>556</v>
      </c>
      <c r="B18" s="228" t="s">
        <v>17</v>
      </c>
      <c r="C18" s="225"/>
      <c r="D18" s="225"/>
      <c r="E18" s="226"/>
    </row>
    <row r="19" spans="1:5" s="455" customFormat="1" ht="15.75">
      <c r="A19" s="456" t="s">
        <v>557</v>
      </c>
      <c r="B19" s="228" t="s">
        <v>18</v>
      </c>
      <c r="C19" s="461">
        <f>+C20+C21+C22+C23</f>
        <v>0</v>
      </c>
      <c r="D19" s="461">
        <f>+D20+D21+D22+D23</f>
        <v>0</v>
      </c>
      <c r="E19" s="462">
        <f>+E20+E21+E22+E23</f>
        <v>0</v>
      </c>
    </row>
    <row r="20" spans="1:5" s="455" customFormat="1" ht="15.75">
      <c r="A20" s="459" t="s">
        <v>558</v>
      </c>
      <c r="B20" s="228" t="s">
        <v>19</v>
      </c>
      <c r="C20" s="225"/>
      <c r="D20" s="225"/>
      <c r="E20" s="226"/>
    </row>
    <row r="21" spans="1:5" s="455" customFormat="1" ht="15.75">
      <c r="A21" s="459" t="s">
        <v>559</v>
      </c>
      <c r="B21" s="228" t="s">
        <v>20</v>
      </c>
      <c r="C21" s="225"/>
      <c r="D21" s="225"/>
      <c r="E21" s="226"/>
    </row>
    <row r="22" spans="1:5" s="455" customFormat="1" ht="15.75">
      <c r="A22" s="459" t="s">
        <v>560</v>
      </c>
      <c r="B22" s="228" t="s">
        <v>21</v>
      </c>
      <c r="C22" s="225"/>
      <c r="D22" s="225"/>
      <c r="E22" s="226"/>
    </row>
    <row r="23" spans="1:5" s="455" customFormat="1" ht="15.75">
      <c r="A23" s="459" t="s">
        <v>561</v>
      </c>
      <c r="B23" s="228" t="s">
        <v>22</v>
      </c>
      <c r="C23" s="225"/>
      <c r="D23" s="225"/>
      <c r="E23" s="226"/>
    </row>
    <row r="24" spans="1:5" s="455" customFormat="1" ht="15.75">
      <c r="A24" s="456" t="s">
        <v>562</v>
      </c>
      <c r="B24" s="228" t="s">
        <v>23</v>
      </c>
      <c r="C24" s="461">
        <f>+C25+C26+C27+C28</f>
        <v>0</v>
      </c>
      <c r="D24" s="461">
        <f>+D25+D26+D27+D28</f>
        <v>0</v>
      </c>
      <c r="E24" s="462">
        <f>+E25+E26+E27+E28</f>
        <v>0</v>
      </c>
    </row>
    <row r="25" spans="1:5" s="455" customFormat="1" ht="15.75">
      <c r="A25" s="459" t="s">
        <v>563</v>
      </c>
      <c r="B25" s="228" t="s">
        <v>24</v>
      </c>
      <c r="C25" s="225"/>
      <c r="D25" s="225"/>
      <c r="E25" s="226"/>
    </row>
    <row r="26" spans="1:5" s="455" customFormat="1" ht="15.75">
      <c r="A26" s="459" t="s">
        <v>564</v>
      </c>
      <c r="B26" s="228" t="s">
        <v>25</v>
      </c>
      <c r="C26" s="225"/>
      <c r="D26" s="225"/>
      <c r="E26" s="226"/>
    </row>
    <row r="27" spans="1:5" s="455" customFormat="1" ht="15.75">
      <c r="A27" s="459" t="s">
        <v>565</v>
      </c>
      <c r="B27" s="228" t="s">
        <v>26</v>
      </c>
      <c r="C27" s="225"/>
      <c r="D27" s="225"/>
      <c r="E27" s="226"/>
    </row>
    <row r="28" spans="1:5" s="455" customFormat="1" ht="15.75">
      <c r="A28" s="459" t="s">
        <v>566</v>
      </c>
      <c r="B28" s="228" t="s">
        <v>27</v>
      </c>
      <c r="C28" s="225"/>
      <c r="D28" s="225"/>
      <c r="E28" s="226"/>
    </row>
    <row r="29" spans="1:5" s="455" customFormat="1" ht="15.75">
      <c r="A29" s="456" t="s">
        <v>567</v>
      </c>
      <c r="B29" s="228" t="s">
        <v>28</v>
      </c>
      <c r="C29" s="461">
        <f>+C30+C31+C32+C33</f>
        <v>0</v>
      </c>
      <c r="D29" s="461">
        <f>+D30+D31+D32+D33</f>
        <v>0</v>
      </c>
      <c r="E29" s="462">
        <f>+E30+E31+E32+E33</f>
        <v>0</v>
      </c>
    </row>
    <row r="30" spans="1:5" s="455" customFormat="1" ht="15.75">
      <c r="A30" s="459" t="s">
        <v>568</v>
      </c>
      <c r="B30" s="228" t="s">
        <v>29</v>
      </c>
      <c r="C30" s="225"/>
      <c r="D30" s="225"/>
      <c r="E30" s="226"/>
    </row>
    <row r="31" spans="1:5" s="455" customFormat="1" ht="22.5">
      <c r="A31" s="459" t="s">
        <v>569</v>
      </c>
      <c r="B31" s="228" t="s">
        <v>30</v>
      </c>
      <c r="C31" s="225"/>
      <c r="D31" s="225"/>
      <c r="E31" s="226"/>
    </row>
    <row r="32" spans="1:5" s="455" customFormat="1" ht="15.75">
      <c r="A32" s="459" t="s">
        <v>570</v>
      </c>
      <c r="B32" s="228" t="s">
        <v>31</v>
      </c>
      <c r="C32" s="225"/>
      <c r="D32" s="225"/>
      <c r="E32" s="226"/>
    </row>
    <row r="33" spans="1:5" s="455" customFormat="1" ht="15.75">
      <c r="A33" s="459" t="s">
        <v>571</v>
      </c>
      <c r="B33" s="228" t="s">
        <v>32</v>
      </c>
      <c r="C33" s="225"/>
      <c r="D33" s="225"/>
      <c r="E33" s="226"/>
    </row>
    <row r="34" spans="1:5" s="455" customFormat="1" ht="15.75">
      <c r="A34" s="456" t="s">
        <v>572</v>
      </c>
      <c r="B34" s="228" t="s">
        <v>33</v>
      </c>
      <c r="C34" s="461">
        <f>+C35+C40+C45</f>
        <v>0</v>
      </c>
      <c r="D34" s="461">
        <f>+D35+D40+D45</f>
        <v>50000</v>
      </c>
      <c r="E34" s="462">
        <f>+E35+E40+E45</f>
        <v>0</v>
      </c>
    </row>
    <row r="35" spans="1:5" s="455" customFormat="1" ht="15.75">
      <c r="A35" s="456" t="s">
        <v>573</v>
      </c>
      <c r="B35" s="228" t="s">
        <v>34</v>
      </c>
      <c r="C35" s="461">
        <f>+C36+C37+C38+C39</f>
        <v>0</v>
      </c>
      <c r="D35" s="461">
        <f>+D36+D37+D38+D39</f>
        <v>50000</v>
      </c>
      <c r="E35" s="462">
        <f>+E36+E37+E38+E39</f>
        <v>0</v>
      </c>
    </row>
    <row r="36" spans="1:5" s="455" customFormat="1" ht="15.75">
      <c r="A36" s="459" t="s">
        <v>574</v>
      </c>
      <c r="B36" s="228" t="s">
        <v>84</v>
      </c>
      <c r="C36" s="225"/>
      <c r="D36" s="225">
        <v>50000</v>
      </c>
      <c r="E36" s="226"/>
    </row>
    <row r="37" spans="1:5" s="455" customFormat="1" ht="15.75">
      <c r="A37" s="459" t="s">
        <v>575</v>
      </c>
      <c r="B37" s="228" t="s">
        <v>177</v>
      </c>
      <c r="C37" s="225"/>
      <c r="D37" s="225"/>
      <c r="E37" s="226"/>
    </row>
    <row r="38" spans="1:5" s="455" customFormat="1" ht="15.75">
      <c r="A38" s="459" t="s">
        <v>576</v>
      </c>
      <c r="B38" s="228" t="s">
        <v>238</v>
      </c>
      <c r="C38" s="225"/>
      <c r="D38" s="225"/>
      <c r="E38" s="226"/>
    </row>
    <row r="39" spans="1:5" s="455" customFormat="1" ht="15.75">
      <c r="A39" s="459" t="s">
        <v>577</v>
      </c>
      <c r="B39" s="228" t="s">
        <v>239</v>
      </c>
      <c r="C39" s="225"/>
      <c r="D39" s="225"/>
      <c r="E39" s="226"/>
    </row>
    <row r="40" spans="1:5" s="455" customFormat="1" ht="15.75">
      <c r="A40" s="456" t="s">
        <v>578</v>
      </c>
      <c r="B40" s="228" t="s">
        <v>256</v>
      </c>
      <c r="C40" s="461">
        <f>+C41+C42+C43+C44</f>
        <v>0</v>
      </c>
      <c r="D40" s="461">
        <f>+D41+D42+D43+D44</f>
        <v>0</v>
      </c>
      <c r="E40" s="462">
        <f>+E41+E42+E43+E44</f>
        <v>0</v>
      </c>
    </row>
    <row r="41" spans="1:5" s="455" customFormat="1" ht="15.75">
      <c r="A41" s="459" t="s">
        <v>579</v>
      </c>
      <c r="B41" s="228" t="s">
        <v>257</v>
      </c>
      <c r="C41" s="225"/>
      <c r="D41" s="225"/>
      <c r="E41" s="226"/>
    </row>
    <row r="42" spans="1:5" s="455" customFormat="1" ht="22.5">
      <c r="A42" s="459" t="s">
        <v>580</v>
      </c>
      <c r="B42" s="228" t="s">
        <v>258</v>
      </c>
      <c r="C42" s="225"/>
      <c r="D42" s="225"/>
      <c r="E42" s="226"/>
    </row>
    <row r="43" spans="1:5" s="455" customFormat="1" ht="15.75">
      <c r="A43" s="459" t="s">
        <v>581</v>
      </c>
      <c r="B43" s="228" t="s">
        <v>259</v>
      </c>
      <c r="C43" s="225"/>
      <c r="D43" s="225"/>
      <c r="E43" s="226"/>
    </row>
    <row r="44" spans="1:5" s="455" customFormat="1" ht="15.75">
      <c r="A44" s="459" t="s">
        <v>582</v>
      </c>
      <c r="B44" s="228" t="s">
        <v>260</v>
      </c>
      <c r="C44" s="225"/>
      <c r="D44" s="225"/>
      <c r="E44" s="226"/>
    </row>
    <row r="45" spans="1:5" s="455" customFormat="1" ht="15.75">
      <c r="A45" s="456" t="s">
        <v>583</v>
      </c>
      <c r="B45" s="228" t="s">
        <v>261</v>
      </c>
      <c r="C45" s="461">
        <f>+C46+C47+C48+C49</f>
        <v>0</v>
      </c>
      <c r="D45" s="461">
        <f>+D46+D47+D48+D49</f>
        <v>0</v>
      </c>
      <c r="E45" s="462">
        <f>+E46+E47+E48+E49</f>
        <v>0</v>
      </c>
    </row>
    <row r="46" spans="1:5" s="455" customFormat="1" ht="15.75">
      <c r="A46" s="459" t="s">
        <v>584</v>
      </c>
      <c r="B46" s="228" t="s">
        <v>262</v>
      </c>
      <c r="C46" s="225"/>
      <c r="D46" s="225"/>
      <c r="E46" s="226"/>
    </row>
    <row r="47" spans="1:5" s="455" customFormat="1" ht="22.5">
      <c r="A47" s="459" t="s">
        <v>585</v>
      </c>
      <c r="B47" s="228" t="s">
        <v>263</v>
      </c>
      <c r="C47" s="225"/>
      <c r="D47" s="225"/>
      <c r="E47" s="226"/>
    </row>
    <row r="48" spans="1:5" s="455" customFormat="1" ht="15.75">
      <c r="A48" s="459" t="s">
        <v>586</v>
      </c>
      <c r="B48" s="228" t="s">
        <v>264</v>
      </c>
      <c r="C48" s="225"/>
      <c r="D48" s="225"/>
      <c r="E48" s="226"/>
    </row>
    <row r="49" spans="1:5" s="455" customFormat="1" ht="15.75">
      <c r="A49" s="459" t="s">
        <v>587</v>
      </c>
      <c r="B49" s="228" t="s">
        <v>265</v>
      </c>
      <c r="C49" s="225"/>
      <c r="D49" s="225"/>
      <c r="E49" s="226"/>
    </row>
    <row r="50" spans="1:5" s="455" customFormat="1" ht="15.75">
      <c r="A50" s="456" t="s">
        <v>588</v>
      </c>
      <c r="B50" s="228" t="s">
        <v>266</v>
      </c>
      <c r="C50" s="225"/>
      <c r="D50" s="225"/>
      <c r="E50" s="226"/>
    </row>
    <row r="51" spans="1:5" s="455" customFormat="1" ht="21">
      <c r="A51" s="456" t="s">
        <v>589</v>
      </c>
      <c r="B51" s="228" t="s">
        <v>267</v>
      </c>
      <c r="C51" s="461">
        <f>+C7+C8+C34+C50</f>
        <v>0</v>
      </c>
      <c r="D51" s="461">
        <f>+D7+D8+D34+D50</f>
        <v>34047068</v>
      </c>
      <c r="E51" s="462">
        <f>+E7+E8+E34+E50</f>
        <v>0</v>
      </c>
    </row>
    <row r="52" spans="1:5" s="455" customFormat="1" ht="15.75">
      <c r="A52" s="456" t="s">
        <v>590</v>
      </c>
      <c r="B52" s="228" t="s">
        <v>268</v>
      </c>
      <c r="C52" s="225"/>
      <c r="D52" s="225"/>
      <c r="E52" s="226"/>
    </row>
    <row r="53" spans="1:5" s="455" customFormat="1" ht="15.75">
      <c r="A53" s="456" t="s">
        <v>591</v>
      </c>
      <c r="B53" s="228" t="s">
        <v>269</v>
      </c>
      <c r="C53" s="225"/>
      <c r="D53" s="225"/>
      <c r="E53" s="226"/>
    </row>
    <row r="54" spans="1:5" s="455" customFormat="1" ht="15.75">
      <c r="A54" s="456" t="s">
        <v>592</v>
      </c>
      <c r="B54" s="228" t="s">
        <v>270</v>
      </c>
      <c r="C54" s="461">
        <f>+C52+C53</f>
        <v>0</v>
      </c>
      <c r="D54" s="461">
        <f>+D52+D53</f>
        <v>0</v>
      </c>
      <c r="E54" s="462">
        <f>+E52+E53</f>
        <v>0</v>
      </c>
    </row>
    <row r="55" spans="1:5" s="455" customFormat="1" ht="15.75">
      <c r="A55" s="456" t="s">
        <v>593</v>
      </c>
      <c r="B55" s="228" t="s">
        <v>271</v>
      </c>
      <c r="C55" s="225"/>
      <c r="D55" s="225"/>
      <c r="E55" s="226"/>
    </row>
    <row r="56" spans="1:5" s="455" customFormat="1" ht="15.75">
      <c r="A56" s="456" t="s">
        <v>594</v>
      </c>
      <c r="B56" s="228" t="s">
        <v>272</v>
      </c>
      <c r="C56" s="225"/>
      <c r="D56" s="225">
        <v>197664</v>
      </c>
      <c r="E56" s="226"/>
    </row>
    <row r="57" spans="1:5" s="455" customFormat="1" ht="15.75">
      <c r="A57" s="456" t="s">
        <v>595</v>
      </c>
      <c r="B57" s="228" t="s">
        <v>273</v>
      </c>
      <c r="C57" s="225"/>
      <c r="D57" s="225">
        <v>8232212</v>
      </c>
      <c r="E57" s="226"/>
    </row>
    <row r="58" spans="1:5" s="455" customFormat="1" ht="15.75">
      <c r="A58" s="456" t="s">
        <v>596</v>
      </c>
      <c r="B58" s="228" t="s">
        <v>274</v>
      </c>
      <c r="C58" s="225"/>
      <c r="D58" s="225"/>
      <c r="E58" s="226"/>
    </row>
    <row r="59" spans="1:5" s="455" customFormat="1" ht="15.75">
      <c r="A59" s="456" t="s">
        <v>597</v>
      </c>
      <c r="B59" s="228" t="s">
        <v>275</v>
      </c>
      <c r="C59" s="461">
        <f>+C55+C56+C57+C58</f>
        <v>0</v>
      </c>
      <c r="D59" s="461">
        <f>+D55+D56+D57+D58</f>
        <v>8429876</v>
      </c>
      <c r="E59" s="462">
        <f>+E55+E56+E57+E58</f>
        <v>0</v>
      </c>
    </row>
    <row r="60" spans="1:5" s="455" customFormat="1" ht="15.75">
      <c r="A60" s="456" t="s">
        <v>598</v>
      </c>
      <c r="B60" s="228" t="s">
        <v>276</v>
      </c>
      <c r="C60" s="225"/>
      <c r="D60" s="225">
        <v>190321</v>
      </c>
      <c r="E60" s="226"/>
    </row>
    <row r="61" spans="1:5" s="455" customFormat="1" ht="15.75">
      <c r="A61" s="456" t="s">
        <v>599</v>
      </c>
      <c r="B61" s="228" t="s">
        <v>277</v>
      </c>
      <c r="C61" s="225"/>
      <c r="D61" s="225"/>
      <c r="E61" s="226"/>
    </row>
    <row r="62" spans="1:5" s="455" customFormat="1" ht="15.75">
      <c r="A62" s="456" t="s">
        <v>600</v>
      </c>
      <c r="B62" s="228" t="s">
        <v>278</v>
      </c>
      <c r="C62" s="225"/>
      <c r="D62" s="225"/>
      <c r="E62" s="226"/>
    </row>
    <row r="63" spans="1:5" s="455" customFormat="1" ht="15.75">
      <c r="A63" s="456" t="s">
        <v>601</v>
      </c>
      <c r="B63" s="228" t="s">
        <v>279</v>
      </c>
      <c r="C63" s="461">
        <f>+C60+C61+C62</f>
        <v>0</v>
      </c>
      <c r="D63" s="461">
        <f>+D60+D61+D62</f>
        <v>190321</v>
      </c>
      <c r="E63" s="462">
        <f>+E60+E61+E62</f>
        <v>0</v>
      </c>
    </row>
    <row r="64" spans="1:5" s="455" customFormat="1" ht="15.75">
      <c r="A64" s="456" t="s">
        <v>602</v>
      </c>
      <c r="B64" s="228" t="s">
        <v>280</v>
      </c>
      <c r="C64" s="225"/>
      <c r="D64" s="225"/>
      <c r="E64" s="226"/>
    </row>
    <row r="65" spans="1:5" s="455" customFormat="1" ht="21">
      <c r="A65" s="456" t="s">
        <v>603</v>
      </c>
      <c r="B65" s="228" t="s">
        <v>281</v>
      </c>
      <c r="C65" s="225"/>
      <c r="D65" s="225"/>
      <c r="E65" s="226"/>
    </row>
    <row r="66" spans="1:5" s="455" customFormat="1" ht="15.75">
      <c r="A66" s="456" t="s">
        <v>604</v>
      </c>
      <c r="B66" s="228" t="s">
        <v>282</v>
      </c>
      <c r="C66" s="461">
        <f>+C64+C65</f>
        <v>0</v>
      </c>
      <c r="D66" s="461">
        <f>+D64+D65</f>
        <v>0</v>
      </c>
      <c r="E66" s="462">
        <f>+E64+E65</f>
        <v>0</v>
      </c>
    </row>
    <row r="67" spans="1:5" s="455" customFormat="1" ht="15.75">
      <c r="A67" s="456" t="s">
        <v>605</v>
      </c>
      <c r="B67" s="228" t="s">
        <v>283</v>
      </c>
      <c r="C67" s="225"/>
      <c r="D67" s="225"/>
      <c r="E67" s="226"/>
    </row>
    <row r="68" spans="1:5" s="455" customFormat="1" ht="16.5" thickBot="1">
      <c r="A68" s="463" t="s">
        <v>606</v>
      </c>
      <c r="B68" s="229" t="s">
        <v>284</v>
      </c>
      <c r="C68" s="464">
        <f>+C51+C54+C59+C63+C66+C67</f>
        <v>0</v>
      </c>
      <c r="D68" s="464">
        <f>+D51+D54+D59+D63+D66+D67</f>
        <v>42667265</v>
      </c>
      <c r="E68" s="465">
        <f>+E51+E54+E59+E63+E66+E67</f>
        <v>0</v>
      </c>
    </row>
    <row r="69" spans="1:5" ht="15.75">
      <c r="A69" s="466"/>
      <c r="C69" s="467"/>
      <c r="D69" s="467"/>
      <c r="E69" s="468"/>
    </row>
    <row r="70" spans="1:5" ht="15.75">
      <c r="A70" s="466"/>
      <c r="C70" s="467"/>
      <c r="D70" s="467"/>
      <c r="E70" s="468"/>
    </row>
    <row r="71" spans="1:5" ht="15.75">
      <c r="A71" s="469"/>
      <c r="C71" s="467"/>
      <c r="D71" s="467"/>
      <c r="E71" s="468"/>
    </row>
    <row r="72" spans="1:5" ht="15.75">
      <c r="A72" s="576"/>
      <c r="B72" s="576"/>
      <c r="C72" s="576"/>
      <c r="D72" s="576"/>
      <c r="E72" s="576"/>
    </row>
    <row r="73" spans="1:5" ht="15.75">
      <c r="A73" s="576"/>
      <c r="B73" s="576"/>
      <c r="C73" s="576"/>
      <c r="D73" s="576"/>
      <c r="E73" s="576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dőlt"6. 1.tájékoztató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C22" sqref="C22"/>
    </sheetView>
  </sheetViews>
  <sheetFormatPr defaultColWidth="9.00390625" defaultRowHeight="12.75"/>
  <cols>
    <col min="1" max="1" width="71.125" style="475" customWidth="1"/>
    <col min="2" max="2" width="6.125" style="476" customWidth="1"/>
    <col min="3" max="3" width="18.00390625" style="474" customWidth="1"/>
    <col min="4" max="16384" width="9.375" style="474" customWidth="1"/>
  </cols>
  <sheetData>
    <row r="1" spans="1:3" ht="32.25" customHeight="1">
      <c r="A1" s="593" t="s">
        <v>615</v>
      </c>
      <c r="B1" s="593"/>
      <c r="C1" s="593"/>
    </row>
    <row r="2" spans="1:3" ht="15.75">
      <c r="A2" s="594" t="str">
        <f>+CONCATENATE(LEFT('[1]ÖSSZEFÜGGÉSEK'!A4,4),". év")</f>
        <v>2014. év</v>
      </c>
      <c r="B2" s="594"/>
      <c r="C2" s="594"/>
    </row>
    <row r="4" spans="2:3" ht="13.5" thickBot="1">
      <c r="B4" s="595" t="s">
        <v>240</v>
      </c>
      <c r="C4" s="595"/>
    </row>
    <row r="5" spans="1:3" s="477" customFormat="1" ht="31.5" customHeight="1">
      <c r="A5" s="596" t="s">
        <v>616</v>
      </c>
      <c r="B5" s="598" t="s">
        <v>242</v>
      </c>
      <c r="C5" s="600" t="s">
        <v>617</v>
      </c>
    </row>
    <row r="6" spans="1:3" s="477" customFormat="1" ht="12.75">
      <c r="A6" s="597"/>
      <c r="B6" s="599"/>
      <c r="C6" s="601"/>
    </row>
    <row r="7" spans="1:3" s="481" customFormat="1" ht="13.5" thickBot="1">
      <c r="A7" s="478" t="s">
        <v>409</v>
      </c>
      <c r="B7" s="479" t="s">
        <v>410</v>
      </c>
      <c r="C7" s="480" t="s">
        <v>411</v>
      </c>
    </row>
    <row r="8" spans="1:3" ht="15.75" customHeight="1">
      <c r="A8" s="456" t="s">
        <v>618</v>
      </c>
      <c r="B8" s="482" t="s">
        <v>247</v>
      </c>
      <c r="C8" s="483">
        <v>32740000</v>
      </c>
    </row>
    <row r="9" spans="1:3" ht="15.75" customHeight="1">
      <c r="A9" s="456" t="s">
        <v>619</v>
      </c>
      <c r="B9" s="228" t="s">
        <v>248</v>
      </c>
      <c r="C9" s="483">
        <v>5377469</v>
      </c>
    </row>
    <row r="10" spans="1:3" ht="15.75" customHeight="1">
      <c r="A10" s="456" t="s">
        <v>620</v>
      </c>
      <c r="B10" s="228" t="s">
        <v>249</v>
      </c>
      <c r="C10" s="483"/>
    </row>
    <row r="11" spans="1:3" ht="15.75" customHeight="1">
      <c r="A11" s="456" t="s">
        <v>621</v>
      </c>
      <c r="B11" s="228" t="s">
        <v>250</v>
      </c>
      <c r="C11" s="484">
        <v>7095000</v>
      </c>
    </row>
    <row r="12" spans="1:3" ht="15.75" customHeight="1">
      <c r="A12" s="456" t="s">
        <v>622</v>
      </c>
      <c r="B12" s="228" t="s">
        <v>251</v>
      </c>
      <c r="C12" s="484">
        <v>-3280828</v>
      </c>
    </row>
    <row r="13" spans="1:3" ht="15.75" customHeight="1">
      <c r="A13" s="456" t="s">
        <v>623</v>
      </c>
      <c r="B13" s="228" t="s">
        <v>252</v>
      </c>
      <c r="C13" s="484"/>
    </row>
    <row r="14" spans="1:3" ht="15.75" customHeight="1">
      <c r="A14" s="456" t="s">
        <v>624</v>
      </c>
      <c r="B14" s="228" t="s">
        <v>253</v>
      </c>
      <c r="C14" s="485">
        <v>41931641</v>
      </c>
    </row>
    <row r="15" spans="1:3" ht="15.75" customHeight="1">
      <c r="A15" s="456" t="s">
        <v>625</v>
      </c>
      <c r="B15" s="228" t="s">
        <v>254</v>
      </c>
      <c r="C15" s="486">
        <v>261832</v>
      </c>
    </row>
    <row r="16" spans="1:3" ht="15.75" customHeight="1">
      <c r="A16" s="456" t="s">
        <v>626</v>
      </c>
      <c r="B16" s="228" t="s">
        <v>255</v>
      </c>
      <c r="C16" s="484">
        <v>473792</v>
      </c>
    </row>
    <row r="17" spans="1:3" ht="15.75" customHeight="1">
      <c r="A17" s="456" t="s">
        <v>627</v>
      </c>
      <c r="B17" s="228" t="s">
        <v>15</v>
      </c>
      <c r="C17" s="484"/>
    </row>
    <row r="18" spans="1:3" ht="15.75" customHeight="1">
      <c r="A18" s="456" t="s">
        <v>628</v>
      </c>
      <c r="B18" s="228" t="s">
        <v>16</v>
      </c>
      <c r="C18" s="485"/>
    </row>
    <row r="19" spans="1:3" s="487" customFormat="1" ht="15.75" customHeight="1">
      <c r="A19" s="456" t="s">
        <v>629</v>
      </c>
      <c r="B19" s="228" t="s">
        <v>17</v>
      </c>
      <c r="C19" s="484"/>
    </row>
    <row r="20" spans="1:3" ht="15.75" customHeight="1">
      <c r="A20" s="456" t="s">
        <v>630</v>
      </c>
      <c r="B20" s="228" t="s">
        <v>18</v>
      </c>
      <c r="C20" s="484"/>
    </row>
    <row r="21" spans="1:3" ht="15.75" customHeight="1" thickBot="1">
      <c r="A21" s="488" t="s">
        <v>631</v>
      </c>
      <c r="B21" s="229" t="s">
        <v>19</v>
      </c>
      <c r="C21" s="489">
        <v>42667265</v>
      </c>
    </row>
    <row r="22" spans="1:5" ht="15.75">
      <c r="A22" s="466"/>
      <c r="B22" s="469"/>
      <c r="C22" s="467"/>
      <c r="D22" s="467"/>
      <c r="E22" s="467"/>
    </row>
    <row r="23" spans="1:5" ht="15.75">
      <c r="A23" s="466"/>
      <c r="B23" s="469"/>
      <c r="C23" s="467"/>
      <c r="D23" s="467"/>
      <c r="E23" s="467"/>
    </row>
    <row r="24" spans="1:5" ht="15.75">
      <c r="A24" s="469"/>
      <c r="B24" s="469"/>
      <c r="C24" s="467"/>
      <c r="D24" s="467"/>
      <c r="E24" s="467"/>
    </row>
    <row r="25" spans="1:5" ht="15.75">
      <c r="A25" s="592"/>
      <c r="B25" s="592"/>
      <c r="C25" s="592"/>
      <c r="D25" s="490"/>
      <c r="E25" s="490"/>
    </row>
    <row r="26" spans="1:5" ht="15.75">
      <c r="A26" s="592"/>
      <c r="B26" s="592"/>
      <c r="C26" s="592"/>
      <c r="D26" s="490"/>
      <c r="E26" s="490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CE,Félkövér"6.2. tájékoztató tábla a.............../2015. (...)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9.375" style="255" customWidth="1"/>
    <col min="2" max="2" width="58.375" style="255" customWidth="1"/>
    <col min="3" max="5" width="25.00390625" style="255" customWidth="1"/>
    <col min="6" max="6" width="5.50390625" style="255" customWidth="1"/>
    <col min="7" max="16384" width="9.375" style="255" customWidth="1"/>
  </cols>
  <sheetData>
    <row r="1" spans="1:6" ht="12.75">
      <c r="A1" s="256"/>
      <c r="F1" s="605" t="str">
        <f>+CONCATENATE("7. tájékoztató tábla a ......../",LEFT(ÖSSZEFÜGGÉSEK!A4,4)+1,". (........) önkormányzati rendelethez")</f>
        <v>7. tájékoztató tábla a ......../2015. (........) önkormányzati rendelethez</v>
      </c>
    </row>
    <row r="2" spans="1:6" ht="33" customHeight="1">
      <c r="A2" s="602" t="str">
        <f>+CONCATENATE("A Markóc Község Önkormányzat tulajdonában álló gazdálkodó szervezetek működéséből származó",CHAR(10),"kötelezettségek és részesedések alakulása a ",LEFT(ÖSSZEFÜGGÉSEK!A4,4),". évben")</f>
        <v>A Markóc Község Önkormányzat tulajdonában álló gazdálkodó szervezetek működéséből származó
kötelezettségek és részesedések alakulása a 2014. évben</v>
      </c>
      <c r="B2" s="602"/>
      <c r="C2" s="602"/>
      <c r="D2" s="602"/>
      <c r="E2" s="602"/>
      <c r="F2" s="605"/>
    </row>
    <row r="3" spans="1:6" ht="16.5" thickBot="1">
      <c r="A3" s="257"/>
      <c r="F3" s="605"/>
    </row>
    <row r="4" spans="1:6" ht="79.5" thickBot="1">
      <c r="A4" s="258" t="s">
        <v>242</v>
      </c>
      <c r="B4" s="259" t="s">
        <v>285</v>
      </c>
      <c r="C4" s="259" t="s">
        <v>286</v>
      </c>
      <c r="D4" s="259" t="s">
        <v>287</v>
      </c>
      <c r="E4" s="260" t="s">
        <v>288</v>
      </c>
      <c r="F4" s="605"/>
    </row>
    <row r="5" spans="1:6" ht="15.75">
      <c r="A5" s="261" t="s">
        <v>6</v>
      </c>
      <c r="B5" s="265"/>
      <c r="C5" s="268"/>
      <c r="D5" s="271"/>
      <c r="E5" s="275"/>
      <c r="F5" s="605"/>
    </row>
    <row r="6" spans="1:6" ht="15.75">
      <c r="A6" s="262" t="s">
        <v>7</v>
      </c>
      <c r="B6" s="266"/>
      <c r="C6" s="269"/>
      <c r="D6" s="272"/>
      <c r="E6" s="276"/>
      <c r="F6" s="605"/>
    </row>
    <row r="7" spans="1:6" ht="15.75">
      <c r="A7" s="262" t="s">
        <v>8</v>
      </c>
      <c r="B7" s="266"/>
      <c r="C7" s="269"/>
      <c r="D7" s="272"/>
      <c r="E7" s="276"/>
      <c r="F7" s="605"/>
    </row>
    <row r="8" spans="1:6" ht="15.75">
      <c r="A8" s="262" t="s">
        <v>9</v>
      </c>
      <c r="B8" s="266"/>
      <c r="C8" s="269"/>
      <c r="D8" s="272"/>
      <c r="E8" s="276"/>
      <c r="F8" s="605"/>
    </row>
    <row r="9" spans="1:6" ht="15.75">
      <c r="A9" s="262" t="s">
        <v>10</v>
      </c>
      <c r="B9" s="266"/>
      <c r="C9" s="269"/>
      <c r="D9" s="272"/>
      <c r="E9" s="276"/>
      <c r="F9" s="605"/>
    </row>
    <row r="10" spans="1:6" ht="15.75">
      <c r="A10" s="262" t="s">
        <v>11</v>
      </c>
      <c r="B10" s="266"/>
      <c r="C10" s="269"/>
      <c r="D10" s="272"/>
      <c r="E10" s="276"/>
      <c r="F10" s="605"/>
    </row>
    <row r="11" spans="1:6" ht="15.75">
      <c r="A11" s="262" t="s">
        <v>12</v>
      </c>
      <c r="B11" s="266"/>
      <c r="C11" s="269"/>
      <c r="D11" s="272"/>
      <c r="E11" s="276"/>
      <c r="F11" s="605"/>
    </row>
    <row r="12" spans="1:6" ht="15.75">
      <c r="A12" s="262" t="s">
        <v>13</v>
      </c>
      <c r="B12" s="266"/>
      <c r="C12" s="269"/>
      <c r="D12" s="272"/>
      <c r="E12" s="276"/>
      <c r="F12" s="605"/>
    </row>
    <row r="13" spans="1:6" ht="15.75">
      <c r="A13" s="262" t="s">
        <v>14</v>
      </c>
      <c r="B13" s="266"/>
      <c r="C13" s="269"/>
      <c r="D13" s="272"/>
      <c r="E13" s="276"/>
      <c r="F13" s="605"/>
    </row>
    <row r="14" spans="1:6" ht="15.75">
      <c r="A14" s="262" t="s">
        <v>15</v>
      </c>
      <c r="B14" s="266"/>
      <c r="C14" s="269"/>
      <c r="D14" s="272"/>
      <c r="E14" s="276"/>
      <c r="F14" s="605"/>
    </row>
    <row r="15" spans="1:6" ht="15.75">
      <c r="A15" s="262" t="s">
        <v>16</v>
      </c>
      <c r="B15" s="266"/>
      <c r="C15" s="269"/>
      <c r="D15" s="272"/>
      <c r="E15" s="276"/>
      <c r="F15" s="605"/>
    </row>
    <row r="16" spans="1:6" ht="15.75">
      <c r="A16" s="262" t="s">
        <v>17</v>
      </c>
      <c r="B16" s="266"/>
      <c r="C16" s="269"/>
      <c r="D16" s="272"/>
      <c r="E16" s="276"/>
      <c r="F16" s="605"/>
    </row>
    <row r="17" spans="1:6" ht="15.75">
      <c r="A17" s="262" t="s">
        <v>18</v>
      </c>
      <c r="B17" s="266"/>
      <c r="C17" s="269"/>
      <c r="D17" s="272"/>
      <c r="E17" s="276"/>
      <c r="F17" s="605"/>
    </row>
    <row r="18" spans="1:6" ht="15.75">
      <c r="A18" s="262" t="s">
        <v>19</v>
      </c>
      <c r="B18" s="266"/>
      <c r="C18" s="269"/>
      <c r="D18" s="272"/>
      <c r="E18" s="276"/>
      <c r="F18" s="605"/>
    </row>
    <row r="19" spans="1:6" ht="15.75">
      <c r="A19" s="262" t="s">
        <v>20</v>
      </c>
      <c r="B19" s="266"/>
      <c r="C19" s="269"/>
      <c r="D19" s="272"/>
      <c r="E19" s="276"/>
      <c r="F19" s="605"/>
    </row>
    <row r="20" spans="1:6" ht="15.75">
      <c r="A20" s="262" t="s">
        <v>21</v>
      </c>
      <c r="B20" s="266"/>
      <c r="C20" s="269"/>
      <c r="D20" s="272"/>
      <c r="E20" s="276"/>
      <c r="F20" s="605"/>
    </row>
    <row r="21" spans="1:6" ht="16.5" thickBot="1">
      <c r="A21" s="263" t="s">
        <v>22</v>
      </c>
      <c r="B21" s="267"/>
      <c r="C21" s="270"/>
      <c r="D21" s="273"/>
      <c r="E21" s="277"/>
      <c r="F21" s="605"/>
    </row>
    <row r="22" spans="1:6" ht="16.5" thickBot="1">
      <c r="A22" s="603" t="s">
        <v>289</v>
      </c>
      <c r="B22" s="604"/>
      <c r="C22" s="264"/>
      <c r="D22" s="274">
        <f>IF(SUM(D5:D21)=0,"",SUM(D5:D21))</f>
      </c>
      <c r="E22" s="278">
        <f>IF(SUM(E5:E21)=0,"",SUM(E5:E21))</f>
      </c>
      <c r="F22" s="605"/>
    </row>
    <row r="23" ht="15.75">
      <c r="A23" s="257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30" t="str">
        <f>+CONCATENATE("8. sz. tájékoztató tábla a ……./",LEFT(ÖSSZEFÜGGÉSEK!A4,4)+1,".(………)  önkormányzati rendelethez")</f>
        <v>8. sz. tájékoztató tábla a ……./2015.(………)  önkormányzati rendelethez</v>
      </c>
    </row>
    <row r="2" spans="1:3" ht="14.25">
      <c r="A2" s="231"/>
      <c r="B2" s="231"/>
      <c r="C2" s="231"/>
    </row>
    <row r="3" spans="1:3" ht="33.75" customHeight="1">
      <c r="A3" s="606" t="s">
        <v>290</v>
      </c>
      <c r="B3" s="606"/>
      <c r="C3" s="606"/>
    </row>
    <row r="4" ht="13.5" thickBot="1">
      <c r="C4" s="232"/>
    </row>
    <row r="5" spans="1:3" s="236" customFormat="1" ht="43.5" customHeight="1" thickBot="1">
      <c r="A5" s="233" t="s">
        <v>4</v>
      </c>
      <c r="B5" s="234" t="s">
        <v>45</v>
      </c>
      <c r="C5" s="235" t="s">
        <v>291</v>
      </c>
    </row>
    <row r="6" spans="1:3" ht="28.5" customHeight="1">
      <c r="A6" s="237" t="s">
        <v>6</v>
      </c>
      <c r="B6" s="238" t="s">
        <v>650</v>
      </c>
      <c r="C6" s="239">
        <v>10094705</v>
      </c>
    </row>
    <row r="7" spans="1:3" ht="18" customHeight="1">
      <c r="A7" s="240" t="s">
        <v>7</v>
      </c>
      <c r="B7" s="241" t="s">
        <v>292</v>
      </c>
      <c r="C7" s="242">
        <v>9903291</v>
      </c>
    </row>
    <row r="8" spans="1:3" ht="18" customHeight="1">
      <c r="A8" s="240" t="s">
        <v>8</v>
      </c>
      <c r="B8" s="241" t="s">
        <v>293</v>
      </c>
      <c r="C8" s="242">
        <v>191414</v>
      </c>
    </row>
    <row r="9" spans="1:3" ht="18" customHeight="1">
      <c r="A9" s="240" t="s">
        <v>9</v>
      </c>
      <c r="B9" s="472" t="s">
        <v>613</v>
      </c>
      <c r="C9" s="242">
        <v>44971897</v>
      </c>
    </row>
    <row r="10" spans="1:3" ht="18" customHeight="1" thickBot="1">
      <c r="A10" s="243" t="s">
        <v>10</v>
      </c>
      <c r="B10" s="473" t="s">
        <v>614</v>
      </c>
      <c r="C10" s="244">
        <v>36542019</v>
      </c>
    </row>
    <row r="11" spans="1:3" ht="25.5" customHeight="1">
      <c r="A11" s="245" t="s">
        <v>11</v>
      </c>
      <c r="B11" s="246" t="s">
        <v>651</v>
      </c>
      <c r="C11" s="247">
        <v>8429876</v>
      </c>
    </row>
    <row r="12" spans="1:3" ht="18" customHeight="1">
      <c r="A12" s="240" t="s">
        <v>12</v>
      </c>
      <c r="B12" s="241" t="s">
        <v>292</v>
      </c>
      <c r="C12" s="242">
        <v>8232212</v>
      </c>
    </row>
    <row r="13" spans="1:3" ht="18" customHeight="1" thickBot="1">
      <c r="A13" s="248" t="s">
        <v>13</v>
      </c>
      <c r="B13" s="249" t="s">
        <v>293</v>
      </c>
      <c r="C13" s="250">
        <v>197664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30">
      <selection activeCell="E97" sqref="E97"/>
    </sheetView>
  </sheetViews>
  <sheetFormatPr defaultColWidth="9.00390625" defaultRowHeight="12.75"/>
  <cols>
    <col min="1" max="1" width="9.50390625" style="334" customWidth="1"/>
    <col min="2" max="2" width="60.875" style="334" customWidth="1"/>
    <col min="3" max="5" width="15.875" style="335" customWidth="1"/>
    <col min="6" max="16384" width="9.375" style="345" customWidth="1"/>
  </cols>
  <sheetData>
    <row r="1" spans="1:5" ht="15.75" customHeight="1">
      <c r="A1" s="493" t="s">
        <v>3</v>
      </c>
      <c r="B1" s="493"/>
      <c r="C1" s="493"/>
      <c r="D1" s="493"/>
      <c r="E1" s="493"/>
    </row>
    <row r="2" spans="1:5" ht="15.75" customHeight="1" thickBot="1">
      <c r="A2" s="40" t="s">
        <v>104</v>
      </c>
      <c r="B2" s="40"/>
      <c r="C2" s="332"/>
      <c r="D2" s="332"/>
      <c r="E2" s="332" t="s">
        <v>146</v>
      </c>
    </row>
    <row r="3" spans="1:5" ht="15.75" customHeight="1">
      <c r="A3" s="494" t="s">
        <v>52</v>
      </c>
      <c r="B3" s="496" t="s">
        <v>5</v>
      </c>
      <c r="C3" s="498" t="s">
        <v>634</v>
      </c>
      <c r="D3" s="498"/>
      <c r="E3" s="499"/>
    </row>
    <row r="4" spans="1:5" ht="37.5" customHeight="1" thickBot="1">
      <c r="A4" s="495"/>
      <c r="B4" s="497"/>
      <c r="C4" s="42" t="s">
        <v>168</v>
      </c>
      <c r="D4" s="42" t="s">
        <v>173</v>
      </c>
      <c r="E4" s="43" t="s">
        <v>174</v>
      </c>
    </row>
    <row r="5" spans="1:5" s="346" customFormat="1" ht="12" customHeight="1" thickBot="1">
      <c r="A5" s="310" t="s">
        <v>409</v>
      </c>
      <c r="B5" s="311" t="s">
        <v>410</v>
      </c>
      <c r="C5" s="311" t="s">
        <v>411</v>
      </c>
      <c r="D5" s="311" t="s">
        <v>412</v>
      </c>
      <c r="E5" s="359" t="s">
        <v>413</v>
      </c>
    </row>
    <row r="6" spans="1:5" s="347" customFormat="1" ht="12" customHeight="1" thickBot="1">
      <c r="A6" s="305" t="s">
        <v>6</v>
      </c>
      <c r="B6" s="306" t="s">
        <v>294</v>
      </c>
      <c r="C6" s="337">
        <f>SUM(C7:C12)</f>
        <v>9963809</v>
      </c>
      <c r="D6" s="337">
        <f>SUM(D7:D12)</f>
        <v>12717679</v>
      </c>
      <c r="E6" s="320">
        <f>SUM(E7:E12)</f>
        <v>12717679</v>
      </c>
    </row>
    <row r="7" spans="1:5" s="347" customFormat="1" ht="12" customHeight="1">
      <c r="A7" s="300" t="s">
        <v>64</v>
      </c>
      <c r="B7" s="348" t="s">
        <v>295</v>
      </c>
      <c r="C7" s="339">
        <v>7811513</v>
      </c>
      <c r="D7" s="339">
        <v>8123973</v>
      </c>
      <c r="E7" s="322">
        <v>8123973</v>
      </c>
    </row>
    <row r="8" spans="1:5" s="347" customFormat="1" ht="12" customHeight="1">
      <c r="A8" s="299" t="s">
        <v>65</v>
      </c>
      <c r="B8" s="349" t="s">
        <v>296</v>
      </c>
      <c r="C8" s="338"/>
      <c r="D8" s="338"/>
      <c r="E8" s="321"/>
    </row>
    <row r="9" spans="1:5" s="347" customFormat="1" ht="12" customHeight="1">
      <c r="A9" s="299" t="s">
        <v>66</v>
      </c>
      <c r="B9" s="349" t="s">
        <v>297</v>
      </c>
      <c r="C9" s="338">
        <v>952296</v>
      </c>
      <c r="D9" s="338">
        <v>1008726</v>
      </c>
      <c r="E9" s="321">
        <v>1008726</v>
      </c>
    </row>
    <row r="10" spans="1:5" s="347" customFormat="1" ht="12" customHeight="1">
      <c r="A10" s="299" t="s">
        <v>67</v>
      </c>
      <c r="B10" s="349" t="s">
        <v>298</v>
      </c>
      <c r="C10" s="338">
        <v>1200000</v>
      </c>
      <c r="D10" s="338">
        <v>1200000</v>
      </c>
      <c r="E10" s="321">
        <v>1200000</v>
      </c>
    </row>
    <row r="11" spans="1:5" s="347" customFormat="1" ht="12" customHeight="1">
      <c r="A11" s="299" t="s">
        <v>100</v>
      </c>
      <c r="B11" s="349" t="s">
        <v>299</v>
      </c>
      <c r="C11" s="338"/>
      <c r="D11" s="338">
        <v>2384980</v>
      </c>
      <c r="E11" s="321">
        <v>2384980</v>
      </c>
    </row>
    <row r="12" spans="1:5" s="347" customFormat="1" ht="12" customHeight="1" thickBot="1">
      <c r="A12" s="301" t="s">
        <v>68</v>
      </c>
      <c r="B12" s="350" t="s">
        <v>300</v>
      </c>
      <c r="C12" s="340"/>
      <c r="D12" s="340"/>
      <c r="E12" s="323"/>
    </row>
    <row r="13" spans="1:5" s="347" customFormat="1" ht="14.25" customHeight="1" thickBot="1">
      <c r="A13" s="305" t="s">
        <v>7</v>
      </c>
      <c r="B13" s="327" t="s">
        <v>301</v>
      </c>
      <c r="C13" s="337">
        <f>SUM(C14:C18)</f>
        <v>18944365</v>
      </c>
      <c r="D13" s="337">
        <f>SUM(D14:D18)</f>
        <v>18944365</v>
      </c>
      <c r="E13" s="320">
        <f>SUM(E14:E18)</f>
        <v>18536795</v>
      </c>
    </row>
    <row r="14" spans="1:5" s="347" customFormat="1" ht="12" customHeight="1">
      <c r="A14" s="300" t="s">
        <v>70</v>
      </c>
      <c r="B14" s="348" t="s">
        <v>302</v>
      </c>
      <c r="C14" s="339"/>
      <c r="D14" s="339"/>
      <c r="E14" s="322"/>
    </row>
    <row r="15" spans="1:5" s="347" customFormat="1" ht="12" customHeight="1">
      <c r="A15" s="299" t="s">
        <v>71</v>
      </c>
      <c r="B15" s="349" t="s">
        <v>303</v>
      </c>
      <c r="C15" s="338"/>
      <c r="D15" s="338"/>
      <c r="E15" s="321"/>
    </row>
    <row r="16" spans="1:5" s="347" customFormat="1" ht="12" customHeight="1">
      <c r="A16" s="299" t="s">
        <v>72</v>
      </c>
      <c r="B16" s="349" t="s">
        <v>304</v>
      </c>
      <c r="C16" s="338"/>
      <c r="D16" s="338"/>
      <c r="E16" s="321"/>
    </row>
    <row r="17" spans="1:5" s="347" customFormat="1" ht="12" customHeight="1">
      <c r="A17" s="299" t="s">
        <v>73</v>
      </c>
      <c r="B17" s="349" t="s">
        <v>305</v>
      </c>
      <c r="C17" s="338"/>
      <c r="D17" s="338"/>
      <c r="E17" s="321"/>
    </row>
    <row r="18" spans="1:5" s="347" customFormat="1" ht="12" customHeight="1">
      <c r="A18" s="299" t="s">
        <v>74</v>
      </c>
      <c r="B18" s="349" t="s">
        <v>306</v>
      </c>
      <c r="C18" s="338">
        <v>18944365</v>
      </c>
      <c r="D18" s="338">
        <v>18944365</v>
      </c>
      <c r="E18" s="321">
        <v>18536795</v>
      </c>
    </row>
    <row r="19" spans="1:5" s="347" customFormat="1" ht="12" customHeight="1" thickBot="1">
      <c r="A19" s="301" t="s">
        <v>81</v>
      </c>
      <c r="B19" s="350" t="s">
        <v>307</v>
      </c>
      <c r="C19" s="340"/>
      <c r="D19" s="340"/>
      <c r="E19" s="323"/>
    </row>
    <row r="20" spans="1:5" s="347" customFormat="1" ht="12" customHeight="1" thickBot="1">
      <c r="A20" s="305" t="s">
        <v>8</v>
      </c>
      <c r="B20" s="306" t="s">
        <v>308</v>
      </c>
      <c r="C20" s="337">
        <f>SUM(C21:C25)</f>
        <v>0</v>
      </c>
      <c r="D20" s="337">
        <f>SUM(D21:D25)</f>
        <v>2185800</v>
      </c>
      <c r="E20" s="320">
        <f>SUM(E21:E25)</f>
        <v>2185800</v>
      </c>
    </row>
    <row r="21" spans="1:5" s="347" customFormat="1" ht="12" customHeight="1">
      <c r="A21" s="300" t="s">
        <v>53</v>
      </c>
      <c r="B21" s="348" t="s">
        <v>309</v>
      </c>
      <c r="C21" s="339"/>
      <c r="D21" s="339">
        <v>2185800</v>
      </c>
      <c r="E21" s="322">
        <v>2185800</v>
      </c>
    </row>
    <row r="22" spans="1:5" s="347" customFormat="1" ht="12" customHeight="1">
      <c r="A22" s="299" t="s">
        <v>54</v>
      </c>
      <c r="B22" s="349" t="s">
        <v>310</v>
      </c>
      <c r="C22" s="338"/>
      <c r="D22" s="338"/>
      <c r="E22" s="321"/>
    </row>
    <row r="23" spans="1:5" s="347" customFormat="1" ht="12" customHeight="1">
      <c r="A23" s="299" t="s">
        <v>55</v>
      </c>
      <c r="B23" s="349" t="s">
        <v>311</v>
      </c>
      <c r="C23" s="338"/>
      <c r="D23" s="338"/>
      <c r="E23" s="321"/>
    </row>
    <row r="24" spans="1:5" s="347" customFormat="1" ht="12" customHeight="1">
      <c r="A24" s="299" t="s">
        <v>56</v>
      </c>
      <c r="B24" s="349" t="s">
        <v>312</v>
      </c>
      <c r="C24" s="338"/>
      <c r="D24" s="338"/>
      <c r="E24" s="321"/>
    </row>
    <row r="25" spans="1:5" s="347" customFormat="1" ht="12" customHeight="1">
      <c r="A25" s="299" t="s">
        <v>114</v>
      </c>
      <c r="B25" s="349" t="s">
        <v>313</v>
      </c>
      <c r="C25" s="338"/>
      <c r="D25" s="338"/>
      <c r="E25" s="321"/>
    </row>
    <row r="26" spans="1:5" s="347" customFormat="1" ht="12" customHeight="1" thickBot="1">
      <c r="A26" s="301" t="s">
        <v>115</v>
      </c>
      <c r="B26" s="329" t="s">
        <v>314</v>
      </c>
      <c r="C26" s="340"/>
      <c r="D26" s="340"/>
      <c r="E26" s="323"/>
    </row>
    <row r="27" spans="1:5" s="347" customFormat="1" ht="12" customHeight="1" thickBot="1">
      <c r="A27" s="305" t="s">
        <v>116</v>
      </c>
      <c r="B27" s="306" t="s">
        <v>315</v>
      </c>
      <c r="C27" s="343">
        <v>410000</v>
      </c>
      <c r="D27" s="343">
        <v>660000</v>
      </c>
      <c r="E27" s="356">
        <v>559042</v>
      </c>
    </row>
    <row r="28" spans="1:5" s="347" customFormat="1" ht="12" customHeight="1">
      <c r="A28" s="300" t="s">
        <v>316</v>
      </c>
      <c r="B28" s="348" t="s">
        <v>317</v>
      </c>
      <c r="C28" s="358"/>
      <c r="D28" s="358"/>
      <c r="E28" s="357"/>
    </row>
    <row r="29" spans="1:5" s="347" customFormat="1" ht="12" customHeight="1">
      <c r="A29" s="299" t="s">
        <v>318</v>
      </c>
      <c r="B29" s="349" t="s">
        <v>319</v>
      </c>
      <c r="C29" s="338">
        <v>246000</v>
      </c>
      <c r="D29" s="338">
        <v>74000</v>
      </c>
      <c r="E29" s="321">
        <v>74000</v>
      </c>
    </row>
    <row r="30" spans="1:5" s="347" customFormat="1" ht="12" customHeight="1">
      <c r="A30" s="299" t="s">
        <v>320</v>
      </c>
      <c r="B30" s="349" t="s">
        <v>321</v>
      </c>
      <c r="C30" s="338"/>
      <c r="D30" s="338">
        <v>394000</v>
      </c>
      <c r="E30" s="321">
        <v>393417</v>
      </c>
    </row>
    <row r="31" spans="1:5" s="347" customFormat="1" ht="12" customHeight="1">
      <c r="A31" s="299" t="s">
        <v>322</v>
      </c>
      <c r="B31" s="349" t="s">
        <v>323</v>
      </c>
      <c r="C31" s="338">
        <v>164000</v>
      </c>
      <c r="D31" s="338">
        <v>164000</v>
      </c>
      <c r="E31" s="321">
        <v>90108</v>
      </c>
    </row>
    <row r="32" spans="1:5" s="347" customFormat="1" ht="12" customHeight="1">
      <c r="A32" s="299" t="s">
        <v>324</v>
      </c>
      <c r="B32" s="349" t="s">
        <v>325</v>
      </c>
      <c r="C32" s="338"/>
      <c r="D32" s="338"/>
      <c r="E32" s="321"/>
    </row>
    <row r="33" spans="1:5" s="347" customFormat="1" ht="12" customHeight="1" thickBot="1">
      <c r="A33" s="301" t="s">
        <v>326</v>
      </c>
      <c r="B33" s="329" t="s">
        <v>327</v>
      </c>
      <c r="C33" s="340"/>
      <c r="D33" s="340">
        <v>28000</v>
      </c>
      <c r="E33" s="323">
        <v>1517</v>
      </c>
    </row>
    <row r="34" spans="1:5" s="347" customFormat="1" ht="12" customHeight="1" thickBot="1">
      <c r="A34" s="305" t="s">
        <v>10</v>
      </c>
      <c r="B34" s="306" t="s">
        <v>328</v>
      </c>
      <c r="C34" s="337">
        <f>SUM(C35:C44)</f>
        <v>0</v>
      </c>
      <c r="D34" s="337">
        <f>SUM(D35:D44)</f>
        <v>243130</v>
      </c>
      <c r="E34" s="320">
        <f>SUM(E35:E44)</f>
        <v>194082</v>
      </c>
    </row>
    <row r="35" spans="1:5" s="347" customFormat="1" ht="12" customHeight="1">
      <c r="A35" s="300" t="s">
        <v>57</v>
      </c>
      <c r="B35" s="348" t="s">
        <v>329</v>
      </c>
      <c r="C35" s="339"/>
      <c r="D35" s="339"/>
      <c r="E35" s="322"/>
    </row>
    <row r="36" spans="1:5" s="347" customFormat="1" ht="12" customHeight="1">
      <c r="A36" s="299" t="s">
        <v>58</v>
      </c>
      <c r="B36" s="349" t="s">
        <v>330</v>
      </c>
      <c r="C36" s="338"/>
      <c r="D36" s="338">
        <v>40000</v>
      </c>
      <c r="E36" s="321"/>
    </row>
    <row r="37" spans="1:5" s="347" customFormat="1" ht="12" customHeight="1">
      <c r="A37" s="299" t="s">
        <v>59</v>
      </c>
      <c r="B37" s="349" t="s">
        <v>331</v>
      </c>
      <c r="C37" s="338"/>
      <c r="D37" s="338"/>
      <c r="E37" s="321"/>
    </row>
    <row r="38" spans="1:5" s="347" customFormat="1" ht="12" customHeight="1">
      <c r="A38" s="299" t="s">
        <v>118</v>
      </c>
      <c r="B38" s="349" t="s">
        <v>332</v>
      </c>
      <c r="C38" s="338"/>
      <c r="D38" s="338"/>
      <c r="E38" s="321"/>
    </row>
    <row r="39" spans="1:5" s="347" customFormat="1" ht="12" customHeight="1">
      <c r="A39" s="299" t="s">
        <v>119</v>
      </c>
      <c r="B39" s="349" t="s">
        <v>333</v>
      </c>
      <c r="C39" s="338"/>
      <c r="D39" s="338"/>
      <c r="E39" s="321"/>
    </row>
    <row r="40" spans="1:5" s="347" customFormat="1" ht="12" customHeight="1">
      <c r="A40" s="299" t="s">
        <v>120</v>
      </c>
      <c r="B40" s="349" t="s">
        <v>334</v>
      </c>
      <c r="C40" s="338"/>
      <c r="D40" s="338"/>
      <c r="E40" s="321"/>
    </row>
    <row r="41" spans="1:5" s="347" customFormat="1" ht="12" customHeight="1">
      <c r="A41" s="299" t="s">
        <v>121</v>
      </c>
      <c r="B41" s="349" t="s">
        <v>335</v>
      </c>
      <c r="C41" s="338"/>
      <c r="D41" s="338"/>
      <c r="E41" s="321"/>
    </row>
    <row r="42" spans="1:5" s="347" customFormat="1" ht="12" customHeight="1">
      <c r="A42" s="299" t="s">
        <v>122</v>
      </c>
      <c r="B42" s="349" t="s">
        <v>336</v>
      </c>
      <c r="C42" s="338"/>
      <c r="D42" s="338">
        <v>2000</v>
      </c>
      <c r="E42" s="321">
        <v>797</v>
      </c>
    </row>
    <row r="43" spans="1:5" s="347" customFormat="1" ht="12" customHeight="1">
      <c r="A43" s="299" t="s">
        <v>337</v>
      </c>
      <c r="B43" s="349" t="s">
        <v>338</v>
      </c>
      <c r="C43" s="341"/>
      <c r="D43" s="341"/>
      <c r="E43" s="324"/>
    </row>
    <row r="44" spans="1:5" s="347" customFormat="1" ht="12" customHeight="1" thickBot="1">
      <c r="A44" s="301" t="s">
        <v>339</v>
      </c>
      <c r="B44" s="350" t="s">
        <v>340</v>
      </c>
      <c r="C44" s="342"/>
      <c r="D44" s="342">
        <v>201130</v>
      </c>
      <c r="E44" s="325">
        <v>193285</v>
      </c>
    </row>
    <row r="45" spans="1:5" s="347" customFormat="1" ht="12" customHeight="1" thickBot="1">
      <c r="A45" s="305" t="s">
        <v>11</v>
      </c>
      <c r="B45" s="306" t="s">
        <v>341</v>
      </c>
      <c r="C45" s="337">
        <f>SUM(C46:C50)</f>
        <v>0</v>
      </c>
      <c r="D45" s="337">
        <f>SUM(D46:D50)</f>
        <v>210000</v>
      </c>
      <c r="E45" s="320">
        <f>SUM(E46:E50)</f>
        <v>210000</v>
      </c>
    </row>
    <row r="46" spans="1:5" s="347" customFormat="1" ht="12" customHeight="1">
      <c r="A46" s="300" t="s">
        <v>60</v>
      </c>
      <c r="B46" s="348" t="s">
        <v>342</v>
      </c>
      <c r="C46" s="360"/>
      <c r="D46" s="360"/>
      <c r="E46" s="326"/>
    </row>
    <row r="47" spans="1:5" s="347" customFormat="1" ht="12" customHeight="1">
      <c r="A47" s="299" t="s">
        <v>61</v>
      </c>
      <c r="B47" s="349" t="s">
        <v>343</v>
      </c>
      <c r="C47" s="341"/>
      <c r="D47" s="341">
        <v>210000</v>
      </c>
      <c r="E47" s="324">
        <v>210000</v>
      </c>
    </row>
    <row r="48" spans="1:5" s="347" customFormat="1" ht="12" customHeight="1">
      <c r="A48" s="299" t="s">
        <v>344</v>
      </c>
      <c r="B48" s="349" t="s">
        <v>345</v>
      </c>
      <c r="C48" s="341"/>
      <c r="D48" s="341"/>
      <c r="E48" s="324"/>
    </row>
    <row r="49" spans="1:5" s="347" customFormat="1" ht="12" customHeight="1">
      <c r="A49" s="299" t="s">
        <v>346</v>
      </c>
      <c r="B49" s="349" t="s">
        <v>347</v>
      </c>
      <c r="C49" s="341"/>
      <c r="D49" s="341"/>
      <c r="E49" s="324"/>
    </row>
    <row r="50" spans="1:5" s="347" customFormat="1" ht="12" customHeight="1" thickBot="1">
      <c r="A50" s="301" t="s">
        <v>348</v>
      </c>
      <c r="B50" s="350" t="s">
        <v>349</v>
      </c>
      <c r="C50" s="342"/>
      <c r="D50" s="342"/>
      <c r="E50" s="325"/>
    </row>
    <row r="51" spans="1:5" s="347" customFormat="1" ht="17.25" customHeight="1" thickBot="1">
      <c r="A51" s="305" t="s">
        <v>123</v>
      </c>
      <c r="B51" s="306" t="s">
        <v>350</v>
      </c>
      <c r="C51" s="337">
        <f>SUM(C52:C54)</f>
        <v>0</v>
      </c>
      <c r="D51" s="337">
        <f>SUM(D52:D54)</f>
        <v>0</v>
      </c>
      <c r="E51" s="320">
        <f>SUM(E52:E54)</f>
        <v>0</v>
      </c>
    </row>
    <row r="52" spans="1:5" s="347" customFormat="1" ht="12" customHeight="1">
      <c r="A52" s="300" t="s">
        <v>62</v>
      </c>
      <c r="B52" s="348" t="s">
        <v>351</v>
      </c>
      <c r="C52" s="339"/>
      <c r="D52" s="339"/>
      <c r="E52" s="322"/>
    </row>
    <row r="53" spans="1:5" s="347" customFormat="1" ht="12" customHeight="1">
      <c r="A53" s="299" t="s">
        <v>63</v>
      </c>
      <c r="B53" s="349" t="s">
        <v>352</v>
      </c>
      <c r="C53" s="338"/>
      <c r="D53" s="338"/>
      <c r="E53" s="321"/>
    </row>
    <row r="54" spans="1:5" s="347" customFormat="1" ht="12" customHeight="1">
      <c r="A54" s="299" t="s">
        <v>353</v>
      </c>
      <c r="B54" s="349" t="s">
        <v>354</v>
      </c>
      <c r="C54" s="338"/>
      <c r="D54" s="338"/>
      <c r="E54" s="321"/>
    </row>
    <row r="55" spans="1:5" s="347" customFormat="1" ht="12" customHeight="1" thickBot="1">
      <c r="A55" s="301" t="s">
        <v>355</v>
      </c>
      <c r="B55" s="350" t="s">
        <v>356</v>
      </c>
      <c r="C55" s="340"/>
      <c r="D55" s="340"/>
      <c r="E55" s="323"/>
    </row>
    <row r="56" spans="1:5" s="347" customFormat="1" ht="12" customHeight="1" thickBot="1">
      <c r="A56" s="305" t="s">
        <v>13</v>
      </c>
      <c r="B56" s="327" t="s">
        <v>357</v>
      </c>
      <c r="C56" s="337">
        <f>SUM(C57:C59)</f>
        <v>0</v>
      </c>
      <c r="D56" s="337">
        <f>SUM(D57:D59)</f>
        <v>0</v>
      </c>
      <c r="E56" s="320">
        <f>SUM(E57:E59)</f>
        <v>0</v>
      </c>
    </row>
    <row r="57" spans="1:5" s="347" customFormat="1" ht="12" customHeight="1">
      <c r="A57" s="300" t="s">
        <v>124</v>
      </c>
      <c r="B57" s="348" t="s">
        <v>358</v>
      </c>
      <c r="C57" s="341"/>
      <c r="D57" s="341"/>
      <c r="E57" s="324"/>
    </row>
    <row r="58" spans="1:5" s="347" customFormat="1" ht="12" customHeight="1">
      <c r="A58" s="299" t="s">
        <v>125</v>
      </c>
      <c r="B58" s="349" t="s">
        <v>359</v>
      </c>
      <c r="C58" s="341"/>
      <c r="D58" s="341"/>
      <c r="E58" s="324"/>
    </row>
    <row r="59" spans="1:5" s="347" customFormat="1" ht="12" customHeight="1">
      <c r="A59" s="299" t="s">
        <v>147</v>
      </c>
      <c r="B59" s="349" t="s">
        <v>360</v>
      </c>
      <c r="C59" s="341"/>
      <c r="D59" s="341"/>
      <c r="E59" s="324"/>
    </row>
    <row r="60" spans="1:5" s="347" customFormat="1" ht="12" customHeight="1" thickBot="1">
      <c r="A60" s="301" t="s">
        <v>361</v>
      </c>
      <c r="B60" s="350" t="s">
        <v>362</v>
      </c>
      <c r="C60" s="341"/>
      <c r="D60" s="341"/>
      <c r="E60" s="324"/>
    </row>
    <row r="61" spans="1:5" s="347" customFormat="1" ht="12" customHeight="1" thickBot="1">
      <c r="A61" s="305" t="s">
        <v>14</v>
      </c>
      <c r="B61" s="306" t="s">
        <v>363</v>
      </c>
      <c r="C61" s="343">
        <f>+C6+C13+C20+C27+C34+C45+C51+C56</f>
        <v>29318174</v>
      </c>
      <c r="D61" s="343">
        <v>34960974</v>
      </c>
      <c r="E61" s="356">
        <v>34403398</v>
      </c>
    </row>
    <row r="62" spans="1:5" s="347" customFormat="1" ht="12" customHeight="1" thickBot="1">
      <c r="A62" s="361" t="s">
        <v>364</v>
      </c>
      <c r="B62" s="327" t="s">
        <v>365</v>
      </c>
      <c r="C62" s="337">
        <f>+C63+C64+C65</f>
        <v>0</v>
      </c>
      <c r="D62" s="337">
        <f>+D63+D64+D65</f>
        <v>0</v>
      </c>
      <c r="E62" s="320">
        <f>+E63+E64+E65</f>
        <v>0</v>
      </c>
    </row>
    <row r="63" spans="1:5" s="347" customFormat="1" ht="12" customHeight="1">
      <c r="A63" s="300" t="s">
        <v>366</v>
      </c>
      <c r="B63" s="348" t="s">
        <v>367</v>
      </c>
      <c r="C63" s="341"/>
      <c r="D63" s="341"/>
      <c r="E63" s="324"/>
    </row>
    <row r="64" spans="1:5" s="347" customFormat="1" ht="12" customHeight="1">
      <c r="A64" s="299" t="s">
        <v>368</v>
      </c>
      <c r="B64" s="349" t="s">
        <v>369</v>
      </c>
      <c r="C64" s="341"/>
      <c r="D64" s="341"/>
      <c r="E64" s="324"/>
    </row>
    <row r="65" spans="1:5" s="347" customFormat="1" ht="12" customHeight="1" thickBot="1">
      <c r="A65" s="301" t="s">
        <v>370</v>
      </c>
      <c r="B65" s="285" t="s">
        <v>414</v>
      </c>
      <c r="C65" s="341"/>
      <c r="D65" s="341"/>
      <c r="E65" s="324"/>
    </row>
    <row r="66" spans="1:5" s="347" customFormat="1" ht="12" customHeight="1" thickBot="1">
      <c r="A66" s="361" t="s">
        <v>371</v>
      </c>
      <c r="B66" s="327" t="s">
        <v>372</v>
      </c>
      <c r="C66" s="337">
        <f>+C67+C68+C69+C70</f>
        <v>0</v>
      </c>
      <c r="D66" s="337">
        <f>+D67+D68+D69+D70</f>
        <v>0</v>
      </c>
      <c r="E66" s="320">
        <f>+E67+E68+E69+E70</f>
        <v>0</v>
      </c>
    </row>
    <row r="67" spans="1:5" s="347" customFormat="1" ht="13.5" customHeight="1">
      <c r="A67" s="300" t="s">
        <v>101</v>
      </c>
      <c r="B67" s="348" t="s">
        <v>373</v>
      </c>
      <c r="C67" s="341"/>
      <c r="D67" s="341"/>
      <c r="E67" s="324"/>
    </row>
    <row r="68" spans="1:5" s="347" customFormat="1" ht="12" customHeight="1">
      <c r="A68" s="299" t="s">
        <v>102</v>
      </c>
      <c r="B68" s="349" t="s">
        <v>374</v>
      </c>
      <c r="C68" s="341"/>
      <c r="D68" s="341"/>
      <c r="E68" s="324"/>
    </row>
    <row r="69" spans="1:5" s="347" customFormat="1" ht="12" customHeight="1">
      <c r="A69" s="299" t="s">
        <v>375</v>
      </c>
      <c r="B69" s="349" t="s">
        <v>376</v>
      </c>
      <c r="C69" s="341"/>
      <c r="D69" s="341"/>
      <c r="E69" s="324"/>
    </row>
    <row r="70" spans="1:5" s="347" customFormat="1" ht="12" customHeight="1" thickBot="1">
      <c r="A70" s="301" t="s">
        <v>377</v>
      </c>
      <c r="B70" s="350" t="s">
        <v>378</v>
      </c>
      <c r="C70" s="341"/>
      <c r="D70" s="341"/>
      <c r="E70" s="324"/>
    </row>
    <row r="71" spans="1:5" s="347" customFormat="1" ht="12" customHeight="1" thickBot="1">
      <c r="A71" s="361" t="s">
        <v>379</v>
      </c>
      <c r="B71" s="327" t="s">
        <v>380</v>
      </c>
      <c r="C71" s="337">
        <f>+C72+C73</f>
        <v>9702971</v>
      </c>
      <c r="D71" s="337">
        <f>+D72+D73</f>
        <v>10094707</v>
      </c>
      <c r="E71" s="320">
        <f>+E72+E73</f>
        <v>10094707</v>
      </c>
    </row>
    <row r="72" spans="1:5" s="347" customFormat="1" ht="12" customHeight="1">
      <c r="A72" s="300" t="s">
        <v>381</v>
      </c>
      <c r="B72" s="348" t="s">
        <v>382</v>
      </c>
      <c r="C72" s="341">
        <v>9702971</v>
      </c>
      <c r="D72" s="341">
        <v>10094707</v>
      </c>
      <c r="E72" s="324">
        <v>10094707</v>
      </c>
    </row>
    <row r="73" spans="1:5" s="347" customFormat="1" ht="12" customHeight="1" thickBot="1">
      <c r="A73" s="301" t="s">
        <v>383</v>
      </c>
      <c r="B73" s="350" t="s">
        <v>384</v>
      </c>
      <c r="C73" s="341"/>
      <c r="D73" s="341"/>
      <c r="E73" s="324"/>
    </row>
    <row r="74" spans="1:5" s="347" customFormat="1" ht="12" customHeight="1" thickBot="1">
      <c r="A74" s="361" t="s">
        <v>385</v>
      </c>
      <c r="B74" s="327" t="s">
        <v>386</v>
      </c>
      <c r="C74" s="337">
        <f>+C75+C76+C77</f>
        <v>391736</v>
      </c>
      <c r="D74" s="337">
        <f>+D75+D76+D77</f>
        <v>474000</v>
      </c>
      <c r="E74" s="320">
        <f>+E75+E76+E77</f>
        <v>473792</v>
      </c>
    </row>
    <row r="75" spans="1:5" s="347" customFormat="1" ht="12" customHeight="1">
      <c r="A75" s="300" t="s">
        <v>387</v>
      </c>
      <c r="B75" s="348" t="s">
        <v>388</v>
      </c>
      <c r="C75" s="341">
        <v>391736</v>
      </c>
      <c r="D75" s="341">
        <v>474000</v>
      </c>
      <c r="E75" s="324">
        <v>473792</v>
      </c>
    </row>
    <row r="76" spans="1:5" s="347" customFormat="1" ht="12" customHeight="1">
      <c r="A76" s="299" t="s">
        <v>389</v>
      </c>
      <c r="B76" s="349" t="s">
        <v>390</v>
      </c>
      <c r="C76" s="341"/>
      <c r="D76" s="341"/>
      <c r="E76" s="324"/>
    </row>
    <row r="77" spans="1:5" s="347" customFormat="1" ht="12" customHeight="1" thickBot="1">
      <c r="A77" s="301" t="s">
        <v>391</v>
      </c>
      <c r="B77" s="329" t="s">
        <v>392</v>
      </c>
      <c r="C77" s="341"/>
      <c r="D77" s="341"/>
      <c r="E77" s="324"/>
    </row>
    <row r="78" spans="1:5" s="347" customFormat="1" ht="12" customHeight="1" thickBot="1">
      <c r="A78" s="361" t="s">
        <v>393</v>
      </c>
      <c r="B78" s="327" t="s">
        <v>394</v>
      </c>
      <c r="C78" s="337">
        <f>+C79+C80+C81+C82</f>
        <v>0</v>
      </c>
      <c r="D78" s="337">
        <f>+D79+D80+D81+D82</f>
        <v>0</v>
      </c>
      <c r="E78" s="320">
        <f>+E79+E80+E81+E82</f>
        <v>0</v>
      </c>
    </row>
    <row r="79" spans="1:5" s="347" customFormat="1" ht="12" customHeight="1">
      <c r="A79" s="351" t="s">
        <v>395</v>
      </c>
      <c r="B79" s="348" t="s">
        <v>396</v>
      </c>
      <c r="C79" s="341"/>
      <c r="D79" s="341"/>
      <c r="E79" s="324"/>
    </row>
    <row r="80" spans="1:5" s="347" customFormat="1" ht="12" customHeight="1">
      <c r="A80" s="352" t="s">
        <v>397</v>
      </c>
      <c r="B80" s="349" t="s">
        <v>398</v>
      </c>
      <c r="C80" s="341"/>
      <c r="D80" s="341"/>
      <c r="E80" s="324"/>
    </row>
    <row r="81" spans="1:5" s="347" customFormat="1" ht="12" customHeight="1">
      <c r="A81" s="352" t="s">
        <v>399</v>
      </c>
      <c r="B81" s="349" t="s">
        <v>400</v>
      </c>
      <c r="C81" s="341"/>
      <c r="D81" s="341"/>
      <c r="E81" s="324"/>
    </row>
    <row r="82" spans="1:5" s="347" customFormat="1" ht="12" customHeight="1" thickBot="1">
      <c r="A82" s="362" t="s">
        <v>401</v>
      </c>
      <c r="B82" s="329" t="s">
        <v>402</v>
      </c>
      <c r="C82" s="341"/>
      <c r="D82" s="341"/>
      <c r="E82" s="324"/>
    </row>
    <row r="83" spans="1:5" s="347" customFormat="1" ht="12" customHeight="1" thickBot="1">
      <c r="A83" s="361" t="s">
        <v>403</v>
      </c>
      <c r="B83" s="327" t="s">
        <v>404</v>
      </c>
      <c r="C83" s="364"/>
      <c r="D83" s="364"/>
      <c r="E83" s="365"/>
    </row>
    <row r="84" spans="1:5" s="347" customFormat="1" ht="12" customHeight="1" thickBot="1">
      <c r="A84" s="361" t="s">
        <v>405</v>
      </c>
      <c r="B84" s="283" t="s">
        <v>406</v>
      </c>
      <c r="C84" s="343">
        <v>10094707</v>
      </c>
      <c r="D84" s="343">
        <f>+D62+D66+D71+D74+D78+D83</f>
        <v>10568707</v>
      </c>
      <c r="E84" s="356">
        <f>+E62+E66+E71+E74+E78+E83</f>
        <v>10568499</v>
      </c>
    </row>
    <row r="85" spans="1:5" s="347" customFormat="1" ht="12" customHeight="1" thickBot="1">
      <c r="A85" s="363" t="s">
        <v>407</v>
      </c>
      <c r="B85" s="286" t="s">
        <v>408</v>
      </c>
      <c r="C85" s="343">
        <f>+C61+C84</f>
        <v>39412881</v>
      </c>
      <c r="D85" s="343">
        <f>+D61+D84</f>
        <v>45529681</v>
      </c>
      <c r="E85" s="356">
        <f>+E61+E84</f>
        <v>44971897</v>
      </c>
    </row>
    <row r="86" spans="1:5" s="347" customFormat="1" ht="12" customHeight="1">
      <c r="A86" s="281"/>
      <c r="B86" s="281"/>
      <c r="C86" s="282"/>
      <c r="D86" s="282"/>
      <c r="E86" s="282"/>
    </row>
    <row r="87" spans="1:5" ht="16.5" customHeight="1">
      <c r="A87" s="493" t="s">
        <v>35</v>
      </c>
      <c r="B87" s="493"/>
      <c r="C87" s="493"/>
      <c r="D87" s="493"/>
      <c r="E87" s="493"/>
    </row>
    <row r="88" spans="1:5" s="353" customFormat="1" ht="16.5" customHeight="1" thickBot="1">
      <c r="A88" s="41" t="s">
        <v>105</v>
      </c>
      <c r="B88" s="41"/>
      <c r="C88" s="314"/>
      <c r="D88" s="314"/>
      <c r="E88" s="314" t="s">
        <v>146</v>
      </c>
    </row>
    <row r="89" spans="1:5" s="353" customFormat="1" ht="16.5" customHeight="1">
      <c r="A89" s="494" t="s">
        <v>52</v>
      </c>
      <c r="B89" s="496" t="s">
        <v>167</v>
      </c>
      <c r="C89" s="498" t="str">
        <f>+C3</f>
        <v>2016. évi</v>
      </c>
      <c r="D89" s="498"/>
      <c r="E89" s="499"/>
    </row>
    <row r="90" spans="1:5" ht="37.5" customHeight="1" thickBot="1">
      <c r="A90" s="495"/>
      <c r="B90" s="497"/>
      <c r="C90" s="42" t="s">
        <v>168</v>
      </c>
      <c r="D90" s="42" t="s">
        <v>173</v>
      </c>
      <c r="E90" s="43" t="s">
        <v>174</v>
      </c>
    </row>
    <row r="91" spans="1:5" s="346" customFormat="1" ht="12" customHeight="1" thickBot="1">
      <c r="A91" s="310" t="s">
        <v>409</v>
      </c>
      <c r="B91" s="311" t="s">
        <v>410</v>
      </c>
      <c r="C91" s="311" t="s">
        <v>411</v>
      </c>
      <c r="D91" s="311" t="s">
        <v>412</v>
      </c>
      <c r="E91" s="312" t="s">
        <v>413</v>
      </c>
    </row>
    <row r="92" spans="1:5" ht="12" customHeight="1" thickBot="1">
      <c r="A92" s="307" t="s">
        <v>6</v>
      </c>
      <c r="B92" s="309" t="s">
        <v>415</v>
      </c>
      <c r="C92" s="336">
        <f>SUM(C93:C97)</f>
        <v>32568118</v>
      </c>
      <c r="D92" s="336">
        <f>SUM(D93:D97)</f>
        <v>36835517</v>
      </c>
      <c r="E92" s="291">
        <v>34464483</v>
      </c>
    </row>
    <row r="93" spans="1:5" ht="12" customHeight="1">
      <c r="A93" s="302" t="s">
        <v>64</v>
      </c>
      <c r="B93" s="295" t="s">
        <v>36</v>
      </c>
      <c r="C93" s="92">
        <v>19998602</v>
      </c>
      <c r="D93" s="92">
        <v>20213602</v>
      </c>
      <c r="E93" s="290">
        <v>19531001</v>
      </c>
    </row>
    <row r="94" spans="1:5" ht="12" customHeight="1">
      <c r="A94" s="299" t="s">
        <v>65</v>
      </c>
      <c r="B94" s="293" t="s">
        <v>126</v>
      </c>
      <c r="C94" s="338">
        <v>3111414</v>
      </c>
      <c r="D94" s="338">
        <v>3389414</v>
      </c>
      <c r="E94" s="321">
        <v>3388844</v>
      </c>
    </row>
    <row r="95" spans="1:5" ht="12" customHeight="1">
      <c r="A95" s="299" t="s">
        <v>66</v>
      </c>
      <c r="B95" s="293" t="s">
        <v>93</v>
      </c>
      <c r="C95" s="340">
        <v>7205023</v>
      </c>
      <c r="D95" s="340">
        <v>7794722</v>
      </c>
      <c r="E95" s="323">
        <v>6109012</v>
      </c>
    </row>
    <row r="96" spans="1:5" ht="12" customHeight="1">
      <c r="A96" s="299" t="s">
        <v>67</v>
      </c>
      <c r="B96" s="296" t="s">
        <v>127</v>
      </c>
      <c r="C96" s="340">
        <v>1631430</v>
      </c>
      <c r="D96" s="340">
        <v>2511430</v>
      </c>
      <c r="E96" s="323">
        <v>2510620</v>
      </c>
    </row>
    <row r="97" spans="1:5" ht="12" customHeight="1">
      <c r="A97" s="299" t="s">
        <v>76</v>
      </c>
      <c r="B97" s="304" t="s">
        <v>128</v>
      </c>
      <c r="C97" s="340">
        <v>621649</v>
      </c>
      <c r="D97" s="340">
        <v>2926349</v>
      </c>
      <c r="E97" s="340">
        <v>2925006</v>
      </c>
    </row>
    <row r="98" spans="1:5" ht="12" customHeight="1">
      <c r="A98" s="299" t="s">
        <v>68</v>
      </c>
      <c r="B98" s="293" t="s">
        <v>416</v>
      </c>
      <c r="C98" s="340">
        <v>71300</v>
      </c>
      <c r="D98" s="340"/>
      <c r="E98" s="323"/>
    </row>
    <row r="99" spans="1:5" ht="12" customHeight="1">
      <c r="A99" s="299" t="s">
        <v>69</v>
      </c>
      <c r="B99" s="316" t="s">
        <v>417</v>
      </c>
      <c r="C99" s="340"/>
      <c r="D99" s="340"/>
      <c r="E99" s="323"/>
    </row>
    <row r="100" spans="1:5" ht="12" customHeight="1">
      <c r="A100" s="299" t="s">
        <v>77</v>
      </c>
      <c r="B100" s="317" t="s">
        <v>418</v>
      </c>
      <c r="C100" s="340"/>
      <c r="D100" s="340"/>
      <c r="E100" s="323"/>
    </row>
    <row r="101" spans="1:5" ht="12" customHeight="1">
      <c r="A101" s="299" t="s">
        <v>78</v>
      </c>
      <c r="B101" s="317" t="s">
        <v>419</v>
      </c>
      <c r="C101" s="340"/>
      <c r="D101" s="340"/>
      <c r="E101" s="323"/>
    </row>
    <row r="102" spans="1:5" ht="12" customHeight="1">
      <c r="A102" s="299" t="s">
        <v>79</v>
      </c>
      <c r="B102" s="316" t="s">
        <v>420</v>
      </c>
      <c r="C102" s="340">
        <v>373985</v>
      </c>
      <c r="D102" s="340">
        <v>934985</v>
      </c>
      <c r="E102" s="323">
        <v>934146</v>
      </c>
    </row>
    <row r="103" spans="1:5" ht="12" customHeight="1">
      <c r="A103" s="299" t="s">
        <v>80</v>
      </c>
      <c r="B103" s="316" t="s">
        <v>421</v>
      </c>
      <c r="C103" s="340"/>
      <c r="D103" s="340"/>
      <c r="E103" s="323"/>
    </row>
    <row r="104" spans="1:5" ht="12" customHeight="1">
      <c r="A104" s="299" t="s">
        <v>82</v>
      </c>
      <c r="B104" s="317" t="s">
        <v>422</v>
      </c>
      <c r="C104" s="340"/>
      <c r="D104" s="340"/>
      <c r="E104" s="323"/>
    </row>
    <row r="105" spans="1:5" ht="12" customHeight="1">
      <c r="A105" s="298" t="s">
        <v>129</v>
      </c>
      <c r="B105" s="318" t="s">
        <v>423</v>
      </c>
      <c r="C105" s="340"/>
      <c r="D105" s="340"/>
      <c r="E105" s="323"/>
    </row>
    <row r="106" spans="1:5" ht="12" customHeight="1">
      <c r="A106" s="299" t="s">
        <v>424</v>
      </c>
      <c r="B106" s="318" t="s">
        <v>425</v>
      </c>
      <c r="C106" s="340"/>
      <c r="D106" s="340"/>
      <c r="E106" s="323"/>
    </row>
    <row r="107" spans="1:5" ht="12" customHeight="1" thickBot="1">
      <c r="A107" s="303" t="s">
        <v>426</v>
      </c>
      <c r="B107" s="319" t="s">
        <v>427</v>
      </c>
      <c r="C107" s="93">
        <v>176364</v>
      </c>
      <c r="D107" s="93">
        <v>1991364</v>
      </c>
      <c r="E107" s="284">
        <v>1990860</v>
      </c>
    </row>
    <row r="108" spans="1:5" ht="12" customHeight="1" thickBot="1">
      <c r="A108" s="305" t="s">
        <v>7</v>
      </c>
      <c r="B108" s="308" t="s">
        <v>428</v>
      </c>
      <c r="C108" s="337">
        <f>+C109+C111+C113</f>
        <v>3700000</v>
      </c>
      <c r="D108" s="337">
        <f>+D109+D111+D113</f>
        <v>5799401</v>
      </c>
      <c r="E108" s="320">
        <f>+E109+E111+E113</f>
        <v>1685800</v>
      </c>
    </row>
    <row r="109" spans="1:5" ht="12" customHeight="1">
      <c r="A109" s="300" t="s">
        <v>70</v>
      </c>
      <c r="B109" s="293" t="s">
        <v>145</v>
      </c>
      <c r="C109" s="339">
        <v>2700000</v>
      </c>
      <c r="D109" s="339">
        <v>3299400</v>
      </c>
      <c r="E109" s="322">
        <v>685800</v>
      </c>
    </row>
    <row r="110" spans="1:5" ht="12" customHeight="1">
      <c r="A110" s="300" t="s">
        <v>71</v>
      </c>
      <c r="B110" s="297" t="s">
        <v>429</v>
      </c>
      <c r="C110" s="339"/>
      <c r="D110" s="339"/>
      <c r="E110" s="322"/>
    </row>
    <row r="111" spans="1:5" ht="15.75">
      <c r="A111" s="300" t="s">
        <v>72</v>
      </c>
      <c r="B111" s="297" t="s">
        <v>130</v>
      </c>
      <c r="C111" s="338">
        <v>1000000</v>
      </c>
      <c r="D111" s="338">
        <v>2500001</v>
      </c>
      <c r="E111" s="321">
        <v>1000000</v>
      </c>
    </row>
    <row r="112" spans="1:5" ht="12" customHeight="1">
      <c r="A112" s="300" t="s">
        <v>73</v>
      </c>
      <c r="B112" s="297" t="s">
        <v>430</v>
      </c>
      <c r="C112" s="338"/>
      <c r="D112" s="338"/>
      <c r="E112" s="321"/>
    </row>
    <row r="113" spans="1:5" ht="12" customHeight="1">
      <c r="A113" s="300" t="s">
        <v>74</v>
      </c>
      <c r="B113" s="329" t="s">
        <v>148</v>
      </c>
      <c r="C113" s="338"/>
      <c r="D113" s="338"/>
      <c r="E113" s="321"/>
    </row>
    <row r="114" spans="1:5" ht="21.75" customHeight="1">
      <c r="A114" s="300" t="s">
        <v>81</v>
      </c>
      <c r="B114" s="328" t="s">
        <v>431</v>
      </c>
      <c r="C114" s="338"/>
      <c r="D114" s="338"/>
      <c r="E114" s="321"/>
    </row>
    <row r="115" spans="1:5" ht="24" customHeight="1">
      <c r="A115" s="300" t="s">
        <v>83</v>
      </c>
      <c r="B115" s="344" t="s">
        <v>432</v>
      </c>
      <c r="C115" s="338"/>
      <c r="D115" s="338"/>
      <c r="E115" s="321"/>
    </row>
    <row r="116" spans="1:5" ht="12" customHeight="1">
      <c r="A116" s="300" t="s">
        <v>131</v>
      </c>
      <c r="B116" s="317" t="s">
        <v>419</v>
      </c>
      <c r="C116" s="338"/>
      <c r="D116" s="338"/>
      <c r="E116" s="321"/>
    </row>
    <row r="117" spans="1:5" ht="12" customHeight="1">
      <c r="A117" s="300" t="s">
        <v>132</v>
      </c>
      <c r="B117" s="317" t="s">
        <v>433</v>
      </c>
      <c r="C117" s="338"/>
      <c r="D117" s="338"/>
      <c r="E117" s="321"/>
    </row>
    <row r="118" spans="1:5" ht="12" customHeight="1">
      <c r="A118" s="300" t="s">
        <v>133</v>
      </c>
      <c r="B118" s="317" t="s">
        <v>434</v>
      </c>
      <c r="C118" s="338"/>
      <c r="D118" s="338"/>
      <c r="E118" s="321"/>
    </row>
    <row r="119" spans="1:5" s="366" customFormat="1" ht="12" customHeight="1">
      <c r="A119" s="300" t="s">
        <v>435</v>
      </c>
      <c r="B119" s="317" t="s">
        <v>422</v>
      </c>
      <c r="C119" s="338"/>
      <c r="D119" s="338"/>
      <c r="E119" s="321"/>
    </row>
    <row r="120" spans="1:5" ht="12" customHeight="1">
      <c r="A120" s="300" t="s">
        <v>436</v>
      </c>
      <c r="B120" s="317" t="s">
        <v>437</v>
      </c>
      <c r="C120" s="338"/>
      <c r="D120" s="338"/>
      <c r="E120" s="321"/>
    </row>
    <row r="121" spans="1:5" ht="12" customHeight="1" thickBot="1">
      <c r="A121" s="298" t="s">
        <v>438</v>
      </c>
      <c r="B121" s="317" t="s">
        <v>439</v>
      </c>
      <c r="C121" s="340"/>
      <c r="D121" s="340"/>
      <c r="E121" s="323"/>
    </row>
    <row r="122" spans="1:5" ht="12" customHeight="1" thickBot="1">
      <c r="A122" s="305" t="s">
        <v>8</v>
      </c>
      <c r="B122" s="313" t="s">
        <v>440</v>
      </c>
      <c r="C122" s="337">
        <f>+C123+C124</f>
        <v>2753027</v>
      </c>
      <c r="D122" s="337">
        <f>+D123+D124</f>
        <v>2503027</v>
      </c>
      <c r="E122" s="320">
        <f>+E123+E124</f>
        <v>0</v>
      </c>
    </row>
    <row r="123" spans="1:5" ht="12" customHeight="1">
      <c r="A123" s="300" t="s">
        <v>53</v>
      </c>
      <c r="B123" s="294" t="s">
        <v>42</v>
      </c>
      <c r="C123" s="339">
        <v>2753027</v>
      </c>
      <c r="D123" s="339">
        <v>2503027</v>
      </c>
      <c r="E123" s="322"/>
    </row>
    <row r="124" spans="1:5" ht="12" customHeight="1" thickBot="1">
      <c r="A124" s="301" t="s">
        <v>54</v>
      </c>
      <c r="B124" s="297" t="s">
        <v>43</v>
      </c>
      <c r="C124" s="340"/>
      <c r="D124" s="340"/>
      <c r="E124" s="323"/>
    </row>
    <row r="125" spans="1:5" ht="12" customHeight="1" thickBot="1">
      <c r="A125" s="305" t="s">
        <v>9</v>
      </c>
      <c r="B125" s="313" t="s">
        <v>441</v>
      </c>
      <c r="C125" s="337">
        <f>+C92+C108+C122</f>
        <v>39021145</v>
      </c>
      <c r="D125" s="337">
        <v>45137945</v>
      </c>
      <c r="E125" s="320">
        <f>+E92+E108+E122</f>
        <v>36150283</v>
      </c>
    </row>
    <row r="126" spans="1:5" ht="12" customHeight="1" thickBot="1">
      <c r="A126" s="305" t="s">
        <v>10</v>
      </c>
      <c r="B126" s="313" t="s">
        <v>442</v>
      </c>
      <c r="C126" s="337">
        <f>+C127+C128+C129</f>
        <v>0</v>
      </c>
      <c r="D126" s="337">
        <f>+D127+D128+D129</f>
        <v>0</v>
      </c>
      <c r="E126" s="320">
        <f>+E127+E128+E129</f>
        <v>0</v>
      </c>
    </row>
    <row r="127" spans="1:5" ht="12" customHeight="1">
      <c r="A127" s="300" t="s">
        <v>57</v>
      </c>
      <c r="B127" s="294" t="s">
        <v>443</v>
      </c>
      <c r="C127" s="338"/>
      <c r="D127" s="338"/>
      <c r="E127" s="321"/>
    </row>
    <row r="128" spans="1:5" ht="12" customHeight="1">
      <c r="A128" s="300" t="s">
        <v>58</v>
      </c>
      <c r="B128" s="294" t="s">
        <v>444</v>
      </c>
      <c r="C128" s="338"/>
      <c r="D128" s="338"/>
      <c r="E128" s="321"/>
    </row>
    <row r="129" spans="1:5" ht="12" customHeight="1" thickBot="1">
      <c r="A129" s="298" t="s">
        <v>59</v>
      </c>
      <c r="B129" s="292" t="s">
        <v>445</v>
      </c>
      <c r="C129" s="338"/>
      <c r="D129" s="338"/>
      <c r="E129" s="321"/>
    </row>
    <row r="130" spans="1:5" ht="12" customHeight="1" thickBot="1">
      <c r="A130" s="305" t="s">
        <v>11</v>
      </c>
      <c r="B130" s="313" t="s">
        <v>446</v>
      </c>
      <c r="C130" s="337">
        <f>+C131+C132+C134+C133</f>
        <v>0</v>
      </c>
      <c r="D130" s="337">
        <f>+D131+D132+D134+D133</f>
        <v>0</v>
      </c>
      <c r="E130" s="320">
        <f>+E131+E132+E134+E133</f>
        <v>0</v>
      </c>
    </row>
    <row r="131" spans="1:5" ht="12" customHeight="1">
      <c r="A131" s="300" t="s">
        <v>60</v>
      </c>
      <c r="B131" s="294" t="s">
        <v>447</v>
      </c>
      <c r="C131" s="338"/>
      <c r="D131" s="338"/>
      <c r="E131" s="321"/>
    </row>
    <row r="132" spans="1:5" ht="12" customHeight="1">
      <c r="A132" s="300" t="s">
        <v>61</v>
      </c>
      <c r="B132" s="294" t="s">
        <v>448</v>
      </c>
      <c r="C132" s="338"/>
      <c r="D132" s="338"/>
      <c r="E132" s="321"/>
    </row>
    <row r="133" spans="1:5" ht="12" customHeight="1">
      <c r="A133" s="300" t="s">
        <v>344</v>
      </c>
      <c r="B133" s="294" t="s">
        <v>449</v>
      </c>
      <c r="C133" s="338"/>
      <c r="D133" s="338"/>
      <c r="E133" s="321"/>
    </row>
    <row r="134" spans="1:5" ht="12" customHeight="1" thickBot="1">
      <c r="A134" s="298" t="s">
        <v>346</v>
      </c>
      <c r="B134" s="292" t="s">
        <v>450</v>
      </c>
      <c r="C134" s="338"/>
      <c r="D134" s="338"/>
      <c r="E134" s="321"/>
    </row>
    <row r="135" spans="1:5" ht="12" customHeight="1" thickBot="1">
      <c r="A135" s="305" t="s">
        <v>12</v>
      </c>
      <c r="B135" s="313" t="s">
        <v>451</v>
      </c>
      <c r="C135" s="343">
        <f>+C136+C137+C138+C139</f>
        <v>391736</v>
      </c>
      <c r="D135" s="343">
        <f>+D136+D137+D138+D139</f>
        <v>391736</v>
      </c>
      <c r="E135" s="356">
        <f>+E136+E137+E138+E139</f>
        <v>391736</v>
      </c>
    </row>
    <row r="136" spans="1:5" ht="12" customHeight="1">
      <c r="A136" s="300" t="s">
        <v>62</v>
      </c>
      <c r="B136" s="294" t="s">
        <v>452</v>
      </c>
      <c r="C136" s="338"/>
      <c r="D136" s="338"/>
      <c r="E136" s="321"/>
    </row>
    <row r="137" spans="1:5" ht="12" customHeight="1">
      <c r="A137" s="300" t="s">
        <v>63</v>
      </c>
      <c r="B137" s="294" t="s">
        <v>453</v>
      </c>
      <c r="C137" s="338">
        <v>391736</v>
      </c>
      <c r="D137" s="338">
        <v>391736</v>
      </c>
      <c r="E137" s="321">
        <v>391736</v>
      </c>
    </row>
    <row r="138" spans="1:5" ht="12" customHeight="1">
      <c r="A138" s="300" t="s">
        <v>353</v>
      </c>
      <c r="B138" s="294" t="s">
        <v>454</v>
      </c>
      <c r="C138" s="338"/>
      <c r="D138" s="338"/>
      <c r="E138" s="321"/>
    </row>
    <row r="139" spans="1:5" ht="12" customHeight="1" thickBot="1">
      <c r="A139" s="298" t="s">
        <v>355</v>
      </c>
      <c r="B139" s="292" t="s">
        <v>455</v>
      </c>
      <c r="C139" s="338"/>
      <c r="D139" s="338"/>
      <c r="E139" s="321"/>
    </row>
    <row r="140" spans="1:9" ht="15" customHeight="1" thickBot="1">
      <c r="A140" s="305" t="s">
        <v>13</v>
      </c>
      <c r="B140" s="313" t="s">
        <v>456</v>
      </c>
      <c r="C140" s="94">
        <f>+C141+C142+C143+C144</f>
        <v>0</v>
      </c>
      <c r="D140" s="94">
        <f>+D141+D142+D143+D144</f>
        <v>0</v>
      </c>
      <c r="E140" s="289">
        <f>+E141+E142+E143+E144</f>
        <v>0</v>
      </c>
      <c r="F140" s="354"/>
      <c r="G140" s="355"/>
      <c r="H140" s="355"/>
      <c r="I140" s="355"/>
    </row>
    <row r="141" spans="1:5" s="347" customFormat="1" ht="12.75" customHeight="1">
      <c r="A141" s="300" t="s">
        <v>124</v>
      </c>
      <c r="B141" s="294" t="s">
        <v>457</v>
      </c>
      <c r="C141" s="338"/>
      <c r="D141" s="338"/>
      <c r="E141" s="321"/>
    </row>
    <row r="142" spans="1:5" ht="12.75" customHeight="1">
      <c r="A142" s="300" t="s">
        <v>125</v>
      </c>
      <c r="B142" s="294" t="s">
        <v>458</v>
      </c>
      <c r="C142" s="338"/>
      <c r="D142" s="338"/>
      <c r="E142" s="321"/>
    </row>
    <row r="143" spans="1:5" ht="12.75" customHeight="1">
      <c r="A143" s="300" t="s">
        <v>147</v>
      </c>
      <c r="B143" s="294" t="s">
        <v>459</v>
      </c>
      <c r="C143" s="338"/>
      <c r="D143" s="338"/>
      <c r="E143" s="321"/>
    </row>
    <row r="144" spans="1:5" ht="12.75" customHeight="1" thickBot="1">
      <c r="A144" s="300" t="s">
        <v>361</v>
      </c>
      <c r="B144" s="294" t="s">
        <v>460</v>
      </c>
      <c r="C144" s="338"/>
      <c r="D144" s="338"/>
      <c r="E144" s="321"/>
    </row>
    <row r="145" spans="1:5" ht="16.5" thickBot="1">
      <c r="A145" s="305" t="s">
        <v>14</v>
      </c>
      <c r="B145" s="313" t="s">
        <v>461</v>
      </c>
      <c r="C145" s="287">
        <f>+C126+C130+C135+C140</f>
        <v>391736</v>
      </c>
      <c r="D145" s="287">
        <f>+D126+D130+D135+D140</f>
        <v>391736</v>
      </c>
      <c r="E145" s="288">
        <f>+E126+E130+E135+E140</f>
        <v>391736</v>
      </c>
    </row>
    <row r="146" spans="1:5" ht="16.5" thickBot="1">
      <c r="A146" s="330" t="s">
        <v>15</v>
      </c>
      <c r="B146" s="333" t="s">
        <v>462</v>
      </c>
      <c r="C146" s="287">
        <f>+C125+C145</f>
        <v>39412881</v>
      </c>
      <c r="D146" s="287">
        <f>+D125+D145</f>
        <v>45529681</v>
      </c>
      <c r="E146" s="288">
        <f>+E125+E145</f>
        <v>36542019</v>
      </c>
    </row>
    <row r="148" spans="1:5" ht="18.75" customHeight="1">
      <c r="A148" s="492" t="s">
        <v>463</v>
      </c>
      <c r="B148" s="492"/>
      <c r="C148" s="492"/>
      <c r="D148" s="492"/>
      <c r="E148" s="492"/>
    </row>
    <row r="149" spans="1:5" ht="13.5" customHeight="1" thickBot="1">
      <c r="A149" s="315" t="s">
        <v>106</v>
      </c>
      <c r="B149" s="315"/>
      <c r="C149" s="345"/>
      <c r="E149" s="332" t="s">
        <v>146</v>
      </c>
    </row>
    <row r="150" spans="1:5" ht="21.75" thickBot="1">
      <c r="A150" s="305">
        <v>1</v>
      </c>
      <c r="B150" s="308" t="s">
        <v>464</v>
      </c>
      <c r="C150" s="331">
        <f>+C61-C125</f>
        <v>-9702971</v>
      </c>
      <c r="D150" s="331">
        <f>+D61-D125</f>
        <v>-10176971</v>
      </c>
      <c r="E150" s="331">
        <f>+E61-E125</f>
        <v>-1746885</v>
      </c>
    </row>
    <row r="151" spans="1:5" ht="21.75" thickBot="1">
      <c r="A151" s="305" t="s">
        <v>7</v>
      </c>
      <c r="B151" s="308" t="s">
        <v>465</v>
      </c>
      <c r="C151" s="331">
        <f>+C84-C145</f>
        <v>9702971</v>
      </c>
      <c r="D151" s="331">
        <f>+D84-D145</f>
        <v>10176971</v>
      </c>
      <c r="E151" s="331">
        <f>+E84-E145</f>
        <v>10176763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Markóc Község Önkormányzat
2016. ÉVI ZÁRSZÁMADÁSÁNAK PÉNZÜGYI MÉRLEGE&amp;10
&amp;R&amp;"Times New Roman CE,Félkövér dőlt"&amp;11 1. melléklet a ....../2016. (......)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0">
      <selection activeCell="I18" sqref="I18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79" t="s">
        <v>110</v>
      </c>
      <c r="C1" s="380"/>
      <c r="D1" s="380"/>
      <c r="E1" s="380"/>
      <c r="F1" s="380"/>
      <c r="G1" s="380"/>
      <c r="H1" s="380"/>
      <c r="I1" s="380"/>
      <c r="J1" s="502" t="str">
        <f>+CONCATENATE("2.1. melléklet a ……/",LEFT('1.sz.mell.'!C3,4)+1,". (……) önkormányzati rendelethez")</f>
        <v>2.1. melléklet a ……/2017. (……) önkormányzati rendelethez</v>
      </c>
    </row>
    <row r="2" spans="7:10" ht="14.25" thickBot="1">
      <c r="G2" s="38"/>
      <c r="H2" s="38"/>
      <c r="I2" s="38" t="s">
        <v>44</v>
      </c>
      <c r="J2" s="502"/>
    </row>
    <row r="3" spans="1:10" ht="18" customHeight="1" thickBot="1">
      <c r="A3" s="500" t="s">
        <v>52</v>
      </c>
      <c r="B3" s="407" t="s">
        <v>40</v>
      </c>
      <c r="C3" s="408"/>
      <c r="D3" s="408"/>
      <c r="E3" s="408"/>
      <c r="F3" s="407" t="s">
        <v>41</v>
      </c>
      <c r="G3" s="409"/>
      <c r="H3" s="409"/>
      <c r="I3" s="409"/>
      <c r="J3" s="502"/>
    </row>
    <row r="4" spans="1:10" s="381" customFormat="1" ht="35.25" customHeight="1" thickBot="1">
      <c r="A4" s="501"/>
      <c r="B4" s="28" t="s">
        <v>45</v>
      </c>
      <c r="C4" s="29" t="str">
        <f>+CONCATENATE(LEFT('1.sz.mell.'!C3,4),". évi eredeti előirányzat")</f>
        <v>2016. évi eredeti előirányzat</v>
      </c>
      <c r="D4" s="367" t="str">
        <f>+CONCATENATE(LEFT('1.sz.mell.'!C3,4),". évi módosított előirányzat")</f>
        <v>2016. évi módosított előirányzat</v>
      </c>
      <c r="E4" s="29" t="str">
        <f>+CONCATENATE(LEFT('1.sz.mell.'!C3,4),". évi teljesítés")</f>
        <v>2016. évi teljesítés</v>
      </c>
      <c r="F4" s="28" t="s">
        <v>45</v>
      </c>
      <c r="G4" s="29" t="str">
        <f>+C4</f>
        <v>2016. évi eredeti előirányzat</v>
      </c>
      <c r="H4" s="367" t="str">
        <f>+D4</f>
        <v>2016. évi módosított előirányzat</v>
      </c>
      <c r="I4" s="397" t="str">
        <f>+E4</f>
        <v>2016. évi teljesítés</v>
      </c>
      <c r="J4" s="502"/>
    </row>
    <row r="5" spans="1:10" s="382" customFormat="1" ht="12" customHeight="1" thickBot="1">
      <c r="A5" s="410" t="s">
        <v>409</v>
      </c>
      <c r="B5" s="411" t="s">
        <v>410</v>
      </c>
      <c r="C5" s="412" t="s">
        <v>411</v>
      </c>
      <c r="D5" s="412" t="s">
        <v>412</v>
      </c>
      <c r="E5" s="412" t="s">
        <v>413</v>
      </c>
      <c r="F5" s="411" t="s">
        <v>490</v>
      </c>
      <c r="G5" s="412" t="s">
        <v>491</v>
      </c>
      <c r="H5" s="412" t="s">
        <v>492</v>
      </c>
      <c r="I5" s="413" t="s">
        <v>493</v>
      </c>
      <c r="J5" s="502"/>
    </row>
    <row r="6" spans="1:10" ht="15" customHeight="1">
      <c r="A6" s="383" t="s">
        <v>6</v>
      </c>
      <c r="B6" s="384" t="s">
        <v>466</v>
      </c>
      <c r="C6" s="370">
        <v>9963809</v>
      </c>
      <c r="D6" s="370">
        <v>12717679</v>
      </c>
      <c r="E6" s="370">
        <v>12717679</v>
      </c>
      <c r="F6" s="384" t="s">
        <v>46</v>
      </c>
      <c r="G6" s="370">
        <v>19998602</v>
      </c>
      <c r="H6" s="370">
        <v>20213602</v>
      </c>
      <c r="I6" s="376">
        <v>19531001</v>
      </c>
      <c r="J6" s="502"/>
    </row>
    <row r="7" spans="1:10" ht="15" customHeight="1">
      <c r="A7" s="385" t="s">
        <v>7</v>
      </c>
      <c r="B7" s="386" t="s">
        <v>467</v>
      </c>
      <c r="C7" s="371">
        <v>18944365</v>
      </c>
      <c r="D7" s="371">
        <v>18944365</v>
      </c>
      <c r="E7" s="371">
        <v>18536795</v>
      </c>
      <c r="F7" s="386" t="s">
        <v>126</v>
      </c>
      <c r="G7" s="371">
        <v>3111414</v>
      </c>
      <c r="H7" s="371">
        <v>3389414</v>
      </c>
      <c r="I7" s="377">
        <v>3388844</v>
      </c>
      <c r="J7" s="502"/>
    </row>
    <row r="8" spans="1:10" ht="15" customHeight="1">
      <c r="A8" s="385" t="s">
        <v>8</v>
      </c>
      <c r="B8" s="386" t="s">
        <v>468</v>
      </c>
      <c r="C8" s="371"/>
      <c r="D8" s="371"/>
      <c r="E8" s="371"/>
      <c r="F8" s="386" t="s">
        <v>151</v>
      </c>
      <c r="G8" s="371">
        <v>7205023</v>
      </c>
      <c r="H8" s="371">
        <v>7794722</v>
      </c>
      <c r="I8" s="377">
        <v>6109012</v>
      </c>
      <c r="J8" s="502"/>
    </row>
    <row r="9" spans="1:10" ht="15" customHeight="1">
      <c r="A9" s="385" t="s">
        <v>9</v>
      </c>
      <c r="B9" s="386" t="s">
        <v>117</v>
      </c>
      <c r="C9" s="371">
        <v>410000</v>
      </c>
      <c r="D9" s="371">
        <v>660000</v>
      </c>
      <c r="E9" s="371">
        <v>559042</v>
      </c>
      <c r="F9" s="386" t="s">
        <v>127</v>
      </c>
      <c r="G9" s="371">
        <v>1631430</v>
      </c>
      <c r="H9" s="371">
        <v>2511430</v>
      </c>
      <c r="I9" s="377">
        <v>2510620</v>
      </c>
      <c r="J9" s="502"/>
    </row>
    <row r="10" spans="1:10" ht="15" customHeight="1">
      <c r="A10" s="385" t="s">
        <v>10</v>
      </c>
      <c r="B10" s="387" t="s">
        <v>469</v>
      </c>
      <c r="C10" s="371"/>
      <c r="D10" s="371"/>
      <c r="E10" s="371"/>
      <c r="F10" s="386" t="s">
        <v>128</v>
      </c>
      <c r="G10" s="371">
        <v>550349</v>
      </c>
      <c r="H10" s="371">
        <v>2926349</v>
      </c>
      <c r="I10" s="377">
        <v>2925006</v>
      </c>
      <c r="J10" s="502"/>
    </row>
    <row r="11" spans="1:10" ht="15" customHeight="1">
      <c r="A11" s="385" t="s">
        <v>11</v>
      </c>
      <c r="B11" s="386" t="s">
        <v>608</v>
      </c>
      <c r="C11" s="372"/>
      <c r="D11" s="372"/>
      <c r="E11" s="372"/>
      <c r="F11" s="386" t="s">
        <v>37</v>
      </c>
      <c r="G11" s="371">
        <v>2753027</v>
      </c>
      <c r="H11" s="371">
        <v>2503027</v>
      </c>
      <c r="I11" s="377">
        <v>0</v>
      </c>
      <c r="J11" s="502"/>
    </row>
    <row r="12" spans="1:10" ht="15" customHeight="1">
      <c r="A12" s="385" t="s">
        <v>12</v>
      </c>
      <c r="B12" s="386" t="s">
        <v>340</v>
      </c>
      <c r="C12" s="371"/>
      <c r="D12" s="371">
        <v>243130</v>
      </c>
      <c r="E12" s="371">
        <v>193285</v>
      </c>
      <c r="F12" s="7"/>
      <c r="G12" s="371"/>
      <c r="H12" s="371"/>
      <c r="I12" s="377"/>
      <c r="J12" s="502"/>
    </row>
    <row r="13" spans="1:10" ht="15" customHeight="1">
      <c r="A13" s="385" t="s">
        <v>13</v>
      </c>
      <c r="B13" s="7"/>
      <c r="C13" s="371"/>
      <c r="D13" s="371"/>
      <c r="E13" s="371"/>
      <c r="F13" s="7"/>
      <c r="G13" s="371"/>
      <c r="H13" s="371"/>
      <c r="I13" s="377"/>
      <c r="J13" s="502"/>
    </row>
    <row r="14" spans="1:10" ht="15" customHeight="1">
      <c r="A14" s="385" t="s">
        <v>14</v>
      </c>
      <c r="B14" s="396"/>
      <c r="C14" s="372"/>
      <c r="D14" s="372"/>
      <c r="E14" s="372"/>
      <c r="F14" s="7"/>
      <c r="G14" s="371"/>
      <c r="H14" s="371"/>
      <c r="I14" s="377"/>
      <c r="J14" s="502"/>
    </row>
    <row r="15" spans="1:10" ht="15" customHeight="1">
      <c r="A15" s="385" t="s">
        <v>15</v>
      </c>
      <c r="B15" s="7"/>
      <c r="C15" s="371"/>
      <c r="D15" s="371"/>
      <c r="E15" s="371"/>
      <c r="F15" s="7"/>
      <c r="G15" s="371"/>
      <c r="H15" s="371"/>
      <c r="I15" s="377"/>
      <c r="J15" s="502"/>
    </row>
    <row r="16" spans="1:10" ht="15" customHeight="1">
      <c r="A16" s="385" t="s">
        <v>16</v>
      </c>
      <c r="B16" s="7"/>
      <c r="C16" s="371"/>
      <c r="D16" s="371"/>
      <c r="E16" s="371"/>
      <c r="F16" s="7"/>
      <c r="G16" s="371"/>
      <c r="H16" s="371"/>
      <c r="I16" s="377"/>
      <c r="J16" s="502"/>
    </row>
    <row r="17" spans="1:10" ht="15" customHeight="1" thickBot="1">
      <c r="A17" s="385" t="s">
        <v>17</v>
      </c>
      <c r="B17" s="13"/>
      <c r="C17" s="373"/>
      <c r="D17" s="373"/>
      <c r="E17" s="373"/>
      <c r="F17" s="7"/>
      <c r="G17" s="373"/>
      <c r="H17" s="373"/>
      <c r="I17" s="378"/>
      <c r="J17" s="502"/>
    </row>
    <row r="18" spans="1:10" ht="17.25" customHeight="1" thickBot="1">
      <c r="A18" s="388" t="s">
        <v>18</v>
      </c>
      <c r="B18" s="369" t="s">
        <v>470</v>
      </c>
      <c r="C18" s="374">
        <f>+C6+C7+C9+C10+C12+C13+C14+C15+C16+C17</f>
        <v>29318174</v>
      </c>
      <c r="D18" s="374">
        <f>+D6+D7+D9+D10+D12+D13+D14+D15+D16+D17</f>
        <v>32565174</v>
      </c>
      <c r="E18" s="374">
        <f>+E6+E7+E9+E10+E12+E13+E14+E15+E16+E17</f>
        <v>32006801</v>
      </c>
      <c r="F18" s="369" t="s">
        <v>477</v>
      </c>
      <c r="G18" s="374">
        <f>SUM(G6:G17)</f>
        <v>35249845</v>
      </c>
      <c r="H18" s="374">
        <f>SUM(H6:H17)</f>
        <v>39338544</v>
      </c>
      <c r="I18" s="374">
        <f>SUM(I6:I17)</f>
        <v>34464483</v>
      </c>
      <c r="J18" s="502"/>
    </row>
    <row r="19" spans="1:10" ht="15" customHeight="1">
      <c r="A19" s="389" t="s">
        <v>19</v>
      </c>
      <c r="B19" s="390" t="s">
        <v>471</v>
      </c>
      <c r="C19" s="39">
        <f>+C20+C21+C22+C23</f>
        <v>10094707</v>
      </c>
      <c r="D19" s="39">
        <f>+D20+D21+D22+D23</f>
        <v>10568707</v>
      </c>
      <c r="E19" s="39">
        <f>+E20+E21+E22+E23</f>
        <v>10568499</v>
      </c>
      <c r="F19" s="391" t="s">
        <v>134</v>
      </c>
      <c r="G19" s="375"/>
      <c r="H19" s="375"/>
      <c r="I19" s="375"/>
      <c r="J19" s="502"/>
    </row>
    <row r="20" spans="1:10" ht="15" customHeight="1">
      <c r="A20" s="392" t="s">
        <v>20</v>
      </c>
      <c r="B20" s="391" t="s">
        <v>143</v>
      </c>
      <c r="C20" s="368">
        <v>9702971</v>
      </c>
      <c r="D20" s="368">
        <v>10094707</v>
      </c>
      <c r="E20" s="368">
        <v>10094707</v>
      </c>
      <c r="F20" s="391" t="s">
        <v>478</v>
      </c>
      <c r="G20" s="368"/>
      <c r="H20" s="368"/>
      <c r="I20" s="368"/>
      <c r="J20" s="502"/>
    </row>
    <row r="21" spans="1:10" ht="15" customHeight="1">
      <c r="A21" s="392" t="s">
        <v>21</v>
      </c>
      <c r="B21" s="391" t="s">
        <v>144</v>
      </c>
      <c r="C21" s="368"/>
      <c r="D21" s="368"/>
      <c r="E21" s="368"/>
      <c r="F21" s="391" t="s">
        <v>108</v>
      </c>
      <c r="G21" s="368"/>
      <c r="H21" s="368"/>
      <c r="I21" s="368"/>
      <c r="J21" s="502"/>
    </row>
    <row r="22" spans="1:10" ht="15" customHeight="1">
      <c r="A22" s="392" t="s">
        <v>22</v>
      </c>
      <c r="B22" s="391" t="s">
        <v>149</v>
      </c>
      <c r="C22" s="368"/>
      <c r="D22" s="368"/>
      <c r="E22" s="368"/>
      <c r="F22" s="391" t="s">
        <v>109</v>
      </c>
      <c r="G22" s="368"/>
      <c r="H22" s="368"/>
      <c r="I22" s="368"/>
      <c r="J22" s="502"/>
    </row>
    <row r="23" spans="1:10" ht="15" customHeight="1">
      <c r="A23" s="392" t="s">
        <v>23</v>
      </c>
      <c r="B23" s="391" t="s">
        <v>150</v>
      </c>
      <c r="C23" s="368">
        <v>391736</v>
      </c>
      <c r="D23" s="368">
        <v>474000</v>
      </c>
      <c r="E23" s="368">
        <v>473792</v>
      </c>
      <c r="F23" s="390" t="s">
        <v>152</v>
      </c>
      <c r="G23" s="368"/>
      <c r="H23" s="368"/>
      <c r="I23" s="368"/>
      <c r="J23" s="502"/>
    </row>
    <row r="24" spans="1:10" ht="15" customHeight="1">
      <c r="A24" s="392" t="s">
        <v>24</v>
      </c>
      <c r="B24" s="391" t="s">
        <v>472</v>
      </c>
      <c r="C24" s="393">
        <f>+C25+C26</f>
        <v>0</v>
      </c>
      <c r="D24" s="393">
        <f>+D25+D26</f>
        <v>0</v>
      </c>
      <c r="E24" s="393">
        <f>+E25+E26</f>
        <v>0</v>
      </c>
      <c r="F24" s="391" t="s">
        <v>135</v>
      </c>
      <c r="G24" s="368"/>
      <c r="H24" s="368"/>
      <c r="I24" s="368"/>
      <c r="J24" s="502"/>
    </row>
    <row r="25" spans="1:10" ht="15" customHeight="1">
      <c r="A25" s="389" t="s">
        <v>25</v>
      </c>
      <c r="B25" s="390" t="s">
        <v>473</v>
      </c>
      <c r="C25" s="375"/>
      <c r="D25" s="375"/>
      <c r="E25" s="375"/>
      <c r="F25" s="384" t="s">
        <v>136</v>
      </c>
      <c r="G25" s="375"/>
      <c r="H25" s="375"/>
      <c r="I25" s="375"/>
      <c r="J25" s="502"/>
    </row>
    <row r="26" spans="1:10" ht="15" customHeight="1" thickBot="1">
      <c r="A26" s="392" t="s">
        <v>26</v>
      </c>
      <c r="B26" s="391" t="s">
        <v>474</v>
      </c>
      <c r="C26" s="368"/>
      <c r="D26" s="368"/>
      <c r="E26" s="368"/>
      <c r="F26" s="7" t="s">
        <v>648</v>
      </c>
      <c r="G26" s="368">
        <v>391736</v>
      </c>
      <c r="H26" s="368">
        <v>391736</v>
      </c>
      <c r="I26" s="368">
        <v>391736</v>
      </c>
      <c r="J26" s="502"/>
    </row>
    <row r="27" spans="1:10" ht="17.25" customHeight="1" thickBot="1">
      <c r="A27" s="388" t="s">
        <v>27</v>
      </c>
      <c r="B27" s="369" t="s">
        <v>475</v>
      </c>
      <c r="C27" s="374">
        <f>+C19+C24</f>
        <v>10094707</v>
      </c>
      <c r="D27" s="374">
        <f>+D19+D24</f>
        <v>10568707</v>
      </c>
      <c r="E27" s="374">
        <f>+E19+E24</f>
        <v>10568499</v>
      </c>
      <c r="F27" s="369" t="s">
        <v>479</v>
      </c>
      <c r="G27" s="374">
        <f>SUM(G19:G26)</f>
        <v>391736</v>
      </c>
      <c r="H27" s="374">
        <f>SUM(H19:H26)</f>
        <v>391736</v>
      </c>
      <c r="I27" s="374">
        <f>SUM(I19:I26)</f>
        <v>391736</v>
      </c>
      <c r="J27" s="502"/>
    </row>
    <row r="28" spans="1:10" ht="17.25" customHeight="1" thickBot="1">
      <c r="A28" s="388" t="s">
        <v>28</v>
      </c>
      <c r="B28" s="394" t="s">
        <v>476</v>
      </c>
      <c r="C28" s="95">
        <f>+C18+C27</f>
        <v>39412881</v>
      </c>
      <c r="D28" s="95">
        <f>+D18+D27</f>
        <v>43133881</v>
      </c>
      <c r="E28" s="395">
        <f>+E18+E27</f>
        <v>42575300</v>
      </c>
      <c r="F28" s="394" t="s">
        <v>480</v>
      </c>
      <c r="G28" s="95">
        <f>+G18+G27</f>
        <v>35641581</v>
      </c>
      <c r="H28" s="95">
        <f>+H18+H27</f>
        <v>39730280</v>
      </c>
      <c r="I28" s="95">
        <f>+I18+I27</f>
        <v>34856219</v>
      </c>
      <c r="J28" s="502"/>
    </row>
    <row r="29" spans="1:10" ht="17.25" customHeight="1" thickBot="1">
      <c r="A29" s="388" t="s">
        <v>29</v>
      </c>
      <c r="B29" s="394" t="s">
        <v>112</v>
      </c>
      <c r="C29" s="95">
        <f>IF(C18-G18&lt;0,G18-C18,"-")</f>
        <v>5931671</v>
      </c>
      <c r="D29" s="95">
        <f>IF(D18-H18&lt;0,H18-D18,"-")</f>
        <v>6773370</v>
      </c>
      <c r="E29" s="395">
        <f>IF(E18-I18&lt;0,I18-E18,"-")</f>
        <v>2457682</v>
      </c>
      <c r="F29" s="394" t="s">
        <v>113</v>
      </c>
      <c r="G29" s="95" t="str">
        <f>IF(C18-G18&gt;0,C18-G18,"-")</f>
        <v>-</v>
      </c>
      <c r="H29" s="95" t="str">
        <f>IF(D18-H18&gt;0,D18-H18,"-")</f>
        <v>-</v>
      </c>
      <c r="I29" s="95" t="str">
        <f>IF(E18-I18&gt;0,E18-I18,"-")</f>
        <v>-</v>
      </c>
      <c r="J29" s="502"/>
    </row>
    <row r="30" spans="1:10" ht="17.25" customHeight="1" thickBot="1">
      <c r="A30" s="388" t="s">
        <v>30</v>
      </c>
      <c r="B30" s="394" t="s">
        <v>153</v>
      </c>
      <c r="C30" s="95" t="str">
        <f>IF(C28-G28&lt;0,G28-C28,"-")</f>
        <v>-</v>
      </c>
      <c r="D30" s="95" t="str">
        <f>IF(D28-H28&lt;0,H28-D28,"-")</f>
        <v>-</v>
      </c>
      <c r="E30" s="395" t="str">
        <f>IF(E28-I28&lt;0,I28-E28,"-")</f>
        <v>-</v>
      </c>
      <c r="F30" s="394" t="s">
        <v>154</v>
      </c>
      <c r="G30" s="95">
        <f>IF(C28-G28&gt;0,C28-G28,"-")</f>
        <v>3771300</v>
      </c>
      <c r="H30" s="95">
        <f>IF(D28-H28&gt;0,D28-H28,"-")</f>
        <v>3403601</v>
      </c>
      <c r="I30" s="95">
        <f>IF(E28-I28&gt;0,E28-I28,"-")</f>
        <v>7719081</v>
      </c>
      <c r="J30" s="502"/>
    </row>
  </sheetData>
  <sheetProtection sheet="1" objects="1" scenarios="1"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22">
      <selection activeCell="F13" sqref="F1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79" t="s">
        <v>111</v>
      </c>
      <c r="C1" s="380"/>
      <c r="D1" s="380"/>
      <c r="E1" s="380"/>
      <c r="F1" s="380"/>
      <c r="G1" s="380"/>
      <c r="H1" s="380"/>
      <c r="I1" s="380"/>
      <c r="J1" s="505" t="str">
        <f>+CONCATENATE("2.2. melléklet a ……/",LEFT('1.sz.mell.'!C3,4)+1,". (……) önkormányzati rendelethez")</f>
        <v>2.2. melléklet a ……/2017. (……) önkormányzati rendelethez</v>
      </c>
    </row>
    <row r="2" spans="7:10" ht="14.25" thickBot="1">
      <c r="G2" s="38"/>
      <c r="H2" s="38"/>
      <c r="I2" s="38" t="s">
        <v>44</v>
      </c>
      <c r="J2" s="505"/>
    </row>
    <row r="3" spans="1:10" ht="24" customHeight="1" thickBot="1">
      <c r="A3" s="503" t="s">
        <v>52</v>
      </c>
      <c r="B3" s="407" t="s">
        <v>40</v>
      </c>
      <c r="C3" s="408"/>
      <c r="D3" s="408"/>
      <c r="E3" s="408"/>
      <c r="F3" s="407" t="s">
        <v>41</v>
      </c>
      <c r="G3" s="409"/>
      <c r="H3" s="409"/>
      <c r="I3" s="409"/>
      <c r="J3" s="505"/>
    </row>
    <row r="4" spans="1:10" s="381" customFormat="1" ht="35.25" customHeight="1" thickBot="1">
      <c r="A4" s="504"/>
      <c r="B4" s="28" t="s">
        <v>45</v>
      </c>
      <c r="C4" s="29" t="str">
        <f>+'2.1.sz.mell  '!C4</f>
        <v>2016. évi eredeti előirányzat</v>
      </c>
      <c r="D4" s="367" t="str">
        <f>+'2.1.sz.mell  '!D4</f>
        <v>2016. évi módosított előirányzat</v>
      </c>
      <c r="E4" s="29" t="str">
        <f>+'2.1.sz.mell  '!E4</f>
        <v>2016. évi teljesítés</v>
      </c>
      <c r="F4" s="28" t="s">
        <v>45</v>
      </c>
      <c r="G4" s="29" t="str">
        <f>+'2.1.sz.mell  '!C4</f>
        <v>2016. évi eredeti előirányzat</v>
      </c>
      <c r="H4" s="367" t="str">
        <f>+'2.1.sz.mell  '!D4</f>
        <v>2016. évi módosított előirányzat</v>
      </c>
      <c r="I4" s="397" t="str">
        <f>+'2.1.sz.mell  '!E4</f>
        <v>2016. évi teljesítés</v>
      </c>
      <c r="J4" s="505"/>
    </row>
    <row r="5" spans="1:10" s="381" customFormat="1" ht="13.5" thickBot="1">
      <c r="A5" s="410" t="s">
        <v>409</v>
      </c>
      <c r="B5" s="411" t="s">
        <v>410</v>
      </c>
      <c r="C5" s="412" t="s">
        <v>411</v>
      </c>
      <c r="D5" s="412" t="s">
        <v>412</v>
      </c>
      <c r="E5" s="412" t="s">
        <v>413</v>
      </c>
      <c r="F5" s="411" t="s">
        <v>490</v>
      </c>
      <c r="G5" s="412" t="s">
        <v>491</v>
      </c>
      <c r="H5" s="412" t="s">
        <v>492</v>
      </c>
      <c r="I5" s="413" t="s">
        <v>493</v>
      </c>
      <c r="J5" s="505"/>
    </row>
    <row r="6" spans="1:10" ht="12.75" customHeight="1">
      <c r="A6" s="383" t="s">
        <v>6</v>
      </c>
      <c r="B6" s="384" t="s">
        <v>481</v>
      </c>
      <c r="C6" s="370"/>
      <c r="D6" s="370">
        <v>2185800</v>
      </c>
      <c r="E6" s="370">
        <v>2185000</v>
      </c>
      <c r="F6" s="384" t="s">
        <v>145</v>
      </c>
      <c r="G6" s="370">
        <v>2700000</v>
      </c>
      <c r="H6" s="370">
        <v>3299400</v>
      </c>
      <c r="I6" s="376">
        <v>685800</v>
      </c>
      <c r="J6" s="505"/>
    </row>
    <row r="7" spans="1:10" ht="12.75">
      <c r="A7" s="385" t="s">
        <v>7</v>
      </c>
      <c r="B7" s="386" t="s">
        <v>482</v>
      </c>
      <c r="C7" s="371"/>
      <c r="D7" s="371"/>
      <c r="E7" s="371"/>
      <c r="F7" s="386" t="s">
        <v>494</v>
      </c>
      <c r="G7" s="371"/>
      <c r="H7" s="371"/>
      <c r="I7" s="377"/>
      <c r="J7" s="505"/>
    </row>
    <row r="8" spans="1:10" ht="12.75" customHeight="1">
      <c r="A8" s="385" t="s">
        <v>8</v>
      </c>
      <c r="B8" s="386" t="s">
        <v>483</v>
      </c>
      <c r="C8" s="371"/>
      <c r="D8" s="371">
        <v>210000</v>
      </c>
      <c r="E8" s="371">
        <v>210000</v>
      </c>
      <c r="F8" s="386" t="s">
        <v>130</v>
      </c>
      <c r="G8" s="371">
        <v>1000000</v>
      </c>
      <c r="H8" s="371">
        <v>2500001</v>
      </c>
      <c r="I8" s="377">
        <v>1000000</v>
      </c>
      <c r="J8" s="505"/>
    </row>
    <row r="9" spans="1:10" ht="12.75" customHeight="1">
      <c r="A9" s="385" t="s">
        <v>9</v>
      </c>
      <c r="B9" s="386" t="s">
        <v>484</v>
      </c>
      <c r="C9" s="371"/>
      <c r="D9" s="371"/>
      <c r="E9" s="371"/>
      <c r="F9" s="386" t="s">
        <v>495</v>
      </c>
      <c r="G9" s="371"/>
      <c r="H9" s="371"/>
      <c r="I9" s="377"/>
      <c r="J9" s="505"/>
    </row>
    <row r="10" spans="1:10" ht="12.75" customHeight="1">
      <c r="A10" s="385" t="s">
        <v>10</v>
      </c>
      <c r="B10" s="386" t="s">
        <v>485</v>
      </c>
      <c r="C10" s="371"/>
      <c r="D10" s="371"/>
      <c r="E10" s="371"/>
      <c r="F10" s="386" t="s">
        <v>148</v>
      </c>
      <c r="G10" s="371"/>
      <c r="H10" s="371"/>
      <c r="I10" s="377"/>
      <c r="J10" s="505"/>
    </row>
    <row r="11" spans="1:10" ht="12.75" customHeight="1">
      <c r="A11" s="385" t="s">
        <v>11</v>
      </c>
      <c r="B11" s="386" t="s">
        <v>486</v>
      </c>
      <c r="C11" s="372"/>
      <c r="D11" s="372"/>
      <c r="E11" s="372"/>
      <c r="F11" s="428"/>
      <c r="G11" s="371"/>
      <c r="H11" s="371"/>
      <c r="I11" s="377"/>
      <c r="J11" s="505"/>
    </row>
    <row r="12" spans="1:10" ht="12.75" customHeight="1">
      <c r="A12" s="385" t="s">
        <v>12</v>
      </c>
      <c r="B12" s="7"/>
      <c r="C12" s="371"/>
      <c r="D12" s="371"/>
      <c r="E12" s="371"/>
      <c r="F12" s="428"/>
      <c r="G12" s="371"/>
      <c r="H12" s="371"/>
      <c r="I12" s="377"/>
      <c r="J12" s="505"/>
    </row>
    <row r="13" spans="1:10" ht="12.75" customHeight="1">
      <c r="A13" s="385" t="s">
        <v>13</v>
      </c>
      <c r="B13" s="7"/>
      <c r="C13" s="371"/>
      <c r="D13" s="371"/>
      <c r="E13" s="371"/>
      <c r="F13" s="429"/>
      <c r="G13" s="371"/>
      <c r="H13" s="371"/>
      <c r="I13" s="377"/>
      <c r="J13" s="505"/>
    </row>
    <row r="14" spans="1:10" ht="12.75" customHeight="1">
      <c r="A14" s="385" t="s">
        <v>14</v>
      </c>
      <c r="B14" s="426"/>
      <c r="C14" s="372"/>
      <c r="D14" s="372"/>
      <c r="E14" s="372"/>
      <c r="F14" s="428"/>
      <c r="G14" s="371"/>
      <c r="H14" s="371"/>
      <c r="I14" s="377"/>
      <c r="J14" s="505"/>
    </row>
    <row r="15" spans="1:10" ht="12.75">
      <c r="A15" s="385" t="s">
        <v>15</v>
      </c>
      <c r="B15" s="7"/>
      <c r="C15" s="372"/>
      <c r="D15" s="372"/>
      <c r="E15" s="372"/>
      <c r="F15" s="428"/>
      <c r="G15" s="371"/>
      <c r="H15" s="371"/>
      <c r="I15" s="377"/>
      <c r="J15" s="505"/>
    </row>
    <row r="16" spans="1:10" ht="12.75" customHeight="1" thickBot="1">
      <c r="A16" s="423" t="s">
        <v>16</v>
      </c>
      <c r="B16" s="427"/>
      <c r="C16" s="425"/>
      <c r="D16" s="100"/>
      <c r="E16" s="101"/>
      <c r="F16" s="424" t="s">
        <v>37</v>
      </c>
      <c r="G16" s="371"/>
      <c r="H16" s="371"/>
      <c r="I16" s="377"/>
      <c r="J16" s="505"/>
    </row>
    <row r="17" spans="1:10" ht="15.75" customHeight="1" thickBot="1">
      <c r="A17" s="388" t="s">
        <v>17</v>
      </c>
      <c r="B17" s="369" t="s">
        <v>487</v>
      </c>
      <c r="C17" s="374">
        <f>+C6+C8+C9+C11+C12+C13+C14+C15+C16</f>
        <v>0</v>
      </c>
      <c r="D17" s="374">
        <f>+D6+D8+D9+D11+D12+D13+D14+D15+D16</f>
        <v>2395800</v>
      </c>
      <c r="E17" s="374">
        <f>+E6+E8+E9+E11+E12+E13+E14+E15+E16</f>
        <v>2395000</v>
      </c>
      <c r="F17" s="369" t="s">
        <v>496</v>
      </c>
      <c r="G17" s="374">
        <f>+G6+G8+G10+G11+G12+G13+G14+G15+G16</f>
        <v>3700000</v>
      </c>
      <c r="H17" s="374">
        <f>+H6+H8+H10+H11+H12+H13+H14+H15+H16</f>
        <v>5799401</v>
      </c>
      <c r="I17" s="406">
        <f>+I6+I8+I10+I11+I12+I13+I14+I15+I16</f>
        <v>1685800</v>
      </c>
      <c r="J17" s="505"/>
    </row>
    <row r="18" spans="1:10" ht="12.75" customHeight="1">
      <c r="A18" s="383" t="s">
        <v>18</v>
      </c>
      <c r="B18" s="415" t="s">
        <v>166</v>
      </c>
      <c r="C18" s="422">
        <f>+C19+C20+C21+C22+C23</f>
        <v>0</v>
      </c>
      <c r="D18" s="422"/>
      <c r="E18" s="422">
        <f>+E19+E20+E21+E22+E23</f>
        <v>0</v>
      </c>
      <c r="F18" s="391" t="s">
        <v>134</v>
      </c>
      <c r="G18" s="97"/>
      <c r="H18" s="97"/>
      <c r="I18" s="401"/>
      <c r="J18" s="505"/>
    </row>
    <row r="19" spans="1:10" ht="12.75" customHeight="1">
      <c r="A19" s="385" t="s">
        <v>19</v>
      </c>
      <c r="B19" s="416" t="s">
        <v>155</v>
      </c>
      <c r="C19" s="368"/>
      <c r="D19" s="368"/>
      <c r="E19" s="368"/>
      <c r="F19" s="391" t="s">
        <v>137</v>
      </c>
      <c r="G19" s="368"/>
      <c r="H19" s="368"/>
      <c r="I19" s="402"/>
      <c r="J19" s="505"/>
    </row>
    <row r="20" spans="1:10" ht="12.75" customHeight="1">
      <c r="A20" s="383" t="s">
        <v>20</v>
      </c>
      <c r="B20" s="416" t="s">
        <v>156</v>
      </c>
      <c r="C20" s="368"/>
      <c r="D20" s="368"/>
      <c r="E20" s="368"/>
      <c r="F20" s="391" t="s">
        <v>108</v>
      </c>
      <c r="G20" s="368"/>
      <c r="H20" s="368"/>
      <c r="I20" s="402"/>
      <c r="J20" s="505"/>
    </row>
    <row r="21" spans="1:10" ht="12.75" customHeight="1">
      <c r="A21" s="385" t="s">
        <v>21</v>
      </c>
      <c r="B21" s="416" t="s">
        <v>157</v>
      </c>
      <c r="C21" s="368"/>
      <c r="D21" s="368"/>
      <c r="E21" s="368"/>
      <c r="F21" s="391" t="s">
        <v>109</v>
      </c>
      <c r="G21" s="368"/>
      <c r="H21" s="368"/>
      <c r="I21" s="402"/>
      <c r="J21" s="505"/>
    </row>
    <row r="22" spans="1:10" ht="12.75" customHeight="1">
      <c r="A22" s="383" t="s">
        <v>22</v>
      </c>
      <c r="B22" s="416" t="s">
        <v>158</v>
      </c>
      <c r="C22" s="368"/>
      <c r="D22" s="368"/>
      <c r="E22" s="368"/>
      <c r="F22" s="390" t="s">
        <v>152</v>
      </c>
      <c r="G22" s="368"/>
      <c r="H22" s="368"/>
      <c r="I22" s="402"/>
      <c r="J22" s="505"/>
    </row>
    <row r="23" spans="1:10" ht="12.75" customHeight="1">
      <c r="A23" s="385" t="s">
        <v>23</v>
      </c>
      <c r="B23" s="417" t="s">
        <v>159</v>
      </c>
      <c r="C23" s="368"/>
      <c r="D23" s="368"/>
      <c r="E23" s="368"/>
      <c r="F23" s="391" t="s">
        <v>138</v>
      </c>
      <c r="G23" s="368"/>
      <c r="H23" s="368"/>
      <c r="I23" s="402"/>
      <c r="J23" s="505"/>
    </row>
    <row r="24" spans="1:10" ht="12.75" customHeight="1">
      <c r="A24" s="383" t="s">
        <v>24</v>
      </c>
      <c r="B24" s="418" t="s">
        <v>160</v>
      </c>
      <c r="C24" s="393">
        <f>+C25+C26+C27+C28+C29</f>
        <v>0</v>
      </c>
      <c r="D24" s="393">
        <f>+D25+D26+D27+D28+D29</f>
        <v>0</v>
      </c>
      <c r="E24" s="393">
        <f>+E25+E26+E27+E28+E29</f>
        <v>0</v>
      </c>
      <c r="F24" s="419" t="s">
        <v>136</v>
      </c>
      <c r="G24" s="368"/>
      <c r="H24" s="368"/>
      <c r="I24" s="402"/>
      <c r="J24" s="505"/>
    </row>
    <row r="25" spans="1:10" ht="12.75" customHeight="1">
      <c r="A25" s="385" t="s">
        <v>25</v>
      </c>
      <c r="B25" s="417" t="s">
        <v>161</v>
      </c>
      <c r="C25" s="368"/>
      <c r="D25" s="368"/>
      <c r="E25" s="368"/>
      <c r="F25" s="419" t="s">
        <v>497</v>
      </c>
      <c r="G25" s="368"/>
      <c r="H25" s="368"/>
      <c r="I25" s="402"/>
      <c r="J25" s="505"/>
    </row>
    <row r="26" spans="1:10" ht="12.75" customHeight="1">
      <c r="A26" s="383" t="s">
        <v>26</v>
      </c>
      <c r="B26" s="417" t="s">
        <v>162</v>
      </c>
      <c r="C26" s="368"/>
      <c r="D26" s="368"/>
      <c r="E26" s="368"/>
      <c r="F26" s="414"/>
      <c r="G26" s="368"/>
      <c r="H26" s="368"/>
      <c r="I26" s="402"/>
      <c r="J26" s="505"/>
    </row>
    <row r="27" spans="1:10" ht="12.75" customHeight="1">
      <c r="A27" s="385" t="s">
        <v>27</v>
      </c>
      <c r="B27" s="416" t="s">
        <v>163</v>
      </c>
      <c r="C27" s="368"/>
      <c r="D27" s="368"/>
      <c r="E27" s="368"/>
      <c r="F27" s="403"/>
      <c r="G27" s="368"/>
      <c r="H27" s="368"/>
      <c r="I27" s="402"/>
      <c r="J27" s="505"/>
    </row>
    <row r="28" spans="1:10" ht="12.75" customHeight="1">
      <c r="A28" s="383" t="s">
        <v>28</v>
      </c>
      <c r="B28" s="420" t="s">
        <v>164</v>
      </c>
      <c r="C28" s="368"/>
      <c r="D28" s="368"/>
      <c r="E28" s="368"/>
      <c r="F28" s="7"/>
      <c r="G28" s="368"/>
      <c r="H28" s="368"/>
      <c r="I28" s="402"/>
      <c r="J28" s="505"/>
    </row>
    <row r="29" spans="1:10" ht="12.75" customHeight="1" thickBot="1">
      <c r="A29" s="385" t="s">
        <v>29</v>
      </c>
      <c r="B29" s="421" t="s">
        <v>165</v>
      </c>
      <c r="C29" s="368"/>
      <c r="D29" s="368"/>
      <c r="E29" s="368"/>
      <c r="F29" s="403"/>
      <c r="G29" s="368"/>
      <c r="H29" s="368"/>
      <c r="I29" s="402"/>
      <c r="J29" s="505"/>
    </row>
    <row r="30" spans="1:10" ht="16.5" customHeight="1" thickBot="1">
      <c r="A30" s="388" t="s">
        <v>30</v>
      </c>
      <c r="B30" s="369" t="s">
        <v>488</v>
      </c>
      <c r="C30" s="374">
        <f>+C18+C24</f>
        <v>0</v>
      </c>
      <c r="D30" s="374">
        <f>+D18+D24</f>
        <v>0</v>
      </c>
      <c r="E30" s="374">
        <f>+E18+E24</f>
        <v>0</v>
      </c>
      <c r="F30" s="369" t="s">
        <v>499</v>
      </c>
      <c r="G30" s="374">
        <f>SUM(G18:G29)</f>
        <v>0</v>
      </c>
      <c r="H30" s="374">
        <f>SUM(H18:H29)</f>
        <v>0</v>
      </c>
      <c r="I30" s="406">
        <f>SUM(I18:I29)</f>
        <v>0</v>
      </c>
      <c r="J30" s="505"/>
    </row>
    <row r="31" spans="1:10" ht="16.5" customHeight="1" thickBot="1">
      <c r="A31" s="388" t="s">
        <v>31</v>
      </c>
      <c r="B31" s="394" t="s">
        <v>489</v>
      </c>
      <c r="C31" s="95">
        <f>+C17+C30</f>
        <v>0</v>
      </c>
      <c r="D31" s="95">
        <f>+D17+D30</f>
        <v>2395800</v>
      </c>
      <c r="E31" s="395">
        <f>+E17+E30</f>
        <v>2395000</v>
      </c>
      <c r="F31" s="394" t="s">
        <v>498</v>
      </c>
      <c r="G31" s="95">
        <f>+G17+G30</f>
        <v>3700000</v>
      </c>
      <c r="H31" s="95">
        <f>+H17+H30</f>
        <v>5799401</v>
      </c>
      <c r="I31" s="96">
        <f>+I17+I30</f>
        <v>1685800</v>
      </c>
      <c r="J31" s="505"/>
    </row>
    <row r="32" spans="1:10" ht="16.5" customHeight="1" thickBot="1">
      <c r="A32" s="388" t="s">
        <v>32</v>
      </c>
      <c r="B32" s="394" t="s">
        <v>112</v>
      </c>
      <c r="C32" s="95">
        <f>IF(C17-G17&lt;0,G17-C17,"-")</f>
        <v>3700000</v>
      </c>
      <c r="D32" s="95">
        <f>IF(D17-H17&lt;0,H17-D17,"-")</f>
        <v>3403601</v>
      </c>
      <c r="E32" s="395" t="str">
        <f>IF(E17-I17&lt;0,I17-E17,"-")</f>
        <v>-</v>
      </c>
      <c r="F32" s="394" t="s">
        <v>113</v>
      </c>
      <c r="G32" s="95" t="str">
        <f>IF(C17-G17&gt;0,C17-G17,"-")</f>
        <v>-</v>
      </c>
      <c r="H32" s="95" t="str">
        <f>IF(D17-H17&gt;0,D17-H17,"-")</f>
        <v>-</v>
      </c>
      <c r="I32" s="96">
        <f>IF(E17-I17&gt;0,E17-I17,"-")</f>
        <v>709200</v>
      </c>
      <c r="J32" s="505"/>
    </row>
    <row r="33" spans="1:10" ht="16.5" customHeight="1" thickBot="1">
      <c r="A33" s="388" t="s">
        <v>33</v>
      </c>
      <c r="B33" s="394" t="s">
        <v>153</v>
      </c>
      <c r="C33" s="95" t="str">
        <f>IF(C26-G26&lt;0,G26-C26,"-")</f>
        <v>-</v>
      </c>
      <c r="D33" s="95" t="str">
        <f>IF(D26-H26&lt;0,H26-D26,"-")</f>
        <v>-</v>
      </c>
      <c r="E33" s="395" t="str">
        <f>IF(E26-I26&lt;0,I26-E26,"-")</f>
        <v>-</v>
      </c>
      <c r="F33" s="394" t="s">
        <v>154</v>
      </c>
      <c r="G33" s="95" t="str">
        <f>IF(C26-G26&gt;0,C26-G26,"-")</f>
        <v>-</v>
      </c>
      <c r="H33" s="95" t="str">
        <f>IF(D26-H26&gt;0,D26-H26,"-")</f>
        <v>-</v>
      </c>
      <c r="I33" s="96" t="str">
        <f>IF(E26-I26&gt;0,E26-I26,"-")</f>
        <v>-</v>
      </c>
      <c r="J33" s="505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7">
      <selection activeCell="C44" sqref="C44"/>
    </sheetView>
  </sheetViews>
  <sheetFormatPr defaultColWidth="9.00390625" defaultRowHeight="12.75"/>
  <cols>
    <col min="1" max="1" width="46.375" style="255" customWidth="1"/>
    <col min="2" max="2" width="13.875" style="255" customWidth="1"/>
    <col min="3" max="3" width="66.125" style="255" customWidth="1"/>
    <col min="4" max="5" width="13.875" style="255" customWidth="1"/>
    <col min="6" max="16384" width="9.375" style="255" customWidth="1"/>
  </cols>
  <sheetData>
    <row r="1" spans="1:5" ht="18.75">
      <c r="A1" s="430" t="s">
        <v>103</v>
      </c>
      <c r="E1" s="436" t="s">
        <v>107</v>
      </c>
    </row>
    <row r="3" spans="1:5" ht="12.75">
      <c r="A3" s="431"/>
      <c r="B3" s="437"/>
      <c r="C3" s="431"/>
      <c r="D3" s="438"/>
      <c r="E3" s="437"/>
    </row>
    <row r="4" spans="1:5" ht="15.75">
      <c r="A4" s="405" t="str">
        <f>+ÖSSZEFÜGGÉSEK!A4</f>
        <v>2014. évi eredeti előirányzat BEVÉTELEK</v>
      </c>
      <c r="B4" s="439"/>
      <c r="C4" s="432"/>
      <c r="D4" s="438"/>
      <c r="E4" s="437"/>
    </row>
    <row r="5" spans="1:5" ht="12.75">
      <c r="A5" s="431"/>
      <c r="B5" s="437"/>
      <c r="C5" s="431"/>
      <c r="D5" s="438"/>
      <c r="E5" s="437"/>
    </row>
    <row r="6" spans="1:5" ht="12.75">
      <c r="A6" s="431" t="s">
        <v>504</v>
      </c>
      <c r="B6" s="437">
        <f>+'1.sz.mell.'!C61</f>
        <v>29318174</v>
      </c>
      <c r="C6" s="431" t="s">
        <v>505</v>
      </c>
      <c r="D6" s="438">
        <f>+'2.1.sz.mell  '!C18+'2.2.sz.mell  '!C17</f>
        <v>29318174</v>
      </c>
      <c r="E6" s="437">
        <f>+B6-D6</f>
        <v>0</v>
      </c>
    </row>
    <row r="7" spans="1:5" ht="12.75">
      <c r="A7" s="431" t="s">
        <v>506</v>
      </c>
      <c r="B7" s="437">
        <f>+'1.sz.mell.'!C84</f>
        <v>10094707</v>
      </c>
      <c r="C7" s="431" t="s">
        <v>507</v>
      </c>
      <c r="D7" s="438">
        <f>+'2.1.sz.mell  '!C27+'2.2.sz.mell  '!C30</f>
        <v>10094707</v>
      </c>
      <c r="E7" s="437">
        <f>+B7-D7</f>
        <v>0</v>
      </c>
    </row>
    <row r="8" spans="1:5" ht="12.75">
      <c r="A8" s="431" t="s">
        <v>508</v>
      </c>
      <c r="B8" s="437">
        <f>+'1.sz.mell.'!C85</f>
        <v>39412881</v>
      </c>
      <c r="C8" s="431" t="s">
        <v>509</v>
      </c>
      <c r="D8" s="438">
        <f>+'2.1.sz.mell  '!C28+'2.2.sz.mell  '!C31</f>
        <v>39412881</v>
      </c>
      <c r="E8" s="437">
        <f>+B8-D8</f>
        <v>0</v>
      </c>
    </row>
    <row r="9" spans="1:5" ht="12.75">
      <c r="A9" s="431"/>
      <c r="B9" s="437"/>
      <c r="C9" s="431"/>
      <c r="D9" s="438"/>
      <c r="E9" s="437"/>
    </row>
    <row r="10" spans="1:5" ht="15.75">
      <c r="A10" s="405" t="str">
        <f>+ÖSSZEFÜGGÉSEK!A10</f>
        <v>2014. évi módosított előirányzat BEVÉTELEK</v>
      </c>
      <c r="B10" s="439"/>
      <c r="C10" s="432"/>
      <c r="D10" s="438"/>
      <c r="E10" s="437"/>
    </row>
    <row r="11" spans="1:5" ht="12.75">
      <c r="A11" s="431"/>
      <c r="B11" s="437"/>
      <c r="C11" s="431"/>
      <c r="D11" s="438"/>
      <c r="E11" s="437"/>
    </row>
    <row r="12" spans="1:5" ht="12.75">
      <c r="A12" s="431" t="s">
        <v>510</v>
      </c>
      <c r="B12" s="437">
        <f>+'1.sz.mell.'!D61</f>
        <v>34960974</v>
      </c>
      <c r="C12" s="431" t="s">
        <v>516</v>
      </c>
      <c r="D12" s="438">
        <f>+'2.1.sz.mell  '!D18+'2.2.sz.mell  '!D17</f>
        <v>34960974</v>
      </c>
      <c r="E12" s="437">
        <f>+B12-D12</f>
        <v>0</v>
      </c>
    </row>
    <row r="13" spans="1:5" ht="12.75">
      <c r="A13" s="431" t="s">
        <v>511</v>
      </c>
      <c r="B13" s="437">
        <f>+'1.sz.mell.'!D84</f>
        <v>10568707</v>
      </c>
      <c r="C13" s="431" t="s">
        <v>517</v>
      </c>
      <c r="D13" s="438">
        <f>+'2.1.sz.mell  '!D27+'2.2.sz.mell  '!D30</f>
        <v>10568707</v>
      </c>
      <c r="E13" s="437">
        <f>+B13-D13</f>
        <v>0</v>
      </c>
    </row>
    <row r="14" spans="1:5" ht="12.75">
      <c r="A14" s="431" t="s">
        <v>512</v>
      </c>
      <c r="B14" s="437">
        <f>+'1.sz.mell.'!D85</f>
        <v>45529681</v>
      </c>
      <c r="C14" s="431" t="s">
        <v>518</v>
      </c>
      <c r="D14" s="438">
        <f>+'2.1.sz.mell  '!D28+'2.2.sz.mell  '!D31</f>
        <v>45529681</v>
      </c>
      <c r="E14" s="437">
        <f>+B14-D14</f>
        <v>0</v>
      </c>
    </row>
    <row r="15" spans="1:5" ht="12.75">
      <c r="A15" s="431"/>
      <c r="B15" s="437"/>
      <c r="C15" s="431"/>
      <c r="D15" s="438"/>
      <c r="E15" s="437"/>
    </row>
    <row r="16" spans="1:5" ht="14.25">
      <c r="A16" s="440" t="str">
        <f>+ÖSSZEFÜGGÉSEK!A16</f>
        <v>2014. évi teljesítés BEVÉTELEK</v>
      </c>
      <c r="B16" s="404"/>
      <c r="C16" s="432"/>
      <c r="D16" s="438"/>
      <c r="E16" s="437"/>
    </row>
    <row r="17" spans="1:5" ht="12.75">
      <c r="A17" s="431"/>
      <c r="B17" s="437"/>
      <c r="C17" s="431"/>
      <c r="D17" s="438"/>
      <c r="E17" s="437"/>
    </row>
    <row r="18" spans="1:5" ht="12.75">
      <c r="A18" s="431" t="s">
        <v>513</v>
      </c>
      <c r="B18" s="437">
        <f>+'1.sz.mell.'!E61</f>
        <v>34403398</v>
      </c>
      <c r="C18" s="431" t="s">
        <v>519</v>
      </c>
      <c r="D18" s="438">
        <f>+'2.1.sz.mell  '!E18+'2.2.sz.mell  '!E17</f>
        <v>34401801</v>
      </c>
      <c r="E18" s="437">
        <f>+B18-D18</f>
        <v>1597</v>
      </c>
    </row>
    <row r="19" spans="1:5" ht="12.75">
      <c r="A19" s="431" t="s">
        <v>514</v>
      </c>
      <c r="B19" s="437">
        <f>+'1.sz.mell.'!E84</f>
        <v>10568499</v>
      </c>
      <c r="C19" s="431" t="s">
        <v>520</v>
      </c>
      <c r="D19" s="438">
        <f>+'2.1.sz.mell  '!E27+'2.2.sz.mell  '!E30</f>
        <v>10568499</v>
      </c>
      <c r="E19" s="437">
        <f>+B19-D19</f>
        <v>0</v>
      </c>
    </row>
    <row r="20" spans="1:5" ht="12.75">
      <c r="A20" s="431" t="s">
        <v>515</v>
      </c>
      <c r="B20" s="437">
        <f>+'1.sz.mell.'!E85</f>
        <v>44971897</v>
      </c>
      <c r="C20" s="431" t="s">
        <v>521</v>
      </c>
      <c r="D20" s="438">
        <f>+'2.1.sz.mell  '!E28+'2.2.sz.mell  '!E31</f>
        <v>44970300</v>
      </c>
      <c r="E20" s="437">
        <f>+B20-D20</f>
        <v>1597</v>
      </c>
    </row>
    <row r="21" spans="1:5" ht="12.75">
      <c r="A21" s="431"/>
      <c r="B21" s="437"/>
      <c r="C21" s="431"/>
      <c r="D21" s="438"/>
      <c r="E21" s="437"/>
    </row>
    <row r="22" spans="1:5" ht="15.75">
      <c r="A22" s="405" t="str">
        <f>+ÖSSZEFÜGGÉSEK!A22</f>
        <v>2014. évi eredeti előirányzat KIADÁSOK</v>
      </c>
      <c r="B22" s="439"/>
      <c r="C22" s="432"/>
      <c r="D22" s="438"/>
      <c r="E22" s="437"/>
    </row>
    <row r="23" spans="1:5" ht="12.75">
      <c r="A23" s="431"/>
      <c r="B23" s="437"/>
      <c r="C23" s="431"/>
      <c r="D23" s="438"/>
      <c r="E23" s="437"/>
    </row>
    <row r="24" spans="1:5" ht="12.75">
      <c r="A24" s="431" t="s">
        <v>522</v>
      </c>
      <c r="B24" s="437">
        <f>+'1.sz.mell.'!C125</f>
        <v>39021145</v>
      </c>
      <c r="C24" s="431" t="s">
        <v>528</v>
      </c>
      <c r="D24" s="438">
        <f>+'2.1.sz.mell  '!G18+'2.2.sz.mell  '!G17</f>
        <v>38949845</v>
      </c>
      <c r="E24" s="437">
        <f>+B24-D24</f>
        <v>71300</v>
      </c>
    </row>
    <row r="25" spans="1:5" ht="12.75">
      <c r="A25" s="431" t="s">
        <v>501</v>
      </c>
      <c r="B25" s="437">
        <f>+'1.sz.mell.'!C145</f>
        <v>391736</v>
      </c>
      <c r="C25" s="431" t="s">
        <v>529</v>
      </c>
      <c r="D25" s="438">
        <f>+'2.1.sz.mell  '!G27+'2.2.sz.mell  '!G30</f>
        <v>391736</v>
      </c>
      <c r="E25" s="437">
        <f>+B25-D25</f>
        <v>0</v>
      </c>
    </row>
    <row r="26" spans="1:5" ht="12.75">
      <c r="A26" s="431" t="s">
        <v>523</v>
      </c>
      <c r="B26" s="437">
        <f>+'1.sz.mell.'!C146</f>
        <v>39412881</v>
      </c>
      <c r="C26" s="431" t="s">
        <v>530</v>
      </c>
      <c r="D26" s="438">
        <f>+'2.1.sz.mell  '!G28+'2.2.sz.mell  '!G31</f>
        <v>39341581</v>
      </c>
      <c r="E26" s="437">
        <f>+B26-D26</f>
        <v>71300</v>
      </c>
    </row>
    <row r="27" spans="1:5" ht="12.75">
      <c r="A27" s="431"/>
      <c r="B27" s="437"/>
      <c r="C27" s="431"/>
      <c r="D27" s="438"/>
      <c r="E27" s="437"/>
    </row>
    <row r="28" spans="1:5" ht="15.75">
      <c r="A28" s="405" t="str">
        <f>+ÖSSZEFÜGGÉSEK!A28</f>
        <v>2014. évi módosított előirányzat KIADÁSOK</v>
      </c>
      <c r="B28" s="439"/>
      <c r="C28" s="432"/>
      <c r="D28" s="438"/>
      <c r="E28" s="437"/>
    </row>
    <row r="29" spans="1:5" ht="12.75">
      <c r="A29" s="431"/>
      <c r="B29" s="437"/>
      <c r="C29" s="431"/>
      <c r="D29" s="438"/>
      <c r="E29" s="437"/>
    </row>
    <row r="30" spans="1:5" ht="12.75">
      <c r="A30" s="431" t="s">
        <v>524</v>
      </c>
      <c r="B30" s="437">
        <f>+'1.sz.mell.'!D125</f>
        <v>45137945</v>
      </c>
      <c r="C30" s="431" t="s">
        <v>535</v>
      </c>
      <c r="D30" s="438">
        <f>+'2.1.sz.mell  '!H18+'2.2.sz.mell  '!H17</f>
        <v>45137945</v>
      </c>
      <c r="E30" s="437">
        <f>+B30-D30</f>
        <v>0</v>
      </c>
    </row>
    <row r="31" spans="1:5" ht="12.75">
      <c r="A31" s="431" t="s">
        <v>502</v>
      </c>
      <c r="B31" s="437">
        <f>+'1.sz.mell.'!D145</f>
        <v>391736</v>
      </c>
      <c r="C31" s="431" t="s">
        <v>532</v>
      </c>
      <c r="D31" s="438">
        <f>+'2.1.sz.mell  '!H27+'2.2.sz.mell  '!H30</f>
        <v>391736</v>
      </c>
      <c r="E31" s="437">
        <f>+B31-D31</f>
        <v>0</v>
      </c>
    </row>
    <row r="32" spans="1:5" ht="12.75">
      <c r="A32" s="431" t="s">
        <v>525</v>
      </c>
      <c r="B32" s="437">
        <f>+'1.sz.mell.'!D146</f>
        <v>45529681</v>
      </c>
      <c r="C32" s="431" t="s">
        <v>531</v>
      </c>
      <c r="D32" s="438">
        <f>+'2.1.sz.mell  '!H28+'2.2.sz.mell  '!H31</f>
        <v>45529681</v>
      </c>
      <c r="E32" s="437">
        <f>+B32-D32</f>
        <v>0</v>
      </c>
    </row>
    <row r="33" spans="1:5" ht="12.75">
      <c r="A33" s="431"/>
      <c r="B33" s="437"/>
      <c r="C33" s="431"/>
      <c r="D33" s="438"/>
      <c r="E33" s="437"/>
    </row>
    <row r="34" spans="1:5" ht="15.75">
      <c r="A34" s="435" t="str">
        <f>+ÖSSZEFÜGGÉSEK!A34</f>
        <v>2014. évi teljesítés KIADÁSOK</v>
      </c>
      <c r="B34" s="439"/>
      <c r="C34" s="432"/>
      <c r="D34" s="438"/>
      <c r="E34" s="437"/>
    </row>
    <row r="35" spans="1:5" ht="12.75">
      <c r="A35" s="431"/>
      <c r="B35" s="437"/>
      <c r="C35" s="431"/>
      <c r="D35" s="438"/>
      <c r="E35" s="437"/>
    </row>
    <row r="36" spans="1:5" ht="12.75">
      <c r="A36" s="431" t="s">
        <v>526</v>
      </c>
      <c r="B36" s="437">
        <f>+'1.sz.mell.'!E125</f>
        <v>36150283</v>
      </c>
      <c r="C36" s="431" t="s">
        <v>536</v>
      </c>
      <c r="D36" s="438">
        <f>+'2.1.sz.mell  '!I18+'2.2.sz.mell  '!I17</f>
        <v>36150283</v>
      </c>
      <c r="E36" s="437">
        <f>+B36-D36</f>
        <v>0</v>
      </c>
    </row>
    <row r="37" spans="1:5" ht="12.75">
      <c r="A37" s="431" t="s">
        <v>503</v>
      </c>
      <c r="B37" s="437">
        <f>+'1.sz.mell.'!E145</f>
        <v>391736</v>
      </c>
      <c r="C37" s="431" t="s">
        <v>534</v>
      </c>
      <c r="D37" s="438">
        <f>+'2.1.sz.mell  '!I27+'2.2.sz.mell  '!I30</f>
        <v>391736</v>
      </c>
      <c r="E37" s="437">
        <f>+B37-D37</f>
        <v>0</v>
      </c>
    </row>
    <row r="38" spans="1:5" ht="12.75">
      <c r="A38" s="431" t="s">
        <v>527</v>
      </c>
      <c r="B38" s="437">
        <f>+'1.sz.mell.'!E146</f>
        <v>36542019</v>
      </c>
      <c r="C38" s="431" t="s">
        <v>533</v>
      </c>
      <c r="D38" s="438">
        <f>+'2.1.sz.mell  '!I28+'2.2.sz.mell  '!I31</f>
        <v>36542019</v>
      </c>
      <c r="E38" s="43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7">
      <selection activeCell="D6" sqref="D6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507" t="s">
        <v>1</v>
      </c>
      <c r="B1" s="507"/>
      <c r="C1" s="507"/>
      <c r="D1" s="507"/>
      <c r="E1" s="507"/>
      <c r="F1" s="507"/>
      <c r="G1" s="507"/>
      <c r="H1" s="508" t="str">
        <f>+CONCATENATE("3. melléklet a ……/",LEFT(ÖSSZEFÜGGÉSEK!A4,4)+1,". (……) önkormányzati rendelethez")</f>
        <v>3. melléklet a ……/2015. (……) önkormányzati rendelethez</v>
      </c>
    </row>
    <row r="2" spans="1:8" ht="22.5" customHeight="1" thickBot="1">
      <c r="A2" s="27"/>
      <c r="B2" s="10"/>
      <c r="C2" s="10"/>
      <c r="D2" s="10"/>
      <c r="E2" s="10"/>
      <c r="F2" s="506" t="s">
        <v>44</v>
      </c>
      <c r="G2" s="506"/>
      <c r="H2" s="508"/>
    </row>
    <row r="3" spans="1:8" s="6" customFormat="1" ht="50.25" customHeight="1" thickBot="1">
      <c r="A3" s="28" t="s">
        <v>48</v>
      </c>
      <c r="B3" s="29" t="s">
        <v>49</v>
      </c>
      <c r="C3" s="29" t="s">
        <v>50</v>
      </c>
      <c r="D3" s="29" t="s">
        <v>643</v>
      </c>
      <c r="E3" s="29" t="s">
        <v>644</v>
      </c>
      <c r="F3" s="99" t="s">
        <v>645</v>
      </c>
      <c r="G3" s="98" t="s">
        <v>646</v>
      </c>
      <c r="H3" s="508"/>
    </row>
    <row r="4" spans="1:8" s="10" customFormat="1" ht="12" customHeight="1" thickBot="1">
      <c r="A4" s="398" t="s">
        <v>409</v>
      </c>
      <c r="B4" s="399" t="s">
        <v>410</v>
      </c>
      <c r="C4" s="399" t="s">
        <v>411</v>
      </c>
      <c r="D4" s="399" t="s">
        <v>412</v>
      </c>
      <c r="E4" s="399" t="s">
        <v>413</v>
      </c>
      <c r="F4" s="44" t="s">
        <v>490</v>
      </c>
      <c r="G4" s="400" t="s">
        <v>537</v>
      </c>
      <c r="H4" s="508"/>
    </row>
    <row r="5" spans="1:8" ht="15.75" customHeight="1">
      <c r="A5" s="7" t="s">
        <v>635</v>
      </c>
      <c r="B5" s="2">
        <v>2700000</v>
      </c>
      <c r="C5" s="11">
        <v>2016</v>
      </c>
      <c r="D5" s="2">
        <v>0</v>
      </c>
      <c r="E5" s="2">
        <v>0</v>
      </c>
      <c r="F5" s="45">
        <v>0</v>
      </c>
      <c r="G5" s="46">
        <f>+D5+F5</f>
        <v>0</v>
      </c>
      <c r="H5" s="508"/>
    </row>
    <row r="6" spans="1:8" ht="15.75" customHeight="1">
      <c r="A6" s="7" t="s">
        <v>636</v>
      </c>
      <c r="B6" s="2"/>
      <c r="C6" s="11">
        <v>2016</v>
      </c>
      <c r="D6" s="2"/>
      <c r="E6" s="2">
        <v>2613600</v>
      </c>
      <c r="F6" s="45"/>
      <c r="G6" s="46">
        <f aca="true" t="shared" si="0" ref="G6:G23">+D6+F6</f>
        <v>0</v>
      </c>
      <c r="H6" s="508"/>
    </row>
    <row r="7" spans="1:8" ht="15.75" customHeight="1">
      <c r="A7" s="7" t="s">
        <v>637</v>
      </c>
      <c r="B7" s="2"/>
      <c r="C7" s="11">
        <v>2016</v>
      </c>
      <c r="D7" s="2">
        <v>279400</v>
      </c>
      <c r="E7" s="2">
        <v>279400</v>
      </c>
      <c r="F7" s="45">
        <v>279400</v>
      </c>
      <c r="G7" s="46">
        <f t="shared" si="0"/>
        <v>558800</v>
      </c>
      <c r="H7" s="508"/>
    </row>
    <row r="8" spans="1:8" ht="15.75" customHeight="1">
      <c r="A8" s="491" t="s">
        <v>638</v>
      </c>
      <c r="B8" s="2"/>
      <c r="C8" s="11">
        <v>2016</v>
      </c>
      <c r="D8" s="2">
        <v>406400</v>
      </c>
      <c r="E8" s="2">
        <v>406400</v>
      </c>
      <c r="F8" s="45">
        <v>406400</v>
      </c>
      <c r="G8" s="46">
        <f t="shared" si="0"/>
        <v>812800</v>
      </c>
      <c r="H8" s="508"/>
    </row>
    <row r="9" spans="1:8" ht="15.75" customHeight="1">
      <c r="A9" s="7"/>
      <c r="B9" s="2"/>
      <c r="C9" s="11"/>
      <c r="D9" s="2"/>
      <c r="E9" s="2"/>
      <c r="F9" s="45"/>
      <c r="G9" s="46">
        <f t="shared" si="0"/>
        <v>0</v>
      </c>
      <c r="H9" s="508"/>
    </row>
    <row r="10" spans="1:8" ht="15.75" customHeight="1">
      <c r="A10" s="12"/>
      <c r="B10" s="2"/>
      <c r="C10" s="11"/>
      <c r="D10" s="2"/>
      <c r="E10" s="2"/>
      <c r="F10" s="45"/>
      <c r="G10" s="46">
        <f t="shared" si="0"/>
        <v>0</v>
      </c>
      <c r="H10" s="508"/>
    </row>
    <row r="11" spans="1:8" ht="15.75" customHeight="1">
      <c r="A11" s="7"/>
      <c r="B11" s="2"/>
      <c r="C11" s="11"/>
      <c r="D11" s="2"/>
      <c r="E11" s="2"/>
      <c r="F11" s="45"/>
      <c r="G11" s="46">
        <f t="shared" si="0"/>
        <v>0</v>
      </c>
      <c r="H11" s="508"/>
    </row>
    <row r="12" spans="1:8" ht="15.75" customHeight="1">
      <c r="A12" s="7"/>
      <c r="B12" s="2"/>
      <c r="C12" s="11"/>
      <c r="D12" s="2"/>
      <c r="E12" s="2"/>
      <c r="F12" s="45"/>
      <c r="G12" s="46">
        <f t="shared" si="0"/>
        <v>0</v>
      </c>
      <c r="H12" s="508"/>
    </row>
    <row r="13" spans="1:8" ht="15.75" customHeight="1">
      <c r="A13" s="7"/>
      <c r="B13" s="2"/>
      <c r="C13" s="11"/>
      <c r="D13" s="2"/>
      <c r="E13" s="2"/>
      <c r="F13" s="45"/>
      <c r="G13" s="46">
        <f t="shared" si="0"/>
        <v>0</v>
      </c>
      <c r="H13" s="508"/>
    </row>
    <row r="14" spans="1:8" ht="15.75" customHeight="1">
      <c r="A14" s="7"/>
      <c r="B14" s="2"/>
      <c r="C14" s="11"/>
      <c r="D14" s="2"/>
      <c r="E14" s="2"/>
      <c r="F14" s="45"/>
      <c r="G14" s="46">
        <f t="shared" si="0"/>
        <v>0</v>
      </c>
      <c r="H14" s="508"/>
    </row>
    <row r="15" spans="1:8" ht="15.75" customHeight="1">
      <c r="A15" s="7"/>
      <c r="B15" s="2"/>
      <c r="C15" s="11"/>
      <c r="D15" s="2"/>
      <c r="E15" s="2"/>
      <c r="F15" s="45"/>
      <c r="G15" s="46">
        <f t="shared" si="0"/>
        <v>0</v>
      </c>
      <c r="H15" s="508"/>
    </row>
    <row r="16" spans="1:8" ht="15.75" customHeight="1">
      <c r="A16" s="7"/>
      <c r="B16" s="2"/>
      <c r="C16" s="11"/>
      <c r="D16" s="2"/>
      <c r="E16" s="2"/>
      <c r="F16" s="45"/>
      <c r="G16" s="46">
        <f t="shared" si="0"/>
        <v>0</v>
      </c>
      <c r="H16" s="508"/>
    </row>
    <row r="17" spans="1:8" ht="15.75" customHeight="1">
      <c r="A17" s="7"/>
      <c r="B17" s="2"/>
      <c r="C17" s="11"/>
      <c r="D17" s="2"/>
      <c r="E17" s="2"/>
      <c r="F17" s="45"/>
      <c r="G17" s="46">
        <f t="shared" si="0"/>
        <v>0</v>
      </c>
      <c r="H17" s="508"/>
    </row>
    <row r="18" spans="1:8" ht="15.75" customHeight="1">
      <c r="A18" s="7"/>
      <c r="B18" s="2"/>
      <c r="C18" s="11"/>
      <c r="D18" s="2"/>
      <c r="E18" s="2"/>
      <c r="F18" s="45"/>
      <c r="G18" s="46">
        <f t="shared" si="0"/>
        <v>0</v>
      </c>
      <c r="H18" s="508"/>
    </row>
    <row r="19" spans="1:8" ht="15.75" customHeight="1">
      <c r="A19" s="7"/>
      <c r="B19" s="2"/>
      <c r="C19" s="11"/>
      <c r="D19" s="2"/>
      <c r="E19" s="2"/>
      <c r="F19" s="45"/>
      <c r="G19" s="46">
        <f t="shared" si="0"/>
        <v>0</v>
      </c>
      <c r="H19" s="508"/>
    </row>
    <row r="20" spans="1:8" ht="15.75" customHeight="1">
      <c r="A20" s="7"/>
      <c r="B20" s="2"/>
      <c r="C20" s="11"/>
      <c r="D20" s="2"/>
      <c r="E20" s="2"/>
      <c r="F20" s="45"/>
      <c r="G20" s="46">
        <f t="shared" si="0"/>
        <v>0</v>
      </c>
      <c r="H20" s="508"/>
    </row>
    <row r="21" spans="1:8" ht="15.75" customHeight="1">
      <c r="A21" s="7"/>
      <c r="B21" s="2"/>
      <c r="C21" s="11"/>
      <c r="D21" s="2"/>
      <c r="E21" s="2"/>
      <c r="F21" s="45"/>
      <c r="G21" s="46">
        <f t="shared" si="0"/>
        <v>0</v>
      </c>
      <c r="H21" s="508"/>
    </row>
    <row r="22" spans="1:8" ht="15.75" customHeight="1">
      <c r="A22" s="7"/>
      <c r="B22" s="2"/>
      <c r="C22" s="11"/>
      <c r="D22" s="2"/>
      <c r="E22" s="2"/>
      <c r="F22" s="45"/>
      <c r="G22" s="46">
        <f t="shared" si="0"/>
        <v>0</v>
      </c>
      <c r="H22" s="508"/>
    </row>
    <row r="23" spans="1:8" ht="15.75" customHeight="1" thickBot="1">
      <c r="A23" s="13"/>
      <c r="B23" s="3"/>
      <c r="C23" s="14"/>
      <c r="D23" s="3"/>
      <c r="E23" s="3"/>
      <c r="F23" s="47"/>
      <c r="G23" s="46">
        <f t="shared" si="0"/>
        <v>0</v>
      </c>
      <c r="H23" s="508"/>
    </row>
    <row r="24" spans="1:8" s="17" customFormat="1" ht="18" customHeight="1" thickBot="1">
      <c r="A24" s="30" t="s">
        <v>47</v>
      </c>
      <c r="B24" s="15">
        <f>SUM(B5:B23)</f>
        <v>2700000</v>
      </c>
      <c r="C24" s="22"/>
      <c r="D24" s="15">
        <f>SUM(D5:D23)</f>
        <v>685800</v>
      </c>
      <c r="E24" s="15">
        <f>SUM(E5:E23)</f>
        <v>3299400</v>
      </c>
      <c r="F24" s="15">
        <f>SUM(F5:F23)</f>
        <v>685800</v>
      </c>
      <c r="G24" s="16">
        <f>SUM(G5:G23)</f>
        <v>1371600</v>
      </c>
      <c r="H24" s="508"/>
    </row>
    <row r="25" spans="6:8" ht="12.75">
      <c r="F25" s="17"/>
      <c r="G25" s="17"/>
      <c r="H25" s="471"/>
    </row>
    <row r="26" ht="12.75">
      <c r="H26" s="471"/>
    </row>
    <row r="27" ht="12.75">
      <c r="H27" s="471"/>
    </row>
    <row r="28" ht="12.75">
      <c r="H28" s="471"/>
    </row>
    <row r="29" ht="12.75">
      <c r="H29" s="471"/>
    </row>
    <row r="30" ht="12.75">
      <c r="H30" s="471"/>
    </row>
    <row r="31" ht="12.75">
      <c r="H31" s="471"/>
    </row>
    <row r="32" ht="12.75">
      <c r="H32" s="471"/>
    </row>
    <row r="33" ht="12.75">
      <c r="H33" s="471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4">
      <selection activeCell="E7" sqref="E7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507" t="s">
        <v>2</v>
      </c>
      <c r="B1" s="507"/>
      <c r="C1" s="507"/>
      <c r="D1" s="507"/>
      <c r="E1" s="507"/>
      <c r="F1" s="507"/>
      <c r="G1" s="507"/>
      <c r="H1" s="509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27"/>
      <c r="B2" s="10"/>
      <c r="C2" s="10"/>
      <c r="D2" s="10"/>
      <c r="E2" s="10"/>
      <c r="F2" s="506" t="s">
        <v>44</v>
      </c>
      <c r="G2" s="506"/>
      <c r="H2" s="509"/>
    </row>
    <row r="3" spans="1:8" s="6" customFormat="1" ht="48.75" customHeight="1" thickBot="1">
      <c r="A3" s="28" t="s">
        <v>51</v>
      </c>
      <c r="B3" s="29" t="s">
        <v>49</v>
      </c>
      <c r="C3" s="29" t="s">
        <v>50</v>
      </c>
      <c r="D3" s="29" t="str">
        <f>+'3.sz.mell.'!D3</f>
        <v>Felhasználás 2016.XII.31</v>
      </c>
      <c r="E3" s="29" t="str">
        <f>+'3.sz.mell.'!E3</f>
        <v>2016.évi módosított előírányzat</v>
      </c>
      <c r="F3" s="99" t="str">
        <f>+'3.sz.mell.'!F3</f>
        <v>2016. évi teljesítés</v>
      </c>
      <c r="G3" s="98" t="str">
        <f>+'3.sz.mell.'!G3</f>
        <v>Összes teljesítés 2016. dec. 31-ig</v>
      </c>
      <c r="H3" s="509"/>
    </row>
    <row r="4" spans="1:8" s="10" customFormat="1" ht="15" customHeight="1" thickBot="1">
      <c r="A4" s="398" t="s">
        <v>409</v>
      </c>
      <c r="B4" s="399" t="s">
        <v>410</v>
      </c>
      <c r="C4" s="399" t="s">
        <v>411</v>
      </c>
      <c r="D4" s="399" t="s">
        <v>412</v>
      </c>
      <c r="E4" s="399" t="s">
        <v>413</v>
      </c>
      <c r="F4" s="44" t="s">
        <v>490</v>
      </c>
      <c r="G4" s="400" t="s">
        <v>537</v>
      </c>
      <c r="H4" s="509"/>
    </row>
    <row r="5" spans="1:8" ht="15.75" customHeight="1">
      <c r="A5" s="18" t="s">
        <v>639</v>
      </c>
      <c r="B5" s="2">
        <v>1000000</v>
      </c>
      <c r="C5" s="279">
        <v>2016</v>
      </c>
      <c r="D5" s="2">
        <v>1000000</v>
      </c>
      <c r="E5" s="2">
        <v>1000000</v>
      </c>
      <c r="F5" s="45">
        <v>1000000</v>
      </c>
      <c r="G5" s="46">
        <f>+D5+F5</f>
        <v>2000000</v>
      </c>
      <c r="H5" s="509"/>
    </row>
    <row r="6" spans="1:8" ht="15.75" customHeight="1">
      <c r="A6" s="18" t="s">
        <v>649</v>
      </c>
      <c r="B6" s="2"/>
      <c r="C6" s="279"/>
      <c r="D6" s="2"/>
      <c r="E6" s="2">
        <v>1500001</v>
      </c>
      <c r="F6" s="45"/>
      <c r="G6" s="46">
        <f aca="true" t="shared" si="0" ref="G6:G23">+D6+F6</f>
        <v>0</v>
      </c>
      <c r="H6" s="509"/>
    </row>
    <row r="7" spans="1:8" ht="15.75" customHeight="1">
      <c r="A7" s="18"/>
      <c r="B7" s="2"/>
      <c r="C7" s="279"/>
      <c r="D7" s="2"/>
      <c r="E7" s="2"/>
      <c r="F7" s="45"/>
      <c r="G7" s="46">
        <f t="shared" si="0"/>
        <v>0</v>
      </c>
      <c r="H7" s="509"/>
    </row>
    <row r="8" spans="1:8" ht="15.75" customHeight="1">
      <c r="A8" s="18"/>
      <c r="B8" s="2"/>
      <c r="C8" s="279"/>
      <c r="D8" s="2"/>
      <c r="E8" s="2"/>
      <c r="F8" s="45"/>
      <c r="G8" s="46">
        <f t="shared" si="0"/>
        <v>0</v>
      </c>
      <c r="H8" s="509"/>
    </row>
    <row r="9" spans="1:8" ht="15.75" customHeight="1">
      <c r="A9" s="18"/>
      <c r="B9" s="2"/>
      <c r="C9" s="279"/>
      <c r="D9" s="2"/>
      <c r="E9" s="2"/>
      <c r="F9" s="45"/>
      <c r="G9" s="46">
        <f t="shared" si="0"/>
        <v>0</v>
      </c>
      <c r="H9" s="509"/>
    </row>
    <row r="10" spans="1:8" ht="15.75" customHeight="1">
      <c r="A10" s="18"/>
      <c r="B10" s="2"/>
      <c r="C10" s="279"/>
      <c r="D10" s="2"/>
      <c r="E10" s="2"/>
      <c r="F10" s="45"/>
      <c r="G10" s="46">
        <f t="shared" si="0"/>
        <v>0</v>
      </c>
      <c r="H10" s="509"/>
    </row>
    <row r="11" spans="1:8" ht="15.75" customHeight="1">
      <c r="A11" s="18"/>
      <c r="B11" s="2"/>
      <c r="C11" s="279"/>
      <c r="D11" s="2"/>
      <c r="E11" s="2"/>
      <c r="F11" s="45"/>
      <c r="G11" s="46">
        <f t="shared" si="0"/>
        <v>0</v>
      </c>
      <c r="H11" s="509"/>
    </row>
    <row r="12" spans="1:8" ht="15.75" customHeight="1">
      <c r="A12" s="18"/>
      <c r="B12" s="2"/>
      <c r="C12" s="279"/>
      <c r="D12" s="2"/>
      <c r="E12" s="2"/>
      <c r="F12" s="45"/>
      <c r="G12" s="46">
        <f t="shared" si="0"/>
        <v>0</v>
      </c>
      <c r="H12" s="509"/>
    </row>
    <row r="13" spans="1:8" ht="15.75" customHeight="1">
      <c r="A13" s="18"/>
      <c r="B13" s="2"/>
      <c r="C13" s="279"/>
      <c r="D13" s="2"/>
      <c r="E13" s="2"/>
      <c r="F13" s="45"/>
      <c r="G13" s="46">
        <f t="shared" si="0"/>
        <v>0</v>
      </c>
      <c r="H13" s="509"/>
    </row>
    <row r="14" spans="1:8" ht="15.75" customHeight="1">
      <c r="A14" s="18"/>
      <c r="B14" s="2"/>
      <c r="C14" s="279"/>
      <c r="D14" s="2"/>
      <c r="E14" s="2"/>
      <c r="F14" s="45"/>
      <c r="G14" s="46">
        <f t="shared" si="0"/>
        <v>0</v>
      </c>
      <c r="H14" s="509"/>
    </row>
    <row r="15" spans="1:8" ht="15.75" customHeight="1">
      <c r="A15" s="18"/>
      <c r="B15" s="2"/>
      <c r="C15" s="279"/>
      <c r="D15" s="2"/>
      <c r="E15" s="2"/>
      <c r="F15" s="45"/>
      <c r="G15" s="46">
        <f t="shared" si="0"/>
        <v>0</v>
      </c>
      <c r="H15" s="509"/>
    </row>
    <row r="16" spans="1:8" ht="15.75" customHeight="1">
      <c r="A16" s="18"/>
      <c r="B16" s="2"/>
      <c r="C16" s="279"/>
      <c r="D16" s="2"/>
      <c r="E16" s="2"/>
      <c r="F16" s="45"/>
      <c r="G16" s="46">
        <f t="shared" si="0"/>
        <v>0</v>
      </c>
      <c r="H16" s="509"/>
    </row>
    <row r="17" spans="1:8" ht="15.75" customHeight="1">
      <c r="A17" s="18"/>
      <c r="B17" s="2"/>
      <c r="C17" s="279"/>
      <c r="D17" s="2"/>
      <c r="E17" s="2"/>
      <c r="F17" s="45"/>
      <c r="G17" s="46">
        <f t="shared" si="0"/>
        <v>0</v>
      </c>
      <c r="H17" s="509"/>
    </row>
    <row r="18" spans="1:8" ht="15.75" customHeight="1">
      <c r="A18" s="18"/>
      <c r="B18" s="2"/>
      <c r="C18" s="279"/>
      <c r="D18" s="2"/>
      <c r="E18" s="2"/>
      <c r="F18" s="45"/>
      <c r="G18" s="46">
        <f t="shared" si="0"/>
        <v>0</v>
      </c>
      <c r="H18" s="509"/>
    </row>
    <row r="19" spans="1:8" ht="15.75" customHeight="1">
      <c r="A19" s="18"/>
      <c r="B19" s="2"/>
      <c r="C19" s="279"/>
      <c r="D19" s="2"/>
      <c r="E19" s="2"/>
      <c r="F19" s="45"/>
      <c r="G19" s="46">
        <f t="shared" si="0"/>
        <v>0</v>
      </c>
      <c r="H19" s="509"/>
    </row>
    <row r="20" spans="1:8" ht="15.75" customHeight="1">
      <c r="A20" s="18"/>
      <c r="B20" s="2"/>
      <c r="C20" s="279"/>
      <c r="D20" s="2"/>
      <c r="E20" s="2"/>
      <c r="F20" s="45"/>
      <c r="G20" s="46">
        <f t="shared" si="0"/>
        <v>0</v>
      </c>
      <c r="H20" s="509"/>
    </row>
    <row r="21" spans="1:8" ht="15.75" customHeight="1">
      <c r="A21" s="18"/>
      <c r="B21" s="2"/>
      <c r="C21" s="279"/>
      <c r="D21" s="2"/>
      <c r="E21" s="2"/>
      <c r="F21" s="45"/>
      <c r="G21" s="46">
        <f t="shared" si="0"/>
        <v>0</v>
      </c>
      <c r="H21" s="509"/>
    </row>
    <row r="22" spans="1:8" ht="15.75" customHeight="1">
      <c r="A22" s="18"/>
      <c r="B22" s="2"/>
      <c r="C22" s="279"/>
      <c r="D22" s="2"/>
      <c r="E22" s="2"/>
      <c r="F22" s="45"/>
      <c r="G22" s="46">
        <f t="shared" si="0"/>
        <v>0</v>
      </c>
      <c r="H22" s="509"/>
    </row>
    <row r="23" spans="1:8" ht="15.75" customHeight="1" thickBot="1">
      <c r="A23" s="19"/>
      <c r="B23" s="3"/>
      <c r="C23" s="280"/>
      <c r="D23" s="3"/>
      <c r="E23" s="3"/>
      <c r="F23" s="47"/>
      <c r="G23" s="46">
        <f t="shared" si="0"/>
        <v>0</v>
      </c>
      <c r="H23" s="509"/>
    </row>
    <row r="24" spans="1:8" s="17" customFormat="1" ht="18" customHeight="1" thickBot="1">
      <c r="A24" s="30" t="s">
        <v>47</v>
      </c>
      <c r="B24" s="15">
        <f>SUM(B5:B23)</f>
        <v>1000000</v>
      </c>
      <c r="C24" s="22"/>
      <c r="D24" s="15">
        <f>SUM(D5:D23)</f>
        <v>1000000</v>
      </c>
      <c r="E24" s="15">
        <f>SUM(E5:E23)</f>
        <v>2500001</v>
      </c>
      <c r="F24" s="15">
        <f>SUM(F5:F23)</f>
        <v>1000000</v>
      </c>
      <c r="G24" s="16">
        <f>SUM(G5:G23)</f>
        <v>2000000</v>
      </c>
      <c r="H24" s="509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H7" sqref="H7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529" t="s">
        <v>0</v>
      </c>
      <c r="B1" s="529"/>
      <c r="C1" s="529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9" t="str">
        <f>+CONCATENATE("5. melléklet a ……/",LEFT(ÖSSZEFÜGGÉSEK!A4,4)+1,". (……) önkormányzati rendelethez    ")</f>
        <v>5. melléklet a ……/2015. (……)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17" t="s">
        <v>44</v>
      </c>
      <c r="M2" s="517"/>
      <c r="N2" s="519"/>
    </row>
    <row r="3" spans="1:14" ht="13.5" thickBot="1">
      <c r="A3" s="513" t="s">
        <v>85</v>
      </c>
      <c r="B3" s="516" t="s">
        <v>172</v>
      </c>
      <c r="C3" s="516"/>
      <c r="D3" s="516"/>
      <c r="E3" s="516"/>
      <c r="F3" s="516"/>
      <c r="G3" s="516"/>
      <c r="H3" s="516"/>
      <c r="I3" s="516"/>
      <c r="J3" s="524" t="s">
        <v>174</v>
      </c>
      <c r="K3" s="524"/>
      <c r="L3" s="524"/>
      <c r="M3" s="524"/>
      <c r="N3" s="519"/>
    </row>
    <row r="4" spans="1:14" ht="15" customHeight="1" thickBot="1">
      <c r="A4" s="514"/>
      <c r="B4" s="512" t="s">
        <v>175</v>
      </c>
      <c r="C4" s="518" t="s">
        <v>176</v>
      </c>
      <c r="D4" s="528" t="s">
        <v>170</v>
      </c>
      <c r="E4" s="528"/>
      <c r="F4" s="528"/>
      <c r="G4" s="528"/>
      <c r="H4" s="528"/>
      <c r="I4" s="528"/>
      <c r="J4" s="525"/>
      <c r="K4" s="525"/>
      <c r="L4" s="525"/>
      <c r="M4" s="525"/>
      <c r="N4" s="519"/>
    </row>
    <row r="5" spans="1:14" ht="21.75" thickBot="1">
      <c r="A5" s="514"/>
      <c r="B5" s="512"/>
      <c r="C5" s="518"/>
      <c r="D5" s="49" t="s">
        <v>175</v>
      </c>
      <c r="E5" s="49" t="s">
        <v>176</v>
      </c>
      <c r="F5" s="49" t="s">
        <v>175</v>
      </c>
      <c r="G5" s="49" t="s">
        <v>176</v>
      </c>
      <c r="H5" s="49" t="s">
        <v>175</v>
      </c>
      <c r="I5" s="49" t="s">
        <v>176</v>
      </c>
      <c r="J5" s="525"/>
      <c r="K5" s="525"/>
      <c r="L5" s="525"/>
      <c r="M5" s="525"/>
      <c r="N5" s="519"/>
    </row>
    <row r="6" spans="1:14" ht="32.25" thickBot="1">
      <c r="A6" s="515"/>
      <c r="B6" s="518" t="s">
        <v>171</v>
      </c>
      <c r="C6" s="518"/>
      <c r="D6" s="518" t="str">
        <f>+CONCATENATE(LEFT(ÖSSZEFÜGGÉSEK!A4,4),". előtt")</f>
        <v>2014. előtt</v>
      </c>
      <c r="E6" s="518"/>
      <c r="F6" s="518" t="str">
        <f>+CONCATENATE(LEFT(ÖSSZEFÜGGÉSEK!A4,4),". évi")</f>
        <v>2014. évi</v>
      </c>
      <c r="G6" s="518"/>
      <c r="H6" s="512" t="str">
        <f>+CONCATENATE(LEFT(ÖSSZEFÜGGÉSEK!A4,4),". után")</f>
        <v>2014. után</v>
      </c>
      <c r="I6" s="512"/>
      <c r="J6" s="48" t="str">
        <f>+D6</f>
        <v>2014. előtt</v>
      </c>
      <c r="K6" s="49" t="str">
        <f>+F6</f>
        <v>2014. évi</v>
      </c>
      <c r="L6" s="48" t="s">
        <v>38</v>
      </c>
      <c r="M6" s="49" t="str">
        <f>+CONCATENATE("Teljesítés %-a ",LEFT(ÖSSZEFÜGGÉSEK!A4,4),". XII. 31-ig")</f>
        <v>Teljesítés %-a 2014. XII. 31-ig</v>
      </c>
      <c r="N6" s="519"/>
    </row>
    <row r="7" spans="1:14" ht="13.5" thickBot="1">
      <c r="A7" s="50" t="s">
        <v>409</v>
      </c>
      <c r="B7" s="48" t="s">
        <v>410</v>
      </c>
      <c r="C7" s="48" t="s">
        <v>411</v>
      </c>
      <c r="D7" s="51" t="s">
        <v>412</v>
      </c>
      <c r="E7" s="49" t="s">
        <v>413</v>
      </c>
      <c r="F7" s="49" t="s">
        <v>490</v>
      </c>
      <c r="G7" s="49" t="s">
        <v>491</v>
      </c>
      <c r="H7" s="48" t="s">
        <v>492</v>
      </c>
      <c r="I7" s="51" t="s">
        <v>493</v>
      </c>
      <c r="J7" s="51" t="s">
        <v>538</v>
      </c>
      <c r="K7" s="51" t="s">
        <v>539</v>
      </c>
      <c r="L7" s="51" t="s">
        <v>540</v>
      </c>
      <c r="M7" s="52" t="s">
        <v>541</v>
      </c>
      <c r="N7" s="519"/>
    </row>
    <row r="8" spans="1:14" ht="12.75">
      <c r="A8" s="53" t="s">
        <v>86</v>
      </c>
      <c r="B8" s="54"/>
      <c r="C8" s="74"/>
      <c r="D8" s="74"/>
      <c r="E8" s="85"/>
      <c r="F8" s="74"/>
      <c r="G8" s="74"/>
      <c r="H8" s="74"/>
      <c r="I8" s="74"/>
      <c r="J8" s="74"/>
      <c r="K8" s="74"/>
      <c r="L8" s="55">
        <f aca="true" t="shared" si="0" ref="L8:L14">+J8+K8</f>
        <v>0</v>
      </c>
      <c r="M8" s="89">
        <f>IF((C8&lt;&gt;0),ROUND((L8/C8)*100,1),"")</f>
      </c>
      <c r="N8" s="519"/>
    </row>
    <row r="9" spans="1:14" ht="12.75">
      <c r="A9" s="56" t="s">
        <v>98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9">
        <f t="shared" si="0"/>
        <v>0</v>
      </c>
      <c r="M9" s="90">
        <f aca="true" t="shared" si="1" ref="M9:M14">IF((C9&lt;&gt;0),ROUND((L9/C9)*100,1),"")</f>
      </c>
      <c r="N9" s="519"/>
    </row>
    <row r="10" spans="1:14" ht="12.75">
      <c r="A10" s="60" t="s">
        <v>87</v>
      </c>
      <c r="B10" s="61"/>
      <c r="C10" s="77"/>
      <c r="D10" s="77"/>
      <c r="E10" s="77"/>
      <c r="F10" s="77"/>
      <c r="G10" s="77"/>
      <c r="H10" s="77"/>
      <c r="I10" s="77"/>
      <c r="J10" s="77"/>
      <c r="K10" s="77"/>
      <c r="L10" s="59">
        <f t="shared" si="0"/>
        <v>0</v>
      </c>
      <c r="M10" s="90">
        <f t="shared" si="1"/>
      </c>
      <c r="N10" s="519"/>
    </row>
    <row r="11" spans="1:14" ht="12.75">
      <c r="A11" s="60" t="s">
        <v>99</v>
      </c>
      <c r="B11" s="61"/>
      <c r="C11" s="77"/>
      <c r="D11" s="77"/>
      <c r="E11" s="77"/>
      <c r="F11" s="77"/>
      <c r="G11" s="77"/>
      <c r="H11" s="77"/>
      <c r="I11" s="77"/>
      <c r="J11" s="77"/>
      <c r="K11" s="77"/>
      <c r="L11" s="59">
        <f t="shared" si="0"/>
        <v>0</v>
      </c>
      <c r="M11" s="90">
        <f t="shared" si="1"/>
      </c>
      <c r="N11" s="519"/>
    </row>
    <row r="12" spans="1:14" ht="12.75">
      <c r="A12" s="60" t="s">
        <v>88</v>
      </c>
      <c r="B12" s="61"/>
      <c r="C12" s="77"/>
      <c r="D12" s="77"/>
      <c r="E12" s="77"/>
      <c r="F12" s="77"/>
      <c r="G12" s="77"/>
      <c r="H12" s="77"/>
      <c r="I12" s="77"/>
      <c r="J12" s="77"/>
      <c r="K12" s="77"/>
      <c r="L12" s="59">
        <f t="shared" si="0"/>
        <v>0</v>
      </c>
      <c r="M12" s="90">
        <f t="shared" si="1"/>
      </c>
      <c r="N12" s="519"/>
    </row>
    <row r="13" spans="1:14" ht="12.75">
      <c r="A13" s="60" t="s">
        <v>89</v>
      </c>
      <c r="B13" s="61"/>
      <c r="C13" s="77"/>
      <c r="D13" s="77"/>
      <c r="E13" s="77"/>
      <c r="F13" s="77"/>
      <c r="G13" s="77"/>
      <c r="H13" s="77"/>
      <c r="I13" s="77"/>
      <c r="J13" s="77"/>
      <c r="K13" s="77"/>
      <c r="L13" s="59">
        <f t="shared" si="0"/>
        <v>0</v>
      </c>
      <c r="M13" s="90">
        <f t="shared" si="1"/>
      </c>
      <c r="N13" s="519"/>
    </row>
    <row r="14" spans="1:14" ht="15" customHeight="1" thickBot="1">
      <c r="A14" s="62"/>
      <c r="B14" s="63"/>
      <c r="C14" s="81"/>
      <c r="D14" s="81"/>
      <c r="E14" s="81"/>
      <c r="F14" s="81"/>
      <c r="G14" s="81"/>
      <c r="H14" s="81"/>
      <c r="I14" s="81"/>
      <c r="J14" s="81"/>
      <c r="K14" s="81"/>
      <c r="L14" s="59">
        <f t="shared" si="0"/>
        <v>0</v>
      </c>
      <c r="M14" s="91">
        <f t="shared" si="1"/>
      </c>
      <c r="N14" s="519"/>
    </row>
    <row r="15" spans="1:14" ht="13.5" thickBot="1">
      <c r="A15" s="64" t="s">
        <v>91</v>
      </c>
      <c r="B15" s="65">
        <f>B8+SUM(B10:B14)</f>
        <v>0</v>
      </c>
      <c r="C15" s="65">
        <f aca="true" t="shared" si="2" ref="C15:L15">C8+SUM(C10:C14)</f>
        <v>0</v>
      </c>
      <c r="D15" s="65">
        <f t="shared" si="2"/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5">
        <f t="shared" si="2"/>
        <v>0</v>
      </c>
      <c r="M15" s="66">
        <f>IF((C15&lt;&gt;0),ROUND((L15/C15)*100,1),"")</f>
      </c>
      <c r="N15" s="519"/>
    </row>
    <row r="16" spans="1:14" ht="12.7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19"/>
    </row>
    <row r="17" spans="1:14" ht="13.5" thickBot="1">
      <c r="A17" s="70" t="s">
        <v>90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519"/>
    </row>
    <row r="18" spans="1:14" ht="12.75">
      <c r="A18" s="73" t="s">
        <v>94</v>
      </c>
      <c r="B18" s="54"/>
      <c r="C18" s="74"/>
      <c r="D18" s="74"/>
      <c r="E18" s="85"/>
      <c r="F18" s="74"/>
      <c r="G18" s="74"/>
      <c r="H18" s="74"/>
      <c r="I18" s="74"/>
      <c r="J18" s="74"/>
      <c r="K18" s="74"/>
      <c r="L18" s="75">
        <f aca="true" t="shared" si="3" ref="L18:L23">+J18+K18</f>
        <v>0</v>
      </c>
      <c r="M18" s="89">
        <f aca="true" t="shared" si="4" ref="M18:M24">IF((C18&lt;&gt;0),ROUND((L18/C18)*100,1),"")</f>
      </c>
      <c r="N18" s="519"/>
    </row>
    <row r="19" spans="1:14" ht="12.75">
      <c r="A19" s="76" t="s">
        <v>95</v>
      </c>
      <c r="B19" s="57"/>
      <c r="C19" s="77"/>
      <c r="D19" s="77"/>
      <c r="E19" s="77"/>
      <c r="F19" s="77"/>
      <c r="G19" s="77"/>
      <c r="H19" s="77"/>
      <c r="I19" s="77"/>
      <c r="J19" s="77"/>
      <c r="K19" s="77"/>
      <c r="L19" s="78">
        <f t="shared" si="3"/>
        <v>0</v>
      </c>
      <c r="M19" s="90">
        <f t="shared" si="4"/>
      </c>
      <c r="N19" s="519"/>
    </row>
    <row r="20" spans="1:14" ht="12.75">
      <c r="A20" s="76" t="s">
        <v>96</v>
      </c>
      <c r="B20" s="61"/>
      <c r="C20" s="77"/>
      <c r="D20" s="77"/>
      <c r="E20" s="77"/>
      <c r="F20" s="77"/>
      <c r="G20" s="77"/>
      <c r="H20" s="77"/>
      <c r="I20" s="77"/>
      <c r="J20" s="77"/>
      <c r="K20" s="77"/>
      <c r="L20" s="78">
        <f t="shared" si="3"/>
        <v>0</v>
      </c>
      <c r="M20" s="90">
        <f t="shared" si="4"/>
      </c>
      <c r="N20" s="519"/>
    </row>
    <row r="21" spans="1:14" ht="12.75">
      <c r="A21" s="76" t="s">
        <v>97</v>
      </c>
      <c r="B21" s="61"/>
      <c r="C21" s="77"/>
      <c r="D21" s="77"/>
      <c r="E21" s="77"/>
      <c r="F21" s="77"/>
      <c r="G21" s="77"/>
      <c r="H21" s="77"/>
      <c r="I21" s="77"/>
      <c r="J21" s="77"/>
      <c r="K21" s="77"/>
      <c r="L21" s="78">
        <f t="shared" si="3"/>
        <v>0</v>
      </c>
      <c r="M21" s="90">
        <f t="shared" si="4"/>
      </c>
      <c r="N21" s="519"/>
    </row>
    <row r="22" spans="1:14" ht="12.75">
      <c r="A22" s="79"/>
      <c r="B22" s="61"/>
      <c r="C22" s="77"/>
      <c r="D22" s="77"/>
      <c r="E22" s="77"/>
      <c r="F22" s="77"/>
      <c r="G22" s="77"/>
      <c r="H22" s="77"/>
      <c r="I22" s="77"/>
      <c r="J22" s="77"/>
      <c r="K22" s="77"/>
      <c r="L22" s="78">
        <f t="shared" si="3"/>
        <v>0</v>
      </c>
      <c r="M22" s="90">
        <f t="shared" si="4"/>
      </c>
      <c r="N22" s="519"/>
    </row>
    <row r="23" spans="1:14" ht="13.5" thickBot="1">
      <c r="A23" s="80"/>
      <c r="B23" s="63"/>
      <c r="C23" s="81"/>
      <c r="D23" s="81"/>
      <c r="E23" s="81"/>
      <c r="F23" s="81"/>
      <c r="G23" s="81"/>
      <c r="H23" s="81"/>
      <c r="I23" s="81"/>
      <c r="J23" s="81"/>
      <c r="K23" s="81"/>
      <c r="L23" s="78">
        <f t="shared" si="3"/>
        <v>0</v>
      </c>
      <c r="M23" s="91">
        <f t="shared" si="4"/>
      </c>
      <c r="N23" s="519"/>
    </row>
    <row r="24" spans="1:14" ht="13.5" thickBot="1">
      <c r="A24" s="82" t="s">
        <v>75</v>
      </c>
      <c r="B24" s="65">
        <f aca="true" t="shared" si="5" ref="B24:L24">SUM(B18:B23)</f>
        <v>0</v>
      </c>
      <c r="C24" s="65">
        <f t="shared" si="5"/>
        <v>0</v>
      </c>
      <c r="D24" s="65">
        <f t="shared" si="5"/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65">
        <f t="shared" si="5"/>
        <v>0</v>
      </c>
      <c r="M24" s="66">
        <f t="shared" si="4"/>
      </c>
      <c r="N24" s="519"/>
    </row>
    <row r="25" spans="1:14" ht="12.75">
      <c r="A25" s="511" t="s">
        <v>169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9"/>
    </row>
    <row r="26" spans="1:14" ht="5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519"/>
    </row>
    <row r="27" spans="1:14" ht="15.75">
      <c r="A27" s="530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19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17" t="s">
        <v>44</v>
      </c>
      <c r="M28" s="517"/>
      <c r="N28" s="519"/>
    </row>
    <row r="29" spans="1:14" ht="21.75" thickBot="1">
      <c r="A29" s="526" t="s">
        <v>92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84" t="s">
        <v>610</v>
      </c>
      <c r="L29" s="84" t="s">
        <v>609</v>
      </c>
      <c r="M29" s="84" t="s">
        <v>174</v>
      </c>
      <c r="N29" s="519"/>
    </row>
    <row r="30" spans="1:14" ht="12.75">
      <c r="A30" s="520"/>
      <c r="B30" s="521"/>
      <c r="C30" s="521"/>
      <c r="D30" s="521"/>
      <c r="E30" s="521"/>
      <c r="F30" s="521"/>
      <c r="G30" s="521"/>
      <c r="H30" s="521"/>
      <c r="I30" s="521"/>
      <c r="J30" s="521"/>
      <c r="K30" s="85"/>
      <c r="L30" s="86"/>
      <c r="M30" s="86"/>
      <c r="N30" s="519"/>
    </row>
    <row r="31" spans="1:14" ht="13.5" thickBot="1">
      <c r="A31" s="522"/>
      <c r="B31" s="523"/>
      <c r="C31" s="523"/>
      <c r="D31" s="523"/>
      <c r="E31" s="523"/>
      <c r="F31" s="523"/>
      <c r="G31" s="523"/>
      <c r="H31" s="523"/>
      <c r="I31" s="523"/>
      <c r="J31" s="523"/>
      <c r="K31" s="87"/>
      <c r="L31" s="81"/>
      <c r="M31" s="81"/>
      <c r="N31" s="519"/>
    </row>
    <row r="32" spans="1:14" ht="13.5" thickBot="1">
      <c r="A32" s="531" t="s">
        <v>39</v>
      </c>
      <c r="B32" s="532"/>
      <c r="C32" s="532"/>
      <c r="D32" s="532"/>
      <c r="E32" s="532"/>
      <c r="F32" s="532"/>
      <c r="G32" s="532"/>
      <c r="H32" s="532"/>
      <c r="I32" s="532"/>
      <c r="J32" s="532"/>
      <c r="K32" s="88">
        <f>SUM(K30:K31)</f>
        <v>0</v>
      </c>
      <c r="L32" s="88">
        <f>SUM(L30:L31)</f>
        <v>0</v>
      </c>
      <c r="M32" s="88">
        <f>SUM(M30:M31)</f>
        <v>0</v>
      </c>
      <c r="N32" s="519"/>
    </row>
    <row r="33" ht="12.75">
      <c r="N33" s="519"/>
    </row>
    <row r="48" ht="12.75">
      <c r="A48" s="9"/>
    </row>
  </sheetData>
  <sheetProtection/>
  <mergeCells count="21">
    <mergeCell ref="A32:J32"/>
    <mergeCell ref="B6:C6"/>
    <mergeCell ref="N1:N33"/>
    <mergeCell ref="A30:J30"/>
    <mergeCell ref="A31:J31"/>
    <mergeCell ref="J3:M5"/>
    <mergeCell ref="A29:J29"/>
    <mergeCell ref="D4:I4"/>
    <mergeCell ref="A1:C1"/>
    <mergeCell ref="L2:M2"/>
    <mergeCell ref="A27:M27"/>
    <mergeCell ref="D1:M1"/>
    <mergeCell ref="A25:M25"/>
    <mergeCell ref="B4:B5"/>
    <mergeCell ref="A3:A6"/>
    <mergeCell ref="B3:I3"/>
    <mergeCell ref="L28:M28"/>
    <mergeCell ref="F6:G6"/>
    <mergeCell ref="C4:C5"/>
    <mergeCell ref="D6:E6"/>
    <mergeCell ref="H6:I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4">
      <selection activeCell="E11" sqref="E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3"/>
      <c r="B1" s="104"/>
      <c r="C1" s="104"/>
      <c r="D1" s="104"/>
      <c r="E1" s="104"/>
      <c r="F1" s="104"/>
      <c r="G1" s="104"/>
      <c r="H1" s="104"/>
      <c r="I1" s="104"/>
      <c r="J1" s="105" t="s">
        <v>44</v>
      </c>
      <c r="K1" s="509" t="str">
        <f>+CONCATENATE("1. tájékoztató tábla a ......../",LEFT(ÖSSZEFÜGGÉSEK!A4,4)+1,". (........) önkormányzati rendelethez")</f>
        <v>1. tájékoztató tábla a ......../2015. (........) önkormányzati rendelethez</v>
      </c>
    </row>
    <row r="2" spans="1:11" s="109" customFormat="1" ht="26.25" customHeight="1">
      <c r="A2" s="533" t="s">
        <v>52</v>
      </c>
      <c r="B2" s="535" t="s">
        <v>178</v>
      </c>
      <c r="C2" s="535" t="s">
        <v>179</v>
      </c>
      <c r="D2" s="535" t="s">
        <v>180</v>
      </c>
      <c r="E2" s="535" t="s">
        <v>640</v>
      </c>
      <c r="F2" s="106" t="s">
        <v>181</v>
      </c>
      <c r="G2" s="107"/>
      <c r="H2" s="107"/>
      <c r="I2" s="108"/>
      <c r="J2" s="538" t="s">
        <v>182</v>
      </c>
      <c r="K2" s="509"/>
    </row>
    <row r="3" spans="1:11" s="113" customFormat="1" ht="32.25" customHeight="1" thickBot="1">
      <c r="A3" s="534"/>
      <c r="B3" s="536"/>
      <c r="C3" s="536"/>
      <c r="D3" s="537"/>
      <c r="E3" s="537"/>
      <c r="F3" s="110">
        <v>2016</v>
      </c>
      <c r="G3" s="111">
        <v>2017</v>
      </c>
      <c r="H3" s="111">
        <v>2018</v>
      </c>
      <c r="I3" s="112" t="s">
        <v>641</v>
      </c>
      <c r="J3" s="539"/>
      <c r="K3" s="509"/>
    </row>
    <row r="4" spans="1:11" s="115" customFormat="1" ht="13.5" customHeight="1" thickBot="1">
      <c r="A4" s="442" t="s">
        <v>409</v>
      </c>
      <c r="B4" s="114" t="s">
        <v>542</v>
      </c>
      <c r="C4" s="443" t="s">
        <v>411</v>
      </c>
      <c r="D4" s="443" t="s">
        <v>412</v>
      </c>
      <c r="E4" s="443" t="s">
        <v>413</v>
      </c>
      <c r="F4" s="443" t="s">
        <v>490</v>
      </c>
      <c r="G4" s="443" t="s">
        <v>491</v>
      </c>
      <c r="H4" s="443" t="s">
        <v>492</v>
      </c>
      <c r="I4" s="443" t="s">
        <v>493</v>
      </c>
      <c r="J4" s="444" t="s">
        <v>611</v>
      </c>
      <c r="K4" s="509"/>
    </row>
    <row r="5" spans="1:11" ht="33.75" customHeight="1">
      <c r="A5" s="116" t="s">
        <v>6</v>
      </c>
      <c r="B5" s="117" t="s">
        <v>183</v>
      </c>
      <c r="C5" s="118"/>
      <c r="D5" s="119">
        <f aca="true" t="shared" si="0" ref="D5:I5">SUM(D6:D7)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20">
        <f t="shared" si="0"/>
        <v>0</v>
      </c>
      <c r="J5" s="121">
        <f aca="true" t="shared" si="1" ref="J5:J17">SUM(F5:I5)</f>
        <v>0</v>
      </c>
      <c r="K5" s="509"/>
    </row>
    <row r="6" spans="1:11" ht="21" customHeight="1">
      <c r="A6" s="122" t="s">
        <v>7</v>
      </c>
      <c r="B6" s="123" t="s">
        <v>184</v>
      </c>
      <c r="C6" s="124"/>
      <c r="D6" s="2"/>
      <c r="E6" s="2"/>
      <c r="F6" s="2"/>
      <c r="G6" s="2"/>
      <c r="H6" s="2"/>
      <c r="I6" s="45"/>
      <c r="J6" s="125">
        <f t="shared" si="1"/>
        <v>0</v>
      </c>
      <c r="K6" s="509"/>
    </row>
    <row r="7" spans="1:11" ht="21" customHeight="1">
      <c r="A7" s="122" t="s">
        <v>8</v>
      </c>
      <c r="B7" s="123" t="s">
        <v>184</v>
      </c>
      <c r="C7" s="124"/>
      <c r="D7" s="2"/>
      <c r="E7" s="2"/>
      <c r="F7" s="2"/>
      <c r="G7" s="2"/>
      <c r="H7" s="2"/>
      <c r="I7" s="45"/>
      <c r="J7" s="125">
        <f t="shared" si="1"/>
        <v>0</v>
      </c>
      <c r="K7" s="509"/>
    </row>
    <row r="8" spans="1:11" ht="36" customHeight="1">
      <c r="A8" s="122" t="s">
        <v>9</v>
      </c>
      <c r="B8" s="126" t="s">
        <v>185</v>
      </c>
      <c r="C8" s="127"/>
      <c r="D8" s="128">
        <f aca="true" t="shared" si="2" ref="D8:I8">SUM(D9:D10)</f>
        <v>0</v>
      </c>
      <c r="E8" s="128">
        <f t="shared" si="2"/>
        <v>0</v>
      </c>
      <c r="F8" s="128">
        <f t="shared" si="2"/>
        <v>0</v>
      </c>
      <c r="G8" s="128">
        <f t="shared" si="2"/>
        <v>0</v>
      </c>
      <c r="H8" s="128">
        <f t="shared" si="2"/>
        <v>0</v>
      </c>
      <c r="I8" s="129">
        <f t="shared" si="2"/>
        <v>0</v>
      </c>
      <c r="J8" s="130">
        <f t="shared" si="1"/>
        <v>0</v>
      </c>
      <c r="K8" s="509"/>
    </row>
    <row r="9" spans="1:11" ht="21" customHeight="1">
      <c r="A9" s="122" t="s">
        <v>10</v>
      </c>
      <c r="B9" s="123" t="s">
        <v>184</v>
      </c>
      <c r="C9" s="124"/>
      <c r="D9" s="2"/>
      <c r="E9" s="2"/>
      <c r="F9" s="2"/>
      <c r="G9" s="2"/>
      <c r="H9" s="2"/>
      <c r="I9" s="45"/>
      <c r="J9" s="125">
        <f t="shared" si="1"/>
        <v>0</v>
      </c>
      <c r="K9" s="509"/>
    </row>
    <row r="10" spans="1:11" ht="18" customHeight="1">
      <c r="A10" s="122" t="s">
        <v>11</v>
      </c>
      <c r="B10" s="123" t="s">
        <v>184</v>
      </c>
      <c r="C10" s="124"/>
      <c r="D10" s="2"/>
      <c r="E10" s="2"/>
      <c r="F10" s="2"/>
      <c r="G10" s="2"/>
      <c r="H10" s="2"/>
      <c r="I10" s="45"/>
      <c r="J10" s="125">
        <f t="shared" si="1"/>
        <v>0</v>
      </c>
      <c r="K10" s="509"/>
    </row>
    <row r="11" spans="1:11" ht="21" customHeight="1">
      <c r="A11" s="122" t="s">
        <v>12</v>
      </c>
      <c r="B11" s="131" t="s">
        <v>186</v>
      </c>
      <c r="C11" s="127"/>
      <c r="D11" s="128"/>
      <c r="E11" s="128"/>
      <c r="F11" s="128">
        <v>0</v>
      </c>
      <c r="G11" s="128">
        <v>0</v>
      </c>
      <c r="H11" s="128">
        <v>0</v>
      </c>
      <c r="I11" s="129">
        <v>0</v>
      </c>
      <c r="J11" s="130">
        <f t="shared" si="1"/>
        <v>0</v>
      </c>
      <c r="K11" s="509"/>
    </row>
    <row r="12" spans="1:11" ht="21" customHeight="1">
      <c r="A12" s="122" t="s">
        <v>13</v>
      </c>
      <c r="B12" s="123" t="s">
        <v>633</v>
      </c>
      <c r="C12" s="124"/>
      <c r="D12" s="2"/>
      <c r="E12" s="2"/>
      <c r="F12" s="2"/>
      <c r="G12" s="2"/>
      <c r="H12" s="2"/>
      <c r="I12" s="45"/>
      <c r="J12" s="125">
        <f t="shared" si="1"/>
        <v>0</v>
      </c>
      <c r="K12" s="509"/>
    </row>
    <row r="13" spans="1:11" ht="21" customHeight="1">
      <c r="A13" s="122" t="s">
        <v>14</v>
      </c>
      <c r="B13" s="131" t="s">
        <v>187</v>
      </c>
      <c r="C13" s="127"/>
      <c r="D13" s="128">
        <f aca="true" t="shared" si="3" ref="D13:I13">SUM(D14:D14)</f>
        <v>0</v>
      </c>
      <c r="E13" s="128">
        <f t="shared" si="3"/>
        <v>0</v>
      </c>
      <c r="F13" s="128">
        <f t="shared" si="3"/>
        <v>0</v>
      </c>
      <c r="G13" s="128">
        <f t="shared" si="3"/>
        <v>0</v>
      </c>
      <c r="H13" s="128">
        <f t="shared" si="3"/>
        <v>0</v>
      </c>
      <c r="I13" s="129">
        <f t="shared" si="3"/>
        <v>0</v>
      </c>
      <c r="J13" s="130">
        <f t="shared" si="1"/>
        <v>0</v>
      </c>
      <c r="K13" s="509"/>
    </row>
    <row r="14" spans="1:11" ht="21" customHeight="1">
      <c r="A14" s="122" t="s">
        <v>15</v>
      </c>
      <c r="B14" s="123" t="s">
        <v>184</v>
      </c>
      <c r="C14" s="124"/>
      <c r="D14" s="2"/>
      <c r="E14" s="2"/>
      <c r="F14" s="2"/>
      <c r="G14" s="2"/>
      <c r="H14" s="2"/>
      <c r="I14" s="45"/>
      <c r="J14" s="125">
        <f t="shared" si="1"/>
        <v>0</v>
      </c>
      <c r="K14" s="509"/>
    </row>
    <row r="15" spans="1:11" ht="21" customHeight="1">
      <c r="A15" s="132" t="s">
        <v>16</v>
      </c>
      <c r="B15" s="133" t="s">
        <v>188</v>
      </c>
      <c r="C15" s="134"/>
      <c r="D15" s="135">
        <f aca="true" t="shared" si="4" ref="D15:I15">SUM(D16:D17)</f>
        <v>0</v>
      </c>
      <c r="E15" s="135">
        <f t="shared" si="4"/>
        <v>0</v>
      </c>
      <c r="F15" s="135">
        <f t="shared" si="4"/>
        <v>0</v>
      </c>
      <c r="G15" s="135">
        <f t="shared" si="4"/>
        <v>0</v>
      </c>
      <c r="H15" s="135">
        <f t="shared" si="4"/>
        <v>0</v>
      </c>
      <c r="I15" s="136">
        <f t="shared" si="4"/>
        <v>0</v>
      </c>
      <c r="J15" s="130">
        <f t="shared" si="1"/>
        <v>0</v>
      </c>
      <c r="K15" s="509"/>
    </row>
    <row r="16" spans="1:11" ht="21" customHeight="1">
      <c r="A16" s="132" t="s">
        <v>17</v>
      </c>
      <c r="B16" s="123" t="s">
        <v>184</v>
      </c>
      <c r="C16" s="124"/>
      <c r="D16" s="2"/>
      <c r="E16" s="2"/>
      <c r="F16" s="2"/>
      <c r="G16" s="2"/>
      <c r="H16" s="2"/>
      <c r="I16" s="45"/>
      <c r="J16" s="125">
        <f t="shared" si="1"/>
        <v>0</v>
      </c>
      <c r="K16" s="509"/>
    </row>
    <row r="17" spans="1:11" ht="21" customHeight="1" thickBot="1">
      <c r="A17" s="132" t="s">
        <v>18</v>
      </c>
      <c r="B17" s="123" t="s">
        <v>184</v>
      </c>
      <c r="C17" s="137"/>
      <c r="D17" s="138"/>
      <c r="E17" s="138"/>
      <c r="F17" s="138"/>
      <c r="G17" s="138"/>
      <c r="H17" s="138"/>
      <c r="I17" s="139"/>
      <c r="J17" s="125">
        <f t="shared" si="1"/>
        <v>0</v>
      </c>
      <c r="K17" s="509"/>
    </row>
    <row r="18" spans="1:11" ht="21" customHeight="1" thickBot="1">
      <c r="A18" s="140" t="s">
        <v>19</v>
      </c>
      <c r="B18" s="141" t="s">
        <v>189</v>
      </c>
      <c r="C18" s="142"/>
      <c r="D18" s="143">
        <f aca="true" t="shared" si="5" ref="D18:J18">D5+D8+D11+D13+D15</f>
        <v>0</v>
      </c>
      <c r="E18" s="143">
        <f t="shared" si="5"/>
        <v>0</v>
      </c>
      <c r="F18" s="143">
        <f t="shared" si="5"/>
        <v>0</v>
      </c>
      <c r="G18" s="143">
        <f t="shared" si="5"/>
        <v>0</v>
      </c>
      <c r="H18" s="143">
        <f t="shared" si="5"/>
        <v>0</v>
      </c>
      <c r="I18" s="144">
        <f t="shared" si="5"/>
        <v>0</v>
      </c>
      <c r="J18" s="145">
        <f t="shared" si="5"/>
        <v>0</v>
      </c>
      <c r="K18" s="509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rgazda</cp:lastModifiedBy>
  <cp:lastPrinted>2017-05-29T11:59:17Z</cp:lastPrinted>
  <dcterms:created xsi:type="dcterms:W3CDTF">1999-10-30T10:30:45Z</dcterms:created>
  <dcterms:modified xsi:type="dcterms:W3CDTF">2017-05-29T12:06:57Z</dcterms:modified>
  <cp:category/>
  <cp:version/>
  <cp:contentType/>
  <cp:contentStatus/>
</cp:coreProperties>
</file>