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65311" windowWidth="12660" windowHeight="11640" firstSheet="28" activeTab="32"/>
  </bookViews>
  <sheets>
    <sheet name="1.1.sz.mell.  " sheetId="1" r:id="rId1"/>
    <sheet name="1.2.sz.mell." sheetId="2" r:id="rId2"/>
    <sheet name="1.3.sz.mell." sheetId="3" r:id="rId3"/>
    <sheet name="1.4.sz.mell. " sheetId="4" r:id="rId4"/>
    <sheet name="2.1.sz.mell  " sheetId="5" r:id="rId5"/>
    <sheet name="2.2.sz.mell ." sheetId="6" r:id="rId6"/>
    <sheet name="4.sz.mell." sheetId="7" r:id="rId7"/>
    <sheet name="6.sz.mell." sheetId="8" r:id="rId8"/>
    <sheet name="8.2 sz. mell." sheetId="9" r:id="rId9"/>
    <sheet name="9.1. sz. mell." sheetId="10" r:id="rId10"/>
    <sheet name="9.1.1. sz. mell." sheetId="11" r:id="rId11"/>
    <sheet name="9.1.2. sz. mell." sheetId="12" r:id="rId12"/>
    <sheet name="9.2. sz. mell." sheetId="13" r:id="rId13"/>
    <sheet name="9.2.1. sz. mell" sheetId="14" r:id="rId14"/>
    <sheet name="9.2.3. sz. mell." sheetId="15" r:id="rId15"/>
    <sheet name="9.3. sz. mell" sheetId="16" r:id="rId16"/>
    <sheet name="9.3.1. sz. mell EOI" sheetId="17" r:id="rId17"/>
    <sheet name="9.4. sz. mell VMK " sheetId="18" r:id="rId18"/>
    <sheet name="9.4.1. sz. mell VMK " sheetId="19" r:id="rId19"/>
    <sheet name="9.5. sz. mell VPM " sheetId="20" r:id="rId20"/>
    <sheet name="9.5.1. sz. mell VPM " sheetId="21" r:id="rId21"/>
    <sheet name="9.6. sz. mell VK)" sheetId="22" r:id="rId22"/>
    <sheet name="9.6.1. sz. mell VK" sheetId="23" r:id="rId23"/>
    <sheet name="9.7. sz. mell TISZEK" sheetId="24" r:id="rId24"/>
    <sheet name="9.7.2. sz. mell TISZEK" sheetId="25" r:id="rId25"/>
    <sheet name="9.8. sz. mell TIB" sheetId="26" r:id="rId26"/>
    <sheet name="9.8.1. sz. mell TIB " sheetId="27" r:id="rId27"/>
    <sheet name="int.összesítő" sheetId="28" r:id="rId28"/>
    <sheet name="tartalék" sheetId="29" r:id="rId29"/>
    <sheet name="3.sz tájékoztató t." sheetId="30" r:id="rId30"/>
    <sheet name="4.sz. tájékoztató" sheetId="31" r:id="rId31"/>
    <sheet name="5.sz tájékoztató t." sheetId="32" r:id="rId32"/>
    <sheet name="szakfeladatos Önk." sheetId="33" r:id="rId33"/>
  </sheets>
  <externalReferences>
    <externalReference r:id="rId36"/>
    <externalReference r:id="rId37"/>
  </externalReferences>
  <definedNames>
    <definedName name="_xlfn.IFERROR" hidden="1">#NAME?</definedName>
    <definedName name="_xlnm.Print_Titles" localSheetId="9">'9.1. sz. mell.'!$1:$6</definedName>
    <definedName name="_xlnm.Print_Titles" localSheetId="10">'9.1.1. sz. mell.'!$1:$6</definedName>
    <definedName name="_xlnm.Print_Titles" localSheetId="11">'9.1.2. sz. mell.'!$1:$6</definedName>
    <definedName name="_xlnm.Print_Titles" localSheetId="12">'9.2. sz. mell.'!$1:$6</definedName>
    <definedName name="_xlnm.Print_Titles" localSheetId="13">'9.2.1. sz. mell'!$1:$6</definedName>
    <definedName name="_xlnm.Print_Titles" localSheetId="14">'9.2.3. sz. mell.'!$1:$6</definedName>
    <definedName name="_xlnm.Print_Titles" localSheetId="15">'9.3. sz. mell'!$1:$6</definedName>
    <definedName name="_xlnm.Print_Titles" localSheetId="16">'9.3.1. sz. mell EOI'!$1:$6</definedName>
    <definedName name="_xlnm.Print_Titles" localSheetId="17">'9.4. sz. mell VMK '!$1:$6</definedName>
    <definedName name="_xlnm.Print_Titles" localSheetId="18">'9.4.1. sz. mell VMK '!$1:$6</definedName>
    <definedName name="_xlnm.Print_Titles" localSheetId="19">'9.5. sz. mell VPM '!$1:$6</definedName>
    <definedName name="_xlnm.Print_Titles" localSheetId="20">'9.5.1. sz. mell VPM '!$1:$6</definedName>
    <definedName name="_xlnm.Print_Titles" localSheetId="21">'9.6. sz. mell VK)'!$1:$6</definedName>
    <definedName name="_xlnm.Print_Titles" localSheetId="22">'9.6.1. sz. mell VK'!$1:$6</definedName>
    <definedName name="_xlnm.Print_Titles" localSheetId="23">'9.7. sz. mell TISZEK'!$1:$6</definedName>
    <definedName name="_xlnm.Print_Titles" localSheetId="24">'9.7.2. sz. mell TISZEK'!$1:$6</definedName>
    <definedName name="_xlnm.Print_Titles" localSheetId="25">'9.8. sz. mell TIB'!$1:$6</definedName>
    <definedName name="_xlnm.Print_Titles" localSheetId="26">'9.8.1. sz. mell TIB '!$1:$6</definedName>
    <definedName name="_xlnm.Print_Area" localSheetId="0">'1.1.sz.mell.  '!$A$1:$C$159</definedName>
    <definedName name="_xlnm.Print_Area" localSheetId="1">'1.2.sz.mell.'!$A$1:$C$159</definedName>
    <definedName name="_xlnm.Print_Area" localSheetId="2">'1.3.sz.mell.'!$A$1:$C$159</definedName>
    <definedName name="_xlnm.Print_Area" localSheetId="3">'1.4.sz.mell. '!$A$1:$C$159</definedName>
  </definedNames>
  <calcPr fullCalcOnLoad="1"/>
</workbook>
</file>

<file path=xl/sharedStrings.xml><?xml version="1.0" encoding="utf-8"?>
<sst xmlns="http://schemas.openxmlformats.org/spreadsheetml/2006/main" count="4461" uniqueCount="703">
  <si>
    <t xml:space="preserve">Hosszabb id. közfogl. </t>
  </si>
  <si>
    <t>Közterület rendjének fenntartása</t>
  </si>
  <si>
    <t>Beruházási (felhalmozási) kiadások előirányzata beruházásonként</t>
  </si>
  <si>
    <t>Vállalkozási maradvány igénybevétele</t>
  </si>
  <si>
    <t>Felhalmozási bevételek</t>
  </si>
  <si>
    <t>Finanszírozási bevételek</t>
  </si>
  <si>
    <t xml:space="preserve"> Egyéb működési célú kiadások</t>
  </si>
  <si>
    <t>Finanszírozási kiadások</t>
  </si>
  <si>
    <t>adatok forintban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</si>
  <si>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</si>
  <si>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</si>
  <si>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</si>
  <si>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</si>
  <si>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</si>
  <si>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</si>
  <si>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</si>
  <si>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</si>
  <si>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</si>
  <si>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</si>
  <si>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</si>
  <si>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</si>
  <si>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</si>
  <si>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</si>
  <si>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</si>
  <si>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</si>
  <si>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</si>
  <si>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</si>
  <si>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</si>
  <si>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</si>
  <si>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</si>
  <si>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</si>
  <si>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</si>
  <si>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</si>
  <si>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</si>
  <si>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</si>
  <si>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</si>
  <si>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</si>
  <si>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</si>
  <si>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</si>
  <si>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</si>
  <si>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</si>
  <si>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</si>
  <si>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</si>
  <si>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</si>
  <si>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</si>
  <si>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</si>
  <si>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</t>
  </si>
  <si>
    <t>Jogcím</t>
  </si>
  <si>
    <t>Összesen:</t>
  </si>
  <si>
    <t>01</t>
  </si>
  <si>
    <t>Ezer forintban !</t>
  </si>
  <si>
    <t>Előirányzat-csoport, kiemelt előirányzat megnevezése</t>
  </si>
  <si>
    <t>Előirányzat</t>
  </si>
  <si>
    <t>Bevételek</t>
  </si>
  <si>
    <t>Kiadások</t>
  </si>
  <si>
    <t>Egyéb fejlesztési célú kiadások</t>
  </si>
  <si>
    <t>Általános tartalék</t>
  </si>
  <si>
    <t>02</t>
  </si>
  <si>
    <t>03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</si>
  <si>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</si>
  <si>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</si>
  <si>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</si>
  <si>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</si>
  <si>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</si>
  <si>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</si>
  <si>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</si>
  <si>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Sor-
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</si>
  <si>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</si>
  <si>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</si>
  <si>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</si>
  <si>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</si>
  <si>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</si>
  <si>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</si>
  <si>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</si>
  <si>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</si>
  <si>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</si>
  <si>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</si>
  <si>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</si>
  <si>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</si>
  <si>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6=(2-4-5)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</si>
  <si>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</si>
  <si>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</si>
  <si>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</si>
  <si>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</si>
  <si>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</si>
  <si>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</si>
  <si>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</si>
  <si>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</si>
  <si>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</si>
  <si>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</si>
  <si>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</si>
  <si>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</si>
  <si>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</si>
  <si>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</si>
  <si>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</si>
  <si>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</si>
  <si>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</si>
  <si>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</si>
  <si>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</si>
  <si>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</si>
  <si>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</si>
  <si>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</si>
  <si>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</si>
  <si>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</si>
  <si>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</si>
  <si>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</si>
  <si>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</si>
  <si>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</si>
  <si>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</si>
  <si>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</si>
  <si>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</si>
  <si>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</si>
  <si>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</si>
  <si>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Támogatott szervezet neve</t>
  </si>
  <si>
    <t>Támogatás célja</t>
  </si>
  <si>
    <t>30.</t>
  </si>
  <si>
    <t>31.</t>
  </si>
  <si>
    <t>32.</t>
  </si>
  <si>
    <t>33.</t>
  </si>
  <si>
    <t>Források</t>
  </si>
  <si>
    <t>Ezer forintban!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</si>
  <si>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</si>
  <si>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</si>
  <si>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</si>
  <si>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</si>
  <si>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</si>
  <si>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</si>
  <si>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</si>
  <si>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</si>
  <si>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</si>
  <si>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</si>
  <si>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</si>
  <si>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</si>
  <si>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</si>
  <si>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</si>
  <si>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</si>
  <si>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Hozzájárulás  (E Ft)</t>
  </si>
  <si>
    <t>1.5.</t>
  </si>
  <si>
    <t>11.1.</t>
  </si>
  <si>
    <t>11.2.</t>
  </si>
  <si>
    <t>1. sz. táblázat</t>
  </si>
  <si>
    <t>2. sz. táblázat</t>
  </si>
  <si>
    <t>3. sz. táblázat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</si>
  <si>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</si>
  <si>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</si>
  <si>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</si>
  <si>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</si>
  <si>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</si>
  <si>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</si>
  <si>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</si>
  <si>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</si>
  <si>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</si>
  <si>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</si>
  <si>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</si>
  <si>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</si>
  <si>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</si>
  <si>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</si>
  <si>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</si>
  <si>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</si>
  <si>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</si>
  <si>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</si>
  <si>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</si>
  <si>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</si>
  <si>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</si>
  <si>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</si>
  <si>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</si>
  <si>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</si>
  <si>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</si>
  <si>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</si>
  <si>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</si>
  <si>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</si>
  <si>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</si>
  <si>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</si>
  <si>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</si>
  <si>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</si>
  <si>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SAJÁT BEVÉTELEK ÖSSZESEN*</t>
  </si>
  <si>
    <t>Feladat megnevezése</t>
  </si>
  <si>
    <t>Költségvetési szerv megnevezése</t>
  </si>
  <si>
    <t>Száma</t>
  </si>
  <si>
    <t>Közfoglalkoztatottak létszáma (fő)</t>
  </si>
  <si>
    <t>Önkormányzat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</si>
  <si>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</si>
  <si>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</si>
  <si>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</si>
  <si>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</si>
  <si>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</si>
  <si>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</si>
  <si>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</si>
  <si>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</si>
  <si>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</si>
  <si>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</si>
  <si>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</si>
  <si>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</si>
  <si>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</si>
  <si>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</si>
  <si>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</si>
  <si>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</si>
  <si>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</si>
  <si>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</si>
  <si>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</si>
  <si>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</si>
  <si>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</si>
  <si>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</si>
  <si>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</si>
  <si>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</si>
  <si>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</si>
  <si>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2015.</t>
  </si>
  <si>
    <t>2016.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</si>
  <si>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</si>
  <si>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</si>
  <si>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</si>
  <si>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</si>
  <si>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</si>
  <si>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</si>
  <si>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</si>
  <si>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</si>
  <si>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</si>
  <si>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</si>
  <si>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</si>
  <si>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</si>
  <si>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</si>
  <si>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</si>
  <si>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</si>
  <si>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</si>
  <si>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</si>
  <si>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</si>
  <si>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</si>
  <si>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</si>
  <si>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</si>
  <si>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</si>
  <si>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</si>
  <si>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</si>
  <si>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</si>
  <si>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</si>
  <si>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</si>
  <si>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</si>
  <si>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</si>
  <si>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</si>
  <si>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</si>
  <si>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</si>
  <si>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</si>
  <si>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</si>
  <si>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</si>
  <si>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</si>
  <si>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</si>
  <si>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</si>
  <si>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</si>
  <si>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</si>
  <si>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</si>
  <si>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</si>
  <si>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</si>
  <si>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</si>
  <si>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</si>
  <si>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</si>
  <si>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</si>
  <si>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</si>
  <si>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</si>
  <si>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</si>
  <si>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</si>
  <si>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</si>
  <si>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</si>
  <si>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</si>
  <si>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</si>
  <si>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</si>
  <si>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</si>
  <si>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</si>
  <si>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</si>
  <si>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</si>
  <si>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</si>
  <si>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</si>
  <si>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</si>
  <si>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</si>
  <si>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</si>
  <si>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</si>
  <si>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</si>
  <si>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</si>
  <si>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</si>
  <si>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</si>
  <si>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</si>
  <si>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</si>
  <si>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</si>
  <si>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</si>
  <si>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</si>
  <si>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</si>
  <si>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</si>
  <si>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</si>
  <si>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</si>
  <si>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</si>
  <si>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</si>
  <si>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</si>
  <si>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</si>
  <si>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</si>
  <si>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</si>
  <si>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</si>
  <si>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</si>
  <si>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</si>
  <si>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</si>
  <si>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</si>
  <si>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</si>
  <si>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</si>
  <si>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</si>
  <si>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</si>
  <si>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</si>
  <si>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</si>
  <si>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</si>
  <si>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</si>
  <si>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</si>
  <si>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</si>
  <si>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</si>
  <si>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</si>
  <si>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</si>
  <si>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</si>
  <si>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</si>
  <si>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</si>
  <si>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</si>
  <si>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</si>
  <si>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</si>
  <si>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</si>
  <si>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</si>
  <si>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</si>
  <si>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</si>
  <si>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</si>
  <si>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</si>
  <si>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</si>
  <si>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</si>
  <si>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</si>
  <si>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</si>
  <si>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</si>
  <si>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</si>
  <si>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</si>
  <si>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</si>
  <si>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</si>
  <si>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</si>
  <si>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</si>
  <si>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</si>
  <si>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</si>
  <si>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</si>
  <si>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</si>
  <si>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</si>
  <si>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</si>
  <si>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</si>
  <si>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</si>
  <si>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</si>
  <si>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</si>
  <si>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</si>
  <si>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</si>
  <si>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</si>
  <si>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</si>
  <si>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</si>
  <si>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</si>
  <si>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</si>
  <si>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</si>
  <si>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</si>
  <si>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</si>
  <si>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</si>
  <si>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</si>
  <si>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</si>
  <si>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</si>
  <si>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</si>
  <si>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</si>
  <si>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</si>
  <si>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</si>
  <si>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</si>
  <si>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</si>
  <si>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</si>
  <si>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</si>
  <si>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</si>
  <si>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</si>
  <si>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</si>
  <si>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</si>
  <si>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</si>
  <si>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</si>
  <si>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</si>
  <si>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</si>
  <si>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</si>
  <si>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</si>
  <si>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</si>
  <si>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</si>
  <si>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</si>
  <si>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</si>
  <si>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</si>
  <si>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</si>
  <si>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</si>
  <si>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</si>
  <si>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</si>
  <si>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</si>
  <si>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</si>
  <si>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</si>
  <si>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</si>
  <si>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</si>
  <si>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</si>
  <si>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</si>
  <si>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</si>
  <si>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</si>
  <si>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</si>
  <si>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</si>
  <si>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04</t>
  </si>
  <si>
    <t>Osztalék, a koncessziós díj és a hozambevétel</t>
  </si>
  <si>
    <t>Művelődési Központ és Könyvtár</t>
  </si>
  <si>
    <t>Vasvári Pál Múzeum</t>
  </si>
  <si>
    <t xml:space="preserve">Tiszavasvári Város Önkormányzata </t>
  </si>
  <si>
    <t>adatok: eFt-ban</t>
  </si>
  <si>
    <t>Céltartalékok:</t>
  </si>
  <si>
    <t>- Egyéb tartalék</t>
  </si>
  <si>
    <t>- Normatíva visszafizetés miatti tartalék</t>
  </si>
  <si>
    <t>- Önkormányzati létesítmények felújítási kerete F</t>
  </si>
  <si>
    <t xml:space="preserve">  Köztemető fenntartás</t>
  </si>
  <si>
    <t>Céltartalékok összesen:</t>
  </si>
  <si>
    <t>Pénzforgalom nélküli kiadások összesen:</t>
  </si>
  <si>
    <t>Intézmények</t>
  </si>
  <si>
    <t>megnevezése</t>
  </si>
  <si>
    <t>- Tiszavasvári Bölcsőde</t>
  </si>
  <si>
    <t>Polgármesteri Hivatal</t>
  </si>
  <si>
    <t xml:space="preserve">Az önkormányzat intézményeinek </t>
  </si>
  <si>
    <t xml:space="preserve">                   BEVÉTELEK</t>
  </si>
  <si>
    <t xml:space="preserve">                                                  KIADÁSOK</t>
  </si>
  <si>
    <t>Saját</t>
  </si>
  <si>
    <t>Önkorm.</t>
  </si>
  <si>
    <t>Előir.</t>
  </si>
  <si>
    <t>Személyi</t>
  </si>
  <si>
    <t>Szem. jutt.</t>
  </si>
  <si>
    <t>Dologi</t>
  </si>
  <si>
    <t>Támogatás</t>
  </si>
  <si>
    <t>Felhalm.</t>
  </si>
  <si>
    <t>bevételek</t>
  </si>
  <si>
    <t>finansz.</t>
  </si>
  <si>
    <t>összesen</t>
  </si>
  <si>
    <t>juttatás</t>
  </si>
  <si>
    <t>járulékai</t>
  </si>
  <si>
    <t>kiad.</t>
  </si>
  <si>
    <t>pénz. átadás</t>
  </si>
  <si>
    <t>össz.</t>
  </si>
  <si>
    <t xml:space="preserve">Városi Kincstár </t>
  </si>
  <si>
    <t>Egyesített Óvodai Intézmény</t>
  </si>
  <si>
    <t>Intézmények összesen:</t>
  </si>
  <si>
    <t>Kötelezettségvállalással terhelt záró pénzkészlet</t>
  </si>
  <si>
    <t>2016. után</t>
  </si>
  <si>
    <t>Önkormányzati Hivatal működésének támogatása</t>
  </si>
  <si>
    <t>Település üzemeltetéséhez kapcsolódó feladatellátás összesen</t>
  </si>
  <si>
    <t xml:space="preserve">  - Zöldterület-gazdálkodással kapcsolatos feladatok ellátásának támogatása</t>
  </si>
  <si>
    <t xml:space="preserve"> - Közvilágítás fenntartásának támogatása</t>
  </si>
  <si>
    <t xml:space="preserve"> - Köztemető fenntartással kapcsolatos feladatok támogatása</t>
  </si>
  <si>
    <t xml:space="preserve"> - Közutak fenntartásának támogatása</t>
  </si>
  <si>
    <t>Egyéb kötelező önkormányzati feladatok támogatása</t>
  </si>
  <si>
    <t>Az óvodapedagógusok, és az óvodapedagógusok munkáját közvetlenül segítők bértámogatása</t>
  </si>
  <si>
    <t>Óvodaműködtetés támogatás</t>
  </si>
  <si>
    <t>A települési önkormányzatok egyes köznevelési feladatainak támogatása</t>
  </si>
  <si>
    <t>Egyes szociális és gyermekjóléti feladatok támogatása</t>
  </si>
  <si>
    <t>Gyernekétkeztetés támogatása (bértámogatás)</t>
  </si>
  <si>
    <t>Gyernekétkeztetés üzemeltetési támogatás</t>
  </si>
  <si>
    <t>Települési önkormányzatok szociális, gyermekjóléti és gyermekétkeztetési feladatainak támogatása</t>
  </si>
  <si>
    <t>Könyvtári, közművelődési és múzeumi feladatok támogatása</t>
  </si>
  <si>
    <t xml:space="preserve"> - ebből a települési önkormányzatok muzeális intézményi feladatainak támogatása</t>
  </si>
  <si>
    <t>A települési önkormányzatok kulturális feladatainak támogatása</t>
  </si>
  <si>
    <t>Lakott külterülettel kapcsolatos feladatok támogatása</t>
  </si>
  <si>
    <t>Szabadidős Programszervező Egyesület</t>
  </si>
  <si>
    <t>működési célú támogatás</t>
  </si>
  <si>
    <t>Köztestületi Tűzoltóság</t>
  </si>
  <si>
    <t>Tiszavasvári Polgárőrség</t>
  </si>
  <si>
    <t>Tiszavasvári Sportegyesület</t>
  </si>
  <si>
    <t>Tiszavasvári Diáksport Egyesület</t>
  </si>
  <si>
    <t>Polgármesteri keret</t>
  </si>
  <si>
    <t>TISZATÉR támogatás</t>
  </si>
  <si>
    <t>LEADER támogatás</t>
  </si>
  <si>
    <t>felhalmozási célú támogatás</t>
  </si>
  <si>
    <t>Nyírvidék Tiszk támogatás</t>
  </si>
  <si>
    <t>Nyírség Tiszk támogatás</t>
  </si>
  <si>
    <t>Magiszter Alapítványi Óvoda támogatás</t>
  </si>
  <si>
    <t>Intézményfenntartási támogatás (oktatás)</t>
  </si>
  <si>
    <t>Szennyvízcsatorna érdekeltségi hozzájárulás</t>
  </si>
  <si>
    <t xml:space="preserve">Sz-Sz-B-M-i Szilárdhulladék Társ. támogatása </t>
  </si>
  <si>
    <t>bevételi  és  kiadási  előirányzata  feladatonként</t>
  </si>
  <si>
    <t>BEVÉTELEK</t>
  </si>
  <si>
    <t>KIADÁSOK</t>
  </si>
  <si>
    <t>Műk.</t>
  </si>
  <si>
    <t>Értékp.</t>
  </si>
  <si>
    <t>bev.</t>
  </si>
  <si>
    <t>hitel, kölcs.</t>
  </si>
  <si>
    <t>bevételei</t>
  </si>
  <si>
    <t>kiadások</t>
  </si>
  <si>
    <t>kiadásai</t>
  </si>
  <si>
    <t>Közutak, hidak üzemeltetése, fenntartása</t>
  </si>
  <si>
    <t>Lakóingatlan bérbeadása, üzemeltetése</t>
  </si>
  <si>
    <t>Nem lakóingatlan bérbeadása, üzemeltetése</t>
  </si>
  <si>
    <t>Önkormányzati jogalkotás</t>
  </si>
  <si>
    <t>Zöldterület kezelés</t>
  </si>
  <si>
    <t>Adó, illeték kiszabása, beszedése, adóellenőrzés</t>
  </si>
  <si>
    <t>- Gépjárműadó</t>
  </si>
  <si>
    <t>Közvilágítás</t>
  </si>
  <si>
    <t>Város-, községgazdálkodási m.n.s. szolgáltatások</t>
  </si>
  <si>
    <t>Finanszírozási műveletek</t>
  </si>
  <si>
    <t>A polgári védelem ágazati feladatai</t>
  </si>
  <si>
    <t>Ár- és belvízvédelemmel összefüggő tevékenységek</t>
  </si>
  <si>
    <t>Ápolási díj méltányossági alapon</t>
  </si>
  <si>
    <t>Közgyógyellátás</t>
  </si>
  <si>
    <t>Köztemetés</t>
  </si>
  <si>
    <t>Civil szervezetek működési támogatása</t>
  </si>
  <si>
    <t>Önkormányzati vagyonnal való gazdálkodás</t>
  </si>
  <si>
    <t>- Le: intézményi támogatás</t>
  </si>
  <si>
    <t>Közhat.</t>
  </si>
  <si>
    <t>Záró</t>
  </si>
  <si>
    <t>pénzk.</t>
  </si>
  <si>
    <t>Tartalék</t>
  </si>
  <si>
    <t>Szennyvízcsat. építése, fenntartása, üzemeltetése</t>
  </si>
  <si>
    <t xml:space="preserve"> Szennyeződésmentesítési tevékenységek</t>
  </si>
  <si>
    <t>Pályázat- és támogatáskezelés, ellenőrzés</t>
  </si>
  <si>
    <t>- Helyi adók és bírság, pótlék</t>
  </si>
  <si>
    <t>Önk. elszámolásai a központi költségvetéssel</t>
  </si>
  <si>
    <t>- Működési támogatás</t>
  </si>
  <si>
    <t>- Egyéb működési támogatás</t>
  </si>
  <si>
    <t>Támogatási célú finanszírozási műveletek</t>
  </si>
  <si>
    <t>Intézmény</t>
  </si>
  <si>
    <t xml:space="preserve"> Oktatás, közművelődés</t>
  </si>
  <si>
    <t>Kiemelt állami és önkormányzati rendezvények</t>
  </si>
  <si>
    <t>Fertőző megbetegedések megelőzése</t>
  </si>
  <si>
    <t>Polgármesteri hivatal</t>
  </si>
  <si>
    <t>Tiszavasvári Város Önkormányzata saját bevételeinek részletezése az adósságot keletkeztető ügyletből származó tárgyévi fizetési kötelezettség megállapításához</t>
  </si>
  <si>
    <t>Tiszavasvári Sportegyesület TAO pályázat önerő</t>
  </si>
  <si>
    <t>működési célú visszatérítendő tám.</t>
  </si>
  <si>
    <t>Bűnmegelőzés</t>
  </si>
  <si>
    <t>Kistérségi startmunka mintaprogram</t>
  </si>
  <si>
    <t>Közgfoglalkoztatás - téli és egyéb értékteremtő</t>
  </si>
  <si>
    <t>Nem veszélyes hulladék kezelése, ártalmatlanítása</t>
  </si>
  <si>
    <t>TÁJÉKOZTATÓ TÁBLA                 Ezer forintban !</t>
  </si>
  <si>
    <t>2015. évi előirányzat</t>
  </si>
  <si>
    <t>Felhasználás
2014. XII.31-ig</t>
  </si>
  <si>
    <t xml:space="preserve">
2015. év utáni szükséglet
</t>
  </si>
  <si>
    <t>Önkormányzaton kívüli EU-s projektekhez történő hozzájárulás 2015. évi előirányzat</t>
  </si>
  <si>
    <t>Előirányzat-felhasználási terv
2015 évre</t>
  </si>
  <si>
    <t>K I M U T A T Á S
a 2015. évben céljelleggel juttatott támogatásokról</t>
  </si>
  <si>
    <t>Az önkormányzat 2015. évi költségvetésének</t>
  </si>
  <si>
    <t>2015 év</t>
  </si>
  <si>
    <t>2015. év</t>
  </si>
  <si>
    <t xml:space="preserve">2015. évi költségvetése </t>
  </si>
  <si>
    <t xml:space="preserve">2015. évi költségvetésében rendelkezésre álló tartalékok </t>
  </si>
  <si>
    <t>Tiszavasvári Egészségügyi Kft.</t>
  </si>
  <si>
    <t>2015</t>
  </si>
  <si>
    <t>Fóliasátor fűtés kialakítás</t>
  </si>
  <si>
    <t>Vasvári Pál u. bérlakás-kaputelefon szerelés</t>
  </si>
  <si>
    <t>Tervek készíttetése</t>
  </si>
  <si>
    <t>Térfigyelő kamerarandszer kiépítése</t>
  </si>
  <si>
    <t>Közmunka keretén belül egyéb tárgyi eszköz beszerzése</t>
  </si>
  <si>
    <t>Polg.Hiv.-informatikai és egyéb tárgyi eszköz beszerzése</t>
  </si>
  <si>
    <t>A</t>
  </si>
  <si>
    <t>B</t>
  </si>
  <si>
    <t>C</t>
  </si>
  <si>
    <t xml:space="preserve">Működési célú kvi támogatások és kiegészítő támogatások </t>
  </si>
  <si>
    <t>Elszámolásból származó bevételek</t>
  </si>
  <si>
    <t>Helyi adók  (4.1.1.+...+4.1.3.)</t>
  </si>
  <si>
    <t>4.1.3.</t>
  </si>
  <si>
    <t>- Értékesítési és forgalmi adók (iparűzési adó)</t>
  </si>
  <si>
    <t>Működési bevételek (5.1.+…+ 5.11.)</t>
  </si>
  <si>
    <t>Biztosító által fizetett kártérítés</t>
  </si>
  <si>
    <t>5.11.</t>
  </si>
  <si>
    <t xml:space="preserve">   9.</t>
  </si>
  <si>
    <t xml:space="preserve">   Rövid lejáratú  hitelek, kölcsönök felvétele</t>
  </si>
  <si>
    <t>Váltóbevételek</t>
  </si>
  <si>
    <t>FINANSZÍROZÁSI BEVÉTELEK ÖSSZESEN: (10. + … +16.)</t>
  </si>
  <si>
    <t xml:space="preserve">    18.</t>
  </si>
  <si>
    <t>KÖLTSÉGVETÉSI ÉS FINANSZÍROZÁSI BEVÉTELEK ÖSSZESEN: (9+17)</t>
  </si>
  <si>
    <t xml:space="preserve"> - az 1.5-ből: - Előző évi elszámolásból származó befizetések</t>
  </si>
  <si>
    <t xml:space="preserve">   - Törvényi előíráson alapuló befizetések</t>
  </si>
  <si>
    <t xml:space="preserve">   - Elvonások és befizetések</t>
  </si>
  <si>
    <t>1.16.</t>
  </si>
  <si>
    <t>1.17.</t>
  </si>
  <si>
    <t>1.18.</t>
  </si>
  <si>
    <t>1.19.</t>
  </si>
  <si>
    <t xml:space="preserve"> - az 1.18-ból: - Általános tartalék</t>
  </si>
  <si>
    <t>1.20.</t>
  </si>
  <si>
    <t xml:space="preserve">   - Céltartalék</t>
  </si>
  <si>
    <t>KÖLTSÉGVETÉSI KIADÁSOK ÖSSZESEN (1+2)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</si>
  <si>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</si>
  <si>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</si>
  <si>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</si>
  <si>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</si>
  <si>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</si>
  <si>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</si>
  <si>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</si>
  <si>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</si>
  <si>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</si>
  <si>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</si>
  <si>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</si>
  <si>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</si>
  <si>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</si>
  <si>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</si>
  <si>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</si>
  <si>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</si>
  <si>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</si>
  <si>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</si>
  <si>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</si>
  <si>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</si>
  <si>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</si>
  <si>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Váltókiadások</t>
  </si>
  <si>
    <t>FINANSZÍROZÁSI KIADÁSOK ÖSSZESEN: (4.+…+9.)</t>
  </si>
  <si>
    <t>KIADÁSOK ÖSSZESEN: (3.+10.)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</si>
  <si>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</si>
  <si>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</si>
  <si>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</si>
  <si>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D</t>
  </si>
  <si>
    <t>E</t>
  </si>
  <si>
    <t>6.-ból EU-s támogatás (közvetlen)</t>
  </si>
  <si>
    <t>Költségvetési bevételek összesen (1.+2.+4.+5.+6.+8.+…+12.)</t>
  </si>
  <si>
    <t xml:space="preserve">   Értékpapírok bevételei</t>
  </si>
  <si>
    <t>Működési célú finanszírozási bevételek összesen (14.+19.+22.+23.)</t>
  </si>
  <si>
    <t>Működési célú finanszírozási kiadások összesen (14.+...+23.)</t>
  </si>
  <si>
    <t>BEVÉTEL ÖSSZESEN (13.+24.)</t>
  </si>
  <si>
    <t>KIADÁSOK ÖSSZESEN (13.+24.)</t>
  </si>
  <si>
    <t>Működési célú kvi támogatások és kiegészítő támogatások</t>
  </si>
  <si>
    <t>Helyi adók  (4.1.1.+…+4.1.3.)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</si>
  <si>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</si>
  <si>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</si>
  <si>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</si>
  <si>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</si>
  <si>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</si>
  <si>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</si>
  <si>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</si>
  <si>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t>Hosszú lejáratú hitelek, kölcsönök törlesztése</t>
  </si>
  <si>
    <t>Rövid lejáratú hitelek, kölcsönök törlesztése</t>
  </si>
  <si>
    <t>Éven belüli lejáatú belföldi értékpapírok beváltása</t>
  </si>
  <si>
    <t>Belföldi finanszírozás kiadásai (6.1. + … + 6.5.)</t>
  </si>
  <si>
    <t>Központi, irányító szervi támogatás</t>
  </si>
  <si>
    <t>Hitelek, kölcsönök törlesztése külföldi kormányoknak nemz. szervezeteknek</t>
  </si>
  <si>
    <t>Éves tervezett létszám előirányzat (fő)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</si>
  <si>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</si>
  <si>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Polgármesteri /közös/ hivatal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</si>
  <si>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</si>
  <si>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</si>
  <si>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</si>
  <si>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</si>
  <si>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</si>
  <si>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>KIADÁSOK ÖSSZESEN: (1.+2.+3.)</t>
  </si>
  <si>
    <t>Államigazgatási feladatok bevételei, kiadásai</t>
  </si>
  <si>
    <t>-  Üdülő VKT bevételi többlet</t>
  </si>
  <si>
    <t>Szociális feladat támogatás maradvány</t>
  </si>
  <si>
    <t>ÉAOP-5.1.2/02-11-2011-0035 Tiszavasvári Város belterületi vízrendezése</t>
  </si>
  <si>
    <t>A 2015. évi általános működés és ágazati feladatok támogatásának alakulása jogcímenként</t>
  </si>
  <si>
    <t>2015. évi támogatás összesen</t>
  </si>
  <si>
    <t>A települési önkormányzatok működésének támogatása</t>
  </si>
  <si>
    <t>A települési önkormányzatok szociális feladatainak egyéb támogatása</t>
  </si>
  <si>
    <t>Települési önkormányzatok által az idősek átmeneti és tartós, valamint a hajléktalanok tartós bentlakást nyújtó szociális intézményeiben, valamint a gyermekek és családok átmeneti gondozását biztosító intézményekben ellátottak támogatása</t>
  </si>
  <si>
    <t>Zászló beszerzés</t>
  </si>
  <si>
    <t>Vasútállomás peron aszfaltozás</t>
  </si>
  <si>
    <t>- Lakásfelújítási Alap ( felhalmozási)</t>
  </si>
  <si>
    <t>Támogató Szolgálat működtetésének tám.-TISZEK</t>
  </si>
  <si>
    <t>Tiszavasvári NOE támogatás-játszótér pály.miatt</t>
  </si>
  <si>
    <t xml:space="preserve">  2.3.-ból EU támogatás</t>
  </si>
  <si>
    <t>Felhalmozási célú támogatások államháztartáson belülről (4.1.+4.2.)</t>
  </si>
  <si>
    <t xml:space="preserve">  4.2.-ből EU-s támogatás</t>
  </si>
  <si>
    <t>KÖLTSÉGVETÉSI BEVÉTELEK ÖSSZESEN (1.+…+7.)</t>
  </si>
  <si>
    <t>Városi Kincstár</t>
  </si>
  <si>
    <t>Tiszavasvári Szociális és Egészségügyi Szolgáltató Központ</t>
  </si>
  <si>
    <t>Tiszavasvári Bölcsőde</t>
  </si>
  <si>
    <t xml:space="preserve">Egyéb </t>
  </si>
  <si>
    <t>Települési hulladék vegyes begyűjtése</t>
  </si>
  <si>
    <t>Növénytermesztés, állattenyésztés</t>
  </si>
  <si>
    <t>- Talajterhelési díj, helyszíni bírság, term. SZJA</t>
  </si>
  <si>
    <t>Kábítószer-megelőzés programjai</t>
  </si>
  <si>
    <t>Települési támogatás</t>
  </si>
  <si>
    <t>Egyesített Óvodai Intézmény 1 db mosógép vásárlás</t>
  </si>
  <si>
    <t>Egyesített Óvodai Intézmény 1 db telefon vásárlás</t>
  </si>
  <si>
    <t xml:space="preserve">Egyesített Óvodai Intézmény IPR pályázat </t>
  </si>
  <si>
    <t>Városi Kincstár 1 db alkoholszonda vásárlás</t>
  </si>
  <si>
    <t>Városi Kincstár 6 db forgószék vásárlás</t>
  </si>
  <si>
    <t>Városi Kincstár 4 db számítógép + szoftver vásárlás</t>
  </si>
  <si>
    <t>Városi Kincstár salgó polcok vásárlása</t>
  </si>
  <si>
    <t>Műv.Központ és Könyvtár tűzjelző leválasztás</t>
  </si>
  <si>
    <t>Műv.Központ és Könyvtár közmű leválasztás</t>
  </si>
  <si>
    <t>TISZEK étel melegentartó vásárlása</t>
  </si>
  <si>
    <t>TISZEK gőzpárolóba tepsi fedővel vásárlása</t>
  </si>
  <si>
    <t>TISZEK konyhai eszközök vásárlása</t>
  </si>
  <si>
    <t>Tiszavasvári Bölcsöde számítógép vásárlás</t>
  </si>
  <si>
    <t>Tiszavasvári Bölcsöde mosógép vásárlás</t>
  </si>
  <si>
    <t>Helyi és települési adók</t>
  </si>
  <si>
    <t>Kezesség- illetve garanciavállalással kapcsolatos megtérülés</t>
  </si>
  <si>
    <t>ÉAOP Integrált település fejlesztés Tiszavasváriban</t>
  </si>
  <si>
    <t xml:space="preserve"> Értékesítési és forgalmi adók</t>
  </si>
  <si>
    <t>Jövedelemadó</t>
  </si>
  <si>
    <t>4.3</t>
  </si>
  <si>
    <t>4.5.</t>
  </si>
  <si>
    <t>Értékesítési és forgalmi adók</t>
  </si>
  <si>
    <t>Polgármesteri Hivatal- fénymásoló beszerzés</t>
  </si>
  <si>
    <t>Városi Kincstár-riasztórendszer kiépítés</t>
  </si>
  <si>
    <t>2014</t>
  </si>
  <si>
    <t>Városi Művelődési központ-könyvbeszerzés</t>
  </si>
  <si>
    <t>Ady utca 8.-szemétgyőjtő edényzet beszerzés</t>
  </si>
  <si>
    <t>044/1 hrsz-ú ingatlan-kútfúrás, kerítés építés</t>
  </si>
  <si>
    <t>A települési önkormányzatok szociális feladatainak egyéb támogatása-2015.03.01. előtti</t>
  </si>
  <si>
    <t>Bérkompenzáció</t>
  </si>
  <si>
    <t>Szakágazati pótlék</t>
  </si>
  <si>
    <t>Kiegészítő támogatás</t>
  </si>
  <si>
    <t>Kisvárosi Önkormányzatok Országos Szövetsége</t>
  </si>
  <si>
    <t>Tiszavasvári NOE támogatás-működési</t>
  </si>
  <si>
    <t>Napelemesrendszer telepítése</t>
  </si>
  <si>
    <t>VMK könyvtári érdek. növ. tám- könyvbeszerzés</t>
  </si>
  <si>
    <t>Közlekedési táblák beszerzése</t>
  </si>
  <si>
    <t>TISZ Városért Alap. tám-ból eszközbeszerzése</t>
  </si>
  <si>
    <t xml:space="preserve">TISZ NFA pályázatból eszközbeszerzés </t>
  </si>
  <si>
    <t>Informatika eszközök beszerzése képviselők részére</t>
  </si>
  <si>
    <t>KEOP-4.10.0/N/14-2014-0140 Napelemes rendszer telepítése Tiszavasvári Város Önkormányzatának épületeire</t>
  </si>
  <si>
    <t>- TISZ</t>
  </si>
  <si>
    <t>Tiszalöki Mentőállomás Támogatása</t>
  </si>
  <si>
    <t>Tiszavasvári Vöröskereszt támogatása</t>
  </si>
  <si>
    <t>31. számú tájékoztató tábla a 21/2015.(V.27.) önkormányzati rendelethez</t>
  </si>
</sst>
</file>

<file path=xl/styles.xml><?xml version="1.0" encoding="utf-8"?>
<styleSheet xmlns="http://schemas.openxmlformats.org/spreadsheetml/2006/main">
  <numFmts count="3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#,##0.0"/>
    <numFmt numFmtId="173" formatCode="0.0%"/>
    <numFmt numFmtId="174" formatCode="_-* #,##0.0\ _F_t_-;\-* #,##0.0\ _F_t_-;_-* &quot;-&quot;??\ _F_t_-;_-@_-"/>
    <numFmt numFmtId="175" formatCode="#,##0&quot;eFt&quot;"/>
    <numFmt numFmtId="176" formatCode="#,##0&quot; eFt&quot;"/>
    <numFmt numFmtId="177" formatCode="0.0"/>
    <numFmt numFmtId="178" formatCode="_-* #,##0.000\ _F_t_-;\-* #,##0.000\ _F_t_-;_-* &quot;-&quot;??\ _F_t_-;_-@_-"/>
    <numFmt numFmtId="179" formatCode="_-* #,##0.0000\ _F_t_-;\-* #,##0.0000\ _F_t_-;_-* &quot;-&quot;??\ _F_t_-;_-@_-"/>
    <numFmt numFmtId="180" formatCode="_-* #,##0.0\ _F_t_-;\-* #,##0.0\ _F_t_-;_-* &quot;-&quot;?\ _F_t_-;_-@_-"/>
    <numFmt numFmtId="181" formatCode="&quot;H-&quot;0000"/>
    <numFmt numFmtId="182" formatCode="0.000"/>
    <numFmt numFmtId="183" formatCode="#,##0_ ;\-#,##0\ "/>
    <numFmt numFmtId="184" formatCode="#,##0\f\ő"/>
    <numFmt numFmtId="185" formatCode="#,##0,\f\ő"/>
    <numFmt numFmtId="186" formatCode="#,##0.0,\f\ő"/>
    <numFmt numFmtId="187" formatCode="#,##0.0\f\ő"/>
    <numFmt numFmtId="188" formatCode="mmm/yyyy"/>
    <numFmt numFmtId="189" formatCode="#,##0.00\f\ő"/>
    <numFmt numFmtId="190" formatCode="#,##0.00\ _F_t"/>
    <numFmt numFmtId="191" formatCode="0&quot;.&quot;"/>
    <numFmt numFmtId="192" formatCode="#,##0.000"/>
  </numFmts>
  <fonts count="69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b/>
      <sz val="14"/>
      <color indexed="10"/>
      <name val="Times New Roman CE"/>
      <family val="0"/>
    </font>
    <font>
      <sz val="8"/>
      <color indexed="10"/>
      <name val="Times New Roman CE"/>
      <family val="1"/>
    </font>
    <font>
      <sz val="10"/>
      <name val="Arial"/>
      <family val="2"/>
    </font>
    <font>
      <sz val="10"/>
      <name val="MS Sans Serif"/>
      <family val="0"/>
    </font>
    <font>
      <sz val="8"/>
      <name val="MS Sans Serif"/>
      <family val="0"/>
    </font>
    <font>
      <b/>
      <i/>
      <sz val="14"/>
      <name val="Times New Roman CE"/>
      <family val="1"/>
    </font>
    <font>
      <sz val="10"/>
      <color indexed="10"/>
      <name val="Times New Roman CE"/>
      <family val="1"/>
    </font>
    <font>
      <sz val="10"/>
      <name val="Arial CE"/>
      <family val="0"/>
    </font>
    <font>
      <b/>
      <sz val="10"/>
      <name val="MS Sans Serif"/>
      <family val="0"/>
    </font>
    <font>
      <b/>
      <i/>
      <sz val="12"/>
      <name val="Times New Roman CE"/>
      <family val="0"/>
    </font>
    <font>
      <b/>
      <sz val="14"/>
      <name val="Times New Roman"/>
      <family val="1"/>
    </font>
    <font>
      <b/>
      <i/>
      <sz val="13"/>
      <name val="Times New Roman CE"/>
      <family val="1"/>
    </font>
    <font>
      <b/>
      <sz val="9"/>
      <color indexed="10"/>
      <name val="Times New Roman CE"/>
      <family val="0"/>
    </font>
    <font>
      <i/>
      <sz val="9"/>
      <name val="Times New Roman CE"/>
      <family val="1"/>
    </font>
    <font>
      <i/>
      <sz val="9"/>
      <color indexed="10"/>
      <name val="Times New Roman CE"/>
      <family val="1"/>
    </font>
    <font>
      <sz val="9"/>
      <color indexed="10"/>
      <name val="Times New Roman CE"/>
      <family val="1"/>
    </font>
    <font>
      <b/>
      <sz val="8"/>
      <color indexed="10"/>
      <name val="Times New Roman CE"/>
      <family val="0"/>
    </font>
    <font>
      <b/>
      <sz val="10"/>
      <color indexed="10"/>
      <name val="Times New Roman CE"/>
      <family val="0"/>
    </font>
    <font>
      <b/>
      <sz val="10"/>
      <color indexed="10"/>
      <name val="MS Sans Serif"/>
      <family val="2"/>
    </font>
    <font>
      <sz val="8"/>
      <color indexed="8"/>
      <name val="Times New Roman CE"/>
      <family val="1"/>
    </font>
    <font>
      <b/>
      <i/>
      <sz val="9"/>
      <color indexed="10"/>
      <name val="Times New Roman CE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color indexed="20"/>
      <name val="Times New Roman CE"/>
      <family val="1"/>
    </font>
  </fonts>
  <fills count="21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  <fill>
      <patternFill patternType="darkHorizontal"/>
    </fill>
    <fill>
      <patternFill patternType="solid">
        <fgColor indexed="51"/>
        <bgColor indexed="64"/>
      </patternFill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4" borderId="0" applyNumberFormat="0" applyBorder="0" applyAlignment="0" applyProtection="0"/>
    <xf numFmtId="0" fontId="50" fillId="7" borderId="0" applyNumberFormat="0" applyBorder="0" applyAlignment="0" applyProtection="0"/>
    <xf numFmtId="0" fontId="50" fillId="6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5" borderId="0" applyNumberFormat="0" applyBorder="0" applyAlignment="0" applyProtection="0"/>
    <xf numFmtId="0" fontId="50" fillId="11" borderId="0" applyNumberFormat="0" applyBorder="0" applyAlignment="0" applyProtection="0"/>
    <xf numFmtId="0" fontId="50" fillId="10" borderId="0" applyNumberFormat="0" applyBorder="0" applyAlignment="0" applyProtection="0"/>
    <xf numFmtId="0" fontId="50" fillId="12" borderId="0" applyNumberFormat="0" applyBorder="0" applyAlignment="0" applyProtection="0"/>
    <xf numFmtId="0" fontId="50" fillId="11" borderId="0" applyNumberFormat="0" applyBorder="0" applyAlignment="0" applyProtection="0"/>
    <xf numFmtId="0" fontId="28" fillId="2" borderId="0" applyNumberFormat="0" applyBorder="0" applyAlignment="0" applyProtection="0"/>
    <xf numFmtId="0" fontId="28" fillId="13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10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51" fillId="11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2" applyNumberFormat="0" applyFill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56" fillId="14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31" fillId="0" borderId="0">
      <alignment/>
      <protection/>
    </xf>
    <xf numFmtId="0" fontId="11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0" fillId="6" borderId="7" applyNumberFormat="0" applyFont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2" borderId="0" applyNumberFormat="0" applyBorder="0" applyAlignment="0" applyProtection="0"/>
    <xf numFmtId="0" fontId="28" fillId="13" borderId="0" applyNumberFormat="0" applyBorder="0" applyAlignment="0" applyProtection="0"/>
    <xf numFmtId="0" fontId="60" fillId="15" borderId="0" applyNumberFormat="0" applyBorder="0" applyAlignment="0" applyProtection="0"/>
    <xf numFmtId="0" fontId="61" fillId="16" borderId="8" applyNumberFormat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32" fillId="0" borderId="0">
      <alignment/>
      <protection/>
    </xf>
    <xf numFmtId="0" fontId="6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17" borderId="0" applyNumberFormat="0" applyBorder="0" applyAlignment="0" applyProtection="0"/>
    <xf numFmtId="0" fontId="66" fillId="11" borderId="0" applyNumberFormat="0" applyBorder="0" applyAlignment="0" applyProtection="0"/>
    <xf numFmtId="0" fontId="67" fillId="16" borderId="1" applyNumberFormat="0" applyAlignment="0" applyProtection="0"/>
    <xf numFmtId="9" fontId="0" fillId="0" borderId="0" applyFont="0" applyFill="0" applyBorder="0" applyAlignment="0" applyProtection="0"/>
  </cellStyleXfs>
  <cellXfs count="741">
    <xf numFmtId="0" fontId="0" fillId="0" borderId="0" xfId="0" applyAlignment="1">
      <alignment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right"/>
    </xf>
    <xf numFmtId="0" fontId="6" fillId="0" borderId="0" xfId="68" applyFont="1" applyFill="1" applyBorder="1" applyAlignment="1" applyProtection="1">
      <alignment horizontal="center" vertical="center" wrapText="1"/>
      <protection/>
    </xf>
    <xf numFmtId="0" fontId="6" fillId="0" borderId="0" xfId="68" applyFont="1" applyFill="1" applyBorder="1" applyAlignment="1" applyProtection="1">
      <alignment vertical="center" wrapText="1"/>
      <protection/>
    </xf>
    <xf numFmtId="0" fontId="17" fillId="0" borderId="10" xfId="68" applyFont="1" applyFill="1" applyBorder="1" applyAlignment="1" applyProtection="1">
      <alignment horizontal="left" vertical="center" wrapText="1" indent="1"/>
      <protection/>
    </xf>
    <xf numFmtId="0" fontId="17" fillId="0" borderId="11" xfId="68" applyFont="1" applyFill="1" applyBorder="1" applyAlignment="1" applyProtection="1">
      <alignment horizontal="left" vertical="center" wrapText="1" indent="1"/>
      <protection/>
    </xf>
    <xf numFmtId="0" fontId="17" fillId="0" borderId="12" xfId="68" applyFont="1" applyFill="1" applyBorder="1" applyAlignment="1" applyProtection="1">
      <alignment horizontal="left" vertical="center" wrapText="1" indent="1"/>
      <protection/>
    </xf>
    <xf numFmtId="0" fontId="17" fillId="0" borderId="13" xfId="68" applyFont="1" applyFill="1" applyBorder="1" applyAlignment="1" applyProtection="1">
      <alignment horizontal="left" vertical="center" wrapText="1" indent="1"/>
      <protection/>
    </xf>
    <xf numFmtId="0" fontId="17" fillId="0" borderId="14" xfId="68" applyFont="1" applyFill="1" applyBorder="1" applyAlignment="1" applyProtection="1">
      <alignment horizontal="left" vertical="center" wrapText="1" indent="1"/>
      <protection/>
    </xf>
    <xf numFmtId="0" fontId="17" fillId="0" borderId="15" xfId="68" applyFont="1" applyFill="1" applyBorder="1" applyAlignment="1" applyProtection="1">
      <alignment horizontal="left" vertical="center" wrapText="1" indent="1"/>
      <protection/>
    </xf>
    <xf numFmtId="49" fontId="17" fillId="0" borderId="16" xfId="68" applyNumberFormat="1" applyFont="1" applyFill="1" applyBorder="1" applyAlignment="1" applyProtection="1">
      <alignment horizontal="left" vertical="center" wrapText="1" indent="1"/>
      <protection/>
    </xf>
    <xf numFmtId="49" fontId="17" fillId="0" borderId="17" xfId="68" applyNumberFormat="1" applyFont="1" applyFill="1" applyBorder="1" applyAlignment="1" applyProtection="1">
      <alignment horizontal="left" vertical="center" wrapText="1" indent="1"/>
      <protection/>
    </xf>
    <xf numFmtId="49" fontId="17" fillId="0" borderId="18" xfId="68" applyNumberFormat="1" applyFont="1" applyFill="1" applyBorder="1" applyAlignment="1" applyProtection="1">
      <alignment horizontal="left" vertical="center" wrapText="1" indent="1"/>
      <protection/>
    </xf>
    <xf numFmtId="49" fontId="17" fillId="0" borderId="19" xfId="68" applyNumberFormat="1" applyFont="1" applyFill="1" applyBorder="1" applyAlignment="1" applyProtection="1">
      <alignment horizontal="left" vertical="center" wrapText="1" indent="1"/>
      <protection/>
    </xf>
    <xf numFmtId="49" fontId="17" fillId="0" borderId="20" xfId="68" applyNumberFormat="1" applyFont="1" applyFill="1" applyBorder="1" applyAlignment="1" applyProtection="1">
      <alignment horizontal="left" vertical="center" wrapText="1" indent="1"/>
      <protection/>
    </xf>
    <xf numFmtId="49" fontId="17" fillId="0" borderId="21" xfId="68" applyNumberFormat="1" applyFont="1" applyFill="1" applyBorder="1" applyAlignment="1" applyProtection="1">
      <alignment horizontal="left" vertical="center" wrapText="1" indent="1"/>
      <protection/>
    </xf>
    <xf numFmtId="0" fontId="17" fillId="0" borderId="0" xfId="68" applyFont="1" applyFill="1" applyBorder="1" applyAlignment="1" applyProtection="1">
      <alignment horizontal="left" vertical="center" wrapText="1" indent="1"/>
      <protection/>
    </xf>
    <xf numFmtId="0" fontId="15" fillId="0" borderId="22" xfId="68" applyFont="1" applyFill="1" applyBorder="1" applyAlignment="1" applyProtection="1">
      <alignment horizontal="left" vertical="center" wrapText="1" indent="1"/>
      <protection/>
    </xf>
    <xf numFmtId="0" fontId="15" fillId="0" borderId="23" xfId="68" applyFont="1" applyFill="1" applyBorder="1" applyAlignment="1" applyProtection="1">
      <alignment horizontal="left" vertical="center" wrapText="1" indent="1"/>
      <protection/>
    </xf>
    <xf numFmtId="0" fontId="15" fillId="0" borderId="24" xfId="68" applyFont="1" applyFill="1" applyBorder="1" applyAlignment="1" applyProtection="1">
      <alignment horizontal="left" vertical="center" wrapText="1" indent="1"/>
      <protection/>
    </xf>
    <xf numFmtId="0" fontId="7" fillId="0" borderId="22" xfId="68" applyFont="1" applyFill="1" applyBorder="1" applyAlignment="1" applyProtection="1">
      <alignment horizontal="center" vertical="center" wrapText="1"/>
      <protection/>
    </xf>
    <xf numFmtId="0" fontId="7" fillId="0" borderId="23" xfId="68" applyFont="1" applyFill="1" applyBorder="1" applyAlignment="1" applyProtection="1">
      <alignment horizontal="center" vertical="center" wrapText="1"/>
      <protection/>
    </xf>
    <xf numFmtId="164" fontId="17" fillId="0" borderId="11" xfId="0" applyNumberFormat="1" applyFont="1" applyFill="1" applyBorder="1" applyAlignment="1" applyProtection="1">
      <alignment vertical="center" wrapText="1"/>
      <protection locked="0"/>
    </xf>
    <xf numFmtId="0" fontId="15" fillId="0" borderId="23" xfId="68" applyFont="1" applyFill="1" applyBorder="1" applyAlignment="1" applyProtection="1">
      <alignment vertical="center" wrapText="1"/>
      <protection/>
    </xf>
    <xf numFmtId="0" fontId="15" fillId="0" borderId="25" xfId="68" applyFont="1" applyFill="1" applyBorder="1" applyAlignment="1" applyProtection="1">
      <alignment vertical="center" wrapText="1"/>
      <protection/>
    </xf>
    <xf numFmtId="0" fontId="17" fillId="0" borderId="13" xfId="0" applyFont="1" applyBorder="1" applyAlignment="1" applyProtection="1">
      <alignment horizontal="left" vertical="center" indent="1"/>
      <protection locked="0"/>
    </xf>
    <xf numFmtId="3" fontId="17" fillId="0" borderId="26" xfId="0" applyNumberFormat="1" applyFont="1" applyBorder="1" applyAlignment="1" applyProtection="1">
      <alignment horizontal="right" vertical="center" indent="1"/>
      <protection locked="0"/>
    </xf>
    <xf numFmtId="0" fontId="17" fillId="0" borderId="11" xfId="0" applyFont="1" applyBorder="1" applyAlignment="1" applyProtection="1">
      <alignment horizontal="left" vertical="center" indent="1"/>
      <protection locked="0"/>
    </xf>
    <xf numFmtId="3" fontId="17" fillId="0" borderId="27" xfId="0" applyNumberFormat="1" applyFont="1" applyBorder="1" applyAlignment="1" applyProtection="1">
      <alignment horizontal="right" vertical="center" indent="1"/>
      <protection locked="0"/>
    </xf>
    <xf numFmtId="0" fontId="17" fillId="0" borderId="15" xfId="0" applyFont="1" applyBorder="1" applyAlignment="1" applyProtection="1">
      <alignment horizontal="left" vertical="center" indent="1"/>
      <protection locked="0"/>
    </xf>
    <xf numFmtId="0" fontId="15" fillId="0" borderId="22" xfId="68" applyFont="1" applyFill="1" applyBorder="1" applyAlignment="1" applyProtection="1">
      <alignment horizontal="center" vertical="center" wrapText="1"/>
      <protection/>
    </xf>
    <xf numFmtId="0" fontId="15" fillId="0" borderId="23" xfId="68" applyFont="1" applyFill="1" applyBorder="1" applyAlignment="1" applyProtection="1">
      <alignment horizontal="center" vertical="center" wrapText="1"/>
      <protection/>
    </xf>
    <xf numFmtId="0" fontId="15" fillId="0" borderId="28" xfId="68" applyFont="1" applyFill="1" applyBorder="1" applyAlignment="1" applyProtection="1">
      <alignment horizontal="center" vertical="center" wrapText="1"/>
      <protection/>
    </xf>
    <xf numFmtId="0" fontId="7" fillId="0" borderId="23" xfId="70" applyFont="1" applyFill="1" applyBorder="1" applyAlignment="1" applyProtection="1">
      <alignment horizontal="left" vertical="center" indent="1"/>
      <protection/>
    </xf>
    <xf numFmtId="0" fontId="7" fillId="0" borderId="28" xfId="68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horizontal="right" wrapText="1"/>
      <protection/>
    </xf>
    <xf numFmtId="164" fontId="7" fillId="0" borderId="28" xfId="0" applyNumberFormat="1" applyFont="1" applyFill="1" applyBorder="1" applyAlignment="1" applyProtection="1">
      <alignment horizontal="center" vertical="center" wrapText="1"/>
      <protection/>
    </xf>
    <xf numFmtId="164" fontId="15" fillId="0" borderId="29" xfId="0" applyNumberFormat="1" applyFont="1" applyFill="1" applyBorder="1" applyAlignment="1" applyProtection="1">
      <alignment horizontal="center" vertical="center" wrapText="1"/>
      <protection/>
    </xf>
    <xf numFmtId="164" fontId="15" fillId="0" borderId="30" xfId="0" applyNumberFormat="1" applyFont="1" applyFill="1" applyBorder="1" applyAlignment="1" applyProtection="1">
      <alignment horizontal="center" vertical="center" wrapText="1"/>
      <protection/>
    </xf>
    <xf numFmtId="164" fontId="15" fillId="0" borderId="31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7" fillId="0" borderId="27" xfId="0" applyNumberFormat="1" applyFont="1" applyFill="1" applyBorder="1" applyAlignment="1" applyProtection="1">
      <alignment vertical="center" wrapText="1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23" xfId="0" applyNumberFormat="1" applyFont="1" applyFill="1" applyBorder="1" applyAlignment="1" applyProtection="1">
      <alignment vertical="center" wrapText="1"/>
      <protection/>
    </xf>
    <xf numFmtId="164" fontId="15" fillId="0" borderId="28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4" fillId="0" borderId="27" xfId="0" applyNumberFormat="1" applyFont="1" applyFill="1" applyBorder="1" applyAlignment="1" applyProtection="1">
      <alignment vertical="center" wrapText="1"/>
      <protection/>
    </xf>
    <xf numFmtId="164" fontId="14" fillId="0" borderId="32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164" fontId="17" fillId="0" borderId="17" xfId="0" applyNumberFormat="1" applyFont="1" applyFill="1" applyBorder="1" applyAlignment="1" applyProtection="1">
      <alignment vertical="center" wrapText="1"/>
      <protection locked="0"/>
    </xf>
    <xf numFmtId="164" fontId="17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27" xfId="0" applyNumberFormat="1" applyFont="1" applyFill="1" applyBorder="1" applyAlignment="1" applyProtection="1">
      <alignment horizontal="right" vertical="center" indent="1"/>
      <protection locked="0"/>
    </xf>
    <xf numFmtId="3" fontId="17" fillId="0" borderId="32" xfId="0" applyNumberFormat="1" applyFont="1" applyFill="1" applyBorder="1" applyAlignment="1" applyProtection="1">
      <alignment horizontal="right" vertical="center" indent="1"/>
      <protection locked="0"/>
    </xf>
    <xf numFmtId="3" fontId="17" fillId="0" borderId="13" xfId="0" applyNumberFormat="1" applyFont="1" applyFill="1" applyBorder="1" applyAlignment="1" applyProtection="1">
      <alignment vertical="center"/>
      <protection locked="0"/>
    </xf>
    <xf numFmtId="3" fontId="23" fillId="0" borderId="11" xfId="0" applyNumberFormat="1" applyFont="1" applyFill="1" applyBorder="1" applyAlignment="1" applyProtection="1">
      <alignment vertical="center"/>
      <protection locked="0"/>
    </xf>
    <xf numFmtId="3" fontId="17" fillId="0" borderId="11" xfId="0" applyNumberFormat="1" applyFont="1" applyFill="1" applyBorder="1" applyAlignment="1" applyProtection="1">
      <alignment vertical="center"/>
      <protection locked="0"/>
    </xf>
    <xf numFmtId="49" fontId="17" fillId="0" borderId="19" xfId="0" applyNumberFormat="1" applyFont="1" applyFill="1" applyBorder="1" applyAlignment="1" applyProtection="1">
      <alignment vertical="center"/>
      <protection locked="0"/>
    </xf>
    <xf numFmtId="3" fontId="17" fillId="0" borderId="15" xfId="0" applyNumberFormat="1" applyFont="1" applyFill="1" applyBorder="1" applyAlignment="1" applyProtection="1">
      <alignment vertical="center"/>
      <protection locked="0"/>
    </xf>
    <xf numFmtId="49" fontId="17" fillId="0" borderId="17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7" fillId="0" borderId="24" xfId="70" applyFont="1" applyFill="1" applyBorder="1" applyAlignment="1" applyProtection="1">
      <alignment horizontal="center" vertical="center" wrapText="1"/>
      <protection/>
    </xf>
    <xf numFmtId="0" fontId="7" fillId="0" borderId="25" xfId="70" applyFont="1" applyFill="1" applyBorder="1" applyAlignment="1" applyProtection="1">
      <alignment horizontal="center" vertical="center"/>
      <protection/>
    </xf>
    <xf numFmtId="0" fontId="7" fillId="0" borderId="35" xfId="70" applyFont="1" applyFill="1" applyBorder="1" applyAlignment="1" applyProtection="1">
      <alignment horizontal="center" vertical="center"/>
      <protection/>
    </xf>
    <xf numFmtId="0" fontId="2" fillId="0" borderId="0" xfId="70" applyFill="1" applyProtection="1">
      <alignment/>
      <protection/>
    </xf>
    <xf numFmtId="0" fontId="17" fillId="0" borderId="22" xfId="70" applyFont="1" applyFill="1" applyBorder="1" applyAlignment="1" applyProtection="1">
      <alignment horizontal="left" vertical="center" indent="1"/>
      <protection/>
    </xf>
    <xf numFmtId="0" fontId="2" fillId="0" borderId="0" xfId="70" applyFill="1" applyAlignment="1" applyProtection="1">
      <alignment vertical="center"/>
      <protection/>
    </xf>
    <xf numFmtId="0" fontId="17" fillId="0" borderId="16" xfId="70" applyFont="1" applyFill="1" applyBorder="1" applyAlignment="1" applyProtection="1">
      <alignment horizontal="left" vertical="center" indent="1"/>
      <protection/>
    </xf>
    <xf numFmtId="164" fontId="17" fillId="0" borderId="10" xfId="70" applyNumberFormat="1" applyFont="1" applyFill="1" applyBorder="1" applyAlignment="1" applyProtection="1">
      <alignment vertical="center"/>
      <protection locked="0"/>
    </xf>
    <xf numFmtId="0" fontId="17" fillId="0" borderId="17" xfId="70" applyFont="1" applyFill="1" applyBorder="1" applyAlignment="1" applyProtection="1">
      <alignment horizontal="left" vertical="center" indent="1"/>
      <protection/>
    </xf>
    <xf numFmtId="164" fontId="17" fillId="0" borderId="11" xfId="70" applyNumberFormat="1" applyFont="1" applyFill="1" applyBorder="1" applyAlignment="1" applyProtection="1">
      <alignment vertical="center"/>
      <protection locked="0"/>
    </xf>
    <xf numFmtId="0" fontId="2" fillId="0" borderId="0" xfId="70" applyFill="1" applyAlignment="1" applyProtection="1">
      <alignment vertical="center"/>
      <protection locked="0"/>
    </xf>
    <xf numFmtId="164" fontId="17" fillId="0" borderId="12" xfId="70" applyNumberFormat="1" applyFont="1" applyFill="1" applyBorder="1" applyAlignment="1" applyProtection="1">
      <alignment vertical="center"/>
      <protection locked="0"/>
    </xf>
    <xf numFmtId="164" fontId="15" fillId="0" borderId="23" xfId="70" applyNumberFormat="1" applyFont="1" applyFill="1" applyBorder="1" applyAlignment="1" applyProtection="1">
      <alignment vertical="center"/>
      <protection/>
    </xf>
    <xf numFmtId="164" fontId="15" fillId="0" borderId="28" xfId="70" applyNumberFormat="1" applyFont="1" applyFill="1" applyBorder="1" applyAlignment="1" applyProtection="1">
      <alignment vertical="center"/>
      <protection/>
    </xf>
    <xf numFmtId="0" fontId="17" fillId="0" borderId="18" xfId="70" applyFont="1" applyFill="1" applyBorder="1" applyAlignment="1" applyProtection="1">
      <alignment horizontal="left" vertical="center" indent="1"/>
      <protection/>
    </xf>
    <xf numFmtId="0" fontId="15" fillId="0" borderId="22" xfId="70" applyFont="1" applyFill="1" applyBorder="1" applyAlignment="1" applyProtection="1">
      <alignment horizontal="left" vertical="center" indent="1"/>
      <protection/>
    </xf>
    <xf numFmtId="164" fontId="15" fillId="0" borderId="23" xfId="70" applyNumberFormat="1" applyFont="1" applyFill="1" applyBorder="1" applyProtection="1">
      <alignment/>
      <protection/>
    </xf>
    <xf numFmtId="164" fontId="15" fillId="0" borderId="28" xfId="70" applyNumberFormat="1" applyFont="1" applyFill="1" applyBorder="1" applyProtection="1">
      <alignment/>
      <protection/>
    </xf>
    <xf numFmtId="0" fontId="2" fillId="0" borderId="0" xfId="70" applyFill="1" applyProtection="1">
      <alignment/>
      <protection locked="0"/>
    </xf>
    <xf numFmtId="0" fontId="0" fillId="0" borderId="0" xfId="70" applyFont="1" applyFill="1" applyProtection="1">
      <alignment/>
      <protection/>
    </xf>
    <xf numFmtId="0" fontId="4" fillId="0" borderId="0" xfId="70" applyFont="1" applyFill="1" applyProtection="1">
      <alignment/>
      <protection locked="0"/>
    </xf>
    <xf numFmtId="0" fontId="6" fillId="0" borderId="0" xfId="70" applyFont="1" applyFill="1" applyProtection="1">
      <alignment/>
      <protection locked="0"/>
    </xf>
    <xf numFmtId="164" fontId="15" fillId="18" borderId="23" xfId="0" applyNumberFormat="1" applyFont="1" applyFill="1" applyBorder="1" applyAlignment="1" applyProtection="1">
      <alignment vertical="center" wrapText="1"/>
      <protection/>
    </xf>
    <xf numFmtId="3" fontId="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5" fillId="0" borderId="23" xfId="68" applyFont="1" applyFill="1" applyBorder="1" applyAlignment="1" applyProtection="1">
      <alignment horizontal="left" vertical="center" wrapText="1" indent="1"/>
      <protection/>
    </xf>
    <xf numFmtId="164" fontId="15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5" fillId="0" borderId="36" xfId="0" applyFont="1" applyFill="1" applyBorder="1" applyAlignment="1" applyProtection="1">
      <alignment horizontal="right"/>
      <protection/>
    </xf>
    <xf numFmtId="0" fontId="17" fillId="0" borderId="30" xfId="68" applyFont="1" applyFill="1" applyBorder="1" applyAlignment="1" applyProtection="1">
      <alignment horizontal="left" vertical="center" wrapText="1" indent="1"/>
      <protection/>
    </xf>
    <xf numFmtId="0" fontId="17" fillId="0" borderId="11" xfId="68" applyFont="1" applyFill="1" applyBorder="1" applyAlignment="1" applyProtection="1">
      <alignment horizontal="left" indent="6"/>
      <protection/>
    </xf>
    <xf numFmtId="0" fontId="17" fillId="0" borderId="11" xfId="68" applyFont="1" applyFill="1" applyBorder="1" applyAlignment="1" applyProtection="1">
      <alignment horizontal="left" vertical="center" wrapText="1" indent="6"/>
      <protection/>
    </xf>
    <xf numFmtId="0" fontId="17" fillId="0" borderId="15" xfId="68" applyFont="1" applyFill="1" applyBorder="1" applyAlignment="1" applyProtection="1">
      <alignment horizontal="left" vertical="center" wrapText="1" indent="6"/>
      <protection/>
    </xf>
    <xf numFmtId="0" fontId="17" fillId="0" borderId="37" xfId="68" applyFont="1" applyFill="1" applyBorder="1" applyAlignment="1" applyProtection="1">
      <alignment horizontal="left" vertical="center" wrapText="1" indent="6"/>
      <protection/>
    </xf>
    <xf numFmtId="0" fontId="1" fillId="0" borderId="0" xfId="68" applyFont="1" applyFill="1">
      <alignment/>
      <protection/>
    </xf>
    <xf numFmtId="164" fontId="4" fillId="0" borderId="0" xfId="68" applyNumberFormat="1" applyFont="1" applyFill="1" applyBorder="1" applyAlignment="1" applyProtection="1">
      <alignment horizontal="centerContinuous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 horizontal="right"/>
      <protection/>
    </xf>
    <xf numFmtId="0" fontId="15" fillId="0" borderId="20" xfId="68" applyFont="1" applyFill="1" applyBorder="1" applyAlignment="1" applyProtection="1">
      <alignment horizontal="center" vertical="center" wrapText="1"/>
      <protection/>
    </xf>
    <xf numFmtId="0" fontId="15" fillId="0" borderId="13" xfId="68" applyFont="1" applyFill="1" applyBorder="1" applyAlignment="1" applyProtection="1">
      <alignment horizontal="center" vertical="center" wrapText="1"/>
      <protection/>
    </xf>
    <xf numFmtId="0" fontId="15" fillId="0" borderId="26" xfId="68" applyFont="1" applyFill="1" applyBorder="1" applyAlignment="1" applyProtection="1">
      <alignment horizontal="center" vertical="center" wrapText="1"/>
      <protection/>
    </xf>
    <xf numFmtId="0" fontId="17" fillId="0" borderId="22" xfId="68" applyFont="1" applyFill="1" applyBorder="1" applyAlignment="1" applyProtection="1">
      <alignment horizontal="center" vertical="center"/>
      <protection/>
    </xf>
    <xf numFmtId="0" fontId="17" fillId="0" borderId="23" xfId="68" applyFont="1" applyFill="1" applyBorder="1" applyAlignment="1" applyProtection="1">
      <alignment horizontal="center" vertical="center"/>
      <protection/>
    </xf>
    <xf numFmtId="0" fontId="17" fillId="0" borderId="28" xfId="68" applyFont="1" applyFill="1" applyBorder="1" applyAlignment="1" applyProtection="1">
      <alignment horizontal="center" vertical="center"/>
      <protection/>
    </xf>
    <xf numFmtId="0" fontId="17" fillId="0" borderId="20" xfId="68" applyFont="1" applyFill="1" applyBorder="1" applyAlignment="1" applyProtection="1">
      <alignment horizontal="center" vertical="center"/>
      <protection/>
    </xf>
    <xf numFmtId="0" fontId="17" fillId="0" borderId="17" xfId="68" applyFont="1" applyFill="1" applyBorder="1" applyAlignment="1" applyProtection="1">
      <alignment horizontal="center" vertical="center"/>
      <protection/>
    </xf>
    <xf numFmtId="0" fontId="17" fillId="0" borderId="19" xfId="68" applyFont="1" applyFill="1" applyBorder="1" applyAlignment="1" applyProtection="1">
      <alignment horizontal="center" vertical="center"/>
      <protection/>
    </xf>
    <xf numFmtId="166" fontId="15" fillId="0" borderId="28" xfId="46" applyNumberFormat="1" applyFont="1" applyFill="1" applyBorder="1" applyAlignment="1" applyProtection="1">
      <alignment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center" vertical="center" wrapText="1"/>
      <protection/>
    </xf>
    <xf numFmtId="164" fontId="7" fillId="0" borderId="23" xfId="0" applyNumberFormat="1" applyFont="1" applyFill="1" applyBorder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left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8" xfId="0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17" fillId="0" borderId="20" xfId="0" applyFont="1" applyBorder="1" applyAlignment="1" applyProtection="1">
      <alignment horizontal="right" vertical="center" indent="1"/>
      <protection/>
    </xf>
    <xf numFmtId="0" fontId="17" fillId="0" borderId="17" xfId="0" applyFont="1" applyBorder="1" applyAlignment="1" applyProtection="1">
      <alignment horizontal="right" vertical="center" indent="1"/>
      <protection/>
    </xf>
    <xf numFmtId="0" fontId="17" fillId="0" borderId="19" xfId="0" applyFont="1" applyBorder="1" applyAlignment="1" applyProtection="1">
      <alignment horizontal="right" vertical="center" indent="1"/>
      <protection/>
    </xf>
    <xf numFmtId="164" fontId="0" fillId="19" borderId="38" xfId="0" applyNumberFormat="1" applyFont="1" applyFill="1" applyBorder="1" applyAlignment="1" applyProtection="1">
      <alignment horizontal="left" vertical="center" wrapText="1" indent="2"/>
      <protection/>
    </xf>
    <xf numFmtId="3" fontId="3" fillId="0" borderId="28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24" xfId="0" applyFont="1" applyFill="1" applyBorder="1" applyAlignment="1" applyProtection="1">
      <alignment vertical="center"/>
      <protection/>
    </xf>
    <xf numFmtId="0" fontId="7" fillId="0" borderId="25" xfId="0" applyFont="1" applyFill="1" applyBorder="1" applyAlignment="1" applyProtection="1">
      <alignment horizontal="center" vertical="center"/>
      <protection/>
    </xf>
    <xf numFmtId="0" fontId="7" fillId="0" borderId="35" xfId="0" applyFont="1" applyFill="1" applyBorder="1" applyAlignment="1" applyProtection="1">
      <alignment horizontal="center" vertical="center"/>
      <protection/>
    </xf>
    <xf numFmtId="49" fontId="17" fillId="0" borderId="20" xfId="0" applyNumberFormat="1" applyFont="1" applyFill="1" applyBorder="1" applyAlignment="1" applyProtection="1">
      <alignment vertical="center"/>
      <protection/>
    </xf>
    <xf numFmtId="3" fontId="17" fillId="0" borderId="26" xfId="0" applyNumberFormat="1" applyFont="1" applyFill="1" applyBorder="1" applyAlignment="1" applyProtection="1">
      <alignment vertical="center"/>
      <protection/>
    </xf>
    <xf numFmtId="49" fontId="23" fillId="0" borderId="17" xfId="0" applyNumberFormat="1" applyFont="1" applyFill="1" applyBorder="1" applyAlignment="1" applyProtection="1" quotePrefix="1">
      <alignment horizontal="left" vertical="center" indent="1"/>
      <protection/>
    </xf>
    <xf numFmtId="3" fontId="23" fillId="0" borderId="27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vertical="center"/>
      <protection/>
    </xf>
    <xf numFmtId="3" fontId="17" fillId="0" borderId="27" xfId="0" applyNumberFormat="1" applyFont="1" applyFill="1" applyBorder="1" applyAlignment="1" applyProtection="1">
      <alignment vertical="center"/>
      <protection/>
    </xf>
    <xf numFmtId="49" fontId="7" fillId="0" borderId="22" xfId="0" applyNumberFormat="1" applyFont="1" applyFill="1" applyBorder="1" applyAlignment="1" applyProtection="1">
      <alignment vertical="center"/>
      <protection/>
    </xf>
    <xf numFmtId="3" fontId="17" fillId="0" borderId="23" xfId="0" applyNumberFormat="1" applyFont="1" applyFill="1" applyBorder="1" applyAlignment="1" applyProtection="1">
      <alignment vertical="center"/>
      <protection/>
    </xf>
    <xf numFmtId="3" fontId="17" fillId="0" borderId="28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horizontal="left" vertical="center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4" fillId="0" borderId="0" xfId="0" applyNumberFormat="1" applyFont="1" applyFill="1" applyAlignment="1" applyProtection="1">
      <alignment vertical="center" wrapText="1"/>
      <protection/>
    </xf>
    <xf numFmtId="0" fontId="7" fillId="0" borderId="39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7" fillId="0" borderId="35" xfId="0" applyFont="1" applyFill="1" applyBorder="1" applyAlignment="1" applyProtection="1">
      <alignment horizontal="center" vertical="center" wrapText="1"/>
      <protection/>
    </xf>
    <xf numFmtId="0" fontId="7" fillId="0" borderId="40" xfId="0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 vertical="center" wrapText="1"/>
      <protection/>
    </xf>
    <xf numFmtId="164" fontId="7" fillId="0" borderId="42" xfId="0" applyNumberFormat="1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left" vertical="center" wrapText="1" inden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0" fontId="25" fillId="0" borderId="43" xfId="0" applyFont="1" applyBorder="1" applyAlignment="1" applyProtection="1">
      <alignment horizontal="left" wrapText="1" inden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7" fillId="0" borderId="0" xfId="0" applyFont="1" applyFill="1" applyAlignment="1" applyProtection="1">
      <alignment horizontal="left" vertical="center" wrapText="1"/>
      <protection/>
    </xf>
    <xf numFmtId="0" fontId="17" fillId="0" borderId="0" xfId="0" applyFont="1" applyFill="1" applyAlignment="1" applyProtection="1">
      <alignment vertical="center" wrapText="1"/>
      <protection/>
    </xf>
    <xf numFmtId="0" fontId="15" fillId="0" borderId="44" xfId="0" applyFont="1" applyFill="1" applyBorder="1" applyAlignment="1" applyProtection="1">
      <alignment horizontal="center" vertical="center" wrapText="1"/>
      <protection/>
    </xf>
    <xf numFmtId="0" fontId="7" fillId="0" borderId="45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43" xfId="0" applyFont="1" applyFill="1" applyBorder="1" applyAlignment="1" applyProtection="1">
      <alignment vertical="center" wrapText="1"/>
      <protection/>
    </xf>
    <xf numFmtId="0" fontId="26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164" fontId="17" fillId="0" borderId="46" xfId="6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2" xfId="68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70" applyFont="1" applyFill="1" applyBorder="1" applyAlignment="1" applyProtection="1">
      <alignment horizontal="left" vertical="center" indent="1"/>
      <protection/>
    </xf>
    <xf numFmtId="0" fontId="17" fillId="0" borderId="12" xfId="70" applyFont="1" applyFill="1" applyBorder="1" applyAlignment="1" applyProtection="1">
      <alignment horizontal="left" vertical="center" wrapText="1" indent="1"/>
      <protection/>
    </xf>
    <xf numFmtId="0" fontId="17" fillId="0" borderId="11" xfId="70" applyFont="1" applyFill="1" applyBorder="1" applyAlignment="1" applyProtection="1">
      <alignment horizontal="left" vertical="center" wrapText="1" indent="1"/>
      <protection/>
    </xf>
    <xf numFmtId="0" fontId="17" fillId="0" borderId="12" xfId="70" applyFont="1" applyFill="1" applyBorder="1" applyAlignment="1" applyProtection="1">
      <alignment horizontal="left" vertical="center" indent="1"/>
      <protection/>
    </xf>
    <xf numFmtId="0" fontId="7" fillId="0" borderId="23" xfId="70" applyFont="1" applyFill="1" applyBorder="1" applyAlignment="1" applyProtection="1">
      <alignment horizontal="left" indent="1"/>
      <protection/>
    </xf>
    <xf numFmtId="0" fontId="20" fillId="0" borderId="24" xfId="0" applyFont="1" applyFill="1" applyBorder="1" applyAlignment="1" applyProtection="1">
      <alignment horizontal="center" vertical="center" wrapText="1"/>
      <protection/>
    </xf>
    <xf numFmtId="0" fontId="22" fillId="0" borderId="23" xfId="0" applyFont="1" applyBorder="1" applyAlignment="1" applyProtection="1">
      <alignment horizontal="left" vertical="center" wrapText="1" indent="1"/>
      <protection/>
    </xf>
    <xf numFmtId="0" fontId="21" fillId="0" borderId="11" xfId="0" applyFont="1" applyBorder="1" applyAlignment="1" applyProtection="1">
      <alignment horizontal="left" vertical="center" wrapText="1" indent="1"/>
      <protection/>
    </xf>
    <xf numFmtId="0" fontId="21" fillId="0" borderId="15" xfId="0" applyFont="1" applyBorder="1" applyAlignment="1" applyProtection="1">
      <alignment horizontal="left" vertical="center" wrapText="1" indent="1"/>
      <protection/>
    </xf>
    <xf numFmtId="0" fontId="22" fillId="0" borderId="29" xfId="0" applyFont="1" applyBorder="1" applyAlignment="1" applyProtection="1">
      <alignment horizontal="left" vertical="center" wrapText="1" indent="1"/>
      <protection/>
    </xf>
    <xf numFmtId="164" fontId="15" fillId="0" borderId="35" xfId="68" applyNumberFormat="1" applyFont="1" applyFill="1" applyBorder="1" applyAlignment="1" applyProtection="1">
      <alignment horizontal="right" vertical="center" wrapText="1" indent="1"/>
      <protection/>
    </xf>
    <xf numFmtId="164" fontId="15" fillId="0" borderId="28" xfId="68" applyNumberFormat="1" applyFont="1" applyFill="1" applyBorder="1" applyAlignment="1" applyProtection="1">
      <alignment horizontal="right" vertical="center" wrapText="1" indent="1"/>
      <protection/>
    </xf>
    <xf numFmtId="164" fontId="17" fillId="0" borderId="27" xfId="6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3" xfId="6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2" xfId="6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6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8" xfId="68" applyNumberFormat="1" applyFont="1" applyFill="1" applyBorder="1" applyAlignment="1" applyProtection="1">
      <alignment horizontal="right" vertical="center" wrapText="1" indent="1"/>
      <protection/>
    </xf>
    <xf numFmtId="164" fontId="6" fillId="0" borderId="0" xfId="68" applyNumberFormat="1" applyFont="1" applyFill="1" applyBorder="1" applyAlignment="1" applyProtection="1">
      <alignment horizontal="right" vertical="center" wrapText="1" indent="1"/>
      <protection/>
    </xf>
    <xf numFmtId="164" fontId="17" fillId="0" borderId="34" xfId="68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8" xfId="0" applyNumberFormat="1" applyFont="1" applyBorder="1" applyAlignment="1" applyProtection="1">
      <alignment horizontal="right" vertical="center" wrapText="1" indent="1"/>
      <protection/>
    </xf>
    <xf numFmtId="0" fontId="5" fillId="0" borderId="36" xfId="0" applyFont="1" applyFill="1" applyBorder="1" applyAlignment="1" applyProtection="1">
      <alignment horizontal="right" vertical="center"/>
      <protection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8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5" fillId="0" borderId="0" xfId="0" applyNumberFormat="1" applyFont="1" applyFill="1" applyAlignment="1" applyProtection="1">
      <alignment horizontal="right" vertical="center"/>
      <protection/>
    </xf>
    <xf numFmtId="164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8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5" fillId="0" borderId="38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23" xfId="0" applyNumberFormat="1" applyFont="1" applyFill="1" applyBorder="1" applyAlignment="1" applyProtection="1">
      <alignment horizontal="center" vertical="center" wrapText="1"/>
      <protection/>
    </xf>
    <xf numFmtId="164" fontId="15" fillId="0" borderId="28" xfId="0" applyNumberFormat="1" applyFont="1" applyFill="1" applyBorder="1" applyAlignment="1" applyProtection="1">
      <alignment horizontal="center" vertical="center" wrapText="1"/>
      <protection/>
    </xf>
    <xf numFmtId="164" fontId="15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49" xfId="0" applyNumberForma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0" xfId="0" applyNumberForma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51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2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0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53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2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46" xfId="46" applyNumberFormat="1" applyFont="1" applyFill="1" applyBorder="1" applyAlignment="1" applyProtection="1">
      <alignment/>
      <protection locked="0"/>
    </xf>
    <xf numFmtId="0" fontId="17" fillId="0" borderId="12" xfId="68" applyFont="1" applyFill="1" applyBorder="1" applyProtection="1">
      <alignment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37" xfId="0" applyFont="1" applyFill="1" applyBorder="1" applyAlignment="1" applyProtection="1">
      <alignment horizontal="center" vertical="center"/>
      <protection/>
    </xf>
    <xf numFmtId="0" fontId="7" fillId="0" borderId="26" xfId="0" applyFont="1" applyFill="1" applyBorder="1" applyAlignment="1" applyProtection="1" quotePrefix="1">
      <alignment horizontal="right" vertical="center" indent="1"/>
      <protection/>
    </xf>
    <xf numFmtId="0" fontId="7" fillId="0" borderId="35" xfId="0" applyFont="1" applyFill="1" applyBorder="1" applyAlignment="1" applyProtection="1">
      <alignment horizontal="right" vertical="center" wrapText="1" indent="1"/>
      <protection/>
    </xf>
    <xf numFmtId="164" fontId="7" fillId="0" borderId="42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53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7" fillId="0" borderId="0" xfId="0" applyFont="1" applyFill="1" applyAlignment="1" applyProtection="1">
      <alignment horizontal="right" vertical="center" wrapText="1" indent="1"/>
      <protection/>
    </xf>
    <xf numFmtId="164" fontId="15" fillId="0" borderId="53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8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7" fillId="0" borderId="26" xfId="0" applyNumberFormat="1" applyFont="1" applyFill="1" applyBorder="1" applyAlignment="1" applyProtection="1">
      <alignment horizontal="right" vertical="center"/>
      <protection/>
    </xf>
    <xf numFmtId="49" fontId="7" fillId="0" borderId="54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 wrapText="1"/>
      <protection/>
    </xf>
    <xf numFmtId="0" fontId="6" fillId="0" borderId="0" xfId="0" applyFont="1" applyAlignment="1">
      <alignment horizontal="center" wrapText="1"/>
    </xf>
    <xf numFmtId="0" fontId="27" fillId="0" borderId="0" xfId="0" applyFont="1" applyFill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35" xfId="0" applyFont="1" applyBorder="1" applyAlignment="1" applyProtection="1">
      <alignment horizontal="center" vertical="center" wrapText="1"/>
      <protection/>
    </xf>
    <xf numFmtId="0" fontId="20" fillId="0" borderId="30" xfId="0" applyFont="1" applyBorder="1" applyAlignment="1" applyProtection="1">
      <alignment horizontal="left" vertical="center" wrapText="1" indent="1"/>
      <protection/>
    </xf>
    <xf numFmtId="0" fontId="2" fillId="0" borderId="0" xfId="68" applyFont="1" applyFill="1" applyProtection="1">
      <alignment/>
      <protection/>
    </xf>
    <xf numFmtId="0" fontId="2" fillId="0" borderId="0" xfId="68" applyFont="1" applyFill="1" applyAlignment="1" applyProtection="1">
      <alignment horizontal="right" vertical="center" indent="1"/>
      <protection/>
    </xf>
    <xf numFmtId="0" fontId="26" fillId="0" borderId="11" xfId="0" applyFont="1" applyBorder="1" applyAlignment="1">
      <alignment horizontal="justify" wrapText="1"/>
    </xf>
    <xf numFmtId="0" fontId="26" fillId="0" borderId="11" xfId="0" applyFont="1" applyBorder="1" applyAlignment="1">
      <alignment wrapText="1"/>
    </xf>
    <xf numFmtId="0" fontId="26" fillId="0" borderId="37" xfId="0" applyFont="1" applyBorder="1" applyAlignment="1">
      <alignment wrapText="1"/>
    </xf>
    <xf numFmtId="164" fontId="0" fillId="0" borderId="52" xfId="0" applyNumberForma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2" xfId="68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56" xfId="0" applyFont="1" applyFill="1" applyBorder="1" applyAlignment="1" applyProtection="1">
      <alignment horizontal="center" vertical="center" wrapText="1"/>
      <protection/>
    </xf>
    <xf numFmtId="0" fontId="7" fillId="0" borderId="44" xfId="0" applyFont="1" applyFill="1" applyBorder="1" applyAlignment="1" applyProtection="1">
      <alignment horizontal="center" vertical="center" wrapText="1"/>
      <protection/>
    </xf>
    <xf numFmtId="0" fontId="15" fillId="0" borderId="24" xfId="68" applyFont="1" applyFill="1" applyBorder="1" applyAlignment="1" applyProtection="1">
      <alignment horizontal="center" vertical="center" wrapText="1"/>
      <protection/>
    </xf>
    <xf numFmtId="0" fontId="15" fillId="0" borderId="25" xfId="68" applyFont="1" applyFill="1" applyBorder="1" applyAlignment="1" applyProtection="1">
      <alignment horizontal="center" vertical="center" wrapText="1"/>
      <protection/>
    </xf>
    <xf numFmtId="0" fontId="15" fillId="0" borderId="35" xfId="68" applyFont="1" applyFill="1" applyBorder="1" applyAlignment="1" applyProtection="1">
      <alignment horizontal="center" vertical="center" wrapText="1"/>
      <protection/>
    </xf>
    <xf numFmtId="164" fontId="17" fillId="0" borderId="33" xfId="68" applyNumberFormat="1" applyFont="1" applyFill="1" applyBorder="1" applyAlignment="1" applyProtection="1">
      <alignment horizontal="right" vertical="center" wrapText="1" indent="1"/>
      <protection/>
    </xf>
    <xf numFmtId="0" fontId="17" fillId="0" borderId="12" xfId="68" applyFont="1" applyFill="1" applyBorder="1" applyAlignment="1" applyProtection="1">
      <alignment horizontal="left" vertical="center" wrapText="1" indent="6"/>
      <protection/>
    </xf>
    <xf numFmtId="0" fontId="2" fillId="0" borderId="0" xfId="68" applyFill="1" applyProtection="1">
      <alignment/>
      <protection/>
    </xf>
    <xf numFmtId="0" fontId="17" fillId="0" borderId="0" xfId="68" applyFont="1" applyFill="1" applyProtection="1">
      <alignment/>
      <protection/>
    </xf>
    <xf numFmtId="0" fontId="0" fillId="0" borderId="0" xfId="68" applyFont="1" applyFill="1" applyProtection="1">
      <alignment/>
      <protection/>
    </xf>
    <xf numFmtId="0" fontId="21" fillId="0" borderId="12" xfId="0" applyFont="1" applyBorder="1" applyAlignment="1" applyProtection="1">
      <alignment horizontal="left" wrapText="1" indent="1"/>
      <protection/>
    </xf>
    <xf numFmtId="0" fontId="21" fillId="0" borderId="11" xfId="0" applyFont="1" applyBorder="1" applyAlignment="1" applyProtection="1">
      <alignment horizontal="left" wrapText="1" indent="1"/>
      <protection/>
    </xf>
    <xf numFmtId="0" fontId="21" fillId="0" borderId="15" xfId="0" applyFont="1" applyBorder="1" applyAlignment="1" applyProtection="1">
      <alignment horizontal="left" wrapText="1" indent="1"/>
      <protection/>
    </xf>
    <xf numFmtId="0" fontId="21" fillId="0" borderId="15" xfId="0" applyFont="1" applyBorder="1" applyAlignment="1" applyProtection="1">
      <alignment wrapText="1"/>
      <protection/>
    </xf>
    <xf numFmtId="0" fontId="21" fillId="0" borderId="18" xfId="0" applyFont="1" applyBorder="1" applyAlignment="1" applyProtection="1">
      <alignment wrapText="1"/>
      <protection/>
    </xf>
    <xf numFmtId="0" fontId="21" fillId="0" borderId="17" xfId="0" applyFont="1" applyBorder="1" applyAlignment="1" applyProtection="1">
      <alignment wrapText="1"/>
      <protection/>
    </xf>
    <xf numFmtId="0" fontId="21" fillId="0" borderId="19" xfId="0" applyFont="1" applyBorder="1" applyAlignment="1" applyProtection="1">
      <alignment wrapText="1"/>
      <protection/>
    </xf>
    <xf numFmtId="0" fontId="22" fillId="0" borderId="23" xfId="0" applyFont="1" applyBorder="1" applyAlignment="1" applyProtection="1">
      <alignment wrapText="1"/>
      <protection/>
    </xf>
    <xf numFmtId="0" fontId="22" fillId="0" borderId="30" xfId="0" applyFont="1" applyBorder="1" applyAlignment="1" applyProtection="1">
      <alignment wrapText="1"/>
      <protection/>
    </xf>
    <xf numFmtId="0" fontId="2" fillId="0" borderId="0" xfId="68" applyFill="1" applyAlignment="1" applyProtection="1">
      <alignment/>
      <protection/>
    </xf>
    <xf numFmtId="164" fontId="20" fillId="0" borderId="28" xfId="0" applyNumberFormat="1" applyFont="1" applyBorder="1" applyAlignment="1" applyProtection="1" quotePrefix="1">
      <alignment horizontal="right" vertical="center" wrapText="1" indent="1"/>
      <protection/>
    </xf>
    <xf numFmtId="0" fontId="19" fillId="0" borderId="0" xfId="68" applyFont="1" applyFill="1" applyProtection="1">
      <alignment/>
      <protection/>
    </xf>
    <xf numFmtId="0" fontId="6" fillId="0" borderId="0" xfId="68" applyFont="1" applyFill="1" applyProtection="1">
      <alignment/>
      <protection/>
    </xf>
    <xf numFmtId="0" fontId="2" fillId="0" borderId="0" xfId="68" applyFill="1" applyBorder="1" applyProtection="1">
      <alignment/>
      <protection/>
    </xf>
    <xf numFmtId="164" fontId="17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49" fontId="17" fillId="0" borderId="18" xfId="68" applyNumberFormat="1" applyFont="1" applyFill="1" applyBorder="1" applyAlignment="1" applyProtection="1">
      <alignment horizontal="center" vertical="center" wrapText="1"/>
      <protection/>
    </xf>
    <xf numFmtId="49" fontId="17" fillId="0" borderId="17" xfId="68" applyNumberFormat="1" applyFont="1" applyFill="1" applyBorder="1" applyAlignment="1" applyProtection="1">
      <alignment horizontal="center" vertical="center" wrapText="1"/>
      <protection/>
    </xf>
    <xf numFmtId="49" fontId="17" fillId="0" borderId="19" xfId="68" applyNumberFormat="1" applyFont="1" applyFill="1" applyBorder="1" applyAlignment="1" applyProtection="1">
      <alignment horizontal="center" vertical="center" wrapText="1"/>
      <protection/>
    </xf>
    <xf numFmtId="0" fontId="22" fillId="0" borderId="22" xfId="0" applyFont="1" applyBorder="1" applyAlignment="1" applyProtection="1">
      <alignment horizontal="center" wrapText="1"/>
      <protection/>
    </xf>
    <xf numFmtId="0" fontId="21" fillId="0" borderId="18" xfId="0" applyFont="1" applyBorder="1" applyAlignment="1" applyProtection="1">
      <alignment horizontal="center" wrapText="1"/>
      <protection/>
    </xf>
    <xf numFmtId="0" fontId="21" fillId="0" borderId="17" xfId="0" applyFont="1" applyBorder="1" applyAlignment="1" applyProtection="1">
      <alignment horizontal="center" wrapText="1"/>
      <protection/>
    </xf>
    <xf numFmtId="0" fontId="21" fillId="0" borderId="19" xfId="0" applyFont="1" applyBorder="1" applyAlignment="1" applyProtection="1">
      <alignment horizontal="center" wrapText="1"/>
      <protection/>
    </xf>
    <xf numFmtId="0" fontId="22" fillId="0" borderId="29" xfId="0" applyFont="1" applyBorder="1" applyAlignment="1" applyProtection="1">
      <alignment horizontal="center" wrapText="1"/>
      <protection/>
    </xf>
    <xf numFmtId="49" fontId="17" fillId="0" borderId="20" xfId="68" applyNumberFormat="1" applyFont="1" applyFill="1" applyBorder="1" applyAlignment="1" applyProtection="1">
      <alignment horizontal="center" vertical="center" wrapText="1"/>
      <protection/>
    </xf>
    <xf numFmtId="49" fontId="17" fillId="0" borderId="16" xfId="68" applyNumberFormat="1" applyFont="1" applyFill="1" applyBorder="1" applyAlignment="1" applyProtection="1">
      <alignment horizontal="center" vertical="center" wrapText="1"/>
      <protection/>
    </xf>
    <xf numFmtId="49" fontId="17" fillId="0" borderId="21" xfId="68" applyNumberFormat="1" applyFont="1" applyFill="1" applyBorder="1" applyAlignment="1" applyProtection="1">
      <alignment horizontal="center" vertical="center" wrapText="1"/>
      <protection/>
    </xf>
    <xf numFmtId="0" fontId="22" fillId="0" borderId="29" xfId="0" applyFont="1" applyBorder="1" applyAlignment="1" applyProtection="1">
      <alignment horizontal="center" vertical="center" wrapText="1"/>
      <protection/>
    </xf>
    <xf numFmtId="0" fontId="7" fillId="0" borderId="39" xfId="0" applyFont="1" applyFill="1" applyBorder="1" applyAlignment="1" applyProtection="1">
      <alignment horizontal="center" vertical="center" wrapText="1"/>
      <protection/>
    </xf>
    <xf numFmtId="49" fontId="17" fillId="0" borderId="20" xfId="0" applyNumberFormat="1" applyFont="1" applyFill="1" applyBorder="1" applyAlignment="1" applyProtection="1">
      <alignment horizontal="center" vertical="center" wrapText="1"/>
      <protection/>
    </xf>
    <xf numFmtId="49" fontId="17" fillId="0" borderId="17" xfId="0" applyNumberFormat="1" applyFont="1" applyFill="1" applyBorder="1" applyAlignment="1" applyProtection="1">
      <alignment horizontal="center" vertical="center" wrapText="1"/>
      <protection/>
    </xf>
    <xf numFmtId="49" fontId="17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68" applyFont="1" applyFill="1" applyBorder="1" applyAlignment="1" applyProtection="1">
      <alignment horizontal="left" vertical="center" wrapText="1" indent="1"/>
      <protection/>
    </xf>
    <xf numFmtId="0" fontId="17" fillId="0" borderId="11" xfId="68" applyFont="1" applyFill="1" applyBorder="1" applyAlignment="1" applyProtection="1">
      <alignment horizontal="left" vertical="center" wrapText="1" indent="1"/>
      <protection/>
    </xf>
    <xf numFmtId="0" fontId="26" fillId="0" borderId="0" xfId="0" applyFont="1" applyAlignment="1" applyProtection="1">
      <alignment horizontal="right" vertical="top"/>
      <protection/>
    </xf>
    <xf numFmtId="0" fontId="6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164" fontId="17" fillId="0" borderId="33" xfId="6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8" xfId="6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6" xfId="0" applyNumberFormat="1" applyFill="1" applyBorder="1" applyAlignment="1" applyProtection="1">
      <alignment horizontal="left" vertical="center" wrapText="1"/>
      <protection locked="0"/>
    </xf>
    <xf numFmtId="49" fontId="1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0" xfId="70" applyFont="1" applyFill="1" applyBorder="1" applyAlignment="1" applyProtection="1">
      <alignment horizontal="left" vertical="center" wrapText="1" indent="1"/>
      <protection/>
    </xf>
    <xf numFmtId="164" fontId="23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30" fillId="0" borderId="27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2" fillId="0" borderId="0" xfId="67" applyFont="1">
      <alignment/>
      <protection/>
    </xf>
    <xf numFmtId="166" fontId="8" fillId="0" borderId="0" xfId="46" applyNumberFormat="1" applyFont="1" applyAlignment="1">
      <alignment horizontal="center"/>
    </xf>
    <xf numFmtId="0" fontId="32" fillId="0" borderId="0" xfId="67">
      <alignment/>
      <protection/>
    </xf>
    <xf numFmtId="0" fontId="8" fillId="0" borderId="0" xfId="67" applyFont="1" applyAlignment="1">
      <alignment horizontal="center"/>
      <protection/>
    </xf>
    <xf numFmtId="166" fontId="0" fillId="0" borderId="0" xfId="46" applyNumberFormat="1" applyFont="1" applyAlignment="1">
      <alignment/>
    </xf>
    <xf numFmtId="166" fontId="2" fillId="0" borderId="0" xfId="46" applyNumberFormat="1" applyFont="1" applyAlignment="1">
      <alignment/>
    </xf>
    <xf numFmtId="0" fontId="34" fillId="0" borderId="0" xfId="67" applyFont="1" applyAlignment="1">
      <alignment horizontal="centerContinuous"/>
      <protection/>
    </xf>
    <xf numFmtId="166" fontId="34" fillId="0" borderId="0" xfId="46" applyNumberFormat="1" applyFont="1" applyAlignment="1">
      <alignment horizontal="centerContinuous"/>
    </xf>
    <xf numFmtId="166" fontId="8" fillId="0" borderId="0" xfId="46" applyNumberFormat="1" applyFont="1" applyAlignment="1">
      <alignment horizontal="right"/>
    </xf>
    <xf numFmtId="0" fontId="6" fillId="0" borderId="57" xfId="67" applyFont="1" applyBorder="1" applyAlignment="1">
      <alignment vertical="center"/>
      <protection/>
    </xf>
    <xf numFmtId="0" fontId="2" fillId="0" borderId="58" xfId="67" applyFont="1" applyBorder="1" applyAlignment="1">
      <alignment vertical="center"/>
      <protection/>
    </xf>
    <xf numFmtId="0" fontId="2" fillId="0" borderId="59" xfId="67" applyFont="1" applyBorder="1" applyAlignment="1">
      <alignment vertical="center"/>
      <protection/>
    </xf>
    <xf numFmtId="166" fontId="6" fillId="0" borderId="38" xfId="46" applyNumberFormat="1" applyFont="1" applyBorder="1" applyAlignment="1">
      <alignment horizontal="center" vertical="center"/>
    </xf>
    <xf numFmtId="0" fontId="32" fillId="0" borderId="0" xfId="67" applyAlignment="1">
      <alignment vertical="center"/>
      <protection/>
    </xf>
    <xf numFmtId="166" fontId="6" fillId="0" borderId="56" xfId="46" applyNumberFormat="1" applyFont="1" applyBorder="1" applyAlignment="1">
      <alignment/>
    </xf>
    <xf numFmtId="166" fontId="6" fillId="0" borderId="60" xfId="46" applyNumberFormat="1" applyFont="1" applyBorder="1" applyAlignment="1">
      <alignment/>
    </xf>
    <xf numFmtId="166" fontId="6" fillId="0" borderId="61" xfId="46" applyNumberFormat="1" applyFont="1" applyBorder="1" applyAlignment="1">
      <alignment/>
    </xf>
    <xf numFmtId="0" fontId="32" fillId="0" borderId="0" xfId="67" applyFill="1" applyBorder="1">
      <alignment/>
      <protection/>
    </xf>
    <xf numFmtId="0" fontId="32" fillId="0" borderId="0" xfId="67" applyBorder="1">
      <alignment/>
      <protection/>
    </xf>
    <xf numFmtId="166" fontId="6" fillId="0" borderId="62" xfId="46" applyNumberFormat="1" applyFont="1" applyBorder="1" applyAlignment="1">
      <alignment/>
    </xf>
    <xf numFmtId="166" fontId="2" fillId="0" borderId="63" xfId="46" applyNumberFormat="1" applyFont="1" applyBorder="1" applyAlignment="1" quotePrefix="1">
      <alignment/>
    </xf>
    <xf numFmtId="166" fontId="2" fillId="0" borderId="46" xfId="46" applyNumberFormat="1" applyFont="1" applyBorder="1" applyAlignment="1" quotePrefix="1">
      <alignment/>
    </xf>
    <xf numFmtId="166" fontId="2" fillId="0" borderId="46" xfId="46" applyNumberFormat="1" applyFont="1" applyBorder="1" applyAlignment="1">
      <alignment/>
    </xf>
    <xf numFmtId="0" fontId="0" fillId="0" borderId="62" xfId="67" applyFont="1" applyBorder="1" quotePrefix="1">
      <alignment/>
      <protection/>
    </xf>
    <xf numFmtId="0" fontId="0" fillId="0" borderId="63" xfId="67" applyFont="1" applyBorder="1">
      <alignment/>
      <protection/>
    </xf>
    <xf numFmtId="0" fontId="0" fillId="0" borderId="46" xfId="67" applyFont="1" applyBorder="1">
      <alignment/>
      <protection/>
    </xf>
    <xf numFmtId="166" fontId="0" fillId="0" borderId="46" xfId="46" applyNumberFormat="1" applyFont="1" applyBorder="1" applyAlignment="1">
      <alignment/>
    </xf>
    <xf numFmtId="0" fontId="0" fillId="0" borderId="0" xfId="67" applyFont="1" applyBorder="1">
      <alignment/>
      <protection/>
    </xf>
    <xf numFmtId="166" fontId="0" fillId="0" borderId="0" xfId="46" applyNumberFormat="1" applyFont="1" applyBorder="1" applyAlignment="1">
      <alignment/>
    </xf>
    <xf numFmtId="166" fontId="0" fillId="0" borderId="0" xfId="46" applyNumberFormat="1" applyFont="1" applyBorder="1" applyAlignment="1">
      <alignment/>
    </xf>
    <xf numFmtId="0" fontId="0" fillId="0" borderId="62" xfId="67" applyFont="1" applyBorder="1">
      <alignment/>
      <protection/>
    </xf>
    <xf numFmtId="166" fontId="35" fillId="0" borderId="0" xfId="46" applyNumberFormat="1" applyFont="1" applyBorder="1" applyAlignment="1">
      <alignment/>
    </xf>
    <xf numFmtId="0" fontId="0" fillId="0" borderId="62" xfId="67" applyFont="1" applyBorder="1">
      <alignment/>
      <protection/>
    </xf>
    <xf numFmtId="0" fontId="0" fillId="0" borderId="63" xfId="67" applyFont="1" applyBorder="1">
      <alignment/>
      <protection/>
    </xf>
    <xf numFmtId="0" fontId="35" fillId="0" borderId="63" xfId="67" applyFont="1" applyBorder="1">
      <alignment/>
      <protection/>
    </xf>
    <xf numFmtId="0" fontId="35" fillId="0" borderId="46" xfId="67" applyFont="1" applyBorder="1">
      <alignment/>
      <protection/>
    </xf>
    <xf numFmtId="166" fontId="0" fillId="0" borderId="46" xfId="46" applyNumberFormat="1" applyFont="1" applyBorder="1" applyAlignment="1">
      <alignment/>
    </xf>
    <xf numFmtId="166" fontId="6" fillId="0" borderId="63" xfId="46" applyNumberFormat="1" applyFont="1" applyBorder="1" applyAlignment="1">
      <alignment/>
    </xf>
    <xf numFmtId="166" fontId="6" fillId="0" borderId="46" xfId="46" applyNumberFormat="1" applyFont="1" applyBorder="1" applyAlignment="1">
      <alignment/>
    </xf>
    <xf numFmtId="166" fontId="3" fillId="0" borderId="46" xfId="46" applyNumberFormat="1" applyFont="1" applyBorder="1" applyAlignment="1">
      <alignment/>
    </xf>
    <xf numFmtId="166" fontId="6" fillId="0" borderId="39" xfId="46" applyNumberFormat="1" applyFont="1" applyBorder="1" applyAlignment="1">
      <alignment/>
    </xf>
    <xf numFmtId="166" fontId="6" fillId="0" borderId="64" xfId="46" applyNumberFormat="1" applyFont="1" applyBorder="1" applyAlignment="1">
      <alignment/>
    </xf>
    <xf numFmtId="166" fontId="6" fillId="0" borderId="65" xfId="46" applyNumberFormat="1" applyFont="1" applyBorder="1" applyAlignment="1">
      <alignment/>
    </xf>
    <xf numFmtId="166" fontId="3" fillId="0" borderId="65" xfId="46" applyNumberFormat="1" applyFont="1" applyBorder="1" applyAlignment="1">
      <alignment/>
    </xf>
    <xf numFmtId="0" fontId="0" fillId="0" borderId="0" xfId="72" applyFont="1">
      <alignment/>
      <protection/>
    </xf>
    <xf numFmtId="0" fontId="18" fillId="0" borderId="0" xfId="69" applyFont="1" applyAlignment="1">
      <alignment horizontal="centerContinuous"/>
      <protection/>
    </xf>
    <xf numFmtId="0" fontId="32" fillId="0" borderId="0" xfId="72">
      <alignment/>
      <protection/>
    </xf>
    <xf numFmtId="0" fontId="18" fillId="0" borderId="0" xfId="72" applyFont="1" applyAlignment="1">
      <alignment horizontal="centerContinuous"/>
      <protection/>
    </xf>
    <xf numFmtId="0" fontId="23" fillId="0" borderId="0" xfId="72" applyFont="1" applyAlignment="1">
      <alignment horizontal="centerContinuous"/>
      <protection/>
    </xf>
    <xf numFmtId="0" fontId="23" fillId="0" borderId="0" xfId="69" applyFont="1" applyFill="1" applyAlignment="1">
      <alignment horizontal="centerContinuous"/>
      <protection/>
    </xf>
    <xf numFmtId="0" fontId="34" fillId="0" borderId="0" xfId="72" applyFont="1" applyAlignment="1">
      <alignment horizontal="centerContinuous"/>
      <protection/>
    </xf>
    <xf numFmtId="0" fontId="32" fillId="0" borderId="0" xfId="72" applyFont="1">
      <alignment/>
      <protection/>
    </xf>
    <xf numFmtId="0" fontId="17" fillId="0" borderId="57" xfId="72" applyFont="1" applyBorder="1">
      <alignment/>
      <protection/>
    </xf>
    <xf numFmtId="0" fontId="15" fillId="0" borderId="51" xfId="72" applyFont="1" applyBorder="1" applyAlignment="1">
      <alignment horizontal="center"/>
      <protection/>
    </xf>
    <xf numFmtId="0" fontId="15" fillId="0" borderId="20" xfId="72" applyFont="1" applyBorder="1" applyAlignment="1">
      <alignment horizontal="center"/>
      <protection/>
    </xf>
    <xf numFmtId="0" fontId="15" fillId="0" borderId="13" xfId="72" applyFont="1" applyBorder="1" applyAlignment="1">
      <alignment horizontal="center"/>
      <protection/>
    </xf>
    <xf numFmtId="0" fontId="15" fillId="0" borderId="26" xfId="72" applyFont="1" applyBorder="1" applyAlignment="1">
      <alignment horizontal="center"/>
      <protection/>
    </xf>
    <xf numFmtId="0" fontId="15" fillId="0" borderId="66" xfId="72" applyFont="1" applyBorder="1" applyAlignment="1">
      <alignment horizontal="center"/>
      <protection/>
    </xf>
    <xf numFmtId="0" fontId="15" fillId="0" borderId="67" xfId="72" applyFont="1" applyBorder="1" applyAlignment="1">
      <alignment horizontal="center"/>
      <protection/>
    </xf>
    <xf numFmtId="0" fontId="15" fillId="0" borderId="21" xfId="72" applyFont="1" applyBorder="1" applyAlignment="1">
      <alignment horizontal="center"/>
      <protection/>
    </xf>
    <xf numFmtId="0" fontId="15" fillId="0" borderId="37" xfId="72" applyFont="1" applyBorder="1" applyAlignment="1">
      <alignment horizontal="center"/>
      <protection/>
    </xf>
    <xf numFmtId="0" fontId="15" fillId="0" borderId="34" xfId="72" applyFont="1" applyBorder="1" applyAlignment="1">
      <alignment horizontal="center"/>
      <protection/>
    </xf>
    <xf numFmtId="0" fontId="15" fillId="0" borderId="68" xfId="72" applyFont="1" applyBorder="1" applyAlignment="1">
      <alignment horizontal="center"/>
      <protection/>
    </xf>
    <xf numFmtId="0" fontId="17" fillId="0" borderId="69" xfId="72" applyFont="1" applyBorder="1" applyAlignment="1">
      <alignment horizontal="left"/>
      <protection/>
    </xf>
    <xf numFmtId="0" fontId="17" fillId="0" borderId="50" xfId="72" applyFont="1" applyBorder="1" applyAlignment="1">
      <alignment horizontal="left"/>
      <protection/>
    </xf>
    <xf numFmtId="0" fontId="17" fillId="0" borderId="50" xfId="71" applyFont="1" applyBorder="1" applyAlignment="1" quotePrefix="1">
      <alignment horizontal="left"/>
      <protection/>
    </xf>
    <xf numFmtId="3" fontId="17" fillId="0" borderId="11" xfId="46" applyNumberFormat="1" applyFont="1" applyBorder="1" applyAlignment="1">
      <alignment horizontal="right"/>
    </xf>
    <xf numFmtId="0" fontId="17" fillId="0" borderId="70" xfId="71" applyFont="1" applyBorder="1" applyAlignment="1">
      <alignment horizontal="left"/>
      <protection/>
    </xf>
    <xf numFmtId="0" fontId="0" fillId="0" borderId="44" xfId="71" applyFont="1" applyBorder="1">
      <alignment/>
      <protection/>
    </xf>
    <xf numFmtId="3" fontId="15" fillId="0" borderId="22" xfId="46" applyNumberFormat="1" applyFont="1" applyBorder="1" applyAlignment="1">
      <alignment horizontal="right"/>
    </xf>
    <xf numFmtId="3" fontId="15" fillId="0" borderId="38" xfId="46" applyNumberFormat="1" applyFont="1" applyBorder="1" applyAlignment="1">
      <alignment horizontal="right"/>
    </xf>
    <xf numFmtId="0" fontId="32" fillId="0" borderId="0" xfId="65">
      <alignment/>
      <protection/>
    </xf>
    <xf numFmtId="0" fontId="0" fillId="0" borderId="0" xfId="65" applyFont="1">
      <alignment/>
      <protection/>
    </xf>
    <xf numFmtId="0" fontId="38" fillId="0" borderId="0" xfId="65" applyFont="1" applyAlignment="1">
      <alignment horizontal="centerContinuous"/>
      <protection/>
    </xf>
    <xf numFmtId="0" fontId="3" fillId="0" borderId="71" xfId="65" applyFont="1" applyBorder="1" applyAlignment="1">
      <alignment horizontal="center" vertical="center" wrapText="1"/>
      <protection/>
    </xf>
    <xf numFmtId="0" fontId="32" fillId="0" borderId="0" xfId="65" applyFont="1">
      <alignment/>
      <protection/>
    </xf>
    <xf numFmtId="0" fontId="3" fillId="0" borderId="56" xfId="65" applyFont="1" applyBorder="1" applyAlignment="1">
      <alignment horizontal="left" vertical="center" wrapText="1"/>
      <protection/>
    </xf>
    <xf numFmtId="0" fontId="0" fillId="0" borderId="72" xfId="65" applyFont="1" applyBorder="1" applyAlignment="1">
      <alignment horizontal="left" vertical="center" wrapText="1"/>
      <protection/>
    </xf>
    <xf numFmtId="0" fontId="0" fillId="0" borderId="72" xfId="65" applyFont="1" applyBorder="1" applyAlignment="1">
      <alignment wrapText="1"/>
      <protection/>
    </xf>
    <xf numFmtId="0" fontId="6" fillId="0" borderId="72" xfId="65" applyFont="1" applyBorder="1" applyAlignment="1">
      <alignment wrapText="1"/>
      <protection/>
    </xf>
    <xf numFmtId="0" fontId="0" fillId="0" borderId="62" xfId="65" applyFont="1" applyBorder="1" applyAlignment="1">
      <alignment wrapText="1"/>
      <protection/>
    </xf>
    <xf numFmtId="0" fontId="0" fillId="0" borderId="62" xfId="65" applyFont="1" applyBorder="1">
      <alignment/>
      <protection/>
    </xf>
    <xf numFmtId="0" fontId="6" fillId="0" borderId="62" xfId="65" applyFont="1" applyBorder="1" applyAlignment="1">
      <alignment wrapText="1"/>
      <protection/>
    </xf>
    <xf numFmtId="0" fontId="0" fillId="0" borderId="62" xfId="65" applyFont="1" applyBorder="1">
      <alignment/>
      <protection/>
    </xf>
    <xf numFmtId="0" fontId="0" fillId="0" borderId="62" xfId="65" applyFont="1" applyBorder="1" applyAlignment="1">
      <alignment wrapText="1"/>
      <protection/>
    </xf>
    <xf numFmtId="3" fontId="3" fillId="0" borderId="73" xfId="65" applyNumberFormat="1" applyFont="1" applyBorder="1" applyAlignment="1">
      <alignment horizontal="center" vertical="center" wrapText="1"/>
      <protection/>
    </xf>
    <xf numFmtId="166" fontId="0" fillId="0" borderId="49" xfId="46" applyNumberFormat="1" applyFont="1" applyBorder="1" applyAlignment="1">
      <alignment horizontal="center"/>
    </xf>
    <xf numFmtId="166" fontId="24" fillId="0" borderId="49" xfId="46" applyNumberFormat="1" applyFont="1" applyBorder="1" applyAlignment="1">
      <alignment horizontal="center"/>
    </xf>
    <xf numFmtId="0" fontId="17" fillId="0" borderId="25" xfId="0" applyFont="1" applyBorder="1" applyAlignment="1" applyProtection="1">
      <alignment horizontal="left" vertical="center" indent="1"/>
      <protection locked="0"/>
    </xf>
    <xf numFmtId="0" fontId="17" fillId="0" borderId="12" xfId="0" applyFont="1" applyBorder="1" applyAlignment="1" applyProtection="1">
      <alignment horizontal="left" vertical="center" indent="1"/>
      <protection locked="0"/>
    </xf>
    <xf numFmtId="0" fontId="17" fillId="0" borderId="10" xfId="0" applyFont="1" applyBorder="1" applyAlignment="1" applyProtection="1">
      <alignment horizontal="left" vertical="center" indent="1"/>
      <protection locked="0"/>
    </xf>
    <xf numFmtId="0" fontId="32" fillId="0" borderId="0" xfId="66">
      <alignment/>
      <protection/>
    </xf>
    <xf numFmtId="0" fontId="17" fillId="0" borderId="0" xfId="66" applyFont="1">
      <alignment/>
      <protection/>
    </xf>
    <xf numFmtId="0" fontId="15" fillId="0" borderId="0" xfId="66" applyFont="1">
      <alignment/>
      <protection/>
    </xf>
    <xf numFmtId="0" fontId="37" fillId="0" borderId="0" xfId="66" applyFont="1">
      <alignment/>
      <protection/>
    </xf>
    <xf numFmtId="0" fontId="0" fillId="0" borderId="0" xfId="66" applyFont="1">
      <alignment/>
      <protection/>
    </xf>
    <xf numFmtId="0" fontId="16" fillId="0" borderId="0" xfId="66" applyFont="1" applyAlignment="1">
      <alignment horizontal="right"/>
      <protection/>
    </xf>
    <xf numFmtId="49" fontId="34" fillId="0" borderId="0" xfId="66" applyNumberFormat="1" applyFont="1" applyAlignment="1">
      <alignment horizontal="centerContinuous"/>
      <protection/>
    </xf>
    <xf numFmtId="0" fontId="17" fillId="0" borderId="0" xfId="66" applyFont="1" applyAlignment="1">
      <alignment horizontal="centerContinuous"/>
      <protection/>
    </xf>
    <xf numFmtId="0" fontId="15" fillId="0" borderId="0" xfId="66" applyFont="1" applyAlignment="1">
      <alignment horizontal="centerContinuous"/>
      <protection/>
    </xf>
    <xf numFmtId="0" fontId="0" fillId="0" borderId="0" xfId="66" applyFont="1" applyAlignment="1">
      <alignment horizontal="centerContinuous"/>
      <protection/>
    </xf>
    <xf numFmtId="0" fontId="3" fillId="0" borderId="0" xfId="66" applyFont="1" applyAlignment="1">
      <alignment horizontal="centerContinuous"/>
      <protection/>
    </xf>
    <xf numFmtId="0" fontId="34" fillId="0" borderId="0" xfId="66" applyFont="1" applyAlignment="1">
      <alignment horizontal="centerContinuous"/>
      <protection/>
    </xf>
    <xf numFmtId="0" fontId="40" fillId="0" borderId="0" xfId="66" applyFont="1" applyAlignment="1">
      <alignment horizontal="centerContinuous"/>
      <protection/>
    </xf>
    <xf numFmtId="0" fontId="6" fillId="0" borderId="57" xfId="66" applyFont="1" applyBorder="1">
      <alignment/>
      <protection/>
    </xf>
    <xf numFmtId="0" fontId="6" fillId="0" borderId="58" xfId="66" applyFont="1" applyBorder="1" applyAlignment="1">
      <alignment horizontal="center"/>
      <protection/>
    </xf>
    <xf numFmtId="0" fontId="16" fillId="0" borderId="51" xfId="66" applyFont="1" applyBorder="1" applyAlignment="1">
      <alignment horizontal="center"/>
      <protection/>
    </xf>
    <xf numFmtId="0" fontId="7" fillId="0" borderId="19" xfId="66" applyFont="1" applyBorder="1" applyAlignment="1">
      <alignment horizontal="center"/>
      <protection/>
    </xf>
    <xf numFmtId="0" fontId="7" fillId="0" borderId="15" xfId="66" applyFont="1" applyBorder="1" applyAlignment="1">
      <alignment horizontal="center"/>
      <protection/>
    </xf>
    <xf numFmtId="0" fontId="7" fillId="0" borderId="32" xfId="66" applyFont="1" applyBorder="1" applyAlignment="1">
      <alignment horizontal="center"/>
      <protection/>
    </xf>
    <xf numFmtId="0" fontId="7" fillId="0" borderId="52" xfId="66" applyFont="1" applyBorder="1" applyAlignment="1">
      <alignment horizontal="center"/>
      <protection/>
    </xf>
    <xf numFmtId="0" fontId="14" fillId="0" borderId="67" xfId="66" applyFont="1" applyBorder="1">
      <alignment/>
      <protection/>
    </xf>
    <xf numFmtId="0" fontId="7" fillId="0" borderId="16" xfId="66" applyFont="1" applyBorder="1" applyAlignment="1">
      <alignment horizontal="center"/>
      <protection/>
    </xf>
    <xf numFmtId="0" fontId="7" fillId="0" borderId="10" xfId="66" applyFont="1" applyBorder="1" applyAlignment="1">
      <alignment horizontal="center"/>
      <protection/>
    </xf>
    <xf numFmtId="0" fontId="7" fillId="0" borderId="48" xfId="66" applyFont="1" applyBorder="1" applyAlignment="1">
      <alignment horizontal="center"/>
      <protection/>
    </xf>
    <xf numFmtId="0" fontId="7" fillId="0" borderId="0" xfId="66" applyFont="1" applyBorder="1" applyAlignment="1">
      <alignment horizontal="center"/>
      <protection/>
    </xf>
    <xf numFmtId="0" fontId="14" fillId="0" borderId="56" xfId="66" applyFont="1" applyBorder="1">
      <alignment/>
      <protection/>
    </xf>
    <xf numFmtId="3" fontId="7" fillId="0" borderId="13" xfId="66" applyNumberFormat="1" applyFont="1" applyBorder="1" applyAlignment="1">
      <alignment horizontal="center"/>
      <protection/>
    </xf>
    <xf numFmtId="3" fontId="14" fillId="0" borderId="13" xfId="66" applyNumberFormat="1" applyFont="1" applyBorder="1" applyAlignment="1">
      <alignment horizontal="right"/>
      <protection/>
    </xf>
    <xf numFmtId="3" fontId="14" fillId="0" borderId="13" xfId="66" applyNumberFormat="1" applyFont="1" applyBorder="1" applyAlignment="1">
      <alignment horizontal="center"/>
      <protection/>
    </xf>
    <xf numFmtId="3" fontId="7" fillId="0" borderId="26" xfId="66" applyNumberFormat="1" applyFont="1" applyBorder="1">
      <alignment/>
      <protection/>
    </xf>
    <xf numFmtId="3" fontId="7" fillId="0" borderId="58" xfId="66" applyNumberFormat="1" applyFont="1" applyBorder="1">
      <alignment/>
      <protection/>
    </xf>
    <xf numFmtId="3" fontId="14" fillId="0" borderId="20" xfId="66" applyNumberFormat="1" applyFont="1" applyBorder="1" applyAlignment="1">
      <alignment horizontal="right"/>
      <protection/>
    </xf>
    <xf numFmtId="3" fontId="14" fillId="0" borderId="13" xfId="66" applyNumberFormat="1" applyFont="1" applyBorder="1" applyAlignment="1">
      <alignment/>
      <protection/>
    </xf>
    <xf numFmtId="0" fontId="33" fillId="0" borderId="0" xfId="66" applyFont="1">
      <alignment/>
      <protection/>
    </xf>
    <xf numFmtId="0" fontId="14" fillId="0" borderId="62" xfId="66" applyFont="1" applyBorder="1">
      <alignment/>
      <protection/>
    </xf>
    <xf numFmtId="3" fontId="14" fillId="0" borderId="17" xfId="66" applyNumberFormat="1" applyFont="1" applyBorder="1">
      <alignment/>
      <protection/>
    </xf>
    <xf numFmtId="3" fontId="14" fillId="0" borderId="11" xfId="66" applyNumberFormat="1" applyFont="1" applyBorder="1">
      <alignment/>
      <protection/>
    </xf>
    <xf numFmtId="3" fontId="7" fillId="0" borderId="27" xfId="66" applyNumberFormat="1" applyFont="1" applyBorder="1">
      <alignment/>
      <protection/>
    </xf>
    <xf numFmtId="3" fontId="7" fillId="0" borderId="52" xfId="66" applyNumberFormat="1" applyFont="1" applyBorder="1">
      <alignment/>
      <protection/>
    </xf>
    <xf numFmtId="0" fontId="14" fillId="0" borderId="62" xfId="66" applyFont="1" applyBorder="1">
      <alignment/>
      <protection/>
    </xf>
    <xf numFmtId="3" fontId="14" fillId="0" borderId="17" xfId="66" applyNumberFormat="1" applyFont="1" applyBorder="1">
      <alignment/>
      <protection/>
    </xf>
    <xf numFmtId="3" fontId="7" fillId="0" borderId="17" xfId="66" applyNumberFormat="1" applyFont="1" applyBorder="1">
      <alignment/>
      <protection/>
    </xf>
    <xf numFmtId="3" fontId="7" fillId="0" borderId="11" xfId="66" applyNumberFormat="1" applyFont="1" applyBorder="1">
      <alignment/>
      <protection/>
    </xf>
    <xf numFmtId="3" fontId="14" fillId="0" borderId="11" xfId="66" applyNumberFormat="1" applyFont="1" applyBorder="1">
      <alignment/>
      <protection/>
    </xf>
    <xf numFmtId="49" fontId="14" fillId="0" borderId="62" xfId="66" applyNumberFormat="1" applyFont="1" applyBorder="1">
      <alignment/>
      <protection/>
    </xf>
    <xf numFmtId="3" fontId="42" fillId="0" borderId="11" xfId="66" applyNumberFormat="1" applyFont="1" applyBorder="1">
      <alignment/>
      <protection/>
    </xf>
    <xf numFmtId="3" fontId="43" fillId="0" borderId="11" xfId="66" applyNumberFormat="1" applyFont="1" applyBorder="1">
      <alignment/>
      <protection/>
    </xf>
    <xf numFmtId="3" fontId="7" fillId="0" borderId="27" xfId="66" applyNumberFormat="1" applyFont="1" applyBorder="1">
      <alignment/>
      <protection/>
    </xf>
    <xf numFmtId="3" fontId="44" fillId="0" borderId="11" xfId="66" applyNumberFormat="1" applyFont="1" applyBorder="1">
      <alignment/>
      <protection/>
    </xf>
    <xf numFmtId="3" fontId="16" fillId="0" borderId="52" xfId="66" applyNumberFormat="1" applyFont="1" applyBorder="1">
      <alignment/>
      <protection/>
    </xf>
    <xf numFmtId="49" fontId="14" fillId="0" borderId="62" xfId="66" applyNumberFormat="1" applyFont="1" applyBorder="1">
      <alignment/>
      <protection/>
    </xf>
    <xf numFmtId="3" fontId="42" fillId="0" borderId="11" xfId="66" applyNumberFormat="1" applyFont="1" applyBorder="1">
      <alignment/>
      <protection/>
    </xf>
    <xf numFmtId="0" fontId="7" fillId="0" borderId="62" xfId="66" applyFont="1" applyBorder="1">
      <alignment/>
      <protection/>
    </xf>
    <xf numFmtId="3" fontId="7" fillId="0" borderId="11" xfId="66" applyNumberFormat="1" applyFont="1" applyBorder="1">
      <alignment/>
      <protection/>
    </xf>
    <xf numFmtId="49" fontId="42" fillId="0" borderId="62" xfId="66" applyNumberFormat="1" applyFont="1" applyBorder="1">
      <alignment/>
      <protection/>
    </xf>
    <xf numFmtId="3" fontId="16" fillId="0" borderId="27" xfId="66" applyNumberFormat="1" applyFont="1" applyBorder="1">
      <alignment/>
      <protection/>
    </xf>
    <xf numFmtId="0" fontId="0" fillId="0" borderId="17" xfId="66" applyFont="1" applyBorder="1">
      <alignment/>
      <protection/>
    </xf>
    <xf numFmtId="3" fontId="42" fillId="0" borderId="0" xfId="66" applyNumberFormat="1" applyFont="1" applyBorder="1">
      <alignment/>
      <protection/>
    </xf>
    <xf numFmtId="3" fontId="16" fillId="0" borderId="0" xfId="66" applyNumberFormat="1" applyFont="1" applyBorder="1">
      <alignment/>
      <protection/>
    </xf>
    <xf numFmtId="3" fontId="42" fillId="0" borderId="17" xfId="66" applyNumberFormat="1" applyFont="1" applyBorder="1">
      <alignment/>
      <protection/>
    </xf>
    <xf numFmtId="3" fontId="16" fillId="0" borderId="27" xfId="66" applyNumberFormat="1" applyFont="1" applyBorder="1">
      <alignment/>
      <protection/>
    </xf>
    <xf numFmtId="0" fontId="14" fillId="0" borderId="40" xfId="66" applyFont="1" applyBorder="1">
      <alignment/>
      <protection/>
    </xf>
    <xf numFmtId="3" fontId="14" fillId="0" borderId="19" xfId="66" applyNumberFormat="1" applyFont="1" applyBorder="1">
      <alignment/>
      <protection/>
    </xf>
    <xf numFmtId="3" fontId="14" fillId="0" borderId="15" xfId="66" applyNumberFormat="1" applyFont="1" applyBorder="1">
      <alignment/>
      <protection/>
    </xf>
    <xf numFmtId="0" fontId="14" fillId="0" borderId="51" xfId="66" applyFont="1" applyBorder="1">
      <alignment/>
      <protection/>
    </xf>
    <xf numFmtId="3" fontId="7" fillId="0" borderId="32" xfId="66" applyNumberFormat="1" applyFont="1" applyBorder="1">
      <alignment/>
      <protection/>
    </xf>
    <xf numFmtId="3" fontId="7" fillId="0" borderId="32" xfId="66" applyNumberFormat="1" applyFont="1" applyBorder="1">
      <alignment/>
      <protection/>
    </xf>
    <xf numFmtId="0" fontId="7" fillId="0" borderId="56" xfId="66" applyFont="1" applyBorder="1">
      <alignment/>
      <protection/>
    </xf>
    <xf numFmtId="3" fontId="7" fillId="0" borderId="20" xfId="66" applyNumberFormat="1" applyFont="1" applyBorder="1">
      <alignment/>
      <protection/>
    </xf>
    <xf numFmtId="3" fontId="7" fillId="0" borderId="73" xfId="66" applyNumberFormat="1" applyFont="1" applyBorder="1">
      <alignment/>
      <protection/>
    </xf>
    <xf numFmtId="0" fontId="14" fillId="0" borderId="62" xfId="66" applyFont="1" applyBorder="1" quotePrefix="1">
      <alignment/>
      <protection/>
    </xf>
    <xf numFmtId="3" fontId="7" fillId="0" borderId="0" xfId="66" applyNumberFormat="1" applyFont="1" applyBorder="1">
      <alignment/>
      <protection/>
    </xf>
    <xf numFmtId="3" fontId="14" fillId="0" borderId="27" xfId="66" applyNumberFormat="1" applyFont="1" applyBorder="1">
      <alignment/>
      <protection/>
    </xf>
    <xf numFmtId="0" fontId="7" fillId="0" borderId="74" xfId="66" applyFont="1" applyBorder="1">
      <alignment/>
      <protection/>
    </xf>
    <xf numFmtId="3" fontId="7" fillId="0" borderId="75" xfId="66" applyNumberFormat="1" applyFont="1" applyBorder="1">
      <alignment/>
      <protection/>
    </xf>
    <xf numFmtId="3" fontId="7" fillId="0" borderId="37" xfId="66" applyNumberFormat="1" applyFont="1" applyBorder="1">
      <alignment/>
      <protection/>
    </xf>
    <xf numFmtId="3" fontId="7" fillId="0" borderId="74" xfId="66" applyNumberFormat="1" applyFont="1" applyBorder="1">
      <alignment/>
      <protection/>
    </xf>
    <xf numFmtId="3" fontId="7" fillId="0" borderId="34" xfId="66" applyNumberFormat="1" applyFont="1" applyBorder="1">
      <alignment/>
      <protection/>
    </xf>
    <xf numFmtId="0" fontId="42" fillId="0" borderId="0" xfId="66" applyFont="1" applyBorder="1" quotePrefix="1">
      <alignment/>
      <protection/>
    </xf>
    <xf numFmtId="3" fontId="14" fillId="0" borderId="0" xfId="66" applyNumberFormat="1" applyFont="1" applyBorder="1">
      <alignment/>
      <protection/>
    </xf>
    <xf numFmtId="3" fontId="14" fillId="0" borderId="0" xfId="66" applyNumberFormat="1" applyFont="1" applyFill="1" applyBorder="1">
      <alignment/>
      <protection/>
    </xf>
    <xf numFmtId="3" fontId="42" fillId="0" borderId="0" xfId="66" applyNumberFormat="1" applyFont="1" applyFill="1" applyBorder="1">
      <alignment/>
      <protection/>
    </xf>
    <xf numFmtId="3" fontId="44" fillId="0" borderId="0" xfId="66" applyNumberFormat="1" applyFont="1" applyBorder="1">
      <alignment/>
      <protection/>
    </xf>
    <xf numFmtId="3" fontId="42" fillId="0" borderId="15" xfId="66" applyNumberFormat="1" applyFont="1" applyBorder="1">
      <alignment/>
      <protection/>
    </xf>
    <xf numFmtId="3" fontId="42" fillId="0" borderId="15" xfId="66" applyNumberFormat="1" applyFont="1" applyBorder="1">
      <alignment/>
      <protection/>
    </xf>
    <xf numFmtId="3" fontId="16" fillId="0" borderId="70" xfId="66" applyNumberFormat="1" applyFont="1" applyBorder="1">
      <alignment/>
      <protection/>
    </xf>
    <xf numFmtId="3" fontId="7" fillId="0" borderId="47" xfId="66" applyNumberFormat="1" applyFont="1" applyBorder="1">
      <alignment/>
      <protection/>
    </xf>
    <xf numFmtId="3" fontId="45" fillId="0" borderId="13" xfId="0" applyNumberFormat="1" applyFont="1" applyFill="1" applyBorder="1" applyAlignment="1" applyProtection="1">
      <alignment vertical="center"/>
      <protection locked="0"/>
    </xf>
    <xf numFmtId="3" fontId="45" fillId="0" borderId="26" xfId="0" applyNumberFormat="1" applyFont="1" applyFill="1" applyBorder="1" applyAlignment="1" applyProtection="1">
      <alignment vertical="center"/>
      <protection/>
    </xf>
    <xf numFmtId="3" fontId="45" fillId="0" borderId="11" xfId="0" applyNumberFormat="1" applyFont="1" applyFill="1" applyBorder="1" applyAlignment="1" applyProtection="1">
      <alignment vertical="center"/>
      <protection locked="0"/>
    </xf>
    <xf numFmtId="3" fontId="45" fillId="0" borderId="27" xfId="0" applyNumberFormat="1" applyFont="1" applyFill="1" applyBorder="1" applyAlignment="1" applyProtection="1">
      <alignment vertical="center"/>
      <protection/>
    </xf>
    <xf numFmtId="0" fontId="47" fillId="0" borderId="0" xfId="72" applyFont="1">
      <alignment/>
      <protection/>
    </xf>
    <xf numFmtId="164" fontId="48" fillId="0" borderId="12" xfId="70" applyNumberFormat="1" applyFont="1" applyFill="1" applyBorder="1" applyAlignment="1" applyProtection="1">
      <alignment vertical="center"/>
      <protection locked="0"/>
    </xf>
    <xf numFmtId="3" fontId="45" fillId="0" borderId="27" xfId="0" applyNumberFormat="1" applyFont="1" applyBorder="1" applyAlignment="1" applyProtection="1">
      <alignment horizontal="right" vertical="center" indent="1"/>
      <protection locked="0"/>
    </xf>
    <xf numFmtId="3" fontId="41" fillId="0" borderId="11" xfId="66" applyNumberFormat="1" applyFont="1" applyBorder="1">
      <alignment/>
      <protection/>
    </xf>
    <xf numFmtId="164" fontId="17" fillId="0" borderId="11" xfId="0" applyNumberFormat="1" applyFont="1" applyFill="1" applyBorder="1" applyAlignment="1" applyProtection="1">
      <alignment vertical="center" wrapText="1"/>
      <protection locked="0"/>
    </xf>
    <xf numFmtId="164" fontId="14" fillId="0" borderId="11" xfId="0" applyNumberFormat="1" applyFont="1" applyFill="1" applyBorder="1" applyAlignment="1" applyProtection="1">
      <alignment vertical="center" wrapText="1"/>
      <protection locked="0"/>
    </xf>
    <xf numFmtId="164" fontId="17" fillId="0" borderId="27" xfId="70" applyNumberFormat="1" applyFont="1" applyFill="1" applyBorder="1" applyAlignment="1" applyProtection="1">
      <alignment vertical="center"/>
      <protection/>
    </xf>
    <xf numFmtId="3" fontId="14" fillId="0" borderId="15" xfId="66" applyNumberFormat="1" applyFont="1" applyFill="1" applyBorder="1">
      <alignment/>
      <protection/>
    </xf>
    <xf numFmtId="164" fontId="45" fillId="0" borderId="27" xfId="0" applyNumberFormat="1" applyFont="1" applyFill="1" applyBorder="1" applyAlignment="1" applyProtection="1">
      <alignment vertical="center" wrapText="1"/>
      <protection/>
    </xf>
    <xf numFmtId="49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17" fillId="0" borderId="15" xfId="0" applyNumberFormat="1" applyFont="1" applyFill="1" applyBorder="1" applyAlignment="1" applyProtection="1">
      <alignment vertical="center" wrapText="1"/>
      <protection locked="0"/>
    </xf>
    <xf numFmtId="49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166" fontId="46" fillId="0" borderId="46" xfId="46" applyNumberFormat="1" applyFont="1" applyBorder="1" applyAlignment="1">
      <alignment/>
    </xf>
    <xf numFmtId="0" fontId="14" fillId="0" borderId="50" xfId="66" applyFont="1" applyBorder="1">
      <alignment/>
      <protection/>
    </xf>
    <xf numFmtId="49" fontId="17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48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48" fillId="0" borderId="11" xfId="0" applyNumberFormat="1" applyFont="1" applyFill="1" applyBorder="1" applyAlignment="1" applyProtection="1">
      <alignment vertical="center" wrapText="1"/>
      <protection locked="0"/>
    </xf>
    <xf numFmtId="164" fontId="17" fillId="0" borderId="17" xfId="0" applyNumberFormat="1" applyFont="1" applyFill="1" applyBorder="1" applyAlignment="1" applyProtection="1">
      <alignment vertical="center" wrapText="1"/>
      <protection locked="0"/>
    </xf>
    <xf numFmtId="164" fontId="17" fillId="0" borderId="11" xfId="70" applyNumberFormat="1" applyFont="1" applyFill="1" applyBorder="1" applyAlignment="1" applyProtection="1">
      <alignment vertical="center"/>
      <protection locked="0"/>
    </xf>
    <xf numFmtId="164" fontId="17" fillId="0" borderId="12" xfId="70" applyNumberFormat="1" applyFont="1" applyFill="1" applyBorder="1" applyAlignment="1" applyProtection="1">
      <alignment vertical="center"/>
      <protection locked="0"/>
    </xf>
    <xf numFmtId="0" fontId="45" fillId="0" borderId="11" xfId="0" applyFont="1" applyBorder="1" applyAlignment="1" applyProtection="1">
      <alignment horizontal="left" vertical="center" indent="1"/>
      <protection locked="0"/>
    </xf>
    <xf numFmtId="3" fontId="16" fillId="0" borderId="15" xfId="66" applyNumberFormat="1" applyFont="1" applyBorder="1">
      <alignment/>
      <protection/>
    </xf>
    <xf numFmtId="164" fontId="17" fillId="0" borderId="20" xfId="0" applyNumberFormat="1" applyFont="1" applyFill="1" applyBorder="1" applyAlignment="1" applyProtection="1">
      <alignment vertical="center" wrapText="1"/>
      <protection locked="0"/>
    </xf>
    <xf numFmtId="49" fontId="17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17" fillId="0" borderId="13" xfId="0" applyNumberFormat="1" applyFont="1" applyFill="1" applyBorder="1" applyAlignment="1" applyProtection="1">
      <alignment vertical="center" wrapText="1"/>
      <protection locked="0"/>
    </xf>
    <xf numFmtId="164" fontId="17" fillId="0" borderId="13" xfId="0" applyNumberFormat="1" applyFont="1" applyFill="1" applyBorder="1" applyAlignment="1" applyProtection="1">
      <alignment vertical="center" wrapText="1"/>
      <protection locked="0"/>
    </xf>
    <xf numFmtId="164" fontId="17" fillId="0" borderId="26" xfId="0" applyNumberFormat="1" applyFont="1" applyFill="1" applyBorder="1" applyAlignment="1" applyProtection="1">
      <alignment vertical="center" wrapText="1"/>
      <protection/>
    </xf>
    <xf numFmtId="164" fontId="48" fillId="0" borderId="17" xfId="0" applyNumberFormat="1" applyFont="1" applyFill="1" applyBorder="1" applyAlignment="1" applyProtection="1">
      <alignment vertical="center" wrapText="1"/>
      <protection locked="0"/>
    </xf>
    <xf numFmtId="164" fontId="14" fillId="0" borderId="17" xfId="0" applyNumberFormat="1" applyFont="1" applyFill="1" applyBorder="1" applyAlignment="1" applyProtection="1">
      <alignment vertical="center" wrapText="1"/>
      <protection locked="0"/>
    </xf>
    <xf numFmtId="164" fontId="17" fillId="0" borderId="19" xfId="0" applyNumberFormat="1" applyFont="1" applyFill="1" applyBorder="1" applyAlignment="1" applyProtection="1">
      <alignment vertical="center" wrapText="1"/>
      <protection locked="0"/>
    </xf>
    <xf numFmtId="49" fontId="17" fillId="0" borderId="30" xfId="0" applyNumberFormat="1" applyFont="1" applyFill="1" applyBorder="1" applyAlignment="1" applyProtection="1">
      <alignment horizontal="center" vertical="center" wrapText="1"/>
      <protection locked="0"/>
    </xf>
    <xf numFmtId="164" fontId="17" fillId="0" borderId="37" xfId="0" applyNumberFormat="1" applyFont="1" applyFill="1" applyBorder="1" applyAlignment="1" applyProtection="1">
      <alignment vertical="center" wrapText="1"/>
      <protection locked="0"/>
    </xf>
    <xf numFmtId="164" fontId="17" fillId="0" borderId="21" xfId="0" applyNumberFormat="1" applyFont="1" applyFill="1" applyBorder="1" applyAlignment="1" applyProtection="1">
      <alignment vertical="center" wrapText="1"/>
      <protection locked="0"/>
    </xf>
    <xf numFmtId="3" fontId="17" fillId="0" borderId="14" xfId="46" applyNumberFormat="1" applyFont="1" applyBorder="1" applyAlignment="1">
      <alignment horizontal="right"/>
    </xf>
    <xf numFmtId="3" fontId="49" fillId="0" borderId="11" xfId="66" applyNumberFormat="1" applyFont="1" applyBorder="1">
      <alignment/>
      <protection/>
    </xf>
    <xf numFmtId="3" fontId="15" fillId="0" borderId="27" xfId="0" applyNumberFormat="1" applyFont="1" applyBorder="1" applyAlignment="1" applyProtection="1">
      <alignment horizontal="right" vertical="center" indent="1"/>
      <protection locked="0"/>
    </xf>
    <xf numFmtId="0" fontId="15" fillId="0" borderId="11" xfId="0" applyFont="1" applyBorder="1" applyAlignment="1" applyProtection="1">
      <alignment horizontal="left" vertical="center" indent="1"/>
      <protection locked="0"/>
    </xf>
    <xf numFmtId="164" fontId="17" fillId="0" borderId="56" xfId="0" applyNumberFormat="1" applyFont="1" applyFill="1" applyBorder="1" applyAlignment="1" applyProtection="1">
      <alignment horizontal="left" vertical="center" wrapText="1"/>
      <protection locked="0"/>
    </xf>
    <xf numFmtId="164" fontId="17" fillId="0" borderId="62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51" xfId="0" applyNumberFormat="1" applyFill="1" applyBorder="1" applyAlignment="1" applyProtection="1">
      <alignment horizontal="left" vertical="center" wrapText="1"/>
      <protection locked="0"/>
    </xf>
    <xf numFmtId="164" fontId="17" fillId="0" borderId="67" xfId="0" applyNumberFormat="1" applyFont="1" applyFill="1" applyBorder="1" applyAlignment="1" applyProtection="1">
      <alignment horizontal="left" vertical="center" wrapText="1" indent="1"/>
      <protection locked="0"/>
    </xf>
    <xf numFmtId="0" fontId="21" fillId="0" borderId="11" xfId="0" applyFont="1" applyBorder="1" applyAlignment="1" applyProtection="1" quotePrefix="1">
      <alignment horizontal="left" wrapText="1" indent="1"/>
      <protection/>
    </xf>
    <xf numFmtId="0" fontId="15" fillId="0" borderId="22" xfId="68" applyFont="1" applyFill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vertical="center" wrapText="1"/>
      <protection/>
    </xf>
    <xf numFmtId="0" fontId="21" fillId="0" borderId="15" xfId="0" applyFont="1" applyBorder="1" applyAlignment="1" applyProtection="1">
      <alignment vertical="center" wrapText="1"/>
      <protection/>
    </xf>
    <xf numFmtId="0" fontId="22" fillId="0" borderId="29" xfId="0" applyFont="1" applyBorder="1" applyAlignment="1" applyProtection="1">
      <alignment vertical="center" wrapText="1"/>
      <protection/>
    </xf>
    <xf numFmtId="164" fontId="17" fillId="0" borderId="26" xfId="68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37" xfId="68" applyFont="1" applyFill="1" applyBorder="1" applyAlignment="1" applyProtection="1">
      <alignment horizontal="left" vertical="center" wrapText="1" indent="7"/>
      <protection/>
    </xf>
    <xf numFmtId="0" fontId="15" fillId="0" borderId="29" xfId="68" applyFont="1" applyFill="1" applyBorder="1" applyAlignment="1" applyProtection="1">
      <alignment horizontal="left" vertical="center" wrapText="1" indent="1"/>
      <protection/>
    </xf>
    <xf numFmtId="0" fontId="15" fillId="0" borderId="30" xfId="68" applyFont="1" applyFill="1" applyBorder="1" applyAlignment="1" applyProtection="1">
      <alignment vertical="center" wrapText="1"/>
      <protection/>
    </xf>
    <xf numFmtId="164" fontId="15" fillId="0" borderId="31" xfId="68" applyNumberFormat="1" applyFont="1" applyFill="1" applyBorder="1" applyAlignment="1" applyProtection="1">
      <alignment horizontal="right" vertical="center" wrapText="1" indent="1"/>
      <protection/>
    </xf>
    <xf numFmtId="164" fontId="22" fillId="0" borderId="28" xfId="0" applyNumberFormat="1" applyFont="1" applyBorder="1" applyAlignment="1" applyProtection="1">
      <alignment horizontal="right" vertical="center" wrapText="1" indent="1"/>
      <protection locked="0"/>
    </xf>
    <xf numFmtId="164" fontId="17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7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7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49" fontId="7" fillId="0" borderId="54" xfId="0" applyNumberFormat="1" applyFont="1" applyFill="1" applyBorder="1" applyAlignment="1" applyProtection="1">
      <alignment horizontal="right" vertical="center" indent="1"/>
      <protection/>
    </xf>
    <xf numFmtId="49" fontId="15" fillId="0" borderId="22" xfId="68" applyNumberFormat="1" applyFont="1" applyFill="1" applyBorder="1" applyAlignment="1" applyProtection="1">
      <alignment horizontal="center" vertical="center" wrapText="1"/>
      <protection/>
    </xf>
    <xf numFmtId="3" fontId="17" fillId="0" borderId="47" xfId="46" applyNumberFormat="1" applyFont="1" applyBorder="1" applyAlignment="1">
      <alignment horizontal="right"/>
    </xf>
    <xf numFmtId="0" fontId="8" fillId="0" borderId="0" xfId="65" applyFont="1" applyAlignment="1">
      <alignment horizontal="center"/>
      <protection/>
    </xf>
    <xf numFmtId="166" fontId="24" fillId="0" borderId="49" xfId="46" applyNumberFormat="1" applyFont="1" applyBorder="1" applyAlignment="1">
      <alignment/>
    </xf>
    <xf numFmtId="0" fontId="2" fillId="0" borderId="62" xfId="65" applyFont="1" applyBorder="1" applyAlignment="1">
      <alignment wrapText="1"/>
      <protection/>
    </xf>
    <xf numFmtId="166" fontId="32" fillId="0" borderId="0" xfId="65" applyNumberFormat="1" applyFont="1">
      <alignment/>
      <protection/>
    </xf>
    <xf numFmtId="166" fontId="1" fillId="0" borderId="70" xfId="46" applyNumberFormat="1" applyFont="1" applyBorder="1" applyAlignment="1">
      <alignment horizontal="center"/>
    </xf>
    <xf numFmtId="166" fontId="0" fillId="0" borderId="50" xfId="46" applyNumberFormat="1" applyFont="1" applyBorder="1" applyAlignment="1">
      <alignment horizontal="center"/>
    </xf>
    <xf numFmtId="0" fontId="0" fillId="0" borderId="47" xfId="65" applyFont="1" applyBorder="1">
      <alignment/>
      <protection/>
    </xf>
    <xf numFmtId="0" fontId="0" fillId="0" borderId="47" xfId="65" applyFont="1" applyBorder="1" applyAlignment="1">
      <alignment wrapText="1"/>
      <protection/>
    </xf>
    <xf numFmtId="0" fontId="6" fillId="0" borderId="76" xfId="65" applyFont="1" applyBorder="1" applyAlignment="1">
      <alignment wrapText="1"/>
      <protection/>
    </xf>
    <xf numFmtId="0" fontId="0" fillId="0" borderId="62" xfId="68" applyFont="1" applyFill="1" applyBorder="1" applyProtection="1">
      <alignment/>
      <protection locked="0"/>
    </xf>
    <xf numFmtId="164" fontId="0" fillId="0" borderId="62" xfId="0" applyNumberFormat="1" applyFont="1" applyFill="1" applyBorder="1" applyAlignment="1" applyProtection="1">
      <alignment horizontal="left" vertical="center" wrapText="1"/>
      <protection locked="0"/>
    </xf>
    <xf numFmtId="0" fontId="35" fillId="0" borderId="0" xfId="0" applyFont="1" applyFill="1" applyAlignment="1">
      <alignment/>
    </xf>
    <xf numFmtId="4" fontId="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72" fontId="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45" fillId="0" borderId="27" xfId="68" applyNumberFormat="1" applyFont="1" applyFill="1" applyBorder="1" applyAlignment="1" applyProtection="1">
      <alignment horizontal="right" vertical="center" wrapText="1" indent="1"/>
      <protection locked="0"/>
    </xf>
    <xf numFmtId="164" fontId="45" fillId="0" borderId="32" xfId="68" applyNumberFormat="1" applyFont="1" applyFill="1" applyBorder="1" applyAlignment="1" applyProtection="1">
      <alignment horizontal="right" vertical="center" wrapText="1" indent="1"/>
      <protection locked="0"/>
    </xf>
    <xf numFmtId="164" fontId="45" fillId="0" borderId="33" xfId="68" applyNumberFormat="1" applyFont="1" applyFill="1" applyBorder="1" applyAlignment="1" applyProtection="1">
      <alignment horizontal="right" vertical="center" wrapText="1" indent="1"/>
      <protection locked="0"/>
    </xf>
    <xf numFmtId="164" fontId="45" fillId="0" borderId="46" xfId="68" applyNumberFormat="1" applyFont="1" applyFill="1" applyBorder="1" applyAlignment="1" applyProtection="1">
      <alignment horizontal="right" vertical="center" wrapText="1" indent="1"/>
      <protection locked="0"/>
    </xf>
    <xf numFmtId="164" fontId="45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45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45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45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45" fillId="0" borderId="19" xfId="0" applyNumberFormat="1" applyFont="1" applyFill="1" applyBorder="1" applyAlignment="1" applyProtection="1">
      <alignment vertical="center" wrapText="1"/>
      <protection locked="0"/>
    </xf>
    <xf numFmtId="164" fontId="45" fillId="0" borderId="15" xfId="0" applyNumberFormat="1" applyFont="1" applyFill="1" applyBorder="1" applyAlignment="1" applyProtection="1">
      <alignment vertical="center" wrapText="1"/>
      <protection locked="0"/>
    </xf>
    <xf numFmtId="166" fontId="46" fillId="0" borderId="61" xfId="46" applyNumberFormat="1" applyFont="1" applyBorder="1" applyAlignment="1">
      <alignment/>
    </xf>
    <xf numFmtId="164" fontId="45" fillId="0" borderId="33" xfId="70" applyNumberFormat="1" applyFont="1" applyFill="1" applyBorder="1" applyAlignment="1" applyProtection="1">
      <alignment vertical="center"/>
      <protection/>
    </xf>
    <xf numFmtId="164" fontId="45" fillId="0" borderId="27" xfId="70" applyNumberFormat="1" applyFont="1" applyFill="1" applyBorder="1" applyAlignment="1" applyProtection="1">
      <alignment vertical="center"/>
      <protection/>
    </xf>
    <xf numFmtId="164" fontId="45" fillId="0" borderId="26" xfId="68" applyNumberFormat="1" applyFont="1" applyFill="1" applyBorder="1" applyAlignment="1" applyProtection="1">
      <alignment horizontal="right" vertical="center" wrapText="1" indent="1"/>
      <protection locked="0"/>
    </xf>
    <xf numFmtId="164" fontId="68" fillId="0" borderId="32" xfId="68" applyNumberFormat="1" applyFont="1" applyFill="1" applyBorder="1" applyAlignment="1" applyProtection="1">
      <alignment horizontal="right" vertical="center" wrapText="1" indent="1"/>
      <protection locked="0"/>
    </xf>
    <xf numFmtId="164" fontId="45" fillId="0" borderId="34" xfId="6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6" xfId="68" applyNumberFormat="1" applyFont="1" applyFill="1" applyBorder="1" applyAlignment="1" applyProtection="1">
      <alignment horizontal="right" vertical="center" wrapText="1" indent="1"/>
      <protection locked="0"/>
    </xf>
    <xf numFmtId="164" fontId="45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6" fontId="45" fillId="0" borderId="46" xfId="46" applyNumberFormat="1" applyFont="1" applyFill="1" applyBorder="1" applyAlignment="1" applyProtection="1">
      <alignment/>
      <protection locked="0"/>
    </xf>
    <xf numFmtId="164" fontId="45" fillId="0" borderId="17" xfId="0" applyNumberFormat="1" applyFont="1" applyFill="1" applyBorder="1" applyAlignment="1" applyProtection="1">
      <alignment vertical="center" wrapText="1"/>
      <protection locked="0"/>
    </xf>
    <xf numFmtId="164" fontId="45" fillId="0" borderId="11" xfId="0" applyNumberFormat="1" applyFont="1" applyFill="1" applyBorder="1" applyAlignment="1" applyProtection="1">
      <alignment vertical="center" wrapText="1"/>
      <protection locked="0"/>
    </xf>
    <xf numFmtId="164" fontId="17" fillId="0" borderId="40" xfId="0" applyNumberFormat="1" applyFont="1" applyFill="1" applyBorder="1" applyAlignment="1" applyProtection="1">
      <alignment horizontal="left" vertical="center" wrapText="1" indent="1"/>
      <protection locked="0"/>
    </xf>
    <xf numFmtId="164" fontId="45" fillId="0" borderId="50" xfId="0" applyNumberFormat="1" applyFont="1" applyFill="1" applyBorder="1" applyAlignment="1" applyProtection="1">
      <alignment horizontal="left" vertical="center" wrapText="1" indent="1"/>
      <protection locked="0"/>
    </xf>
    <xf numFmtId="49" fontId="45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15" fillId="0" borderId="33" xfId="68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73" xfId="72" applyFont="1" applyBorder="1" applyAlignment="1">
      <alignment horizontal="center"/>
      <protection/>
    </xf>
    <xf numFmtId="0" fontId="15" fillId="0" borderId="74" xfId="72" applyFont="1" applyBorder="1" applyAlignment="1">
      <alignment horizontal="center"/>
      <protection/>
    </xf>
    <xf numFmtId="3" fontId="17" fillId="0" borderId="24" xfId="72" applyNumberFormat="1" applyFont="1" applyBorder="1" applyAlignment="1">
      <alignment horizontal="right"/>
      <protection/>
    </xf>
    <xf numFmtId="3" fontId="17" fillId="0" borderId="25" xfId="72" applyNumberFormat="1" applyFont="1" applyBorder="1" applyAlignment="1">
      <alignment horizontal="right"/>
      <protection/>
    </xf>
    <xf numFmtId="3" fontId="15" fillId="0" borderId="35" xfId="72" applyNumberFormat="1" applyFont="1" applyBorder="1" applyAlignment="1">
      <alignment horizontal="center"/>
      <protection/>
    </xf>
    <xf numFmtId="3" fontId="17" fillId="0" borderId="77" xfId="72" applyNumberFormat="1" applyFont="1" applyBorder="1" applyAlignment="1">
      <alignment horizontal="right"/>
      <protection/>
    </xf>
    <xf numFmtId="3" fontId="17" fillId="0" borderId="12" xfId="72" applyNumberFormat="1" applyFont="1" applyBorder="1" applyAlignment="1">
      <alignment horizontal="right"/>
      <protection/>
    </xf>
    <xf numFmtId="3" fontId="17" fillId="0" borderId="78" xfId="72" applyNumberFormat="1" applyFont="1" applyBorder="1" applyAlignment="1">
      <alignment horizontal="right"/>
      <protection/>
    </xf>
    <xf numFmtId="3" fontId="15" fillId="0" borderId="49" xfId="72" applyNumberFormat="1" applyFont="1" applyBorder="1" applyAlignment="1">
      <alignment horizontal="center"/>
      <protection/>
    </xf>
    <xf numFmtId="3" fontId="17" fillId="0" borderId="17" xfId="72" applyNumberFormat="1" applyFont="1" applyBorder="1" applyAlignment="1">
      <alignment horizontal="right"/>
      <protection/>
    </xf>
    <xf numFmtId="3" fontId="17" fillId="0" borderId="15" xfId="72" applyNumberFormat="1" applyFont="1" applyBorder="1" applyAlignment="1">
      <alignment horizontal="right"/>
      <protection/>
    </xf>
    <xf numFmtId="3" fontId="15" fillId="0" borderId="32" xfId="72" applyNumberFormat="1" applyFont="1" applyBorder="1" applyAlignment="1">
      <alignment horizontal="center"/>
      <protection/>
    </xf>
    <xf numFmtId="3" fontId="17" fillId="0" borderId="14" xfId="72" applyNumberFormat="1" applyFont="1" applyBorder="1" applyAlignment="1">
      <alignment horizontal="right"/>
      <protection/>
    </xf>
    <xf numFmtId="3" fontId="17" fillId="0" borderId="11" xfId="72" applyNumberFormat="1" applyFont="1" applyBorder="1" applyAlignment="1">
      <alignment horizontal="right"/>
      <protection/>
    </xf>
    <xf numFmtId="3" fontId="17" fillId="0" borderId="47" xfId="72" applyNumberFormat="1" applyFont="1" applyBorder="1" applyAlignment="1">
      <alignment horizontal="right"/>
      <protection/>
    </xf>
    <xf numFmtId="3" fontId="15" fillId="0" borderId="50" xfId="72" applyNumberFormat="1" applyFont="1" applyBorder="1" applyAlignment="1">
      <alignment horizontal="center"/>
      <protection/>
    </xf>
    <xf numFmtId="3" fontId="17" fillId="0" borderId="17" xfId="46" applyNumberFormat="1" applyFont="1" applyBorder="1" applyAlignment="1" quotePrefix="1">
      <alignment horizontal="right"/>
    </xf>
    <xf numFmtId="3" fontId="15" fillId="0" borderId="32" xfId="72" applyNumberFormat="1" applyFont="1" applyBorder="1" applyAlignment="1">
      <alignment horizontal="center"/>
      <protection/>
    </xf>
    <xf numFmtId="3" fontId="15" fillId="0" borderId="50" xfId="72" applyNumberFormat="1" applyFont="1" applyBorder="1" applyAlignment="1">
      <alignment horizontal="center"/>
      <protection/>
    </xf>
    <xf numFmtId="3" fontId="17" fillId="0" borderId="37" xfId="72" applyNumberFormat="1" applyFont="1" applyBorder="1" applyAlignment="1">
      <alignment horizontal="right"/>
      <protection/>
    </xf>
    <xf numFmtId="3" fontId="15" fillId="0" borderId="34" xfId="72" applyNumberFormat="1" applyFont="1" applyBorder="1" applyAlignment="1">
      <alignment horizontal="center"/>
      <protection/>
    </xf>
    <xf numFmtId="3" fontId="15" fillId="0" borderId="70" xfId="72" applyNumberFormat="1" applyFont="1" applyBorder="1" applyAlignment="1">
      <alignment horizontal="center"/>
      <protection/>
    </xf>
    <xf numFmtId="3" fontId="15" fillId="0" borderId="44" xfId="46" applyNumberFormat="1" applyFont="1" applyBorder="1" applyAlignment="1">
      <alignment horizontal="right"/>
    </xf>
    <xf numFmtId="164" fontId="45" fillId="0" borderId="48" xfId="70" applyNumberFormat="1" applyFont="1" applyFill="1" applyBorder="1" applyAlignment="1" applyProtection="1">
      <alignment vertical="center"/>
      <protection/>
    </xf>
    <xf numFmtId="166" fontId="24" fillId="0" borderId="52" xfId="46" applyNumberFormat="1" applyFont="1" applyBorder="1" applyAlignment="1">
      <alignment horizontal="center"/>
    </xf>
    <xf numFmtId="0" fontId="6" fillId="0" borderId="44" xfId="65" applyFont="1" applyBorder="1" applyAlignment="1">
      <alignment wrapText="1"/>
      <protection/>
    </xf>
    <xf numFmtId="166" fontId="24" fillId="0" borderId="38" xfId="46" applyNumberFormat="1" applyFont="1" applyBorder="1" applyAlignment="1">
      <alignment horizontal="center"/>
    </xf>
    <xf numFmtId="0" fontId="6" fillId="0" borderId="38" xfId="65" applyFont="1" applyBorder="1" applyAlignment="1">
      <alignment wrapText="1"/>
      <protection/>
    </xf>
    <xf numFmtId="0" fontId="13" fillId="0" borderId="67" xfId="65" applyFont="1" applyBorder="1" applyAlignment="1">
      <alignment horizontal="left"/>
      <protection/>
    </xf>
    <xf numFmtId="166" fontId="39" fillId="0" borderId="79" xfId="65" applyNumberFormat="1" applyFont="1" applyBorder="1" applyAlignment="1">
      <alignment horizontal="center"/>
      <protection/>
    </xf>
    <xf numFmtId="3" fontId="41" fillId="0" borderId="17" xfId="66" applyNumberFormat="1" applyFont="1" applyBorder="1">
      <alignment/>
      <protection/>
    </xf>
    <xf numFmtId="3" fontId="41" fillId="0" borderId="19" xfId="66" applyNumberFormat="1" applyFont="1" applyBorder="1">
      <alignment/>
      <protection/>
    </xf>
    <xf numFmtId="3" fontId="41" fillId="0" borderId="15" xfId="66" applyNumberFormat="1" applyFont="1" applyBorder="1">
      <alignment/>
      <protection/>
    </xf>
    <xf numFmtId="164" fontId="45" fillId="20" borderId="32" xfId="6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6" xfId="6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8" xfId="68" applyNumberFormat="1" applyFont="1" applyFill="1" applyBorder="1" applyAlignment="1" applyProtection="1">
      <alignment horizontal="right" vertical="center" wrapText="1" indent="1"/>
      <protection/>
    </xf>
    <xf numFmtId="166" fontId="17" fillId="0" borderId="61" xfId="46" applyNumberFormat="1" applyFont="1" applyFill="1" applyBorder="1" applyAlignment="1" applyProtection="1">
      <alignment/>
      <protection locked="0"/>
    </xf>
    <xf numFmtId="166" fontId="17" fillId="0" borderId="42" xfId="46" applyNumberFormat="1" applyFont="1" applyFill="1" applyBorder="1" applyAlignment="1" applyProtection="1">
      <alignment/>
      <protection locked="0"/>
    </xf>
    <xf numFmtId="49" fontId="45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45" fillId="0" borderId="70" xfId="0" applyNumberFormat="1" applyFont="1" applyFill="1" applyBorder="1" applyAlignment="1" applyProtection="1">
      <alignment horizontal="left" vertical="center" wrapText="1" indent="1"/>
      <protection locked="0"/>
    </xf>
    <xf numFmtId="164" fontId="45" fillId="0" borderId="49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50" xfId="0" applyNumberFormat="1" applyFont="1" applyFill="1" applyBorder="1" applyAlignment="1" applyProtection="1">
      <alignment horizontal="left" vertical="center" wrapText="1" indent="1"/>
      <protection locked="0"/>
    </xf>
    <xf numFmtId="164" fontId="48" fillId="0" borderId="27" xfId="68" applyNumberFormat="1" applyFont="1" applyFill="1" applyBorder="1" applyAlignment="1" applyProtection="1">
      <alignment horizontal="right" vertical="center" wrapText="1" indent="1"/>
      <protection locked="0"/>
    </xf>
    <xf numFmtId="164" fontId="48" fillId="0" borderId="26" xfId="68" applyNumberFormat="1" applyFont="1" applyFill="1" applyBorder="1" applyAlignment="1" applyProtection="1">
      <alignment horizontal="right" vertical="center" wrapText="1" indent="1"/>
      <protection locked="0"/>
    </xf>
    <xf numFmtId="164" fontId="48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3" fontId="45" fillId="0" borderId="47" xfId="72" applyNumberFormat="1" applyFont="1" applyBorder="1" applyAlignment="1">
      <alignment horizontal="right"/>
      <protection/>
    </xf>
    <xf numFmtId="3" fontId="45" fillId="0" borderId="15" xfId="46" applyNumberFormat="1" applyFont="1" applyBorder="1" applyAlignment="1">
      <alignment horizontal="right"/>
    </xf>
    <xf numFmtId="3" fontId="45" fillId="0" borderId="76" xfId="46" applyNumberFormat="1" applyFont="1" applyBorder="1" applyAlignment="1">
      <alignment horizontal="right"/>
    </xf>
    <xf numFmtId="3" fontId="45" fillId="0" borderId="80" xfId="46" applyNumberFormat="1" applyFont="1" applyBorder="1" applyAlignment="1">
      <alignment horizontal="right"/>
    </xf>
    <xf numFmtId="3" fontId="45" fillId="0" borderId="21" xfId="46" applyNumberFormat="1" applyFont="1" applyBorder="1" applyAlignment="1" quotePrefix="1">
      <alignment horizontal="right"/>
    </xf>
    <xf numFmtId="164" fontId="45" fillId="0" borderId="10" xfId="70" applyNumberFormat="1" applyFont="1" applyFill="1" applyBorder="1" applyAlignment="1" applyProtection="1">
      <alignment vertical="center"/>
      <protection locked="0"/>
    </xf>
    <xf numFmtId="164" fontId="45" fillId="0" borderId="11" xfId="70" applyNumberFormat="1" applyFont="1" applyFill="1" applyBorder="1" applyAlignment="1" applyProtection="1">
      <alignment vertical="center"/>
      <protection locked="0"/>
    </xf>
    <xf numFmtId="164" fontId="45" fillId="0" borderId="12" xfId="70" applyNumberFormat="1" applyFont="1" applyFill="1" applyBorder="1" applyAlignment="1" applyProtection="1">
      <alignment vertical="center"/>
      <protection locked="0"/>
    </xf>
    <xf numFmtId="0" fontId="6" fillId="0" borderId="0" xfId="70" applyFont="1" applyFill="1" applyAlignment="1" applyProtection="1">
      <alignment vertical="center"/>
      <protection locked="0"/>
    </xf>
    <xf numFmtId="3" fontId="14" fillId="0" borderId="20" xfId="66" applyNumberFormat="1" applyFont="1" applyBorder="1" applyAlignment="1">
      <alignment horizontal="center"/>
      <protection/>
    </xf>
    <xf numFmtId="3" fontId="44" fillId="0" borderId="19" xfId="66" applyNumberFormat="1" applyFont="1" applyBorder="1">
      <alignment/>
      <protection/>
    </xf>
    <xf numFmtId="3" fontId="44" fillId="0" borderId="11" xfId="66" applyNumberFormat="1" applyFont="1" applyBorder="1">
      <alignment/>
      <protection/>
    </xf>
    <xf numFmtId="3" fontId="44" fillId="0" borderId="17" xfId="66" applyNumberFormat="1" applyFont="1" applyBorder="1">
      <alignment/>
      <protection/>
    </xf>
    <xf numFmtId="0" fontId="17" fillId="0" borderId="0" xfId="66" applyFont="1">
      <alignment/>
      <protection/>
    </xf>
    <xf numFmtId="0" fontId="30" fillId="0" borderId="11" xfId="0" applyFont="1" applyBorder="1" applyAlignment="1" applyProtection="1">
      <alignment horizontal="left" vertical="center" indent="1"/>
      <protection locked="0"/>
    </xf>
    <xf numFmtId="164" fontId="16" fillId="0" borderId="36" xfId="68" applyNumberFormat="1" applyFont="1" applyFill="1" applyBorder="1" applyAlignment="1" applyProtection="1">
      <alignment horizontal="left" vertical="center"/>
      <protection/>
    </xf>
    <xf numFmtId="164" fontId="6" fillId="0" borderId="0" xfId="68" applyNumberFormat="1" applyFont="1" applyFill="1" applyBorder="1" applyAlignment="1" applyProtection="1">
      <alignment horizontal="center" vertical="center"/>
      <protection/>
    </xf>
    <xf numFmtId="164" fontId="16" fillId="0" borderId="36" xfId="68" applyNumberFormat="1" applyFont="1" applyFill="1" applyBorder="1" applyAlignment="1" applyProtection="1">
      <alignment horizontal="left"/>
      <protection/>
    </xf>
    <xf numFmtId="0" fontId="6" fillId="0" borderId="0" xfId="68" applyFont="1" applyFill="1" applyAlignment="1" applyProtection="1">
      <alignment horizontal="center"/>
      <protection/>
    </xf>
    <xf numFmtId="164" fontId="7" fillId="0" borderId="69" xfId="0" applyNumberFormat="1" applyFont="1" applyFill="1" applyBorder="1" applyAlignment="1" applyProtection="1">
      <alignment horizontal="center" vertical="center" wrapText="1"/>
      <protection/>
    </xf>
    <xf numFmtId="164" fontId="7" fillId="0" borderId="79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/>
    </xf>
    <xf numFmtId="164" fontId="29" fillId="0" borderId="58" xfId="0" applyNumberFormat="1" applyFont="1" applyFill="1" applyBorder="1" applyAlignment="1" applyProtection="1">
      <alignment horizontal="center" vertical="center" wrapText="1"/>
      <protection/>
    </xf>
    <xf numFmtId="164" fontId="7" fillId="0" borderId="73" xfId="0" applyNumberFormat="1" applyFont="1" applyFill="1" applyBorder="1" applyAlignment="1" applyProtection="1">
      <alignment horizontal="center" vertical="center" wrapText="1"/>
      <protection/>
    </xf>
    <xf numFmtId="164" fontId="7" fillId="0" borderId="74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68" applyNumberFormat="1" applyFont="1" applyFill="1" applyBorder="1" applyAlignment="1" applyProtection="1">
      <alignment horizontal="center" vertical="center" wrapText="1"/>
      <protection/>
    </xf>
    <xf numFmtId="0" fontId="7" fillId="0" borderId="22" xfId="68" applyFont="1" applyFill="1" applyBorder="1" applyAlignment="1" applyProtection="1">
      <alignment horizontal="left"/>
      <protection/>
    </xf>
    <xf numFmtId="0" fontId="7" fillId="0" borderId="23" xfId="68" applyFont="1" applyFill="1" applyBorder="1" applyAlignment="1" applyProtection="1">
      <alignment horizontal="left"/>
      <protection/>
    </xf>
    <xf numFmtId="0" fontId="17" fillId="0" borderId="58" xfId="68" applyFont="1" applyFill="1" applyBorder="1" applyAlignment="1">
      <alignment horizontal="justify" vertical="center" wrapText="1"/>
      <protection/>
    </xf>
    <xf numFmtId="164" fontId="6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 applyProtection="1">
      <alignment horizontal="left" wrapText="1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7" fillId="0" borderId="44" xfId="0" applyFont="1" applyFill="1" applyBorder="1" applyAlignment="1" applyProtection="1">
      <alignment horizontal="left" indent="1"/>
      <protection/>
    </xf>
    <xf numFmtId="0" fontId="7" fillId="0" borderId="45" xfId="0" applyFont="1" applyFill="1" applyBorder="1" applyAlignment="1" applyProtection="1">
      <alignment horizontal="left" indent="1"/>
      <protection/>
    </xf>
    <xf numFmtId="0" fontId="7" fillId="0" borderId="43" xfId="0" applyFont="1" applyFill="1" applyBorder="1" applyAlignment="1" applyProtection="1">
      <alignment horizontal="left" indent="1"/>
      <protection/>
    </xf>
    <xf numFmtId="0" fontId="17" fillId="0" borderId="13" xfId="0" applyFont="1" applyFill="1" applyBorder="1" applyAlignment="1" applyProtection="1">
      <alignment horizontal="right" indent="1"/>
      <protection locked="0"/>
    </xf>
    <xf numFmtId="0" fontId="17" fillId="0" borderId="26" xfId="0" applyFont="1" applyFill="1" applyBorder="1" applyAlignment="1" applyProtection="1">
      <alignment horizontal="right" indent="1"/>
      <protection locked="0"/>
    </xf>
    <xf numFmtId="0" fontId="17" fillId="0" borderId="15" xfId="0" applyFont="1" applyFill="1" applyBorder="1" applyAlignment="1" applyProtection="1">
      <alignment horizontal="right" indent="1"/>
      <protection locked="0"/>
    </xf>
    <xf numFmtId="0" fontId="17" fillId="0" borderId="32" xfId="0" applyFont="1" applyFill="1" applyBorder="1" applyAlignment="1" applyProtection="1">
      <alignment horizontal="right" indent="1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15" fillId="0" borderId="23" xfId="0" applyFont="1" applyFill="1" applyBorder="1" applyAlignment="1" applyProtection="1">
      <alignment horizontal="right" indent="1"/>
      <protection/>
    </xf>
    <xf numFmtId="0" fontId="15" fillId="0" borderId="28" xfId="0" applyFont="1" applyFill="1" applyBorder="1" applyAlignment="1" applyProtection="1">
      <alignment horizontal="right" indent="1"/>
      <protection/>
    </xf>
    <xf numFmtId="0" fontId="7" fillId="0" borderId="25" xfId="0" applyFont="1" applyFill="1" applyBorder="1" applyAlignment="1" applyProtection="1">
      <alignment horizontal="center"/>
      <protection/>
    </xf>
    <xf numFmtId="0" fontId="7" fillId="0" borderId="35" xfId="0" applyFont="1" applyFill="1" applyBorder="1" applyAlignment="1" applyProtection="1">
      <alignment horizontal="center"/>
      <protection/>
    </xf>
    <xf numFmtId="0" fontId="7" fillId="0" borderId="57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0" fontId="7" fillId="0" borderId="81" xfId="0" applyFont="1" applyFill="1" applyBorder="1" applyAlignment="1" applyProtection="1">
      <alignment horizontal="center"/>
      <protection/>
    </xf>
    <xf numFmtId="0" fontId="17" fillId="0" borderId="56" xfId="0" applyFont="1" applyFill="1" applyBorder="1" applyAlignment="1" applyProtection="1">
      <alignment horizontal="left" indent="1"/>
      <protection locked="0"/>
    </xf>
    <xf numFmtId="0" fontId="17" fillId="0" borderId="60" xfId="0" applyFont="1" applyFill="1" applyBorder="1" applyAlignment="1" applyProtection="1">
      <alignment horizontal="left" indent="1"/>
      <protection locked="0"/>
    </xf>
    <xf numFmtId="0" fontId="17" fillId="0" borderId="82" xfId="0" applyFont="1" applyFill="1" applyBorder="1" applyAlignment="1" applyProtection="1">
      <alignment horizontal="left" indent="1"/>
      <protection locked="0"/>
    </xf>
    <xf numFmtId="0" fontId="17" fillId="0" borderId="40" xfId="0" applyFont="1" applyFill="1" applyBorder="1" applyAlignment="1" applyProtection="1">
      <alignment horizontal="left" indent="1"/>
      <protection locked="0"/>
    </xf>
    <xf numFmtId="0" fontId="17" fillId="0" borderId="41" xfId="0" applyFont="1" applyFill="1" applyBorder="1" applyAlignment="1" applyProtection="1">
      <alignment horizontal="left" indent="1"/>
      <protection locked="0"/>
    </xf>
    <xf numFmtId="0" fontId="17" fillId="0" borderId="80" xfId="0" applyFont="1" applyFill="1" applyBorder="1" applyAlignment="1" applyProtection="1">
      <alignment horizontal="left" indent="1"/>
      <protection locked="0"/>
    </xf>
    <xf numFmtId="0" fontId="15" fillId="0" borderId="44" xfId="72" applyFont="1" applyBorder="1" applyAlignment="1">
      <alignment horizontal="left"/>
      <protection/>
    </xf>
    <xf numFmtId="0" fontId="32" fillId="0" borderId="45" xfId="72" applyBorder="1" applyAlignment="1">
      <alignment horizontal="left"/>
      <protection/>
    </xf>
    <xf numFmtId="0" fontId="32" fillId="0" borderId="53" xfId="72" applyBorder="1" applyAlignment="1">
      <alignment horizontal="left"/>
      <protection/>
    </xf>
    <xf numFmtId="0" fontId="16" fillId="0" borderId="83" xfId="70" applyFont="1" applyFill="1" applyBorder="1" applyAlignment="1" applyProtection="1">
      <alignment horizontal="left" vertical="center" indent="1"/>
      <protection/>
    </xf>
    <xf numFmtId="0" fontId="16" fillId="0" borderId="45" xfId="70" applyFont="1" applyFill="1" applyBorder="1" applyAlignment="1" applyProtection="1">
      <alignment horizontal="left" vertical="center" indent="1"/>
      <protection/>
    </xf>
    <xf numFmtId="0" fontId="16" fillId="0" borderId="53" xfId="70" applyFont="1" applyFill="1" applyBorder="1" applyAlignment="1" applyProtection="1">
      <alignment horizontal="left" vertical="center" indent="1"/>
      <protection/>
    </xf>
    <xf numFmtId="0" fontId="6" fillId="0" borderId="0" xfId="70" applyFont="1" applyFill="1" applyAlignment="1" applyProtection="1">
      <alignment horizontal="center" wrapText="1"/>
      <protection/>
    </xf>
    <xf numFmtId="0" fontId="6" fillId="0" borderId="0" xfId="70" applyFont="1" applyFill="1" applyAlignment="1" applyProtection="1">
      <alignment horizontal="center"/>
      <protection/>
    </xf>
    <xf numFmtId="0" fontId="8" fillId="0" borderId="0" xfId="65" applyFont="1" applyAlignment="1">
      <alignment horizontal="right"/>
      <protection/>
    </xf>
    <xf numFmtId="0" fontId="3" fillId="0" borderId="69" xfId="65" applyFont="1" applyBorder="1" applyAlignment="1">
      <alignment horizontal="center" vertical="center" wrapText="1"/>
      <protection/>
    </xf>
    <xf numFmtId="0" fontId="3" fillId="0" borderId="52" xfId="65" applyFont="1" applyBorder="1" applyAlignment="1">
      <alignment horizontal="center" vertical="center" wrapText="1"/>
      <protection/>
    </xf>
    <xf numFmtId="0" fontId="3" fillId="0" borderId="79" xfId="65" applyFont="1" applyBorder="1" applyAlignment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right"/>
      <protection/>
    </xf>
    <xf numFmtId="0" fontId="7" fillId="0" borderId="44" xfId="0" applyFont="1" applyBorder="1" applyAlignment="1" applyProtection="1">
      <alignment horizontal="left" vertical="center" indent="2"/>
      <protection/>
    </xf>
    <xf numFmtId="0" fontId="7" fillId="0" borderId="43" xfId="0" applyFont="1" applyBorder="1" applyAlignment="1" applyProtection="1">
      <alignment horizontal="left" vertical="center" indent="2"/>
      <protection/>
    </xf>
    <xf numFmtId="0" fontId="6" fillId="0" borderId="0" xfId="0" applyFont="1" applyAlignment="1">
      <alignment horizontal="center" wrapText="1"/>
    </xf>
    <xf numFmtId="0" fontId="0" fillId="0" borderId="0" xfId="66" applyFont="1" applyAlignment="1">
      <alignment horizontal="center"/>
      <protection/>
    </xf>
    <xf numFmtId="0" fontId="8" fillId="0" borderId="0" xfId="66" applyFont="1" applyAlignment="1">
      <alignment horizontal="center"/>
      <protection/>
    </xf>
    <xf numFmtId="0" fontId="6" fillId="0" borderId="20" xfId="66" applyFont="1" applyBorder="1" applyAlignment="1">
      <alignment horizontal="center"/>
      <protection/>
    </xf>
    <xf numFmtId="0" fontId="6" fillId="0" borderId="13" xfId="66" applyFont="1" applyBorder="1" applyAlignment="1">
      <alignment horizontal="center"/>
      <protection/>
    </xf>
    <xf numFmtId="0" fontId="6" fillId="0" borderId="26" xfId="66" applyFont="1" applyBorder="1" applyAlignment="1">
      <alignment horizontal="center"/>
      <protection/>
    </xf>
  </cellXfs>
  <cellStyles count="66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yperlink" xfId="51"/>
    <cellStyle name="Hivatkozott cella" xfId="52"/>
    <cellStyle name="Jegyzet" xfId="53"/>
    <cellStyle name="Jelölőszín (1)" xfId="54"/>
    <cellStyle name="Jelölőszín (2)" xfId="55"/>
    <cellStyle name="Jelölőszín (3)" xfId="56"/>
    <cellStyle name="Jelölőszín (4)" xfId="57"/>
    <cellStyle name="Jelölőszín (5)" xfId="58"/>
    <cellStyle name="Jelölőszín (6)" xfId="59"/>
    <cellStyle name="Jó" xfId="60"/>
    <cellStyle name="Kimenet" xfId="61"/>
    <cellStyle name="Magyarázó szöveg" xfId="62"/>
    <cellStyle name="Followed Hyperlink" xfId="63"/>
    <cellStyle name="Már látott hiperhivatkozás" xfId="64"/>
    <cellStyle name="Normál_2013.évi normatíva költségvetéshez" xfId="65"/>
    <cellStyle name="Normál_Göngyölített 12.13" xfId="66"/>
    <cellStyle name="Normál_költségvetési rend. mód. melléklet" xfId="67"/>
    <cellStyle name="Normál_KVRENMUNKA" xfId="68"/>
    <cellStyle name="Normál_Önkormányzati%20melléklet%202013.(1)" xfId="69"/>
    <cellStyle name="Normál_SEGEDLETEK" xfId="70"/>
    <cellStyle name="Normál_szakfeladat táblázat költségvetéshez" xfId="71"/>
    <cellStyle name="Normál_szakfeladatokhoz táblázat" xfId="72"/>
    <cellStyle name="Összesen" xfId="73"/>
    <cellStyle name="Currency" xfId="74"/>
    <cellStyle name="Currency [0]" xfId="75"/>
    <cellStyle name="Rossz" xfId="76"/>
    <cellStyle name="Semleges" xfId="77"/>
    <cellStyle name="Számítás" xfId="78"/>
    <cellStyle name="Percent" xfId="79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externalLink" Target="externalLinks/externalLink1.xml" /><Relationship Id="rId37" Type="http://schemas.openxmlformats.org/officeDocument/2006/relationships/externalLink" Target="externalLinks/externalLink2.xml" /><Relationship Id="rId3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Image\Dokumentumok1\&#214;nkorm&#225;nyzati%20k&#246;lts&#233;gvet&#233;s\K&#246;lts&#233;gvet&#233;s-2015\Rendelet%20m&#243;dos&#237;t&#225;sai\2015.04.13\MINTA-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Kabinet\2015\04\RENDELETEK\RENDES_04.23\MINTA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a.sz.2.b.sz."/>
      <sheetName val="3.sz.mell.  "/>
      <sheetName val="4.sz.mell."/>
      <sheetName val="5.sz.mell."/>
      <sheetName val="6.sz.mell."/>
      <sheetName val="7.sz.mell."/>
      <sheetName val="8. sz. mell. "/>
      <sheetName val="9.1. sz. mell"/>
      <sheetName val="9.1.1. sz. mell "/>
      <sheetName val="9.1.2. sz. mell "/>
      <sheetName val="9.1.3. sz. mell"/>
      <sheetName val="9.2. sz. mell"/>
      <sheetName val="9.2.1. sz. mell"/>
      <sheetName val="9.2.2. sz.  mell"/>
      <sheetName val="9.2.3. sz. mell"/>
      <sheetName val="9.3. sz. mell"/>
      <sheetName val="9.3.1. sz. mell"/>
      <sheetName val="9.3.2. sz. mell"/>
      <sheetName val="9.3.3. sz. mell"/>
      <sheetName val="10.sz.mell"/>
      <sheetName val="1. sz tájékoztató t."/>
      <sheetName val="2. sz tájékoztató t"/>
      <sheetName val="3. sz tájékoztató t."/>
      <sheetName val="4.sz tájékoztató t."/>
      <sheetName val="5.sz tájékoztató t."/>
      <sheetName val="6.sz tájékoztató t."/>
      <sheetName val="7. sz tájékoztató t."/>
      <sheetName val="Munka1"/>
    </sheetNames>
    <sheetDataSet>
      <sheetData sheetId="0">
        <row r="5">
          <cell r="A5" t="str">
            <v>2015. évi előirányzat BEVÉTELEK</v>
          </cell>
        </row>
      </sheetData>
      <sheetData sheetId="1">
        <row r="3">
          <cell r="C3" t="str">
            <v>2015. évi előirányzat</v>
          </cell>
        </row>
      </sheetData>
      <sheetData sheetId="5">
        <row r="4">
          <cell r="C4" t="str">
            <v>2015. évi előirányzat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a.sz.2.b.sz."/>
      <sheetName val="3.sz.mell.  "/>
      <sheetName val="4.sz.mell."/>
      <sheetName val="5.sz.mell."/>
      <sheetName val="6.sz.mell."/>
      <sheetName val="7.sz.mell."/>
      <sheetName val="8. sz. mell. "/>
      <sheetName val="9.1. sz. mell"/>
      <sheetName val="9.1.1. sz. mell "/>
      <sheetName val="9.1.2. sz. mell "/>
      <sheetName val="9.1.3. sz. mell"/>
      <sheetName val="9.2. sz. mell"/>
      <sheetName val="9.2.1. sz. mell"/>
      <sheetName val="9.2.2. sz.  mell"/>
      <sheetName val="9.2.3. sz. mell"/>
      <sheetName val="9.3. sz. mell"/>
      <sheetName val="9.3.1. sz. mell"/>
      <sheetName val="9.3.2. sz. mell"/>
      <sheetName val="9.3.3. sz. mell"/>
      <sheetName val="10.sz.mell"/>
      <sheetName val="1. sz tájékoztató t."/>
      <sheetName val="2. sz tájékoztató t"/>
      <sheetName val="3. sz tájékoztató t."/>
      <sheetName val="4.sz tájékoztató t."/>
      <sheetName val="5.sz tájékoztató t."/>
      <sheetName val="6.sz tájékoztató t."/>
      <sheetName val="7. sz tájékoztató t."/>
      <sheetName val="Munka1"/>
    </sheetNames>
    <sheetDataSet>
      <sheetData sheetId="0">
        <row r="5">
          <cell r="A5" t="str">
            <v>2015. évi előirányzat BEVÉTELEK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65">
    <tabColor rgb="FF92D050"/>
  </sheetPr>
  <dimension ref="A1:I159"/>
  <sheetViews>
    <sheetView zoomScaleSheetLayoutView="100" workbookViewId="0" topLeftCell="A13">
      <selection activeCell="D115" sqref="D115"/>
    </sheetView>
  </sheetViews>
  <sheetFormatPr defaultColWidth="9.00390625" defaultRowHeight="12.75"/>
  <cols>
    <col min="1" max="1" width="9.50390625" style="271" customWidth="1"/>
    <col min="2" max="2" width="91.625" style="271" customWidth="1"/>
    <col min="3" max="3" width="21.625" style="272" customWidth="1"/>
    <col min="4" max="4" width="9.00390625" style="287" customWidth="1"/>
    <col min="5" max="16384" width="9.375" style="287" customWidth="1"/>
  </cols>
  <sheetData>
    <row r="1" spans="1:3" ht="15.75" customHeight="1">
      <c r="A1" s="682" t="s">
        <v>10</v>
      </c>
      <c r="B1" s="682"/>
      <c r="C1" s="682"/>
    </row>
    <row r="2" spans="1:3" ht="15.75" customHeight="1" thickBot="1">
      <c r="A2" s="681" t="s">
        <v>140</v>
      </c>
      <c r="B2" s="681"/>
      <c r="C2" s="201" t="s">
        <v>185</v>
      </c>
    </row>
    <row r="3" spans="1:3" ht="37.5" customHeight="1" thickBot="1">
      <c r="A3" s="22" t="s">
        <v>66</v>
      </c>
      <c r="B3" s="23" t="s">
        <v>12</v>
      </c>
      <c r="C3" s="36" t="str">
        <f>+CONCATENATE(LEFT('[1]ÖSSZEFÜGGÉSEK'!A5,4),". évi előirányzat")</f>
        <v>2015. évi előirányzat</v>
      </c>
    </row>
    <row r="4" spans="1:3" s="288" customFormat="1" ht="12" customHeight="1" thickBot="1">
      <c r="A4" s="282" t="s">
        <v>543</v>
      </c>
      <c r="B4" s="283" t="s">
        <v>544</v>
      </c>
      <c r="C4" s="284" t="s">
        <v>545</v>
      </c>
    </row>
    <row r="5" spans="1:3" s="289" customFormat="1" ht="12" customHeight="1" thickBot="1">
      <c r="A5" s="19" t="s">
        <v>13</v>
      </c>
      <c r="B5" s="20" t="s">
        <v>211</v>
      </c>
      <c r="C5" s="192">
        <f>+C6+C7+C8+C9+C10+C11</f>
        <v>982389</v>
      </c>
    </row>
    <row r="6" spans="1:3" s="289" customFormat="1" ht="12" customHeight="1">
      <c r="A6" s="14" t="s">
        <v>91</v>
      </c>
      <c r="B6" s="290" t="s">
        <v>212</v>
      </c>
      <c r="C6" s="194">
        <v>233810</v>
      </c>
    </row>
    <row r="7" spans="1:3" s="289" customFormat="1" ht="12" customHeight="1">
      <c r="A7" s="13" t="s">
        <v>92</v>
      </c>
      <c r="B7" s="291" t="s">
        <v>213</v>
      </c>
      <c r="C7" s="193">
        <v>195775</v>
      </c>
    </row>
    <row r="8" spans="1:3" s="289" customFormat="1" ht="12" customHeight="1">
      <c r="A8" s="13" t="s">
        <v>93</v>
      </c>
      <c r="B8" s="291" t="s">
        <v>214</v>
      </c>
      <c r="C8" s="596">
        <v>461409</v>
      </c>
    </row>
    <row r="9" spans="1:3" s="289" customFormat="1" ht="12" customHeight="1">
      <c r="A9" s="13" t="s">
        <v>94</v>
      </c>
      <c r="B9" s="291" t="s">
        <v>215</v>
      </c>
      <c r="C9" s="193">
        <v>25945</v>
      </c>
    </row>
    <row r="10" spans="1:3" s="289" customFormat="1" ht="12" customHeight="1">
      <c r="A10" s="13" t="s">
        <v>137</v>
      </c>
      <c r="B10" s="188" t="s">
        <v>546</v>
      </c>
      <c r="C10" s="196">
        <v>65450</v>
      </c>
    </row>
    <row r="11" spans="1:3" s="289" customFormat="1" ht="12" customHeight="1" thickBot="1">
      <c r="A11" s="15" t="s">
        <v>95</v>
      </c>
      <c r="B11" s="189" t="s">
        <v>547</v>
      </c>
      <c r="C11" s="193"/>
    </row>
    <row r="12" spans="1:3" s="289" customFormat="1" ht="12" customHeight="1" thickBot="1">
      <c r="A12" s="19" t="s">
        <v>14</v>
      </c>
      <c r="B12" s="187" t="s">
        <v>216</v>
      </c>
      <c r="C12" s="192">
        <f>+C13+C14+C15+C16+C17</f>
        <v>653005</v>
      </c>
    </row>
    <row r="13" spans="1:3" s="289" customFormat="1" ht="12" customHeight="1">
      <c r="A13" s="14" t="s">
        <v>97</v>
      </c>
      <c r="B13" s="290" t="s">
        <v>217</v>
      </c>
      <c r="C13" s="194"/>
    </row>
    <row r="14" spans="1:3" s="289" customFormat="1" ht="12" customHeight="1">
      <c r="A14" s="13" t="s">
        <v>98</v>
      </c>
      <c r="B14" s="291" t="s">
        <v>218</v>
      </c>
      <c r="C14" s="193"/>
    </row>
    <row r="15" spans="1:3" s="289" customFormat="1" ht="12" customHeight="1">
      <c r="A15" s="13" t="s">
        <v>99</v>
      </c>
      <c r="B15" s="291" t="s">
        <v>387</v>
      </c>
      <c r="C15" s="193"/>
    </row>
    <row r="16" spans="1:3" s="289" customFormat="1" ht="12" customHeight="1">
      <c r="A16" s="13" t="s">
        <v>100</v>
      </c>
      <c r="B16" s="291" t="s">
        <v>388</v>
      </c>
      <c r="C16" s="193"/>
    </row>
    <row r="17" spans="1:3" s="289" customFormat="1" ht="12" customHeight="1">
      <c r="A17" s="13" t="s">
        <v>101</v>
      </c>
      <c r="B17" s="291" t="s">
        <v>219</v>
      </c>
      <c r="C17" s="596">
        <v>653005</v>
      </c>
    </row>
    <row r="18" spans="1:3" s="289" customFormat="1" ht="12" customHeight="1" thickBot="1">
      <c r="A18" s="15" t="s">
        <v>110</v>
      </c>
      <c r="B18" s="189" t="s">
        <v>220</v>
      </c>
      <c r="C18" s="597">
        <v>48331</v>
      </c>
    </row>
    <row r="19" spans="1:3" s="289" customFormat="1" ht="12" customHeight="1" thickBot="1">
      <c r="A19" s="19" t="s">
        <v>15</v>
      </c>
      <c r="B19" s="20" t="s">
        <v>221</v>
      </c>
      <c r="C19" s="192">
        <f>+C20+C21+C22+C23+C24</f>
        <v>374116</v>
      </c>
    </row>
    <row r="20" spans="1:3" s="289" customFormat="1" ht="12" customHeight="1">
      <c r="A20" s="14" t="s">
        <v>80</v>
      </c>
      <c r="B20" s="290" t="s">
        <v>222</v>
      </c>
      <c r="C20" s="598">
        <v>5361</v>
      </c>
    </row>
    <row r="21" spans="1:3" s="289" customFormat="1" ht="12" customHeight="1">
      <c r="A21" s="13" t="s">
        <v>81</v>
      </c>
      <c r="B21" s="291" t="s">
        <v>223</v>
      </c>
      <c r="C21" s="196"/>
    </row>
    <row r="22" spans="1:3" s="289" customFormat="1" ht="12" customHeight="1">
      <c r="A22" s="13" t="s">
        <v>82</v>
      </c>
      <c r="B22" s="291" t="s">
        <v>389</v>
      </c>
      <c r="C22" s="196"/>
    </row>
    <row r="23" spans="1:3" s="289" customFormat="1" ht="12" customHeight="1">
      <c r="A23" s="13" t="s">
        <v>83</v>
      </c>
      <c r="B23" s="291" t="s">
        <v>390</v>
      </c>
      <c r="C23" s="196"/>
    </row>
    <row r="24" spans="1:3" s="289" customFormat="1" ht="12" customHeight="1">
      <c r="A24" s="13" t="s">
        <v>149</v>
      </c>
      <c r="B24" s="291" t="s">
        <v>224</v>
      </c>
      <c r="C24" s="596">
        <v>368755</v>
      </c>
    </row>
    <row r="25" spans="1:3" s="289" customFormat="1" ht="12" customHeight="1" thickBot="1">
      <c r="A25" s="15" t="s">
        <v>150</v>
      </c>
      <c r="B25" s="292" t="s">
        <v>225</v>
      </c>
      <c r="C25" s="654">
        <v>368310</v>
      </c>
    </row>
    <row r="26" spans="1:3" s="289" customFormat="1" ht="12" customHeight="1" thickBot="1">
      <c r="A26" s="19" t="s">
        <v>151</v>
      </c>
      <c r="B26" s="20" t="s">
        <v>226</v>
      </c>
      <c r="C26" s="197">
        <f>+C27+C31+C32+C33</f>
        <v>294863</v>
      </c>
    </row>
    <row r="27" spans="1:3" s="289" customFormat="1" ht="12" customHeight="1">
      <c r="A27" s="14" t="s">
        <v>227</v>
      </c>
      <c r="B27" s="290" t="s">
        <v>548</v>
      </c>
      <c r="C27" s="285">
        <f>+C28+C29+C30</f>
        <v>260863</v>
      </c>
    </row>
    <row r="28" spans="1:3" s="289" customFormat="1" ht="12" customHeight="1">
      <c r="A28" s="13" t="s">
        <v>228</v>
      </c>
      <c r="B28" s="291" t="s">
        <v>233</v>
      </c>
      <c r="C28" s="193">
        <v>72000</v>
      </c>
    </row>
    <row r="29" spans="1:3" s="289" customFormat="1" ht="12" customHeight="1">
      <c r="A29" s="13" t="s">
        <v>229</v>
      </c>
      <c r="B29" s="291" t="s">
        <v>675</v>
      </c>
      <c r="C29" s="193">
        <v>188698</v>
      </c>
    </row>
    <row r="30" spans="1:3" s="289" customFormat="1" ht="12" customHeight="1">
      <c r="A30" s="13" t="s">
        <v>230</v>
      </c>
      <c r="B30" s="291" t="s">
        <v>676</v>
      </c>
      <c r="C30" s="196">
        <v>165</v>
      </c>
    </row>
    <row r="31" spans="1:3" s="289" customFormat="1" ht="12" customHeight="1">
      <c r="A31" s="13" t="s">
        <v>677</v>
      </c>
      <c r="B31" s="291" t="s">
        <v>235</v>
      </c>
      <c r="C31" s="193">
        <v>26000</v>
      </c>
    </row>
    <row r="32" spans="1:3" s="289" customFormat="1" ht="12" customHeight="1">
      <c r="A32" s="13" t="s">
        <v>232</v>
      </c>
      <c r="B32" s="291" t="s">
        <v>236</v>
      </c>
      <c r="C32" s="193"/>
    </row>
    <row r="33" spans="1:3" s="289" customFormat="1" ht="12" customHeight="1" thickBot="1">
      <c r="A33" s="15" t="s">
        <v>678</v>
      </c>
      <c r="B33" s="292" t="s">
        <v>237</v>
      </c>
      <c r="C33" s="279">
        <v>8000</v>
      </c>
    </row>
    <row r="34" spans="1:3" s="289" customFormat="1" ht="12" customHeight="1" thickBot="1">
      <c r="A34" s="19" t="s">
        <v>17</v>
      </c>
      <c r="B34" s="20" t="s">
        <v>551</v>
      </c>
      <c r="C34" s="192">
        <f>SUM(C35:C45)</f>
        <v>432044</v>
      </c>
    </row>
    <row r="35" spans="1:3" s="289" customFormat="1" ht="12" customHeight="1">
      <c r="A35" s="14" t="s">
        <v>84</v>
      </c>
      <c r="B35" s="290" t="s">
        <v>240</v>
      </c>
      <c r="C35" s="194">
        <v>12870</v>
      </c>
    </row>
    <row r="36" spans="1:3" s="289" customFormat="1" ht="12" customHeight="1">
      <c r="A36" s="13" t="s">
        <v>85</v>
      </c>
      <c r="B36" s="291" t="s">
        <v>241</v>
      </c>
      <c r="C36" s="193">
        <v>75016</v>
      </c>
    </row>
    <row r="37" spans="1:3" s="289" customFormat="1" ht="12" customHeight="1">
      <c r="A37" s="13" t="s">
        <v>86</v>
      </c>
      <c r="B37" s="291" t="s">
        <v>242</v>
      </c>
      <c r="C37" s="196">
        <v>82313</v>
      </c>
    </row>
    <row r="38" spans="1:3" s="289" customFormat="1" ht="12" customHeight="1">
      <c r="A38" s="13" t="s">
        <v>153</v>
      </c>
      <c r="B38" s="291" t="s">
        <v>243</v>
      </c>
      <c r="C38" s="196">
        <v>16351</v>
      </c>
    </row>
    <row r="39" spans="1:3" s="289" customFormat="1" ht="12" customHeight="1">
      <c r="A39" s="13" t="s">
        <v>154</v>
      </c>
      <c r="B39" s="291" t="s">
        <v>244</v>
      </c>
      <c r="C39" s="596">
        <v>181188</v>
      </c>
    </row>
    <row r="40" spans="1:3" s="289" customFormat="1" ht="12" customHeight="1">
      <c r="A40" s="13" t="s">
        <v>155</v>
      </c>
      <c r="B40" s="291" t="s">
        <v>245</v>
      </c>
      <c r="C40" s="193">
        <v>41378</v>
      </c>
    </row>
    <row r="41" spans="1:3" s="289" customFormat="1" ht="12" customHeight="1">
      <c r="A41" s="13" t="s">
        <v>156</v>
      </c>
      <c r="B41" s="291" t="s">
        <v>246</v>
      </c>
      <c r="C41" s="193">
        <v>19232</v>
      </c>
    </row>
    <row r="42" spans="1:3" s="289" customFormat="1" ht="12" customHeight="1">
      <c r="A42" s="13" t="s">
        <v>157</v>
      </c>
      <c r="B42" s="291" t="s">
        <v>247</v>
      </c>
      <c r="C42" s="193">
        <v>255</v>
      </c>
    </row>
    <row r="43" spans="1:3" s="289" customFormat="1" ht="12" customHeight="1">
      <c r="A43" s="13" t="s">
        <v>238</v>
      </c>
      <c r="B43" s="291" t="s">
        <v>248</v>
      </c>
      <c r="C43" s="196"/>
    </row>
    <row r="44" spans="1:3" s="289" customFormat="1" ht="12" customHeight="1">
      <c r="A44" s="15" t="s">
        <v>239</v>
      </c>
      <c r="B44" s="292" t="s">
        <v>552</v>
      </c>
      <c r="C44" s="279"/>
    </row>
    <row r="45" spans="1:3" s="289" customFormat="1" ht="12" customHeight="1" thickBot="1">
      <c r="A45" s="15" t="s">
        <v>553</v>
      </c>
      <c r="B45" s="189" t="s">
        <v>249</v>
      </c>
      <c r="C45" s="279">
        <v>3441</v>
      </c>
    </row>
    <row r="46" spans="1:3" s="289" customFormat="1" ht="12" customHeight="1" thickBot="1">
      <c r="A46" s="19" t="s">
        <v>18</v>
      </c>
      <c r="B46" s="20" t="s">
        <v>250</v>
      </c>
      <c r="C46" s="192">
        <f>SUM(C47:C51)</f>
        <v>5918</v>
      </c>
    </row>
    <row r="47" spans="1:3" s="289" customFormat="1" ht="12" customHeight="1">
      <c r="A47" s="14" t="s">
        <v>87</v>
      </c>
      <c r="B47" s="290" t="s">
        <v>254</v>
      </c>
      <c r="C47" s="330"/>
    </row>
    <row r="48" spans="1:3" s="289" customFormat="1" ht="12" customHeight="1">
      <c r="A48" s="13" t="s">
        <v>88</v>
      </c>
      <c r="B48" s="291" t="s">
        <v>255</v>
      </c>
      <c r="C48" s="596">
        <v>5918</v>
      </c>
    </row>
    <row r="49" spans="1:3" s="289" customFormat="1" ht="12" customHeight="1">
      <c r="A49" s="13" t="s">
        <v>251</v>
      </c>
      <c r="B49" s="291" t="s">
        <v>256</v>
      </c>
      <c r="C49" s="196"/>
    </row>
    <row r="50" spans="1:3" s="289" customFormat="1" ht="12" customHeight="1">
      <c r="A50" s="13" t="s">
        <v>252</v>
      </c>
      <c r="B50" s="291" t="s">
        <v>257</v>
      </c>
      <c r="C50" s="196"/>
    </row>
    <row r="51" spans="1:3" s="289" customFormat="1" ht="12" customHeight="1" thickBot="1">
      <c r="A51" s="15" t="s">
        <v>253</v>
      </c>
      <c r="B51" s="189" t="s">
        <v>258</v>
      </c>
      <c r="C51" s="279"/>
    </row>
    <row r="52" spans="1:3" s="289" customFormat="1" ht="12" customHeight="1" thickBot="1">
      <c r="A52" s="19" t="s">
        <v>158</v>
      </c>
      <c r="B52" s="20" t="s">
        <v>259</v>
      </c>
      <c r="C52" s="192">
        <f>SUM(C53:C55)</f>
        <v>13910</v>
      </c>
    </row>
    <row r="53" spans="1:3" s="289" customFormat="1" ht="12" customHeight="1">
      <c r="A53" s="14" t="s">
        <v>89</v>
      </c>
      <c r="B53" s="290" t="s">
        <v>260</v>
      </c>
      <c r="C53" s="194"/>
    </row>
    <row r="54" spans="1:3" s="289" customFormat="1" ht="12" customHeight="1">
      <c r="A54" s="13" t="s">
        <v>90</v>
      </c>
      <c r="B54" s="291" t="s">
        <v>391</v>
      </c>
      <c r="C54" s="196">
        <v>13710</v>
      </c>
    </row>
    <row r="55" spans="1:3" s="289" customFormat="1" ht="12" customHeight="1">
      <c r="A55" s="13" t="s">
        <v>263</v>
      </c>
      <c r="B55" s="291" t="s">
        <v>261</v>
      </c>
      <c r="C55" s="596">
        <v>200</v>
      </c>
    </row>
    <row r="56" spans="1:3" s="289" customFormat="1" ht="12" customHeight="1" thickBot="1">
      <c r="A56" s="15" t="s">
        <v>264</v>
      </c>
      <c r="B56" s="189" t="s">
        <v>262</v>
      </c>
      <c r="C56" s="195"/>
    </row>
    <row r="57" spans="1:3" s="289" customFormat="1" ht="12" customHeight="1" thickBot="1">
      <c r="A57" s="19" t="s">
        <v>20</v>
      </c>
      <c r="B57" s="187" t="s">
        <v>265</v>
      </c>
      <c r="C57" s="192">
        <f>SUM(C58:C60)</f>
        <v>2780</v>
      </c>
    </row>
    <row r="58" spans="1:3" s="289" customFormat="1" ht="12" customHeight="1">
      <c r="A58" s="14" t="s">
        <v>159</v>
      </c>
      <c r="B58" s="290" t="s">
        <v>267</v>
      </c>
      <c r="C58" s="196"/>
    </row>
    <row r="59" spans="1:3" s="289" customFormat="1" ht="12" customHeight="1">
      <c r="A59" s="13" t="s">
        <v>160</v>
      </c>
      <c r="B59" s="291" t="s">
        <v>392</v>
      </c>
      <c r="C59" s="196"/>
    </row>
    <row r="60" spans="1:3" s="289" customFormat="1" ht="12" customHeight="1">
      <c r="A60" s="13" t="s">
        <v>186</v>
      </c>
      <c r="B60" s="291" t="s">
        <v>268</v>
      </c>
      <c r="C60" s="596">
        <v>2780</v>
      </c>
    </row>
    <row r="61" spans="1:3" s="289" customFormat="1" ht="12" customHeight="1" thickBot="1">
      <c r="A61" s="15" t="s">
        <v>266</v>
      </c>
      <c r="B61" s="189" t="s">
        <v>269</v>
      </c>
      <c r="C61" s="196"/>
    </row>
    <row r="62" spans="1:3" s="289" customFormat="1" ht="12" customHeight="1" thickBot="1">
      <c r="A62" s="565" t="s">
        <v>554</v>
      </c>
      <c r="B62" s="20" t="s">
        <v>270</v>
      </c>
      <c r="C62" s="197">
        <f>+C5+C12+C19+C26+C34+C46+C52+C57</f>
        <v>2759025</v>
      </c>
    </row>
    <row r="63" spans="1:3" s="289" customFormat="1" ht="12" customHeight="1" thickBot="1">
      <c r="A63" s="566" t="s">
        <v>271</v>
      </c>
      <c r="B63" s="187" t="s">
        <v>272</v>
      </c>
      <c r="C63" s="192">
        <f>SUM(C64:C66)</f>
        <v>138909</v>
      </c>
    </row>
    <row r="64" spans="1:3" s="289" customFormat="1" ht="12" customHeight="1">
      <c r="A64" s="14" t="s">
        <v>303</v>
      </c>
      <c r="B64" s="290" t="s">
        <v>273</v>
      </c>
      <c r="C64" s="196">
        <v>38909</v>
      </c>
    </row>
    <row r="65" spans="1:3" s="289" customFormat="1" ht="12" customHeight="1">
      <c r="A65" s="13" t="s">
        <v>312</v>
      </c>
      <c r="B65" s="291" t="s">
        <v>274</v>
      </c>
      <c r="C65" s="196">
        <v>100000</v>
      </c>
    </row>
    <row r="66" spans="1:3" s="289" customFormat="1" ht="12" customHeight="1" thickBot="1">
      <c r="A66" s="15" t="s">
        <v>313</v>
      </c>
      <c r="B66" s="567" t="s">
        <v>555</v>
      </c>
      <c r="C66" s="196"/>
    </row>
    <row r="67" spans="1:3" s="289" customFormat="1" ht="12" customHeight="1" thickBot="1">
      <c r="A67" s="566" t="s">
        <v>276</v>
      </c>
      <c r="B67" s="187" t="s">
        <v>277</v>
      </c>
      <c r="C67" s="192">
        <f>SUM(C68:C71)</f>
        <v>0</v>
      </c>
    </row>
    <row r="68" spans="1:3" s="289" customFormat="1" ht="12" customHeight="1">
      <c r="A68" s="14" t="s">
        <v>138</v>
      </c>
      <c r="B68" s="290" t="s">
        <v>278</v>
      </c>
      <c r="C68" s="196"/>
    </row>
    <row r="69" spans="1:3" s="289" customFormat="1" ht="12" customHeight="1">
      <c r="A69" s="13" t="s">
        <v>139</v>
      </c>
      <c r="B69" s="291" t="s">
        <v>279</v>
      </c>
      <c r="C69" s="196"/>
    </row>
    <row r="70" spans="1:3" s="289" customFormat="1" ht="12" customHeight="1">
      <c r="A70" s="13" t="s">
        <v>304</v>
      </c>
      <c r="B70" s="291" t="s">
        <v>280</v>
      </c>
      <c r="C70" s="196"/>
    </row>
    <row r="71" spans="1:3" s="289" customFormat="1" ht="12" customHeight="1" thickBot="1">
      <c r="A71" s="15" t="s">
        <v>305</v>
      </c>
      <c r="B71" s="189" t="s">
        <v>281</v>
      </c>
      <c r="C71" s="196"/>
    </row>
    <row r="72" spans="1:3" s="289" customFormat="1" ht="12" customHeight="1" thickBot="1">
      <c r="A72" s="566" t="s">
        <v>282</v>
      </c>
      <c r="B72" s="187" t="s">
        <v>283</v>
      </c>
      <c r="C72" s="192">
        <f>SUM(C73:C74)</f>
        <v>192441</v>
      </c>
    </row>
    <row r="73" spans="1:3" s="289" customFormat="1" ht="12" customHeight="1">
      <c r="A73" s="14" t="s">
        <v>306</v>
      </c>
      <c r="B73" s="290" t="s">
        <v>284</v>
      </c>
      <c r="C73" s="196">
        <v>192441</v>
      </c>
    </row>
    <row r="74" spans="1:3" s="289" customFormat="1" ht="12" customHeight="1" thickBot="1">
      <c r="A74" s="15" t="s">
        <v>307</v>
      </c>
      <c r="B74" s="189" t="s">
        <v>285</v>
      </c>
      <c r="C74" s="196"/>
    </row>
    <row r="75" spans="1:3" s="289" customFormat="1" ht="12" customHeight="1" thickBot="1">
      <c r="A75" s="566" t="s">
        <v>286</v>
      </c>
      <c r="B75" s="187" t="s">
        <v>287</v>
      </c>
      <c r="C75" s="192">
        <f>SUM(C76:C78)</f>
        <v>0</v>
      </c>
    </row>
    <row r="76" spans="1:3" s="289" customFormat="1" ht="12" customHeight="1">
      <c r="A76" s="14" t="s">
        <v>308</v>
      </c>
      <c r="B76" s="290" t="s">
        <v>288</v>
      </c>
      <c r="C76" s="196"/>
    </row>
    <row r="77" spans="1:3" s="289" customFormat="1" ht="12" customHeight="1">
      <c r="A77" s="13" t="s">
        <v>309</v>
      </c>
      <c r="B77" s="291" t="s">
        <v>289</v>
      </c>
      <c r="C77" s="196"/>
    </row>
    <row r="78" spans="1:3" s="289" customFormat="1" ht="12" customHeight="1" thickBot="1">
      <c r="A78" s="15" t="s">
        <v>310</v>
      </c>
      <c r="B78" s="189" t="s">
        <v>290</v>
      </c>
      <c r="C78" s="196"/>
    </row>
    <row r="79" spans="1:3" s="289" customFormat="1" ht="12" customHeight="1" thickBot="1">
      <c r="A79" s="566" t="s">
        <v>291</v>
      </c>
      <c r="B79" s="187" t="s">
        <v>311</v>
      </c>
      <c r="C79" s="192">
        <f>SUM(C80:C83)</f>
        <v>0</v>
      </c>
    </row>
    <row r="80" spans="1:3" s="289" customFormat="1" ht="12" customHeight="1">
      <c r="A80" s="294" t="s">
        <v>292</v>
      </c>
      <c r="B80" s="290" t="s">
        <v>293</v>
      </c>
      <c r="C80" s="196"/>
    </row>
    <row r="81" spans="1:3" s="289" customFormat="1" ht="12" customHeight="1">
      <c r="A81" s="295" t="s">
        <v>294</v>
      </c>
      <c r="B81" s="291" t="s">
        <v>295</v>
      </c>
      <c r="C81" s="196"/>
    </row>
    <row r="82" spans="1:3" s="289" customFormat="1" ht="12" customHeight="1">
      <c r="A82" s="295" t="s">
        <v>296</v>
      </c>
      <c r="B82" s="291" t="s">
        <v>297</v>
      </c>
      <c r="C82" s="196"/>
    </row>
    <row r="83" spans="1:3" s="289" customFormat="1" ht="12" customHeight="1" thickBot="1">
      <c r="A83" s="296" t="s">
        <v>298</v>
      </c>
      <c r="B83" s="189" t="s">
        <v>299</v>
      </c>
      <c r="C83" s="196"/>
    </row>
    <row r="84" spans="1:3" s="289" customFormat="1" ht="12" customHeight="1" thickBot="1">
      <c r="A84" s="566" t="s">
        <v>300</v>
      </c>
      <c r="B84" s="187" t="s">
        <v>556</v>
      </c>
      <c r="C84" s="331"/>
    </row>
    <row r="85" spans="1:3" s="289" customFormat="1" ht="13.5" customHeight="1" thickBot="1">
      <c r="A85" s="566" t="s">
        <v>302</v>
      </c>
      <c r="B85" s="187" t="s">
        <v>301</v>
      </c>
      <c r="C85" s="331"/>
    </row>
    <row r="86" spans="1:3" s="289" customFormat="1" ht="15.75" customHeight="1" thickBot="1">
      <c r="A86" s="566" t="s">
        <v>314</v>
      </c>
      <c r="B86" s="297" t="s">
        <v>557</v>
      </c>
      <c r="C86" s="197">
        <f>+C63+C67+C72+C75+C79+C85+C84</f>
        <v>331350</v>
      </c>
    </row>
    <row r="87" spans="1:3" s="289" customFormat="1" ht="16.5" customHeight="1" thickBot="1">
      <c r="A87" s="568" t="s">
        <v>558</v>
      </c>
      <c r="B87" s="298" t="s">
        <v>559</v>
      </c>
      <c r="C87" s="197">
        <f>+C62+C86</f>
        <v>3090375</v>
      </c>
    </row>
    <row r="88" spans="1:3" s="289" customFormat="1" ht="83.25" customHeight="1">
      <c r="A88" s="4"/>
      <c r="B88" s="5"/>
      <c r="C88" s="198"/>
    </row>
    <row r="89" spans="1:3" ht="16.5" customHeight="1">
      <c r="A89" s="682" t="s">
        <v>42</v>
      </c>
      <c r="B89" s="682"/>
      <c r="C89" s="682"/>
    </row>
    <row r="90" spans="1:3" s="299" customFormat="1" ht="16.5" customHeight="1" thickBot="1">
      <c r="A90" s="683" t="s">
        <v>141</v>
      </c>
      <c r="B90" s="683"/>
      <c r="C90" s="103" t="s">
        <v>185</v>
      </c>
    </row>
    <row r="91" spans="1:3" ht="37.5" customHeight="1" thickBot="1">
      <c r="A91" s="22" t="s">
        <v>66</v>
      </c>
      <c r="B91" s="23" t="s">
        <v>43</v>
      </c>
      <c r="C91" s="36" t="str">
        <f>+C3</f>
        <v>2015. évi előirányzat</v>
      </c>
    </row>
    <row r="92" spans="1:3" s="288" customFormat="1" ht="12" customHeight="1" thickBot="1">
      <c r="A92" s="32" t="s">
        <v>543</v>
      </c>
      <c r="B92" s="33" t="s">
        <v>544</v>
      </c>
      <c r="C92" s="34" t="s">
        <v>545</v>
      </c>
    </row>
    <row r="93" spans="1:3" ht="12" customHeight="1" thickBot="1">
      <c r="A93" s="21" t="s">
        <v>13</v>
      </c>
      <c r="B93" s="26" t="s">
        <v>597</v>
      </c>
      <c r="C93" s="191">
        <f>C94+C95+C96+C97+C98+C111</f>
        <v>2492289</v>
      </c>
    </row>
    <row r="94" spans="1:3" ht="12" customHeight="1">
      <c r="A94" s="16" t="s">
        <v>91</v>
      </c>
      <c r="B94" s="9" t="s">
        <v>44</v>
      </c>
      <c r="C94" s="609">
        <v>1045144</v>
      </c>
    </row>
    <row r="95" spans="1:3" ht="12" customHeight="1">
      <c r="A95" s="13" t="s">
        <v>92</v>
      </c>
      <c r="B95" s="7" t="s">
        <v>161</v>
      </c>
      <c r="C95" s="596">
        <v>243696</v>
      </c>
    </row>
    <row r="96" spans="1:3" ht="12" customHeight="1">
      <c r="A96" s="13" t="s">
        <v>93</v>
      </c>
      <c r="B96" s="7" t="s">
        <v>129</v>
      </c>
      <c r="C96" s="597">
        <v>840738</v>
      </c>
    </row>
    <row r="97" spans="1:3" ht="12" customHeight="1">
      <c r="A97" s="13" t="s">
        <v>94</v>
      </c>
      <c r="B97" s="10" t="s">
        <v>162</v>
      </c>
      <c r="C97" s="597">
        <v>137787</v>
      </c>
    </row>
    <row r="98" spans="1:3" ht="12" customHeight="1">
      <c r="A98" s="13" t="s">
        <v>105</v>
      </c>
      <c r="B98" s="18" t="s">
        <v>163</v>
      </c>
      <c r="C98" s="597">
        <v>163383</v>
      </c>
    </row>
    <row r="99" spans="1:3" ht="12" customHeight="1">
      <c r="A99" s="13" t="s">
        <v>95</v>
      </c>
      <c r="B99" s="7" t="s">
        <v>560</v>
      </c>
      <c r="C99" s="597">
        <v>7757</v>
      </c>
    </row>
    <row r="100" spans="1:3" ht="12" customHeight="1">
      <c r="A100" s="13" t="s">
        <v>96</v>
      </c>
      <c r="B100" s="107" t="s">
        <v>561</v>
      </c>
      <c r="C100" s="195"/>
    </row>
    <row r="101" spans="1:3" ht="12" customHeight="1">
      <c r="A101" s="13" t="s">
        <v>106</v>
      </c>
      <c r="B101" s="107" t="s">
        <v>562</v>
      </c>
      <c r="C101" s="195">
        <v>816</v>
      </c>
    </row>
    <row r="102" spans="1:3" ht="12" customHeight="1">
      <c r="A102" s="13" t="s">
        <v>107</v>
      </c>
      <c r="B102" s="105" t="s">
        <v>317</v>
      </c>
      <c r="C102" s="610"/>
    </row>
    <row r="103" spans="1:3" ht="12" customHeight="1">
      <c r="A103" s="13" t="s">
        <v>108</v>
      </c>
      <c r="B103" s="106" t="s">
        <v>318</v>
      </c>
      <c r="C103" s="610"/>
    </row>
    <row r="104" spans="1:3" ht="12" customHeight="1">
      <c r="A104" s="13" t="s">
        <v>109</v>
      </c>
      <c r="B104" s="106" t="s">
        <v>319</v>
      </c>
      <c r="C104" s="610"/>
    </row>
    <row r="105" spans="1:3" ht="12" customHeight="1">
      <c r="A105" s="13" t="s">
        <v>111</v>
      </c>
      <c r="B105" s="105" t="s">
        <v>320</v>
      </c>
      <c r="C105" s="195">
        <v>118793</v>
      </c>
    </row>
    <row r="106" spans="1:3" ht="12" customHeight="1">
      <c r="A106" s="13" t="s">
        <v>164</v>
      </c>
      <c r="B106" s="105" t="s">
        <v>321</v>
      </c>
      <c r="C106" s="610"/>
    </row>
    <row r="107" spans="1:3" ht="12" customHeight="1">
      <c r="A107" s="13" t="s">
        <v>315</v>
      </c>
      <c r="B107" s="106" t="s">
        <v>322</v>
      </c>
      <c r="C107" s="195">
        <v>2250</v>
      </c>
    </row>
    <row r="108" spans="1:3" ht="12" customHeight="1">
      <c r="A108" s="12" t="s">
        <v>316</v>
      </c>
      <c r="B108" s="107" t="s">
        <v>323</v>
      </c>
      <c r="C108" s="610"/>
    </row>
    <row r="109" spans="1:3" ht="12" customHeight="1">
      <c r="A109" s="13" t="s">
        <v>563</v>
      </c>
      <c r="B109" s="107" t="s">
        <v>324</v>
      </c>
      <c r="C109" s="610"/>
    </row>
    <row r="110" spans="1:3" ht="12" customHeight="1">
      <c r="A110" s="15" t="s">
        <v>564</v>
      </c>
      <c r="B110" s="107" t="s">
        <v>325</v>
      </c>
      <c r="C110" s="597">
        <v>33767</v>
      </c>
    </row>
    <row r="111" spans="1:3" ht="12" customHeight="1">
      <c r="A111" s="13" t="s">
        <v>565</v>
      </c>
      <c r="B111" s="10" t="s">
        <v>45</v>
      </c>
      <c r="C111" s="193">
        <f>C112+C113</f>
        <v>61541</v>
      </c>
    </row>
    <row r="112" spans="1:3" ht="12" customHeight="1">
      <c r="A112" s="13" t="s">
        <v>566</v>
      </c>
      <c r="B112" s="7" t="s">
        <v>567</v>
      </c>
      <c r="C112" s="596">
        <v>3512</v>
      </c>
    </row>
    <row r="113" spans="1:3" ht="12" customHeight="1" thickBot="1">
      <c r="A113" s="17" t="s">
        <v>568</v>
      </c>
      <c r="B113" s="570" t="s">
        <v>569</v>
      </c>
      <c r="C113" s="611">
        <v>58029</v>
      </c>
    </row>
    <row r="114" spans="1:3" ht="12" customHeight="1" thickBot="1">
      <c r="A114" s="571" t="s">
        <v>14</v>
      </c>
      <c r="B114" s="572" t="s">
        <v>326</v>
      </c>
      <c r="C114" s="573">
        <f>+C115+C117+C119</f>
        <v>467714</v>
      </c>
    </row>
    <row r="115" spans="1:3" ht="12" customHeight="1">
      <c r="A115" s="14" t="s">
        <v>97</v>
      </c>
      <c r="B115" s="7" t="s">
        <v>184</v>
      </c>
      <c r="C115" s="598">
        <v>86054</v>
      </c>
    </row>
    <row r="116" spans="1:3" ht="12" customHeight="1">
      <c r="A116" s="14" t="s">
        <v>98</v>
      </c>
      <c r="B116" s="11" t="s">
        <v>330</v>
      </c>
      <c r="C116" s="598">
        <v>45453</v>
      </c>
    </row>
    <row r="117" spans="1:3" ht="12" customHeight="1">
      <c r="A117" s="14" t="s">
        <v>99</v>
      </c>
      <c r="B117" s="11" t="s">
        <v>165</v>
      </c>
      <c r="C117" s="596">
        <v>363348</v>
      </c>
    </row>
    <row r="118" spans="1:3" ht="12" customHeight="1">
      <c r="A118" s="14" t="s">
        <v>100</v>
      </c>
      <c r="B118" s="11" t="s">
        <v>331</v>
      </c>
      <c r="C118" s="612">
        <v>358067</v>
      </c>
    </row>
    <row r="119" spans="1:3" ht="12" customHeight="1">
      <c r="A119" s="14" t="s">
        <v>101</v>
      </c>
      <c r="B119" s="189" t="s">
        <v>187</v>
      </c>
      <c r="C119" s="179">
        <v>18312</v>
      </c>
    </row>
    <row r="120" spans="1:3" ht="12" customHeight="1">
      <c r="A120" s="14" t="s">
        <v>110</v>
      </c>
      <c r="B120" s="188" t="s">
        <v>393</v>
      </c>
      <c r="C120" s="179"/>
    </row>
    <row r="121" spans="1:3" ht="12" customHeight="1">
      <c r="A121" s="14" t="s">
        <v>112</v>
      </c>
      <c r="B121" s="286" t="s">
        <v>336</v>
      </c>
      <c r="C121" s="179"/>
    </row>
    <row r="122" spans="1:3" ht="15.75">
      <c r="A122" s="14" t="s">
        <v>166</v>
      </c>
      <c r="B122" s="106" t="s">
        <v>319</v>
      </c>
      <c r="C122" s="179"/>
    </row>
    <row r="123" spans="1:3" ht="12" customHeight="1">
      <c r="A123" s="14" t="s">
        <v>167</v>
      </c>
      <c r="B123" s="106" t="s">
        <v>335</v>
      </c>
      <c r="C123" s="179"/>
    </row>
    <row r="124" spans="1:3" ht="12" customHeight="1">
      <c r="A124" s="14" t="s">
        <v>168</v>
      </c>
      <c r="B124" s="106" t="s">
        <v>334</v>
      </c>
      <c r="C124" s="179"/>
    </row>
    <row r="125" spans="1:3" ht="12" customHeight="1">
      <c r="A125" s="14" t="s">
        <v>327</v>
      </c>
      <c r="B125" s="106" t="s">
        <v>322</v>
      </c>
      <c r="C125" s="599">
        <v>118</v>
      </c>
    </row>
    <row r="126" spans="1:3" ht="12" customHeight="1">
      <c r="A126" s="14" t="s">
        <v>328</v>
      </c>
      <c r="B126" s="106" t="s">
        <v>333</v>
      </c>
      <c r="C126" s="179"/>
    </row>
    <row r="127" spans="1:3" ht="16.5" thickBot="1">
      <c r="A127" s="12" t="s">
        <v>329</v>
      </c>
      <c r="B127" s="106" t="s">
        <v>332</v>
      </c>
      <c r="C127" s="180">
        <v>18194</v>
      </c>
    </row>
    <row r="128" spans="1:3" ht="12" customHeight="1" thickBot="1">
      <c r="A128" s="19" t="s">
        <v>15</v>
      </c>
      <c r="B128" s="101" t="s">
        <v>570</v>
      </c>
      <c r="C128" s="192">
        <f>+C93+C114</f>
        <v>2960003</v>
      </c>
    </row>
    <row r="129" spans="1:3" ht="12" customHeight="1" thickBot="1">
      <c r="A129" s="19" t="s">
        <v>16</v>
      </c>
      <c r="B129" s="101" t="s">
        <v>571</v>
      </c>
      <c r="C129" s="192">
        <f>+C130+C131+C132</f>
        <v>102952</v>
      </c>
    </row>
    <row r="130" spans="1:3" ht="12" customHeight="1">
      <c r="A130" s="14" t="s">
        <v>227</v>
      </c>
      <c r="B130" s="11" t="s">
        <v>572</v>
      </c>
      <c r="C130" s="179">
        <v>2952</v>
      </c>
    </row>
    <row r="131" spans="1:3" ht="12" customHeight="1">
      <c r="A131" s="14" t="s">
        <v>230</v>
      </c>
      <c r="B131" s="11" t="s">
        <v>573</v>
      </c>
      <c r="C131" s="179">
        <v>100000</v>
      </c>
    </row>
    <row r="132" spans="1:3" ht="12" customHeight="1" thickBot="1">
      <c r="A132" s="12" t="s">
        <v>231</v>
      </c>
      <c r="B132" s="11" t="s">
        <v>574</v>
      </c>
      <c r="C132" s="179"/>
    </row>
    <row r="133" spans="1:3" ht="12" customHeight="1" thickBot="1">
      <c r="A133" s="19" t="s">
        <v>17</v>
      </c>
      <c r="B133" s="101" t="s">
        <v>575</v>
      </c>
      <c r="C133" s="192">
        <f>SUM(C134:C139)</f>
        <v>0</v>
      </c>
    </row>
    <row r="134" spans="1:3" ht="12" customHeight="1">
      <c r="A134" s="14" t="s">
        <v>84</v>
      </c>
      <c r="B134" s="8" t="s">
        <v>576</v>
      </c>
      <c r="C134" s="179"/>
    </row>
    <row r="135" spans="1:3" ht="12" customHeight="1">
      <c r="A135" s="14" t="s">
        <v>85</v>
      </c>
      <c r="B135" s="8" t="s">
        <v>577</v>
      </c>
      <c r="C135" s="179"/>
    </row>
    <row r="136" spans="1:3" ht="12" customHeight="1">
      <c r="A136" s="14" t="s">
        <v>86</v>
      </c>
      <c r="B136" s="8" t="s">
        <v>578</v>
      </c>
      <c r="C136" s="179"/>
    </row>
    <row r="137" spans="1:3" ht="12" customHeight="1">
      <c r="A137" s="14" t="s">
        <v>153</v>
      </c>
      <c r="B137" s="8" t="s">
        <v>579</v>
      </c>
      <c r="C137" s="179"/>
    </row>
    <row r="138" spans="1:3" ht="12" customHeight="1">
      <c r="A138" s="14" t="s">
        <v>154</v>
      </c>
      <c r="B138" s="8" t="s">
        <v>580</v>
      </c>
      <c r="C138" s="179"/>
    </row>
    <row r="139" spans="1:3" ht="12" customHeight="1" thickBot="1">
      <c r="A139" s="12" t="s">
        <v>155</v>
      </c>
      <c r="B139" s="8" t="s">
        <v>581</v>
      </c>
      <c r="C139" s="179"/>
    </row>
    <row r="140" spans="1:3" ht="12" customHeight="1" thickBot="1">
      <c r="A140" s="19" t="s">
        <v>18</v>
      </c>
      <c r="B140" s="101" t="s">
        <v>582</v>
      </c>
      <c r="C140" s="197">
        <f>+C141+C142+C143+C144</f>
        <v>27420</v>
      </c>
    </row>
    <row r="141" spans="1:3" ht="12" customHeight="1">
      <c r="A141" s="14" t="s">
        <v>87</v>
      </c>
      <c r="B141" s="8" t="s">
        <v>337</v>
      </c>
      <c r="C141" s="179"/>
    </row>
    <row r="142" spans="1:3" ht="12" customHeight="1">
      <c r="A142" s="14" t="s">
        <v>88</v>
      </c>
      <c r="B142" s="8" t="s">
        <v>338</v>
      </c>
      <c r="C142" s="179">
        <v>27420</v>
      </c>
    </row>
    <row r="143" spans="1:3" ht="12" customHeight="1">
      <c r="A143" s="14" t="s">
        <v>251</v>
      </c>
      <c r="B143" s="8" t="s">
        <v>583</v>
      </c>
      <c r="C143" s="179"/>
    </row>
    <row r="144" spans="1:3" ht="12" customHeight="1" thickBot="1">
      <c r="A144" s="12" t="s">
        <v>252</v>
      </c>
      <c r="B144" s="6" t="s">
        <v>356</v>
      </c>
      <c r="C144" s="179"/>
    </row>
    <row r="145" spans="1:3" ht="12" customHeight="1" thickBot="1">
      <c r="A145" s="19" t="s">
        <v>19</v>
      </c>
      <c r="B145" s="101" t="s">
        <v>584</v>
      </c>
      <c r="C145" s="200">
        <f>SUM(C146:C150)</f>
        <v>0</v>
      </c>
    </row>
    <row r="146" spans="1:3" ht="12" customHeight="1">
      <c r="A146" s="14" t="s">
        <v>89</v>
      </c>
      <c r="B146" s="8" t="s">
        <v>585</v>
      </c>
      <c r="C146" s="179"/>
    </row>
    <row r="147" spans="1:3" ht="12" customHeight="1">
      <c r="A147" s="14" t="s">
        <v>90</v>
      </c>
      <c r="B147" s="8" t="s">
        <v>586</v>
      </c>
      <c r="C147" s="179"/>
    </row>
    <row r="148" spans="1:3" ht="12" customHeight="1">
      <c r="A148" s="14" t="s">
        <v>263</v>
      </c>
      <c r="B148" s="8" t="s">
        <v>587</v>
      </c>
      <c r="C148" s="179"/>
    </row>
    <row r="149" spans="1:3" ht="12" customHeight="1">
      <c r="A149" s="14" t="s">
        <v>264</v>
      </c>
      <c r="B149" s="8" t="s">
        <v>588</v>
      </c>
      <c r="C149" s="179"/>
    </row>
    <row r="150" spans="1:3" ht="12" customHeight="1" thickBot="1">
      <c r="A150" s="14" t="s">
        <v>589</v>
      </c>
      <c r="B150" s="8" t="s">
        <v>590</v>
      </c>
      <c r="C150" s="179"/>
    </row>
    <row r="151" spans="1:3" ht="12" customHeight="1" thickBot="1">
      <c r="A151" s="19" t="s">
        <v>20</v>
      </c>
      <c r="B151" s="101" t="s">
        <v>591</v>
      </c>
      <c r="C151" s="574"/>
    </row>
    <row r="152" spans="1:3" ht="12" customHeight="1" thickBot="1">
      <c r="A152" s="19" t="s">
        <v>21</v>
      </c>
      <c r="B152" s="101" t="s">
        <v>592</v>
      </c>
      <c r="C152" s="574"/>
    </row>
    <row r="153" spans="1:9" ht="15" customHeight="1" thickBot="1">
      <c r="A153" s="19" t="s">
        <v>22</v>
      </c>
      <c r="B153" s="101" t="s">
        <v>593</v>
      </c>
      <c r="C153" s="300">
        <f>+C129+C133+C140+C145+C151+C152</f>
        <v>130372</v>
      </c>
      <c r="F153" s="301"/>
      <c r="G153" s="302"/>
      <c r="H153" s="302"/>
      <c r="I153" s="302"/>
    </row>
    <row r="154" spans="1:3" s="289" customFormat="1" ht="12.75" customHeight="1" thickBot="1">
      <c r="A154" s="190" t="s">
        <v>23</v>
      </c>
      <c r="B154" s="270" t="s">
        <v>594</v>
      </c>
      <c r="C154" s="300">
        <f>+C128+C153</f>
        <v>3090375</v>
      </c>
    </row>
    <row r="155" ht="7.5" customHeight="1"/>
    <row r="156" spans="1:3" ht="15.75">
      <c r="A156" s="684" t="s">
        <v>339</v>
      </c>
      <c r="B156" s="684"/>
      <c r="C156" s="684"/>
    </row>
    <row r="157" spans="1:3" ht="15" customHeight="1" thickBot="1">
      <c r="A157" s="681" t="s">
        <v>142</v>
      </c>
      <c r="B157" s="681"/>
      <c r="C157" s="201" t="s">
        <v>185</v>
      </c>
    </row>
    <row r="158" spans="1:4" ht="13.5" customHeight="1" thickBot="1">
      <c r="A158" s="19">
        <v>1</v>
      </c>
      <c r="B158" s="25" t="s">
        <v>595</v>
      </c>
      <c r="C158" s="192">
        <f>+C62-C128</f>
        <v>-200978</v>
      </c>
      <c r="D158" s="303"/>
    </row>
    <row r="159" spans="1:3" ht="27.75" customHeight="1" thickBot="1">
      <c r="A159" s="19" t="s">
        <v>14</v>
      </c>
      <c r="B159" s="25" t="s">
        <v>596</v>
      </c>
      <c r="C159" s="192">
        <f>+C86-C153</f>
        <v>200978</v>
      </c>
    </row>
  </sheetData>
  <sheetProtection/>
  <mergeCells count="6">
    <mergeCell ref="A157:B157"/>
    <mergeCell ref="A89:C89"/>
    <mergeCell ref="A1:C1"/>
    <mergeCell ref="A2:B2"/>
    <mergeCell ref="A90:B90"/>
    <mergeCell ref="A156:C156"/>
  </mergeCells>
  <printOptions horizontalCentered="1"/>
  <pageMargins left="0.7874015748031497" right="0.7874015748031497" top="1.4566929133858268" bottom="0.8661417322834646" header="0.7874015748031497" footer="0.5905511811023623"/>
  <pageSetup horizontalDpi="600" verticalDpi="600" orientation="portrait" paperSize="9" scale="71" r:id="rId1"/>
  <headerFooter alignWithMargins="0">
    <oddHeader>&amp;C&amp;"Times New Roman CE,Félkövér"&amp;12
Tiszavasvári Város Önkormányzata
2015. ÉVI KÖLTSÉGVETÉSÉNEK ÖSSZEVONT MÉRLEGE&amp;10
&amp;R&amp;"Times New Roman CE,Félkövér dőlt"&amp;11 1. melléklet a 21/2015.(V.27.) önkormányzati rendelethez</oddHeader>
  </headerFooter>
  <rowBreaks count="1" manualBreakCount="1">
    <brk id="88" max="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Munka72">
    <tabColor rgb="FF92D050"/>
  </sheetPr>
  <dimension ref="A1:K158"/>
  <sheetViews>
    <sheetView zoomScaleSheetLayoutView="85" workbookViewId="0" topLeftCell="A1">
      <selection activeCell="E115" sqref="E115"/>
    </sheetView>
  </sheetViews>
  <sheetFormatPr defaultColWidth="9.00390625" defaultRowHeight="12.75"/>
  <cols>
    <col min="1" max="1" width="19.50390625" style="338" customWidth="1"/>
    <col min="2" max="2" width="72.00390625" style="339" customWidth="1"/>
    <col min="3" max="3" width="25.00390625" style="340" customWidth="1"/>
    <col min="4" max="16384" width="9.375" style="2" customWidth="1"/>
  </cols>
  <sheetData>
    <row r="1" spans="1:3" s="1" customFormat="1" ht="16.5" customHeight="1" thickBot="1">
      <c r="A1" s="152"/>
      <c r="B1" s="154"/>
      <c r="C1" s="177"/>
    </row>
    <row r="2" spans="1:3" s="71" customFormat="1" ht="21" customHeight="1">
      <c r="A2" s="280" t="s">
        <v>60</v>
      </c>
      <c r="B2" s="248" t="s">
        <v>180</v>
      </c>
      <c r="C2" s="250" t="s">
        <v>49</v>
      </c>
    </row>
    <row r="3" spans="1:3" s="71" customFormat="1" ht="16.5" thickBot="1">
      <c r="A3" s="155" t="s">
        <v>176</v>
      </c>
      <c r="B3" s="249" t="s">
        <v>364</v>
      </c>
      <c r="C3" s="578" t="s">
        <v>49</v>
      </c>
    </row>
    <row r="4" spans="1:3" s="72" customFormat="1" ht="15.75" customHeight="1" thickBot="1">
      <c r="A4" s="156"/>
      <c r="B4" s="156"/>
      <c r="C4" s="157" t="s">
        <v>50</v>
      </c>
    </row>
    <row r="5" spans="1:3" ht="13.5" thickBot="1">
      <c r="A5" s="281" t="s">
        <v>178</v>
      </c>
      <c r="B5" s="158" t="s">
        <v>51</v>
      </c>
      <c r="C5" s="251" t="s">
        <v>52</v>
      </c>
    </row>
    <row r="6" spans="1:3" s="57" customFormat="1" ht="12.75" customHeight="1" thickBot="1">
      <c r="A6" s="127" t="s">
        <v>543</v>
      </c>
      <c r="B6" s="128" t="s">
        <v>544</v>
      </c>
      <c r="C6" s="129" t="s">
        <v>545</v>
      </c>
    </row>
    <row r="7" spans="1:3" s="57" customFormat="1" ht="15.75" customHeight="1" thickBot="1">
      <c r="A7" s="160"/>
      <c r="B7" s="161" t="s">
        <v>53</v>
      </c>
      <c r="C7" s="252"/>
    </row>
    <row r="8" spans="1:3" s="57" customFormat="1" ht="12" customHeight="1" thickBot="1">
      <c r="A8" s="32" t="s">
        <v>13</v>
      </c>
      <c r="B8" s="20" t="s">
        <v>211</v>
      </c>
      <c r="C8" s="192">
        <f>+C9+C10+C11+C12+C13+C14</f>
        <v>982389</v>
      </c>
    </row>
    <row r="9" spans="1:3" s="73" customFormat="1" ht="12" customHeight="1">
      <c r="A9" s="306" t="s">
        <v>91</v>
      </c>
      <c r="B9" s="290" t="s">
        <v>212</v>
      </c>
      <c r="C9" s="194">
        <v>233810</v>
      </c>
    </row>
    <row r="10" spans="1:3" s="74" customFormat="1" ht="12" customHeight="1">
      <c r="A10" s="307" t="s">
        <v>92</v>
      </c>
      <c r="B10" s="291" t="s">
        <v>213</v>
      </c>
      <c r="C10" s="193">
        <v>195775</v>
      </c>
    </row>
    <row r="11" spans="1:3" s="74" customFormat="1" ht="12" customHeight="1">
      <c r="A11" s="307" t="s">
        <v>93</v>
      </c>
      <c r="B11" s="291" t="s">
        <v>214</v>
      </c>
      <c r="C11" s="596">
        <v>461409</v>
      </c>
    </row>
    <row r="12" spans="1:3" s="74" customFormat="1" ht="12" customHeight="1">
      <c r="A12" s="307" t="s">
        <v>94</v>
      </c>
      <c r="B12" s="291" t="s">
        <v>215</v>
      </c>
      <c r="C12" s="193">
        <v>25945</v>
      </c>
    </row>
    <row r="13" spans="1:3" s="74" customFormat="1" ht="12" customHeight="1">
      <c r="A13" s="307" t="s">
        <v>137</v>
      </c>
      <c r="B13" s="291" t="s">
        <v>607</v>
      </c>
      <c r="C13" s="196">
        <v>65450</v>
      </c>
    </row>
    <row r="14" spans="1:3" s="73" customFormat="1" ht="12" customHeight="1" thickBot="1">
      <c r="A14" s="308" t="s">
        <v>95</v>
      </c>
      <c r="B14" s="292" t="s">
        <v>547</v>
      </c>
      <c r="C14" s="193"/>
    </row>
    <row r="15" spans="1:3" s="73" customFormat="1" ht="12" customHeight="1" thickBot="1">
      <c r="A15" s="32" t="s">
        <v>14</v>
      </c>
      <c r="B15" s="187" t="s">
        <v>216</v>
      </c>
      <c r="C15" s="192">
        <f>+C16+C17+C18+C19+C20</f>
        <v>553252</v>
      </c>
    </row>
    <row r="16" spans="1:3" s="73" customFormat="1" ht="12" customHeight="1">
      <c r="A16" s="306" t="s">
        <v>97</v>
      </c>
      <c r="B16" s="290" t="s">
        <v>217</v>
      </c>
      <c r="C16" s="194"/>
    </row>
    <row r="17" spans="1:3" s="73" customFormat="1" ht="12" customHeight="1">
      <c r="A17" s="307" t="s">
        <v>98</v>
      </c>
      <c r="B17" s="291" t="s">
        <v>218</v>
      </c>
      <c r="C17" s="193"/>
    </row>
    <row r="18" spans="1:3" s="73" customFormat="1" ht="12" customHeight="1">
      <c r="A18" s="307" t="s">
        <v>99</v>
      </c>
      <c r="B18" s="291" t="s">
        <v>387</v>
      </c>
      <c r="C18" s="193"/>
    </row>
    <row r="19" spans="1:3" s="73" customFormat="1" ht="12" customHeight="1">
      <c r="A19" s="307" t="s">
        <v>100</v>
      </c>
      <c r="B19" s="291" t="s">
        <v>388</v>
      </c>
      <c r="C19" s="193"/>
    </row>
    <row r="20" spans="1:3" s="73" customFormat="1" ht="12" customHeight="1">
      <c r="A20" s="307" t="s">
        <v>101</v>
      </c>
      <c r="B20" s="291" t="s">
        <v>219</v>
      </c>
      <c r="C20" s="596">
        <v>553252</v>
      </c>
    </row>
    <row r="21" spans="1:3" s="74" customFormat="1" ht="12" customHeight="1" thickBot="1">
      <c r="A21" s="308" t="s">
        <v>110</v>
      </c>
      <c r="B21" s="292" t="s">
        <v>220</v>
      </c>
      <c r="C21" s="597">
        <v>46308</v>
      </c>
    </row>
    <row r="22" spans="1:3" s="74" customFormat="1" ht="12" customHeight="1" thickBot="1">
      <c r="A22" s="32" t="s">
        <v>15</v>
      </c>
      <c r="B22" s="20" t="s">
        <v>221</v>
      </c>
      <c r="C22" s="192">
        <f>+C23+C24+C25+C26+C27</f>
        <v>374116</v>
      </c>
    </row>
    <row r="23" spans="1:3" s="74" customFormat="1" ht="12" customHeight="1">
      <c r="A23" s="306" t="s">
        <v>80</v>
      </c>
      <c r="B23" s="290" t="s">
        <v>222</v>
      </c>
      <c r="C23" s="598">
        <v>5361</v>
      </c>
    </row>
    <row r="24" spans="1:3" s="73" customFormat="1" ht="12" customHeight="1">
      <c r="A24" s="307" t="s">
        <v>81</v>
      </c>
      <c r="B24" s="291" t="s">
        <v>223</v>
      </c>
      <c r="C24" s="196"/>
    </row>
    <row r="25" spans="1:3" s="74" customFormat="1" ht="12" customHeight="1">
      <c r="A25" s="307" t="s">
        <v>82</v>
      </c>
      <c r="B25" s="291" t="s">
        <v>389</v>
      </c>
      <c r="C25" s="196"/>
    </row>
    <row r="26" spans="1:3" s="74" customFormat="1" ht="12" customHeight="1">
      <c r="A26" s="307" t="s">
        <v>83</v>
      </c>
      <c r="B26" s="291" t="s">
        <v>390</v>
      </c>
      <c r="C26" s="196"/>
    </row>
    <row r="27" spans="1:3" s="74" customFormat="1" ht="12" customHeight="1">
      <c r="A27" s="307" t="s">
        <v>149</v>
      </c>
      <c r="B27" s="291" t="s">
        <v>224</v>
      </c>
      <c r="C27" s="596">
        <v>368755</v>
      </c>
    </row>
    <row r="28" spans="1:3" s="74" customFormat="1" ht="12" customHeight="1" thickBot="1">
      <c r="A28" s="308" t="s">
        <v>150</v>
      </c>
      <c r="B28" s="292" t="s">
        <v>225</v>
      </c>
      <c r="C28" s="597">
        <v>366430</v>
      </c>
    </row>
    <row r="29" spans="1:3" s="74" customFormat="1" ht="12" customHeight="1" thickBot="1">
      <c r="A29" s="32" t="s">
        <v>151</v>
      </c>
      <c r="B29" s="20" t="s">
        <v>226</v>
      </c>
      <c r="C29" s="197">
        <f>+C30+C34+C35+C36</f>
        <v>294863</v>
      </c>
    </row>
    <row r="30" spans="1:3" s="74" customFormat="1" ht="12" customHeight="1">
      <c r="A30" s="306" t="s">
        <v>227</v>
      </c>
      <c r="B30" s="290" t="s">
        <v>608</v>
      </c>
      <c r="C30" s="285">
        <f>+C31+C32+C33</f>
        <v>260863</v>
      </c>
    </row>
    <row r="31" spans="1:3" s="74" customFormat="1" ht="12" customHeight="1">
      <c r="A31" s="307" t="s">
        <v>228</v>
      </c>
      <c r="B31" s="291" t="s">
        <v>233</v>
      </c>
      <c r="C31" s="193">
        <v>72000</v>
      </c>
    </row>
    <row r="32" spans="1:3" s="74" customFormat="1" ht="12" customHeight="1">
      <c r="A32" s="307" t="s">
        <v>229</v>
      </c>
      <c r="B32" s="291" t="s">
        <v>679</v>
      </c>
      <c r="C32" s="193">
        <v>188698</v>
      </c>
    </row>
    <row r="33" spans="1:3" s="74" customFormat="1" ht="12" customHeight="1">
      <c r="A33" s="307" t="s">
        <v>549</v>
      </c>
      <c r="B33" s="291" t="s">
        <v>676</v>
      </c>
      <c r="C33" s="196">
        <v>165</v>
      </c>
    </row>
    <row r="34" spans="1:3" s="74" customFormat="1" ht="12" customHeight="1">
      <c r="A34" s="307" t="s">
        <v>230</v>
      </c>
      <c r="B34" s="291" t="s">
        <v>235</v>
      </c>
      <c r="C34" s="193">
        <v>26000</v>
      </c>
    </row>
    <row r="35" spans="1:3" s="74" customFormat="1" ht="12" customHeight="1">
      <c r="A35" s="307" t="s">
        <v>231</v>
      </c>
      <c r="B35" s="291" t="s">
        <v>236</v>
      </c>
      <c r="C35" s="193"/>
    </row>
    <row r="36" spans="1:3" s="74" customFormat="1" ht="12" customHeight="1" thickBot="1">
      <c r="A36" s="308" t="s">
        <v>232</v>
      </c>
      <c r="B36" s="292" t="s">
        <v>237</v>
      </c>
      <c r="C36" s="279">
        <v>8000</v>
      </c>
    </row>
    <row r="37" spans="1:3" s="74" customFormat="1" ht="12" customHeight="1" thickBot="1">
      <c r="A37" s="32" t="s">
        <v>17</v>
      </c>
      <c r="B37" s="20" t="s">
        <v>551</v>
      </c>
      <c r="C37" s="192">
        <f>SUM(C38:C48)</f>
        <v>50600</v>
      </c>
    </row>
    <row r="38" spans="1:3" s="74" customFormat="1" ht="12" customHeight="1">
      <c r="A38" s="306" t="s">
        <v>84</v>
      </c>
      <c r="B38" s="290" t="s">
        <v>240</v>
      </c>
      <c r="C38" s="194">
        <v>12820</v>
      </c>
    </row>
    <row r="39" spans="1:3" s="74" customFormat="1" ht="12" customHeight="1">
      <c r="A39" s="307" t="s">
        <v>85</v>
      </c>
      <c r="B39" s="291" t="s">
        <v>241</v>
      </c>
      <c r="C39" s="193"/>
    </row>
    <row r="40" spans="1:3" s="74" customFormat="1" ht="12" customHeight="1">
      <c r="A40" s="307" t="s">
        <v>86</v>
      </c>
      <c r="B40" s="291" t="s">
        <v>242</v>
      </c>
      <c r="C40" s="196">
        <v>12280</v>
      </c>
    </row>
    <row r="41" spans="1:3" s="74" customFormat="1" ht="12" customHeight="1">
      <c r="A41" s="307" t="s">
        <v>153</v>
      </c>
      <c r="B41" s="291" t="s">
        <v>243</v>
      </c>
      <c r="C41" s="196">
        <v>16351</v>
      </c>
    </row>
    <row r="42" spans="1:3" s="74" customFormat="1" ht="12" customHeight="1">
      <c r="A42" s="307" t="s">
        <v>154</v>
      </c>
      <c r="B42" s="291" t="s">
        <v>244</v>
      </c>
      <c r="C42" s="193"/>
    </row>
    <row r="43" spans="1:3" s="74" customFormat="1" ht="12" customHeight="1">
      <c r="A43" s="307" t="s">
        <v>155</v>
      </c>
      <c r="B43" s="291" t="s">
        <v>245</v>
      </c>
      <c r="C43" s="193">
        <v>8409</v>
      </c>
    </row>
    <row r="44" spans="1:3" s="74" customFormat="1" ht="12" customHeight="1">
      <c r="A44" s="307" t="s">
        <v>156</v>
      </c>
      <c r="B44" s="291" t="s">
        <v>246</v>
      </c>
      <c r="C44" s="193"/>
    </row>
    <row r="45" spans="1:3" s="74" customFormat="1" ht="12" customHeight="1">
      <c r="A45" s="307" t="s">
        <v>157</v>
      </c>
      <c r="B45" s="291" t="s">
        <v>247</v>
      </c>
      <c r="C45" s="193">
        <v>204</v>
      </c>
    </row>
    <row r="46" spans="1:3" s="74" customFormat="1" ht="12" customHeight="1">
      <c r="A46" s="307" t="s">
        <v>238</v>
      </c>
      <c r="B46" s="291" t="s">
        <v>248</v>
      </c>
      <c r="C46" s="196"/>
    </row>
    <row r="47" spans="1:3" s="74" customFormat="1" ht="12" customHeight="1">
      <c r="A47" s="308" t="s">
        <v>239</v>
      </c>
      <c r="B47" s="292" t="s">
        <v>552</v>
      </c>
      <c r="C47" s="279"/>
    </row>
    <row r="48" spans="1:3" s="74" customFormat="1" ht="12" customHeight="1" thickBot="1">
      <c r="A48" s="308" t="s">
        <v>553</v>
      </c>
      <c r="B48" s="292" t="s">
        <v>249</v>
      </c>
      <c r="C48" s="279">
        <v>536</v>
      </c>
    </row>
    <row r="49" spans="1:3" s="74" customFormat="1" ht="12" customHeight="1" thickBot="1">
      <c r="A49" s="32" t="s">
        <v>18</v>
      </c>
      <c r="B49" s="20" t="s">
        <v>250</v>
      </c>
      <c r="C49" s="192">
        <f>SUM(C50:C54)</f>
        <v>5918</v>
      </c>
    </row>
    <row r="50" spans="1:3" s="74" customFormat="1" ht="12" customHeight="1">
      <c r="A50" s="306" t="s">
        <v>87</v>
      </c>
      <c r="B50" s="290" t="s">
        <v>254</v>
      </c>
      <c r="C50" s="330"/>
    </row>
    <row r="51" spans="1:3" s="74" customFormat="1" ht="12" customHeight="1">
      <c r="A51" s="307" t="s">
        <v>88</v>
      </c>
      <c r="B51" s="291" t="s">
        <v>255</v>
      </c>
      <c r="C51" s="596">
        <v>5918</v>
      </c>
    </row>
    <row r="52" spans="1:3" s="74" customFormat="1" ht="12" customHeight="1">
      <c r="A52" s="307" t="s">
        <v>251</v>
      </c>
      <c r="B52" s="291" t="s">
        <v>256</v>
      </c>
      <c r="C52" s="196"/>
    </row>
    <row r="53" spans="1:3" s="74" customFormat="1" ht="12" customHeight="1">
      <c r="A53" s="307" t="s">
        <v>252</v>
      </c>
      <c r="B53" s="291" t="s">
        <v>257</v>
      </c>
      <c r="C53" s="196"/>
    </row>
    <row r="54" spans="1:3" s="74" customFormat="1" ht="12" customHeight="1" thickBot="1">
      <c r="A54" s="308" t="s">
        <v>253</v>
      </c>
      <c r="B54" s="292" t="s">
        <v>258</v>
      </c>
      <c r="C54" s="279"/>
    </row>
    <row r="55" spans="1:3" s="74" customFormat="1" ht="12" customHeight="1" thickBot="1">
      <c r="A55" s="32" t="s">
        <v>158</v>
      </c>
      <c r="B55" s="20" t="s">
        <v>259</v>
      </c>
      <c r="C55" s="192">
        <f>SUM(C56:C58)</f>
        <v>13810</v>
      </c>
    </row>
    <row r="56" spans="1:3" s="74" customFormat="1" ht="12" customHeight="1">
      <c r="A56" s="306" t="s">
        <v>89</v>
      </c>
      <c r="B56" s="290" t="s">
        <v>260</v>
      </c>
      <c r="C56" s="194"/>
    </row>
    <row r="57" spans="1:3" s="74" customFormat="1" ht="12" customHeight="1">
      <c r="A57" s="307" t="s">
        <v>90</v>
      </c>
      <c r="B57" s="291" t="s">
        <v>391</v>
      </c>
      <c r="C57" s="196">
        <v>13710</v>
      </c>
    </row>
    <row r="58" spans="1:3" s="74" customFormat="1" ht="12" customHeight="1">
      <c r="A58" s="307" t="s">
        <v>263</v>
      </c>
      <c r="B58" s="291" t="s">
        <v>261</v>
      </c>
      <c r="C58" s="596">
        <v>100</v>
      </c>
    </row>
    <row r="59" spans="1:3" s="74" customFormat="1" ht="12" customHeight="1" thickBot="1">
      <c r="A59" s="308" t="s">
        <v>264</v>
      </c>
      <c r="B59" s="292" t="s">
        <v>262</v>
      </c>
      <c r="C59" s="195"/>
    </row>
    <row r="60" spans="1:3" s="74" customFormat="1" ht="12" customHeight="1" thickBot="1">
      <c r="A60" s="32" t="s">
        <v>20</v>
      </c>
      <c r="B60" s="187" t="s">
        <v>265</v>
      </c>
      <c r="C60" s="192">
        <f>SUM(C61:C63)</f>
        <v>1880</v>
      </c>
    </row>
    <row r="61" spans="1:3" s="74" customFormat="1" ht="12" customHeight="1">
      <c r="A61" s="306" t="s">
        <v>159</v>
      </c>
      <c r="B61" s="290" t="s">
        <v>267</v>
      </c>
      <c r="C61" s="196"/>
    </row>
    <row r="62" spans="1:3" s="74" customFormat="1" ht="12" customHeight="1">
      <c r="A62" s="307" t="s">
        <v>160</v>
      </c>
      <c r="B62" s="291" t="s">
        <v>392</v>
      </c>
      <c r="C62" s="196"/>
    </row>
    <row r="63" spans="1:3" s="74" customFormat="1" ht="12" customHeight="1">
      <c r="A63" s="307" t="s">
        <v>186</v>
      </c>
      <c r="B63" s="291" t="s">
        <v>268</v>
      </c>
      <c r="C63" s="196">
        <v>1880</v>
      </c>
    </row>
    <row r="64" spans="1:3" s="74" customFormat="1" ht="12" customHeight="1" thickBot="1">
      <c r="A64" s="308" t="s">
        <v>266</v>
      </c>
      <c r="B64" s="292" t="s">
        <v>269</v>
      </c>
      <c r="C64" s="196"/>
    </row>
    <row r="65" spans="1:3" s="74" customFormat="1" ht="12" customHeight="1" thickBot="1">
      <c r="A65" s="32" t="s">
        <v>21</v>
      </c>
      <c r="B65" s="20" t="s">
        <v>270</v>
      </c>
      <c r="C65" s="197">
        <f>+C8+C15+C22+C29+C37+C49+C55+C60</f>
        <v>2276828</v>
      </c>
    </row>
    <row r="66" spans="1:3" s="74" customFormat="1" ht="12" customHeight="1" thickBot="1">
      <c r="A66" s="309" t="s">
        <v>360</v>
      </c>
      <c r="B66" s="187" t="s">
        <v>272</v>
      </c>
      <c r="C66" s="192">
        <f>SUM(C67:C69)</f>
        <v>138909</v>
      </c>
    </row>
    <row r="67" spans="1:3" s="74" customFormat="1" ht="12" customHeight="1">
      <c r="A67" s="306" t="s">
        <v>303</v>
      </c>
      <c r="B67" s="290" t="s">
        <v>273</v>
      </c>
      <c r="C67" s="196">
        <v>38909</v>
      </c>
    </row>
    <row r="68" spans="1:3" s="74" customFormat="1" ht="12" customHeight="1">
      <c r="A68" s="307" t="s">
        <v>312</v>
      </c>
      <c r="B68" s="291" t="s">
        <v>274</v>
      </c>
      <c r="C68" s="196">
        <v>100000</v>
      </c>
    </row>
    <row r="69" spans="1:3" s="74" customFormat="1" ht="12" customHeight="1" thickBot="1">
      <c r="A69" s="308" t="s">
        <v>313</v>
      </c>
      <c r="B69" s="293" t="s">
        <v>275</v>
      </c>
      <c r="C69" s="196"/>
    </row>
    <row r="70" spans="1:3" s="74" customFormat="1" ht="12" customHeight="1" thickBot="1">
      <c r="A70" s="309" t="s">
        <v>276</v>
      </c>
      <c r="B70" s="187" t="s">
        <v>277</v>
      </c>
      <c r="C70" s="192">
        <f>SUM(C71:C74)</f>
        <v>0</v>
      </c>
    </row>
    <row r="71" spans="1:3" s="74" customFormat="1" ht="12" customHeight="1">
      <c r="A71" s="306" t="s">
        <v>138</v>
      </c>
      <c r="B71" s="290" t="s">
        <v>278</v>
      </c>
      <c r="C71" s="196"/>
    </row>
    <row r="72" spans="1:3" s="74" customFormat="1" ht="12" customHeight="1">
      <c r="A72" s="307" t="s">
        <v>139</v>
      </c>
      <c r="B72" s="291" t="s">
        <v>279</v>
      </c>
      <c r="C72" s="196"/>
    </row>
    <row r="73" spans="1:3" s="74" customFormat="1" ht="12" customHeight="1">
      <c r="A73" s="307" t="s">
        <v>304</v>
      </c>
      <c r="B73" s="291" t="s">
        <v>280</v>
      </c>
      <c r="C73" s="196"/>
    </row>
    <row r="74" spans="1:3" s="74" customFormat="1" ht="12" customHeight="1" thickBot="1">
      <c r="A74" s="308" t="s">
        <v>305</v>
      </c>
      <c r="B74" s="292" t="s">
        <v>281</v>
      </c>
      <c r="C74" s="196"/>
    </row>
    <row r="75" spans="1:3" s="74" customFormat="1" ht="12" customHeight="1" thickBot="1">
      <c r="A75" s="309" t="s">
        <v>282</v>
      </c>
      <c r="B75" s="187" t="s">
        <v>283</v>
      </c>
      <c r="C75" s="192">
        <f>SUM(C76:C77)</f>
        <v>188603</v>
      </c>
    </row>
    <row r="76" spans="1:3" s="74" customFormat="1" ht="12" customHeight="1">
      <c r="A76" s="306" t="s">
        <v>306</v>
      </c>
      <c r="B76" s="290" t="s">
        <v>284</v>
      </c>
      <c r="C76" s="196">
        <v>188603</v>
      </c>
    </row>
    <row r="77" spans="1:3" s="74" customFormat="1" ht="12" customHeight="1" thickBot="1">
      <c r="A77" s="308" t="s">
        <v>307</v>
      </c>
      <c r="B77" s="292" t="s">
        <v>285</v>
      </c>
      <c r="C77" s="196"/>
    </row>
    <row r="78" spans="1:3" s="73" customFormat="1" ht="12" customHeight="1" thickBot="1">
      <c r="A78" s="309" t="s">
        <v>286</v>
      </c>
      <c r="B78" s="187" t="s">
        <v>287</v>
      </c>
      <c r="C78" s="192">
        <f>SUM(C79:C81)</f>
        <v>0</v>
      </c>
    </row>
    <row r="79" spans="1:3" s="74" customFormat="1" ht="12" customHeight="1">
      <c r="A79" s="306" t="s">
        <v>308</v>
      </c>
      <c r="B79" s="290" t="s">
        <v>288</v>
      </c>
      <c r="C79" s="196"/>
    </row>
    <row r="80" spans="1:3" s="74" customFormat="1" ht="12" customHeight="1">
      <c r="A80" s="307" t="s">
        <v>309</v>
      </c>
      <c r="B80" s="291" t="s">
        <v>289</v>
      </c>
      <c r="C80" s="196"/>
    </row>
    <row r="81" spans="1:3" s="74" customFormat="1" ht="12" customHeight="1" thickBot="1">
      <c r="A81" s="308" t="s">
        <v>310</v>
      </c>
      <c r="B81" s="292" t="s">
        <v>290</v>
      </c>
      <c r="C81" s="196"/>
    </row>
    <row r="82" spans="1:3" s="74" customFormat="1" ht="12" customHeight="1" thickBot="1">
      <c r="A82" s="309" t="s">
        <v>291</v>
      </c>
      <c r="B82" s="187" t="s">
        <v>311</v>
      </c>
      <c r="C82" s="192">
        <f>SUM(C83:C86)</f>
        <v>0</v>
      </c>
    </row>
    <row r="83" spans="1:3" s="74" customFormat="1" ht="12" customHeight="1">
      <c r="A83" s="310" t="s">
        <v>292</v>
      </c>
      <c r="B83" s="290" t="s">
        <v>293</v>
      </c>
      <c r="C83" s="196"/>
    </row>
    <row r="84" spans="1:3" s="74" customFormat="1" ht="12" customHeight="1">
      <c r="A84" s="311" t="s">
        <v>294</v>
      </c>
      <c r="B84" s="291" t="s">
        <v>295</v>
      </c>
      <c r="C84" s="196"/>
    </row>
    <row r="85" spans="1:3" s="74" customFormat="1" ht="12" customHeight="1">
      <c r="A85" s="311" t="s">
        <v>296</v>
      </c>
      <c r="B85" s="291" t="s">
        <v>297</v>
      </c>
      <c r="C85" s="196"/>
    </row>
    <row r="86" spans="1:3" s="73" customFormat="1" ht="12" customHeight="1" thickBot="1">
      <c r="A86" s="312" t="s">
        <v>298</v>
      </c>
      <c r="B86" s="292" t="s">
        <v>299</v>
      </c>
      <c r="C86" s="196"/>
    </row>
    <row r="87" spans="1:3" s="73" customFormat="1" ht="12" customHeight="1" thickBot="1">
      <c r="A87" s="309" t="s">
        <v>300</v>
      </c>
      <c r="B87" s="187" t="s">
        <v>556</v>
      </c>
      <c r="C87" s="331"/>
    </row>
    <row r="88" spans="1:3" s="73" customFormat="1" ht="12" customHeight="1" thickBot="1">
      <c r="A88" s="309" t="s">
        <v>609</v>
      </c>
      <c r="B88" s="187" t="s">
        <v>301</v>
      </c>
      <c r="C88" s="331"/>
    </row>
    <row r="89" spans="1:3" s="73" customFormat="1" ht="12" customHeight="1" thickBot="1">
      <c r="A89" s="309" t="s">
        <v>610</v>
      </c>
      <c r="B89" s="297" t="s">
        <v>557</v>
      </c>
      <c r="C89" s="197">
        <f>+C66+C70+C75+C78+C82+C88+C87</f>
        <v>327512</v>
      </c>
    </row>
    <row r="90" spans="1:3" s="73" customFormat="1" ht="12" customHeight="1" thickBot="1">
      <c r="A90" s="313" t="s">
        <v>611</v>
      </c>
      <c r="B90" s="298" t="s">
        <v>612</v>
      </c>
      <c r="C90" s="197">
        <f>+C65+C89</f>
        <v>2604340</v>
      </c>
    </row>
    <row r="91" spans="1:3" s="74" customFormat="1" ht="15" customHeight="1" thickBot="1">
      <c r="A91" s="166"/>
      <c r="B91" s="167"/>
      <c r="C91" s="257"/>
    </row>
    <row r="92" spans="1:3" s="57" customFormat="1" ht="16.5" customHeight="1" thickBot="1">
      <c r="A92" s="170"/>
      <c r="B92" s="171" t="s">
        <v>54</v>
      </c>
      <c r="C92" s="259"/>
    </row>
    <row r="93" spans="1:3" s="75" customFormat="1" ht="12" customHeight="1" thickBot="1">
      <c r="A93" s="282" t="s">
        <v>13</v>
      </c>
      <c r="B93" s="26" t="s">
        <v>623</v>
      </c>
      <c r="C93" s="191">
        <f>+C94+C95+C96+C97+C98+C111</f>
        <v>907993</v>
      </c>
    </row>
    <row r="94" spans="1:3" ht="12" customHeight="1">
      <c r="A94" s="314" t="s">
        <v>91</v>
      </c>
      <c r="B94" s="9" t="s">
        <v>44</v>
      </c>
      <c r="C94" s="655">
        <v>357552</v>
      </c>
    </row>
    <row r="95" spans="1:3" ht="12" customHeight="1">
      <c r="A95" s="307" t="s">
        <v>92</v>
      </c>
      <c r="B95" s="7" t="s">
        <v>161</v>
      </c>
      <c r="C95" s="196">
        <v>51953</v>
      </c>
    </row>
    <row r="96" spans="1:3" ht="12" customHeight="1">
      <c r="A96" s="307" t="s">
        <v>93</v>
      </c>
      <c r="B96" s="7" t="s">
        <v>129</v>
      </c>
      <c r="C96" s="597">
        <v>208664</v>
      </c>
    </row>
    <row r="97" spans="1:3" ht="12" customHeight="1">
      <c r="A97" s="307" t="s">
        <v>94</v>
      </c>
      <c r="B97" s="10" t="s">
        <v>162</v>
      </c>
      <c r="C97" s="195">
        <v>64900</v>
      </c>
    </row>
    <row r="98" spans="1:3" ht="12" customHeight="1">
      <c r="A98" s="307" t="s">
        <v>105</v>
      </c>
      <c r="B98" s="18" t="s">
        <v>163</v>
      </c>
      <c r="C98" s="597">
        <v>163383</v>
      </c>
    </row>
    <row r="99" spans="1:3" ht="12" customHeight="1">
      <c r="A99" s="307" t="s">
        <v>95</v>
      </c>
      <c r="B99" s="7" t="s">
        <v>613</v>
      </c>
      <c r="C99" s="279">
        <v>7757</v>
      </c>
    </row>
    <row r="100" spans="1:3" ht="12" customHeight="1">
      <c r="A100" s="307" t="s">
        <v>96</v>
      </c>
      <c r="B100" s="105" t="s">
        <v>561</v>
      </c>
      <c r="C100" s="195"/>
    </row>
    <row r="101" spans="1:3" ht="12" customHeight="1">
      <c r="A101" s="307" t="s">
        <v>106</v>
      </c>
      <c r="B101" s="105" t="s">
        <v>562</v>
      </c>
      <c r="C101" s="195">
        <v>816</v>
      </c>
    </row>
    <row r="102" spans="1:3" ht="12" customHeight="1">
      <c r="A102" s="307" t="s">
        <v>107</v>
      </c>
      <c r="B102" s="105" t="s">
        <v>317</v>
      </c>
      <c r="C102" s="195"/>
    </row>
    <row r="103" spans="1:3" ht="12" customHeight="1">
      <c r="A103" s="307" t="s">
        <v>108</v>
      </c>
      <c r="B103" s="106" t="s">
        <v>318</v>
      </c>
      <c r="C103" s="195"/>
    </row>
    <row r="104" spans="1:3" ht="12" customHeight="1">
      <c r="A104" s="307" t="s">
        <v>109</v>
      </c>
      <c r="B104" s="106" t="s">
        <v>319</v>
      </c>
      <c r="C104" s="195"/>
    </row>
    <row r="105" spans="1:3" ht="12" customHeight="1">
      <c r="A105" s="307" t="s">
        <v>111</v>
      </c>
      <c r="B105" s="105" t="s">
        <v>320</v>
      </c>
      <c r="C105" s="195">
        <v>118793</v>
      </c>
    </row>
    <row r="106" spans="1:3" ht="12" customHeight="1">
      <c r="A106" s="307" t="s">
        <v>164</v>
      </c>
      <c r="B106" s="105" t="s">
        <v>321</v>
      </c>
      <c r="C106" s="195"/>
    </row>
    <row r="107" spans="1:3" ht="12" customHeight="1">
      <c r="A107" s="307" t="s">
        <v>315</v>
      </c>
      <c r="B107" s="106" t="s">
        <v>322</v>
      </c>
      <c r="C107" s="195">
        <v>2250</v>
      </c>
    </row>
    <row r="108" spans="1:3" ht="12" customHeight="1">
      <c r="A108" s="315" t="s">
        <v>316</v>
      </c>
      <c r="B108" s="107" t="s">
        <v>323</v>
      </c>
      <c r="C108" s="195"/>
    </row>
    <row r="109" spans="1:3" ht="12" customHeight="1">
      <c r="A109" s="307" t="s">
        <v>563</v>
      </c>
      <c r="B109" s="107" t="s">
        <v>324</v>
      </c>
      <c r="C109" s="195"/>
    </row>
    <row r="110" spans="1:3" ht="12" customHeight="1">
      <c r="A110" s="307" t="s">
        <v>564</v>
      </c>
      <c r="B110" s="106" t="s">
        <v>325</v>
      </c>
      <c r="C110" s="596">
        <v>33767</v>
      </c>
    </row>
    <row r="111" spans="1:3" ht="12" customHeight="1">
      <c r="A111" s="307" t="s">
        <v>565</v>
      </c>
      <c r="B111" s="10" t="s">
        <v>45</v>
      </c>
      <c r="C111" s="596">
        <f>SUM(C112:C113)</f>
        <v>61541</v>
      </c>
    </row>
    <row r="112" spans="1:3" ht="12" customHeight="1">
      <c r="A112" s="308" t="s">
        <v>566</v>
      </c>
      <c r="B112" s="7" t="s">
        <v>614</v>
      </c>
      <c r="C112" s="597">
        <v>3512</v>
      </c>
    </row>
    <row r="113" spans="1:3" ht="12" customHeight="1" thickBot="1">
      <c r="A113" s="316" t="s">
        <v>568</v>
      </c>
      <c r="B113" s="108" t="s">
        <v>615</v>
      </c>
      <c r="C113" s="611">
        <v>58029</v>
      </c>
    </row>
    <row r="114" spans="1:3" ht="12" customHeight="1" thickBot="1">
      <c r="A114" s="32" t="s">
        <v>14</v>
      </c>
      <c r="B114" s="25" t="s">
        <v>326</v>
      </c>
      <c r="C114" s="192">
        <f>+C115+C117+C119</f>
        <v>449992</v>
      </c>
    </row>
    <row r="115" spans="1:3" ht="12" customHeight="1">
      <c r="A115" s="306" t="s">
        <v>97</v>
      </c>
      <c r="B115" s="7" t="s">
        <v>184</v>
      </c>
      <c r="C115" s="598">
        <v>70038</v>
      </c>
    </row>
    <row r="116" spans="1:3" ht="12" customHeight="1">
      <c r="A116" s="306" t="s">
        <v>98</v>
      </c>
      <c r="B116" s="11" t="s">
        <v>330</v>
      </c>
      <c r="C116" s="620">
        <v>8306</v>
      </c>
    </row>
    <row r="117" spans="1:3" ht="12" customHeight="1">
      <c r="A117" s="306" t="s">
        <v>99</v>
      </c>
      <c r="B117" s="11" t="s">
        <v>165</v>
      </c>
      <c r="C117" s="196">
        <v>361760</v>
      </c>
    </row>
    <row r="118" spans="1:3" ht="12" customHeight="1">
      <c r="A118" s="306" t="s">
        <v>100</v>
      </c>
      <c r="B118" s="11" t="s">
        <v>331</v>
      </c>
      <c r="C118" s="179"/>
    </row>
    <row r="119" spans="1:3" ht="12" customHeight="1">
      <c r="A119" s="306" t="s">
        <v>101</v>
      </c>
      <c r="B119" s="189" t="s">
        <v>187</v>
      </c>
      <c r="C119" s="179">
        <v>18194</v>
      </c>
    </row>
    <row r="120" spans="1:3" ht="12" customHeight="1">
      <c r="A120" s="306" t="s">
        <v>110</v>
      </c>
      <c r="B120" s="188" t="s">
        <v>393</v>
      </c>
      <c r="C120" s="179"/>
    </row>
    <row r="121" spans="1:3" ht="12" customHeight="1">
      <c r="A121" s="306" t="s">
        <v>112</v>
      </c>
      <c r="B121" s="286" t="s">
        <v>336</v>
      </c>
      <c r="C121" s="179"/>
    </row>
    <row r="122" spans="1:3" ht="12" customHeight="1">
      <c r="A122" s="306" t="s">
        <v>166</v>
      </c>
      <c r="B122" s="106" t="s">
        <v>319</v>
      </c>
      <c r="C122" s="179"/>
    </row>
    <row r="123" spans="1:3" ht="12" customHeight="1">
      <c r="A123" s="306" t="s">
        <v>167</v>
      </c>
      <c r="B123" s="106" t="s">
        <v>335</v>
      </c>
      <c r="C123" s="179"/>
    </row>
    <row r="124" spans="1:3" ht="12" customHeight="1">
      <c r="A124" s="306" t="s">
        <v>168</v>
      </c>
      <c r="B124" s="106" t="s">
        <v>334</v>
      </c>
      <c r="C124" s="179"/>
    </row>
    <row r="125" spans="1:3" ht="12" customHeight="1">
      <c r="A125" s="306" t="s">
        <v>327</v>
      </c>
      <c r="B125" s="106" t="s">
        <v>322</v>
      </c>
      <c r="C125" s="179"/>
    </row>
    <row r="126" spans="1:3" ht="12" customHeight="1">
      <c r="A126" s="306" t="s">
        <v>328</v>
      </c>
      <c r="B126" s="106" t="s">
        <v>333</v>
      </c>
      <c r="C126" s="179"/>
    </row>
    <row r="127" spans="1:3" ht="12" customHeight="1" thickBot="1">
      <c r="A127" s="315" t="s">
        <v>329</v>
      </c>
      <c r="B127" s="106" t="s">
        <v>332</v>
      </c>
      <c r="C127" s="180">
        <v>18194</v>
      </c>
    </row>
    <row r="128" spans="1:3" ht="12" customHeight="1" thickBot="1">
      <c r="A128" s="32" t="s">
        <v>15</v>
      </c>
      <c r="B128" s="101" t="s">
        <v>570</v>
      </c>
      <c r="C128" s="192">
        <f>+C93+C114</f>
        <v>1357985</v>
      </c>
    </row>
    <row r="129" spans="1:3" ht="12" customHeight="1" thickBot="1">
      <c r="A129" s="32" t="s">
        <v>16</v>
      </c>
      <c r="B129" s="101" t="s">
        <v>571</v>
      </c>
      <c r="C129" s="192">
        <f>+C130+C131+C132</f>
        <v>102952</v>
      </c>
    </row>
    <row r="130" spans="1:3" s="75" customFormat="1" ht="12" customHeight="1">
      <c r="A130" s="306" t="s">
        <v>227</v>
      </c>
      <c r="B130" s="8" t="s">
        <v>616</v>
      </c>
      <c r="C130" s="179">
        <v>2952</v>
      </c>
    </row>
    <row r="131" spans="1:3" ht="12" customHeight="1">
      <c r="A131" s="306" t="s">
        <v>230</v>
      </c>
      <c r="B131" s="8" t="s">
        <v>573</v>
      </c>
      <c r="C131" s="179">
        <v>100000</v>
      </c>
    </row>
    <row r="132" spans="1:3" ht="12" customHeight="1" thickBot="1">
      <c r="A132" s="315" t="s">
        <v>231</v>
      </c>
      <c r="B132" s="6" t="s">
        <v>617</v>
      </c>
      <c r="C132" s="179"/>
    </row>
    <row r="133" spans="1:3" ht="12" customHeight="1" thickBot="1">
      <c r="A133" s="32" t="s">
        <v>17</v>
      </c>
      <c r="B133" s="101" t="s">
        <v>575</v>
      </c>
      <c r="C133" s="192">
        <f>+C134+C135+C136+C137+C138+C139</f>
        <v>0</v>
      </c>
    </row>
    <row r="134" spans="1:3" ht="12" customHeight="1">
      <c r="A134" s="306" t="s">
        <v>84</v>
      </c>
      <c r="B134" s="8" t="s">
        <v>576</v>
      </c>
      <c r="C134" s="179"/>
    </row>
    <row r="135" spans="1:3" ht="12" customHeight="1">
      <c r="A135" s="306" t="s">
        <v>85</v>
      </c>
      <c r="B135" s="8" t="s">
        <v>577</v>
      </c>
      <c r="C135" s="179"/>
    </row>
    <row r="136" spans="1:3" ht="12" customHeight="1">
      <c r="A136" s="306" t="s">
        <v>86</v>
      </c>
      <c r="B136" s="8" t="s">
        <v>578</v>
      </c>
      <c r="C136" s="179"/>
    </row>
    <row r="137" spans="1:3" ht="12" customHeight="1">
      <c r="A137" s="306" t="s">
        <v>153</v>
      </c>
      <c r="B137" s="8" t="s">
        <v>618</v>
      </c>
      <c r="C137" s="179"/>
    </row>
    <row r="138" spans="1:3" ht="12" customHeight="1">
      <c r="A138" s="306" t="s">
        <v>154</v>
      </c>
      <c r="B138" s="8" t="s">
        <v>580</v>
      </c>
      <c r="C138" s="179"/>
    </row>
    <row r="139" spans="1:3" s="75" customFormat="1" ht="12" customHeight="1" thickBot="1">
      <c r="A139" s="315" t="s">
        <v>155</v>
      </c>
      <c r="B139" s="6" t="s">
        <v>581</v>
      </c>
      <c r="C139" s="179"/>
    </row>
    <row r="140" spans="1:11" ht="12" customHeight="1" thickBot="1">
      <c r="A140" s="32" t="s">
        <v>18</v>
      </c>
      <c r="B140" s="101" t="s">
        <v>619</v>
      </c>
      <c r="C140" s="197">
        <f>+C141+C142+C144+C145+C143</f>
        <v>27420</v>
      </c>
      <c r="K140" s="178"/>
    </row>
    <row r="141" spans="1:3" ht="12.75">
      <c r="A141" s="306" t="s">
        <v>87</v>
      </c>
      <c r="B141" s="8" t="s">
        <v>337</v>
      </c>
      <c r="C141" s="179"/>
    </row>
    <row r="142" spans="1:3" ht="12" customHeight="1">
      <c r="A142" s="306" t="s">
        <v>88</v>
      </c>
      <c r="B142" s="8" t="s">
        <v>338</v>
      </c>
      <c r="C142" s="179">
        <v>27420</v>
      </c>
    </row>
    <row r="143" spans="1:3" ht="12" customHeight="1">
      <c r="A143" s="306" t="s">
        <v>251</v>
      </c>
      <c r="B143" s="8" t="s">
        <v>620</v>
      </c>
      <c r="C143" s="179"/>
    </row>
    <row r="144" spans="1:3" s="75" customFormat="1" ht="12" customHeight="1">
      <c r="A144" s="306" t="s">
        <v>252</v>
      </c>
      <c r="B144" s="8" t="s">
        <v>583</v>
      </c>
      <c r="C144" s="179"/>
    </row>
    <row r="145" spans="1:3" s="75" customFormat="1" ht="12" customHeight="1" thickBot="1">
      <c r="A145" s="315" t="s">
        <v>253</v>
      </c>
      <c r="B145" s="6" t="s">
        <v>356</v>
      </c>
      <c r="C145" s="179"/>
    </row>
    <row r="146" spans="1:3" s="75" customFormat="1" ht="12" customHeight="1" thickBot="1">
      <c r="A146" s="32" t="s">
        <v>19</v>
      </c>
      <c r="B146" s="101" t="s">
        <v>584</v>
      </c>
      <c r="C146" s="200">
        <f>+C147+C148+C149+C150+C151</f>
        <v>0</v>
      </c>
    </row>
    <row r="147" spans="1:3" s="75" customFormat="1" ht="12" customHeight="1">
      <c r="A147" s="306" t="s">
        <v>89</v>
      </c>
      <c r="B147" s="8" t="s">
        <v>585</v>
      </c>
      <c r="C147" s="179"/>
    </row>
    <row r="148" spans="1:3" s="75" customFormat="1" ht="12" customHeight="1">
      <c r="A148" s="306" t="s">
        <v>90</v>
      </c>
      <c r="B148" s="8" t="s">
        <v>586</v>
      </c>
      <c r="C148" s="179"/>
    </row>
    <row r="149" spans="1:3" s="75" customFormat="1" ht="12" customHeight="1">
      <c r="A149" s="306" t="s">
        <v>263</v>
      </c>
      <c r="B149" s="8" t="s">
        <v>587</v>
      </c>
      <c r="C149" s="179"/>
    </row>
    <row r="150" spans="1:3" s="75" customFormat="1" ht="12" customHeight="1">
      <c r="A150" s="306" t="s">
        <v>264</v>
      </c>
      <c r="B150" s="8" t="s">
        <v>621</v>
      </c>
      <c r="C150" s="179"/>
    </row>
    <row r="151" spans="1:3" ht="12.75" customHeight="1" thickBot="1">
      <c r="A151" s="315" t="s">
        <v>589</v>
      </c>
      <c r="B151" s="6" t="s">
        <v>590</v>
      </c>
      <c r="C151" s="180"/>
    </row>
    <row r="152" spans="1:3" ht="12.75" customHeight="1" thickBot="1">
      <c r="A152" s="579" t="s">
        <v>20</v>
      </c>
      <c r="B152" s="101" t="s">
        <v>591</v>
      </c>
      <c r="C152" s="200"/>
    </row>
    <row r="153" spans="1:3" ht="12.75" customHeight="1" thickBot="1">
      <c r="A153" s="579" t="s">
        <v>21</v>
      </c>
      <c r="B153" s="101" t="s">
        <v>592</v>
      </c>
      <c r="C153" s="200"/>
    </row>
    <row r="154" spans="1:3" ht="12" customHeight="1" thickBot="1">
      <c r="A154" s="32" t="s">
        <v>22</v>
      </c>
      <c r="B154" s="101" t="s">
        <v>593</v>
      </c>
      <c r="C154" s="300">
        <f>+C129+C133+C140+C146+C152+C153</f>
        <v>130372</v>
      </c>
    </row>
    <row r="155" spans="1:3" ht="15" customHeight="1" thickBot="1">
      <c r="A155" s="317" t="s">
        <v>23</v>
      </c>
      <c r="B155" s="270" t="s">
        <v>594</v>
      </c>
      <c r="C155" s="300">
        <f>+C128+C154</f>
        <v>1488357</v>
      </c>
    </row>
    <row r="156" ht="13.5" thickBot="1"/>
    <row r="157" spans="1:3" ht="15" customHeight="1" thickBot="1">
      <c r="A157" s="175" t="s">
        <v>622</v>
      </c>
      <c r="B157" s="176"/>
      <c r="C157" s="99"/>
    </row>
    <row r="158" spans="1:3" ht="14.25" customHeight="1" thickBot="1">
      <c r="A158" s="175" t="s">
        <v>179</v>
      </c>
      <c r="B158" s="176"/>
      <c r="C158" s="99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&amp;R10. melléklet a 21/2015.(V.27.) önkormányzati rendelethez</oddHeader>
  </headerFooter>
  <rowBreaks count="1" manualBreakCount="1">
    <brk id="90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Munka73">
    <tabColor rgb="FF92D050"/>
  </sheetPr>
  <dimension ref="A1:K158"/>
  <sheetViews>
    <sheetView zoomScale="130" zoomScaleNormal="130" zoomScaleSheetLayoutView="85" workbookViewId="0" topLeftCell="A34">
      <selection activeCell="C23" sqref="C23"/>
    </sheetView>
  </sheetViews>
  <sheetFormatPr defaultColWidth="9.00390625" defaultRowHeight="12.75"/>
  <cols>
    <col min="1" max="1" width="19.50390625" style="338" customWidth="1"/>
    <col min="2" max="2" width="72.00390625" style="339" customWidth="1"/>
    <col min="3" max="3" width="25.00390625" style="340" customWidth="1"/>
    <col min="4" max="16384" width="9.375" style="2" customWidth="1"/>
  </cols>
  <sheetData>
    <row r="1" spans="1:3" s="1" customFormat="1" ht="16.5" customHeight="1" thickBot="1">
      <c r="A1" s="152"/>
      <c r="B1" s="154"/>
      <c r="C1" s="177"/>
    </row>
    <row r="2" spans="1:3" s="71" customFormat="1" ht="21" customHeight="1">
      <c r="A2" s="280" t="s">
        <v>60</v>
      </c>
      <c r="B2" s="248" t="s">
        <v>180</v>
      </c>
      <c r="C2" s="250" t="s">
        <v>49</v>
      </c>
    </row>
    <row r="3" spans="1:3" s="71" customFormat="1" ht="16.5" thickBot="1">
      <c r="A3" s="155" t="s">
        <v>176</v>
      </c>
      <c r="B3" s="249" t="s">
        <v>394</v>
      </c>
      <c r="C3" s="578" t="s">
        <v>57</v>
      </c>
    </row>
    <row r="4" spans="1:3" s="72" customFormat="1" ht="15.75" customHeight="1" thickBot="1">
      <c r="A4" s="156"/>
      <c r="B4" s="156"/>
      <c r="C4" s="157" t="s">
        <v>50</v>
      </c>
    </row>
    <row r="5" spans="1:3" ht="13.5" thickBot="1">
      <c r="A5" s="281" t="s">
        <v>178</v>
      </c>
      <c r="B5" s="158" t="s">
        <v>51</v>
      </c>
      <c r="C5" s="251" t="s">
        <v>52</v>
      </c>
    </row>
    <row r="6" spans="1:3" s="57" customFormat="1" ht="12.75" customHeight="1" thickBot="1">
      <c r="A6" s="127" t="s">
        <v>543</v>
      </c>
      <c r="B6" s="128" t="s">
        <v>544</v>
      </c>
      <c r="C6" s="129" t="s">
        <v>545</v>
      </c>
    </row>
    <row r="7" spans="1:3" s="57" customFormat="1" ht="15.75" customHeight="1" thickBot="1">
      <c r="A7" s="160"/>
      <c r="B7" s="161" t="s">
        <v>53</v>
      </c>
      <c r="C7" s="252"/>
    </row>
    <row r="8" spans="1:3" s="57" customFormat="1" ht="12" customHeight="1" thickBot="1">
      <c r="A8" s="32" t="s">
        <v>13</v>
      </c>
      <c r="B8" s="20" t="s">
        <v>211</v>
      </c>
      <c r="C8" s="192">
        <f>+C9+C10+C11+C12+C13+C14</f>
        <v>982389</v>
      </c>
    </row>
    <row r="9" spans="1:3" s="73" customFormat="1" ht="12" customHeight="1">
      <c r="A9" s="306" t="s">
        <v>91</v>
      </c>
      <c r="B9" s="290" t="s">
        <v>212</v>
      </c>
      <c r="C9" s="194">
        <v>233810</v>
      </c>
    </row>
    <row r="10" spans="1:3" s="74" customFormat="1" ht="12" customHeight="1">
      <c r="A10" s="307" t="s">
        <v>92</v>
      </c>
      <c r="B10" s="291" t="s">
        <v>213</v>
      </c>
      <c r="C10" s="193">
        <v>195775</v>
      </c>
    </row>
    <row r="11" spans="1:3" s="74" customFormat="1" ht="12" customHeight="1">
      <c r="A11" s="307" t="s">
        <v>93</v>
      </c>
      <c r="B11" s="291" t="s">
        <v>214</v>
      </c>
      <c r="C11" s="596">
        <v>461409</v>
      </c>
    </row>
    <row r="12" spans="1:3" s="74" customFormat="1" ht="12" customHeight="1">
      <c r="A12" s="307" t="s">
        <v>94</v>
      </c>
      <c r="B12" s="291" t="s">
        <v>215</v>
      </c>
      <c r="C12" s="193">
        <v>25945</v>
      </c>
    </row>
    <row r="13" spans="1:3" s="74" customFormat="1" ht="12" customHeight="1">
      <c r="A13" s="307" t="s">
        <v>137</v>
      </c>
      <c r="B13" s="291" t="s">
        <v>607</v>
      </c>
      <c r="C13" s="196">
        <v>65450</v>
      </c>
    </row>
    <row r="14" spans="1:3" s="73" customFormat="1" ht="12" customHeight="1" thickBot="1">
      <c r="A14" s="308" t="s">
        <v>95</v>
      </c>
      <c r="B14" s="292" t="s">
        <v>547</v>
      </c>
      <c r="C14" s="193"/>
    </row>
    <row r="15" spans="1:3" s="73" customFormat="1" ht="12" customHeight="1" thickBot="1">
      <c r="A15" s="32" t="s">
        <v>14</v>
      </c>
      <c r="B15" s="187" t="s">
        <v>216</v>
      </c>
      <c r="C15" s="192">
        <f>+C16+C17+C18+C19+C20</f>
        <v>407937</v>
      </c>
    </row>
    <row r="16" spans="1:3" s="73" customFormat="1" ht="12" customHeight="1">
      <c r="A16" s="306" t="s">
        <v>97</v>
      </c>
      <c r="B16" s="290" t="s">
        <v>217</v>
      </c>
      <c r="C16" s="194"/>
    </row>
    <row r="17" spans="1:3" s="73" customFormat="1" ht="12" customHeight="1">
      <c r="A17" s="307" t="s">
        <v>98</v>
      </c>
      <c r="B17" s="291" t="s">
        <v>218</v>
      </c>
      <c r="C17" s="193"/>
    </row>
    <row r="18" spans="1:3" s="73" customFormat="1" ht="12" customHeight="1">
      <c r="A18" s="307" t="s">
        <v>99</v>
      </c>
      <c r="B18" s="291" t="s">
        <v>387</v>
      </c>
      <c r="C18" s="193"/>
    </row>
    <row r="19" spans="1:3" s="73" customFormat="1" ht="12" customHeight="1">
      <c r="A19" s="307" t="s">
        <v>100</v>
      </c>
      <c r="B19" s="291" t="s">
        <v>388</v>
      </c>
      <c r="C19" s="193"/>
    </row>
    <row r="20" spans="1:3" s="73" customFormat="1" ht="12" customHeight="1">
      <c r="A20" s="307" t="s">
        <v>101</v>
      </c>
      <c r="B20" s="291" t="s">
        <v>219</v>
      </c>
      <c r="C20" s="596">
        <v>407937</v>
      </c>
    </row>
    <row r="21" spans="1:3" s="74" customFormat="1" ht="12" customHeight="1" thickBot="1">
      <c r="A21" s="308" t="s">
        <v>110</v>
      </c>
      <c r="B21" s="292" t="s">
        <v>220</v>
      </c>
      <c r="C21" s="195">
        <v>38742</v>
      </c>
    </row>
    <row r="22" spans="1:3" s="74" customFormat="1" ht="12" customHeight="1" thickBot="1">
      <c r="A22" s="32" t="s">
        <v>15</v>
      </c>
      <c r="B22" s="20" t="s">
        <v>221</v>
      </c>
      <c r="C22" s="192">
        <f>+C23+C24+C25+C26+C27</f>
        <v>336968</v>
      </c>
    </row>
    <row r="23" spans="1:3" s="74" customFormat="1" ht="12" customHeight="1">
      <c r="A23" s="306" t="s">
        <v>80</v>
      </c>
      <c r="B23" s="290" t="s">
        <v>222</v>
      </c>
      <c r="C23" s="598">
        <v>5361</v>
      </c>
    </row>
    <row r="24" spans="1:3" s="73" customFormat="1" ht="12" customHeight="1">
      <c r="A24" s="307" t="s">
        <v>81</v>
      </c>
      <c r="B24" s="291" t="s">
        <v>223</v>
      </c>
      <c r="C24" s="196"/>
    </row>
    <row r="25" spans="1:3" s="74" customFormat="1" ht="12" customHeight="1">
      <c r="A25" s="307" t="s">
        <v>82</v>
      </c>
      <c r="B25" s="291" t="s">
        <v>389</v>
      </c>
      <c r="C25" s="196"/>
    </row>
    <row r="26" spans="1:3" s="74" customFormat="1" ht="12" customHeight="1">
      <c r="A26" s="307" t="s">
        <v>83</v>
      </c>
      <c r="B26" s="291" t="s">
        <v>390</v>
      </c>
      <c r="C26" s="196"/>
    </row>
    <row r="27" spans="1:3" s="74" customFormat="1" ht="12" customHeight="1">
      <c r="A27" s="307" t="s">
        <v>149</v>
      </c>
      <c r="B27" s="291" t="s">
        <v>224</v>
      </c>
      <c r="C27" s="196">
        <v>331607</v>
      </c>
    </row>
    <row r="28" spans="1:3" s="74" customFormat="1" ht="12" customHeight="1" thickBot="1">
      <c r="A28" s="308" t="s">
        <v>150</v>
      </c>
      <c r="B28" s="292" t="s">
        <v>225</v>
      </c>
      <c r="C28" s="279">
        <v>329282</v>
      </c>
    </row>
    <row r="29" spans="1:3" s="74" customFormat="1" ht="12" customHeight="1" thickBot="1">
      <c r="A29" s="32" t="s">
        <v>151</v>
      </c>
      <c r="B29" s="20" t="s">
        <v>226</v>
      </c>
      <c r="C29" s="197">
        <f>+C30+C34+C35+C36</f>
        <v>294863</v>
      </c>
    </row>
    <row r="30" spans="1:3" s="74" customFormat="1" ht="12" customHeight="1">
      <c r="A30" s="306" t="s">
        <v>227</v>
      </c>
      <c r="B30" s="290" t="s">
        <v>608</v>
      </c>
      <c r="C30" s="285">
        <f>+C31+C32+C33</f>
        <v>260863</v>
      </c>
    </row>
    <row r="31" spans="1:3" s="74" customFormat="1" ht="12" customHeight="1">
      <c r="A31" s="307" t="s">
        <v>228</v>
      </c>
      <c r="B31" s="291" t="s">
        <v>233</v>
      </c>
      <c r="C31" s="193">
        <v>72000</v>
      </c>
    </row>
    <row r="32" spans="1:3" s="74" customFormat="1" ht="12" customHeight="1">
      <c r="A32" s="307" t="s">
        <v>229</v>
      </c>
      <c r="B32" s="291" t="s">
        <v>679</v>
      </c>
      <c r="C32" s="193">
        <v>188698</v>
      </c>
    </row>
    <row r="33" spans="1:3" s="74" customFormat="1" ht="12" customHeight="1">
      <c r="A33" s="307" t="s">
        <v>549</v>
      </c>
      <c r="B33" s="291" t="s">
        <v>676</v>
      </c>
      <c r="C33" s="196">
        <v>165</v>
      </c>
    </row>
    <row r="34" spans="1:3" s="74" customFormat="1" ht="12" customHeight="1">
      <c r="A34" s="307" t="s">
        <v>230</v>
      </c>
      <c r="B34" s="291" t="s">
        <v>235</v>
      </c>
      <c r="C34" s="196">
        <v>26000</v>
      </c>
    </row>
    <row r="35" spans="1:3" s="74" customFormat="1" ht="12" customHeight="1">
      <c r="A35" s="307" t="s">
        <v>231</v>
      </c>
      <c r="B35" s="291" t="s">
        <v>236</v>
      </c>
      <c r="C35" s="196"/>
    </row>
    <row r="36" spans="1:3" s="74" customFormat="1" ht="12" customHeight="1" thickBot="1">
      <c r="A36" s="308" t="s">
        <v>232</v>
      </c>
      <c r="B36" s="292" t="s">
        <v>237</v>
      </c>
      <c r="C36" s="279">
        <v>8000</v>
      </c>
    </row>
    <row r="37" spans="1:3" s="74" customFormat="1" ht="12" customHeight="1" thickBot="1">
      <c r="A37" s="32" t="s">
        <v>17</v>
      </c>
      <c r="B37" s="20" t="s">
        <v>551</v>
      </c>
      <c r="C37" s="192">
        <f>SUM(C38:C48)</f>
        <v>33734</v>
      </c>
    </row>
    <row r="38" spans="1:3" s="74" customFormat="1" ht="12" customHeight="1">
      <c r="A38" s="306" t="s">
        <v>84</v>
      </c>
      <c r="B38" s="290" t="s">
        <v>240</v>
      </c>
      <c r="C38" s="194"/>
    </row>
    <row r="39" spans="1:3" s="74" customFormat="1" ht="12" customHeight="1">
      <c r="A39" s="307" t="s">
        <v>85</v>
      </c>
      <c r="B39" s="291" t="s">
        <v>241</v>
      </c>
      <c r="C39" s="193"/>
    </row>
    <row r="40" spans="1:3" s="74" customFormat="1" ht="12" customHeight="1">
      <c r="A40" s="307" t="s">
        <v>86</v>
      </c>
      <c r="B40" s="291" t="s">
        <v>242</v>
      </c>
      <c r="C40" s="196">
        <v>11936</v>
      </c>
    </row>
    <row r="41" spans="1:3" s="74" customFormat="1" ht="12" customHeight="1">
      <c r="A41" s="307" t="s">
        <v>153</v>
      </c>
      <c r="B41" s="291" t="s">
        <v>243</v>
      </c>
      <c r="C41" s="196">
        <v>16351</v>
      </c>
    </row>
    <row r="42" spans="1:3" s="74" customFormat="1" ht="12" customHeight="1">
      <c r="A42" s="307" t="s">
        <v>154</v>
      </c>
      <c r="B42" s="291" t="s">
        <v>244</v>
      </c>
      <c r="C42" s="193"/>
    </row>
    <row r="43" spans="1:3" s="74" customFormat="1" ht="12" customHeight="1">
      <c r="A43" s="307" t="s">
        <v>155</v>
      </c>
      <c r="B43" s="291" t="s">
        <v>245</v>
      </c>
      <c r="C43" s="193">
        <v>4947</v>
      </c>
    </row>
    <row r="44" spans="1:3" s="74" customFormat="1" ht="12" customHeight="1">
      <c r="A44" s="307" t="s">
        <v>156</v>
      </c>
      <c r="B44" s="291" t="s">
        <v>246</v>
      </c>
      <c r="C44" s="193"/>
    </row>
    <row r="45" spans="1:3" s="74" customFormat="1" ht="12" customHeight="1">
      <c r="A45" s="307" t="s">
        <v>157</v>
      </c>
      <c r="B45" s="291" t="s">
        <v>247</v>
      </c>
      <c r="C45" s="193"/>
    </row>
    <row r="46" spans="1:3" s="74" customFormat="1" ht="12" customHeight="1">
      <c r="A46" s="307" t="s">
        <v>238</v>
      </c>
      <c r="B46" s="291" t="s">
        <v>248</v>
      </c>
      <c r="C46" s="196"/>
    </row>
    <row r="47" spans="1:3" s="74" customFormat="1" ht="12" customHeight="1">
      <c r="A47" s="308" t="s">
        <v>239</v>
      </c>
      <c r="B47" s="292" t="s">
        <v>552</v>
      </c>
      <c r="C47" s="279"/>
    </row>
    <row r="48" spans="1:3" s="74" customFormat="1" ht="12" customHeight="1" thickBot="1">
      <c r="A48" s="308" t="s">
        <v>553</v>
      </c>
      <c r="B48" s="292" t="s">
        <v>249</v>
      </c>
      <c r="C48" s="279">
        <v>500</v>
      </c>
    </row>
    <row r="49" spans="1:3" s="74" customFormat="1" ht="12" customHeight="1" thickBot="1">
      <c r="A49" s="32" t="s">
        <v>18</v>
      </c>
      <c r="B49" s="20" t="s">
        <v>250</v>
      </c>
      <c r="C49" s="192">
        <f>SUM(C50:C54)</f>
        <v>0</v>
      </c>
    </row>
    <row r="50" spans="1:3" s="74" customFormat="1" ht="12" customHeight="1">
      <c r="A50" s="306" t="s">
        <v>87</v>
      </c>
      <c r="B50" s="290" t="s">
        <v>254</v>
      </c>
      <c r="C50" s="330"/>
    </row>
    <row r="51" spans="1:3" s="74" customFormat="1" ht="12" customHeight="1">
      <c r="A51" s="307" t="s">
        <v>88</v>
      </c>
      <c r="B51" s="291" t="s">
        <v>255</v>
      </c>
      <c r="C51" s="196"/>
    </row>
    <row r="52" spans="1:3" s="74" customFormat="1" ht="12" customHeight="1">
      <c r="A52" s="307" t="s">
        <v>251</v>
      </c>
      <c r="B52" s="291" t="s">
        <v>256</v>
      </c>
      <c r="C52" s="196"/>
    </row>
    <row r="53" spans="1:3" s="74" customFormat="1" ht="12" customHeight="1">
      <c r="A53" s="307" t="s">
        <v>252</v>
      </c>
      <c r="B53" s="291" t="s">
        <v>257</v>
      </c>
      <c r="C53" s="196"/>
    </row>
    <row r="54" spans="1:3" s="74" customFormat="1" ht="12" customHeight="1" thickBot="1">
      <c r="A54" s="308" t="s">
        <v>253</v>
      </c>
      <c r="B54" s="292" t="s">
        <v>258</v>
      </c>
      <c r="C54" s="279"/>
    </row>
    <row r="55" spans="1:3" s="74" customFormat="1" ht="12" customHeight="1" thickBot="1">
      <c r="A55" s="32" t="s">
        <v>158</v>
      </c>
      <c r="B55" s="20" t="s">
        <v>259</v>
      </c>
      <c r="C55" s="192">
        <f>SUM(C56:C58)</f>
        <v>13710</v>
      </c>
    </row>
    <row r="56" spans="1:3" s="74" customFormat="1" ht="12" customHeight="1">
      <c r="A56" s="306" t="s">
        <v>89</v>
      </c>
      <c r="B56" s="290" t="s">
        <v>260</v>
      </c>
      <c r="C56" s="194"/>
    </row>
    <row r="57" spans="1:3" s="74" customFormat="1" ht="12" customHeight="1">
      <c r="A57" s="307" t="s">
        <v>90</v>
      </c>
      <c r="B57" s="291" t="s">
        <v>391</v>
      </c>
      <c r="C57" s="196">
        <v>13710</v>
      </c>
    </row>
    <row r="58" spans="1:3" s="74" customFormat="1" ht="12" customHeight="1">
      <c r="A58" s="307" t="s">
        <v>263</v>
      </c>
      <c r="B58" s="291" t="s">
        <v>261</v>
      </c>
      <c r="C58" s="193"/>
    </row>
    <row r="59" spans="1:3" s="74" customFormat="1" ht="12" customHeight="1" thickBot="1">
      <c r="A59" s="308" t="s">
        <v>264</v>
      </c>
      <c r="B59" s="292" t="s">
        <v>262</v>
      </c>
      <c r="C59" s="195"/>
    </row>
    <row r="60" spans="1:3" s="74" customFormat="1" ht="12" customHeight="1" thickBot="1">
      <c r="A60" s="32" t="s">
        <v>20</v>
      </c>
      <c r="B60" s="187" t="s">
        <v>265</v>
      </c>
      <c r="C60" s="192">
        <f>SUM(C61:C63)</f>
        <v>0</v>
      </c>
    </row>
    <row r="61" spans="1:3" s="74" customFormat="1" ht="12" customHeight="1">
      <c r="A61" s="306" t="s">
        <v>159</v>
      </c>
      <c r="B61" s="290" t="s">
        <v>267</v>
      </c>
      <c r="C61" s="196"/>
    </row>
    <row r="62" spans="1:3" s="74" customFormat="1" ht="12" customHeight="1">
      <c r="A62" s="307" t="s">
        <v>160</v>
      </c>
      <c r="B62" s="291" t="s">
        <v>392</v>
      </c>
      <c r="C62" s="196"/>
    </row>
    <row r="63" spans="1:3" s="74" customFormat="1" ht="12" customHeight="1">
      <c r="A63" s="307" t="s">
        <v>186</v>
      </c>
      <c r="B63" s="291" t="s">
        <v>268</v>
      </c>
      <c r="C63" s="196"/>
    </row>
    <row r="64" spans="1:3" s="74" customFormat="1" ht="12" customHeight="1" thickBot="1">
      <c r="A64" s="308" t="s">
        <v>266</v>
      </c>
      <c r="B64" s="292" t="s">
        <v>269</v>
      </c>
      <c r="C64" s="196"/>
    </row>
    <row r="65" spans="1:3" s="74" customFormat="1" ht="12" customHeight="1" thickBot="1">
      <c r="A65" s="32" t="s">
        <v>21</v>
      </c>
      <c r="B65" s="20" t="s">
        <v>270</v>
      </c>
      <c r="C65" s="197">
        <f>+C8+C15+C22+C29+C37+C49+C55+C60</f>
        <v>2069601</v>
      </c>
    </row>
    <row r="66" spans="1:3" s="74" customFormat="1" ht="12" customHeight="1" thickBot="1">
      <c r="A66" s="309" t="s">
        <v>360</v>
      </c>
      <c r="B66" s="187" t="s">
        <v>272</v>
      </c>
      <c r="C66" s="192">
        <f>SUM(C67:C69)</f>
        <v>0</v>
      </c>
    </row>
    <row r="67" spans="1:3" s="74" customFormat="1" ht="12" customHeight="1">
      <c r="A67" s="306" t="s">
        <v>303</v>
      </c>
      <c r="B67" s="290" t="s">
        <v>273</v>
      </c>
      <c r="C67" s="196"/>
    </row>
    <row r="68" spans="1:3" s="74" customFormat="1" ht="12" customHeight="1">
      <c r="A68" s="307" t="s">
        <v>312</v>
      </c>
      <c r="B68" s="291" t="s">
        <v>274</v>
      </c>
      <c r="C68" s="196"/>
    </row>
    <row r="69" spans="1:3" s="74" customFormat="1" ht="12" customHeight="1" thickBot="1">
      <c r="A69" s="308" t="s">
        <v>313</v>
      </c>
      <c r="B69" s="293" t="s">
        <v>275</v>
      </c>
      <c r="C69" s="196"/>
    </row>
    <row r="70" spans="1:3" s="74" customFormat="1" ht="12" customHeight="1" thickBot="1">
      <c r="A70" s="309" t="s">
        <v>276</v>
      </c>
      <c r="B70" s="187" t="s">
        <v>277</v>
      </c>
      <c r="C70" s="192">
        <f>SUM(C71:C74)</f>
        <v>0</v>
      </c>
    </row>
    <row r="71" spans="1:3" s="74" customFormat="1" ht="12" customHeight="1">
      <c r="A71" s="306" t="s">
        <v>138</v>
      </c>
      <c r="B71" s="290" t="s">
        <v>278</v>
      </c>
      <c r="C71" s="196"/>
    </row>
    <row r="72" spans="1:3" s="74" customFormat="1" ht="12" customHeight="1">
      <c r="A72" s="307" t="s">
        <v>139</v>
      </c>
      <c r="B72" s="291" t="s">
        <v>279</v>
      </c>
      <c r="C72" s="196"/>
    </row>
    <row r="73" spans="1:3" s="74" customFormat="1" ht="12" customHeight="1">
      <c r="A73" s="307" t="s">
        <v>304</v>
      </c>
      <c r="B73" s="291" t="s">
        <v>280</v>
      </c>
      <c r="C73" s="196"/>
    </row>
    <row r="74" spans="1:3" s="74" customFormat="1" ht="12" customHeight="1" thickBot="1">
      <c r="A74" s="308" t="s">
        <v>305</v>
      </c>
      <c r="B74" s="292" t="s">
        <v>281</v>
      </c>
      <c r="C74" s="196"/>
    </row>
    <row r="75" spans="1:3" s="74" customFormat="1" ht="12" customHeight="1" thickBot="1">
      <c r="A75" s="309" t="s">
        <v>282</v>
      </c>
      <c r="B75" s="187" t="s">
        <v>283</v>
      </c>
      <c r="C75" s="192">
        <f>SUM(C76:C77)</f>
        <v>188603</v>
      </c>
    </row>
    <row r="76" spans="1:3" s="74" customFormat="1" ht="12" customHeight="1">
      <c r="A76" s="306" t="s">
        <v>306</v>
      </c>
      <c r="B76" s="290" t="s">
        <v>284</v>
      </c>
      <c r="C76" s="196">
        <v>188603</v>
      </c>
    </row>
    <row r="77" spans="1:3" s="74" customFormat="1" ht="12" customHeight="1" thickBot="1">
      <c r="A77" s="308" t="s">
        <v>307</v>
      </c>
      <c r="B77" s="292" t="s">
        <v>285</v>
      </c>
      <c r="C77" s="196"/>
    </row>
    <row r="78" spans="1:3" s="73" customFormat="1" ht="12" customHeight="1" thickBot="1">
      <c r="A78" s="309" t="s">
        <v>286</v>
      </c>
      <c r="B78" s="187" t="s">
        <v>287</v>
      </c>
      <c r="C78" s="192">
        <f>SUM(C79:C81)</f>
        <v>0</v>
      </c>
    </row>
    <row r="79" spans="1:3" s="74" customFormat="1" ht="12" customHeight="1">
      <c r="A79" s="306" t="s">
        <v>308</v>
      </c>
      <c r="B79" s="290" t="s">
        <v>288</v>
      </c>
      <c r="C79" s="196"/>
    </row>
    <row r="80" spans="1:3" s="74" customFormat="1" ht="12" customHeight="1">
      <c r="A80" s="307" t="s">
        <v>309</v>
      </c>
      <c r="B80" s="291" t="s">
        <v>289</v>
      </c>
      <c r="C80" s="196"/>
    </row>
    <row r="81" spans="1:3" s="74" customFormat="1" ht="12" customHeight="1" thickBot="1">
      <c r="A81" s="308" t="s">
        <v>310</v>
      </c>
      <c r="B81" s="292" t="s">
        <v>290</v>
      </c>
      <c r="C81" s="196"/>
    </row>
    <row r="82" spans="1:3" s="74" customFormat="1" ht="12" customHeight="1" thickBot="1">
      <c r="A82" s="309" t="s">
        <v>291</v>
      </c>
      <c r="B82" s="187" t="s">
        <v>311</v>
      </c>
      <c r="C82" s="192">
        <f>SUM(C83:C86)</f>
        <v>0</v>
      </c>
    </row>
    <row r="83" spans="1:3" s="74" customFormat="1" ht="12" customHeight="1">
      <c r="A83" s="310" t="s">
        <v>292</v>
      </c>
      <c r="B83" s="290" t="s">
        <v>293</v>
      </c>
      <c r="C83" s="196"/>
    </row>
    <row r="84" spans="1:3" s="74" customFormat="1" ht="12" customHeight="1">
      <c r="A84" s="311" t="s">
        <v>294</v>
      </c>
      <c r="B84" s="291" t="s">
        <v>295</v>
      </c>
      <c r="C84" s="196"/>
    </row>
    <row r="85" spans="1:3" s="74" customFormat="1" ht="12" customHeight="1">
      <c r="A85" s="311" t="s">
        <v>296</v>
      </c>
      <c r="B85" s="291" t="s">
        <v>297</v>
      </c>
      <c r="C85" s="196"/>
    </row>
    <row r="86" spans="1:3" s="73" customFormat="1" ht="12" customHeight="1" thickBot="1">
      <c r="A86" s="312" t="s">
        <v>298</v>
      </c>
      <c r="B86" s="292" t="s">
        <v>299</v>
      </c>
      <c r="C86" s="196"/>
    </row>
    <row r="87" spans="1:3" s="73" customFormat="1" ht="12" customHeight="1" thickBot="1">
      <c r="A87" s="309" t="s">
        <v>300</v>
      </c>
      <c r="B87" s="187" t="s">
        <v>556</v>
      </c>
      <c r="C87" s="331"/>
    </row>
    <row r="88" spans="1:3" s="73" customFormat="1" ht="12" customHeight="1" thickBot="1">
      <c r="A88" s="309" t="s">
        <v>609</v>
      </c>
      <c r="B88" s="187" t="s">
        <v>301</v>
      </c>
      <c r="C88" s="331"/>
    </row>
    <row r="89" spans="1:3" s="73" customFormat="1" ht="12" customHeight="1" thickBot="1">
      <c r="A89" s="309" t="s">
        <v>610</v>
      </c>
      <c r="B89" s="297" t="s">
        <v>557</v>
      </c>
      <c r="C89" s="197">
        <f>+C66+C70+C75+C78+C82+C88+C87</f>
        <v>188603</v>
      </c>
    </row>
    <row r="90" spans="1:3" s="73" customFormat="1" ht="12" customHeight="1" thickBot="1">
      <c r="A90" s="313" t="s">
        <v>611</v>
      </c>
      <c r="B90" s="298" t="s">
        <v>612</v>
      </c>
      <c r="C90" s="197">
        <f>+C65+C89</f>
        <v>2258204</v>
      </c>
    </row>
    <row r="91" spans="1:3" s="74" customFormat="1" ht="15" customHeight="1" thickBot="1">
      <c r="A91" s="166"/>
      <c r="B91" s="167"/>
      <c r="C91" s="257"/>
    </row>
    <row r="92" spans="1:3" s="57" customFormat="1" ht="16.5" customHeight="1" thickBot="1">
      <c r="A92" s="170"/>
      <c r="B92" s="171" t="s">
        <v>54</v>
      </c>
      <c r="C92" s="259"/>
    </row>
    <row r="93" spans="1:3" s="75" customFormat="1" ht="12" customHeight="1" thickBot="1">
      <c r="A93" s="282" t="s">
        <v>13</v>
      </c>
      <c r="B93" s="26" t="s">
        <v>623</v>
      </c>
      <c r="C93" s="191">
        <f>+C94+C95+C96+C97+C98+C111</f>
        <v>816795</v>
      </c>
    </row>
    <row r="94" spans="1:3" ht="12" customHeight="1">
      <c r="A94" s="314" t="s">
        <v>91</v>
      </c>
      <c r="B94" s="9" t="s">
        <v>44</v>
      </c>
      <c r="C94" s="655">
        <v>334731</v>
      </c>
    </row>
    <row r="95" spans="1:3" ht="12" customHeight="1">
      <c r="A95" s="307" t="s">
        <v>92</v>
      </c>
      <c r="B95" s="7" t="s">
        <v>161</v>
      </c>
      <c r="C95" s="196">
        <v>45463</v>
      </c>
    </row>
    <row r="96" spans="1:3" ht="12" customHeight="1">
      <c r="A96" s="307" t="s">
        <v>93</v>
      </c>
      <c r="B96" s="7" t="s">
        <v>129</v>
      </c>
      <c r="C96" s="597">
        <v>177775</v>
      </c>
    </row>
    <row r="97" spans="1:3" ht="12" customHeight="1">
      <c r="A97" s="307" t="s">
        <v>94</v>
      </c>
      <c r="B97" s="10" t="s">
        <v>162</v>
      </c>
      <c r="C97" s="279">
        <v>64400</v>
      </c>
    </row>
    <row r="98" spans="1:3" ht="12" customHeight="1">
      <c r="A98" s="307" t="s">
        <v>105</v>
      </c>
      <c r="B98" s="18" t="s">
        <v>163</v>
      </c>
      <c r="C98" s="279">
        <v>132885</v>
      </c>
    </row>
    <row r="99" spans="1:3" ht="12" customHeight="1">
      <c r="A99" s="307" t="s">
        <v>95</v>
      </c>
      <c r="B99" s="7" t="s">
        <v>613</v>
      </c>
      <c r="C99" s="279">
        <v>7757</v>
      </c>
    </row>
    <row r="100" spans="1:3" ht="12" customHeight="1">
      <c r="A100" s="307" t="s">
        <v>96</v>
      </c>
      <c r="B100" s="105" t="s">
        <v>561</v>
      </c>
      <c r="C100" s="195"/>
    </row>
    <row r="101" spans="1:3" ht="12" customHeight="1">
      <c r="A101" s="307" t="s">
        <v>106</v>
      </c>
      <c r="B101" s="105" t="s">
        <v>562</v>
      </c>
      <c r="C101" s="195">
        <v>816</v>
      </c>
    </row>
    <row r="102" spans="1:3" ht="12" customHeight="1">
      <c r="A102" s="307" t="s">
        <v>107</v>
      </c>
      <c r="B102" s="105" t="s">
        <v>317</v>
      </c>
      <c r="C102" s="195"/>
    </row>
    <row r="103" spans="1:3" ht="12" customHeight="1">
      <c r="A103" s="307" t="s">
        <v>108</v>
      </c>
      <c r="B103" s="106" t="s">
        <v>318</v>
      </c>
      <c r="C103" s="195"/>
    </row>
    <row r="104" spans="1:3" ht="12" customHeight="1">
      <c r="A104" s="307" t="s">
        <v>109</v>
      </c>
      <c r="B104" s="106" t="s">
        <v>319</v>
      </c>
      <c r="C104" s="195"/>
    </row>
    <row r="105" spans="1:3" ht="12" customHeight="1">
      <c r="A105" s="307" t="s">
        <v>111</v>
      </c>
      <c r="B105" s="105" t="s">
        <v>320</v>
      </c>
      <c r="C105" s="195">
        <v>104040</v>
      </c>
    </row>
    <row r="106" spans="1:3" ht="12" customHeight="1">
      <c r="A106" s="307" t="s">
        <v>164</v>
      </c>
      <c r="B106" s="105" t="s">
        <v>321</v>
      </c>
      <c r="C106" s="195"/>
    </row>
    <row r="107" spans="1:3" ht="12" customHeight="1">
      <c r="A107" s="307" t="s">
        <v>315</v>
      </c>
      <c r="B107" s="106" t="s">
        <v>322</v>
      </c>
      <c r="C107" s="195">
        <v>2250</v>
      </c>
    </row>
    <row r="108" spans="1:3" ht="12" customHeight="1">
      <c r="A108" s="315" t="s">
        <v>316</v>
      </c>
      <c r="B108" s="107" t="s">
        <v>323</v>
      </c>
      <c r="C108" s="195"/>
    </row>
    <row r="109" spans="1:3" ht="12" customHeight="1">
      <c r="A109" s="307" t="s">
        <v>563</v>
      </c>
      <c r="B109" s="107" t="s">
        <v>324</v>
      </c>
      <c r="C109" s="195"/>
    </row>
    <row r="110" spans="1:3" ht="12" customHeight="1">
      <c r="A110" s="307" t="s">
        <v>564</v>
      </c>
      <c r="B110" s="106" t="s">
        <v>325</v>
      </c>
      <c r="C110" s="193">
        <v>18022</v>
      </c>
    </row>
    <row r="111" spans="1:3" ht="12" customHeight="1">
      <c r="A111" s="307" t="s">
        <v>565</v>
      </c>
      <c r="B111" s="10" t="s">
        <v>45</v>
      </c>
      <c r="C111" s="596">
        <f>SUM(C112:C113)</f>
        <v>61541</v>
      </c>
    </row>
    <row r="112" spans="1:3" ht="12" customHeight="1">
      <c r="A112" s="308" t="s">
        <v>566</v>
      </c>
      <c r="B112" s="7" t="s">
        <v>614</v>
      </c>
      <c r="C112" s="597">
        <v>3512</v>
      </c>
    </row>
    <row r="113" spans="1:3" ht="12" customHeight="1" thickBot="1">
      <c r="A113" s="316" t="s">
        <v>568</v>
      </c>
      <c r="B113" s="108" t="s">
        <v>615</v>
      </c>
      <c r="C113" s="611">
        <v>58029</v>
      </c>
    </row>
    <row r="114" spans="1:3" ht="12" customHeight="1" thickBot="1">
      <c r="A114" s="32" t="s">
        <v>14</v>
      </c>
      <c r="B114" s="25" t="s">
        <v>326</v>
      </c>
      <c r="C114" s="192">
        <f>+C115+C117+C119</f>
        <v>401739</v>
      </c>
    </row>
    <row r="115" spans="1:3" ht="12" customHeight="1">
      <c r="A115" s="306" t="s">
        <v>97</v>
      </c>
      <c r="B115" s="7" t="s">
        <v>184</v>
      </c>
      <c r="C115" s="598">
        <v>32879</v>
      </c>
    </row>
    <row r="116" spans="1:3" ht="12" customHeight="1">
      <c r="A116" s="306" t="s">
        <v>98</v>
      </c>
      <c r="B116" s="11" t="s">
        <v>330</v>
      </c>
      <c r="C116" s="330">
        <v>8306</v>
      </c>
    </row>
    <row r="117" spans="1:3" ht="12" customHeight="1">
      <c r="A117" s="306" t="s">
        <v>99</v>
      </c>
      <c r="B117" s="11" t="s">
        <v>165</v>
      </c>
      <c r="C117" s="196">
        <v>361760</v>
      </c>
    </row>
    <row r="118" spans="1:3" ht="12" customHeight="1">
      <c r="A118" s="306" t="s">
        <v>100</v>
      </c>
      <c r="B118" s="11" t="s">
        <v>331</v>
      </c>
      <c r="C118" s="179"/>
    </row>
    <row r="119" spans="1:3" ht="12" customHeight="1">
      <c r="A119" s="306" t="s">
        <v>101</v>
      </c>
      <c r="B119" s="189" t="s">
        <v>187</v>
      </c>
      <c r="C119" s="179">
        <v>7100</v>
      </c>
    </row>
    <row r="120" spans="1:3" ht="12" customHeight="1">
      <c r="A120" s="306" t="s">
        <v>110</v>
      </c>
      <c r="B120" s="188" t="s">
        <v>393</v>
      </c>
      <c r="C120" s="179"/>
    </row>
    <row r="121" spans="1:3" ht="12" customHeight="1">
      <c r="A121" s="306" t="s">
        <v>112</v>
      </c>
      <c r="B121" s="286" t="s">
        <v>336</v>
      </c>
      <c r="C121" s="179"/>
    </row>
    <row r="122" spans="1:3" ht="12" customHeight="1">
      <c r="A122" s="306" t="s">
        <v>166</v>
      </c>
      <c r="B122" s="106" t="s">
        <v>319</v>
      </c>
      <c r="C122" s="179"/>
    </row>
    <row r="123" spans="1:3" ht="12" customHeight="1">
      <c r="A123" s="306" t="s">
        <v>167</v>
      </c>
      <c r="B123" s="106" t="s">
        <v>335</v>
      </c>
      <c r="C123" s="179"/>
    </row>
    <row r="124" spans="1:3" ht="12" customHeight="1">
      <c r="A124" s="306" t="s">
        <v>168</v>
      </c>
      <c r="B124" s="106" t="s">
        <v>334</v>
      </c>
      <c r="C124" s="179"/>
    </row>
    <row r="125" spans="1:3" ht="12" customHeight="1">
      <c r="A125" s="306" t="s">
        <v>327</v>
      </c>
      <c r="B125" s="106" t="s">
        <v>322</v>
      </c>
      <c r="C125" s="179"/>
    </row>
    <row r="126" spans="1:3" ht="12" customHeight="1">
      <c r="A126" s="306" t="s">
        <v>328</v>
      </c>
      <c r="B126" s="106" t="s">
        <v>333</v>
      </c>
      <c r="C126" s="179"/>
    </row>
    <row r="127" spans="1:3" ht="12" customHeight="1" thickBot="1">
      <c r="A127" s="315" t="s">
        <v>329</v>
      </c>
      <c r="B127" s="106" t="s">
        <v>332</v>
      </c>
      <c r="C127" s="180">
        <v>7100</v>
      </c>
    </row>
    <row r="128" spans="1:3" ht="12" customHeight="1" thickBot="1">
      <c r="A128" s="32" t="s">
        <v>15</v>
      </c>
      <c r="B128" s="101" t="s">
        <v>570</v>
      </c>
      <c r="C128" s="192">
        <f>+C93+C114</f>
        <v>1218534</v>
      </c>
    </row>
    <row r="129" spans="1:3" ht="12" customHeight="1" thickBot="1">
      <c r="A129" s="32" t="s">
        <v>16</v>
      </c>
      <c r="B129" s="101" t="s">
        <v>571</v>
      </c>
      <c r="C129" s="192">
        <f>+C130+C131+C132</f>
        <v>0</v>
      </c>
    </row>
    <row r="130" spans="1:3" s="75" customFormat="1" ht="12" customHeight="1">
      <c r="A130" s="306" t="s">
        <v>227</v>
      </c>
      <c r="B130" s="8" t="s">
        <v>616</v>
      </c>
      <c r="C130" s="179"/>
    </row>
    <row r="131" spans="1:3" ht="12" customHeight="1">
      <c r="A131" s="306" t="s">
        <v>230</v>
      </c>
      <c r="B131" s="8" t="s">
        <v>573</v>
      </c>
      <c r="C131" s="179"/>
    </row>
    <row r="132" spans="1:3" ht="12" customHeight="1" thickBot="1">
      <c r="A132" s="315" t="s">
        <v>231</v>
      </c>
      <c r="B132" s="6" t="s">
        <v>617</v>
      </c>
      <c r="C132" s="179"/>
    </row>
    <row r="133" spans="1:3" ht="12" customHeight="1" thickBot="1">
      <c r="A133" s="32" t="s">
        <v>17</v>
      </c>
      <c r="B133" s="101" t="s">
        <v>575</v>
      </c>
      <c r="C133" s="192">
        <f>+C134+C135+C136+C137+C138+C139</f>
        <v>0</v>
      </c>
    </row>
    <row r="134" spans="1:3" ht="12" customHeight="1">
      <c r="A134" s="306" t="s">
        <v>84</v>
      </c>
      <c r="B134" s="8" t="s">
        <v>576</v>
      </c>
      <c r="C134" s="179"/>
    </row>
    <row r="135" spans="1:3" ht="12" customHeight="1">
      <c r="A135" s="306" t="s">
        <v>85</v>
      </c>
      <c r="B135" s="8" t="s">
        <v>577</v>
      </c>
      <c r="C135" s="179"/>
    </row>
    <row r="136" spans="1:3" ht="12" customHeight="1">
      <c r="A136" s="306" t="s">
        <v>86</v>
      </c>
      <c r="B136" s="8" t="s">
        <v>578</v>
      </c>
      <c r="C136" s="179"/>
    </row>
    <row r="137" spans="1:3" ht="12" customHeight="1">
      <c r="A137" s="306" t="s">
        <v>153</v>
      </c>
      <c r="B137" s="8" t="s">
        <v>618</v>
      </c>
      <c r="C137" s="179"/>
    </row>
    <row r="138" spans="1:3" ht="12" customHeight="1">
      <c r="A138" s="306" t="s">
        <v>154</v>
      </c>
      <c r="B138" s="8" t="s">
        <v>580</v>
      </c>
      <c r="C138" s="179"/>
    </row>
    <row r="139" spans="1:3" s="75" customFormat="1" ht="12" customHeight="1" thickBot="1">
      <c r="A139" s="315" t="s">
        <v>155</v>
      </c>
      <c r="B139" s="6" t="s">
        <v>581</v>
      </c>
      <c r="C139" s="179"/>
    </row>
    <row r="140" spans="1:11" ht="12" customHeight="1" thickBot="1">
      <c r="A140" s="32" t="s">
        <v>18</v>
      </c>
      <c r="B140" s="101" t="s">
        <v>619</v>
      </c>
      <c r="C140" s="197">
        <f>+C141+C142+C144+C145+C143</f>
        <v>27420</v>
      </c>
      <c r="K140" s="178"/>
    </row>
    <row r="141" spans="1:3" ht="12.75">
      <c r="A141" s="306" t="s">
        <v>87</v>
      </c>
      <c r="B141" s="8" t="s">
        <v>337</v>
      </c>
      <c r="C141" s="179"/>
    </row>
    <row r="142" spans="1:3" ht="12" customHeight="1">
      <c r="A142" s="306" t="s">
        <v>88</v>
      </c>
      <c r="B142" s="8" t="s">
        <v>338</v>
      </c>
      <c r="C142" s="179">
        <v>27420</v>
      </c>
    </row>
    <row r="143" spans="1:3" s="75" customFormat="1" ht="12" customHeight="1">
      <c r="A143" s="306" t="s">
        <v>251</v>
      </c>
      <c r="B143" s="8" t="s">
        <v>620</v>
      </c>
      <c r="C143" s="179"/>
    </row>
    <row r="144" spans="1:3" s="75" customFormat="1" ht="12" customHeight="1">
      <c r="A144" s="306" t="s">
        <v>252</v>
      </c>
      <c r="B144" s="8" t="s">
        <v>583</v>
      </c>
      <c r="C144" s="179"/>
    </row>
    <row r="145" spans="1:3" s="75" customFormat="1" ht="12" customHeight="1" thickBot="1">
      <c r="A145" s="315" t="s">
        <v>253</v>
      </c>
      <c r="B145" s="6" t="s">
        <v>356</v>
      </c>
      <c r="C145" s="179"/>
    </row>
    <row r="146" spans="1:3" s="75" customFormat="1" ht="12" customHeight="1" thickBot="1">
      <c r="A146" s="32" t="s">
        <v>19</v>
      </c>
      <c r="B146" s="101" t="s">
        <v>584</v>
      </c>
      <c r="C146" s="200">
        <f>+C147+C148+C149+C150+C151</f>
        <v>0</v>
      </c>
    </row>
    <row r="147" spans="1:3" s="75" customFormat="1" ht="12" customHeight="1">
      <c r="A147" s="306" t="s">
        <v>89</v>
      </c>
      <c r="B147" s="8" t="s">
        <v>585</v>
      </c>
      <c r="C147" s="179"/>
    </row>
    <row r="148" spans="1:3" s="75" customFormat="1" ht="12" customHeight="1">
      <c r="A148" s="306" t="s">
        <v>90</v>
      </c>
      <c r="B148" s="8" t="s">
        <v>586</v>
      </c>
      <c r="C148" s="179"/>
    </row>
    <row r="149" spans="1:3" s="75" customFormat="1" ht="12" customHeight="1">
      <c r="A149" s="306" t="s">
        <v>263</v>
      </c>
      <c r="B149" s="8" t="s">
        <v>587</v>
      </c>
      <c r="C149" s="179"/>
    </row>
    <row r="150" spans="1:3" ht="12.75" customHeight="1">
      <c r="A150" s="306" t="s">
        <v>264</v>
      </c>
      <c r="B150" s="8" t="s">
        <v>621</v>
      </c>
      <c r="C150" s="179"/>
    </row>
    <row r="151" spans="1:3" ht="12.75" customHeight="1" thickBot="1">
      <c r="A151" s="315" t="s">
        <v>589</v>
      </c>
      <c r="B151" s="6" t="s">
        <v>590</v>
      </c>
      <c r="C151" s="180"/>
    </row>
    <row r="152" spans="1:3" ht="12.75" customHeight="1" thickBot="1">
      <c r="A152" s="579" t="s">
        <v>20</v>
      </c>
      <c r="B152" s="101" t="s">
        <v>591</v>
      </c>
      <c r="C152" s="200"/>
    </row>
    <row r="153" spans="1:3" ht="12" customHeight="1" thickBot="1">
      <c r="A153" s="579" t="s">
        <v>21</v>
      </c>
      <c r="B153" s="101" t="s">
        <v>592</v>
      </c>
      <c r="C153" s="200"/>
    </row>
    <row r="154" spans="1:3" ht="15" customHeight="1" thickBot="1">
      <c r="A154" s="32" t="s">
        <v>22</v>
      </c>
      <c r="B154" s="101" t="s">
        <v>593</v>
      </c>
      <c r="C154" s="300">
        <f>+C129+C133+C140+C146+C152+C153</f>
        <v>27420</v>
      </c>
    </row>
    <row r="155" spans="1:3" ht="13.5" thickBot="1">
      <c r="A155" s="317" t="s">
        <v>23</v>
      </c>
      <c r="B155" s="270" t="s">
        <v>594</v>
      </c>
      <c r="C155" s="300">
        <f>+C128+C154</f>
        <v>1245954</v>
      </c>
    </row>
    <row r="156" ht="15" customHeight="1" thickBot="1"/>
    <row r="157" spans="1:3" ht="14.25" customHeight="1" thickBot="1">
      <c r="A157" s="175" t="s">
        <v>622</v>
      </c>
      <c r="B157" s="176"/>
      <c r="C157" s="99"/>
    </row>
    <row r="158" spans="1:3" ht="13.5" thickBot="1">
      <c r="A158" s="175" t="s">
        <v>179</v>
      </c>
      <c r="B158" s="176"/>
      <c r="C158" s="99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&amp;R11. melléklet a 21/2015.(V.27.) önkormányzati rendelethez</oddHeader>
  </headerFooter>
  <rowBreaks count="1" manualBreakCount="1">
    <brk id="90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Munka74">
    <tabColor rgb="FF92D050"/>
  </sheetPr>
  <dimension ref="A1:K158"/>
  <sheetViews>
    <sheetView zoomScale="130" zoomScaleNormal="130" zoomScaleSheetLayoutView="85" workbookViewId="0" topLeftCell="A61">
      <selection activeCell="C25" sqref="C25"/>
    </sheetView>
  </sheetViews>
  <sheetFormatPr defaultColWidth="9.00390625" defaultRowHeight="12.75"/>
  <cols>
    <col min="1" max="1" width="19.50390625" style="338" customWidth="1"/>
    <col min="2" max="2" width="72.00390625" style="339" customWidth="1"/>
    <col min="3" max="3" width="25.00390625" style="340" customWidth="1"/>
    <col min="4" max="16384" width="9.375" style="2" customWidth="1"/>
  </cols>
  <sheetData>
    <row r="1" spans="1:3" s="1" customFormat="1" ht="16.5" customHeight="1" thickBot="1">
      <c r="A1" s="152"/>
      <c r="B1" s="154"/>
      <c r="C1" s="177"/>
    </row>
    <row r="2" spans="1:3" s="71" customFormat="1" ht="21" customHeight="1">
      <c r="A2" s="280" t="s">
        <v>60</v>
      </c>
      <c r="B2" s="248" t="s">
        <v>180</v>
      </c>
      <c r="C2" s="250" t="s">
        <v>49</v>
      </c>
    </row>
    <row r="3" spans="1:3" s="71" customFormat="1" ht="16.5" thickBot="1">
      <c r="A3" s="155" t="s">
        <v>176</v>
      </c>
      <c r="B3" s="249" t="s">
        <v>395</v>
      </c>
      <c r="C3" s="578" t="s">
        <v>58</v>
      </c>
    </row>
    <row r="4" spans="1:3" s="72" customFormat="1" ht="15.75" customHeight="1" thickBot="1">
      <c r="A4" s="156"/>
      <c r="B4" s="156"/>
      <c r="C4" s="157" t="s">
        <v>50</v>
      </c>
    </row>
    <row r="5" spans="1:3" ht="13.5" thickBot="1">
      <c r="A5" s="281" t="s">
        <v>178</v>
      </c>
      <c r="B5" s="158" t="s">
        <v>51</v>
      </c>
      <c r="C5" s="251" t="s">
        <v>52</v>
      </c>
    </row>
    <row r="6" spans="1:3" s="57" customFormat="1" ht="12.75" customHeight="1" thickBot="1">
      <c r="A6" s="127" t="s">
        <v>543</v>
      </c>
      <c r="B6" s="128" t="s">
        <v>544</v>
      </c>
      <c r="C6" s="129" t="s">
        <v>545</v>
      </c>
    </row>
    <row r="7" spans="1:3" s="57" customFormat="1" ht="15.75" customHeight="1" thickBot="1">
      <c r="A7" s="160"/>
      <c r="B7" s="161" t="s">
        <v>53</v>
      </c>
      <c r="C7" s="252"/>
    </row>
    <row r="8" spans="1:3" s="57" customFormat="1" ht="12" customHeight="1" thickBot="1">
      <c r="A8" s="32" t="s">
        <v>13</v>
      </c>
      <c r="B8" s="20" t="s">
        <v>211</v>
      </c>
      <c r="C8" s="192">
        <f>+C9+C10+C11+C12+C13+C14</f>
        <v>0</v>
      </c>
    </row>
    <row r="9" spans="1:3" s="73" customFormat="1" ht="12" customHeight="1">
      <c r="A9" s="306" t="s">
        <v>91</v>
      </c>
      <c r="B9" s="290" t="s">
        <v>212</v>
      </c>
      <c r="C9" s="194"/>
    </row>
    <row r="10" spans="1:3" s="74" customFormat="1" ht="12" customHeight="1">
      <c r="A10" s="307" t="s">
        <v>92</v>
      </c>
      <c r="B10" s="291" t="s">
        <v>213</v>
      </c>
      <c r="C10" s="193"/>
    </row>
    <row r="11" spans="1:3" s="74" customFormat="1" ht="12" customHeight="1">
      <c r="A11" s="307" t="s">
        <v>93</v>
      </c>
      <c r="B11" s="291" t="s">
        <v>214</v>
      </c>
      <c r="C11" s="193"/>
    </row>
    <row r="12" spans="1:3" s="74" customFormat="1" ht="12" customHeight="1">
      <c r="A12" s="307" t="s">
        <v>94</v>
      </c>
      <c r="B12" s="291" t="s">
        <v>215</v>
      </c>
      <c r="C12" s="193"/>
    </row>
    <row r="13" spans="1:3" s="74" customFormat="1" ht="12" customHeight="1">
      <c r="A13" s="307" t="s">
        <v>137</v>
      </c>
      <c r="B13" s="291" t="s">
        <v>607</v>
      </c>
      <c r="C13" s="193"/>
    </row>
    <row r="14" spans="1:3" s="73" customFormat="1" ht="12" customHeight="1" thickBot="1">
      <c r="A14" s="308" t="s">
        <v>95</v>
      </c>
      <c r="B14" s="292" t="s">
        <v>547</v>
      </c>
      <c r="C14" s="193"/>
    </row>
    <row r="15" spans="1:3" s="73" customFormat="1" ht="12" customHeight="1" thickBot="1">
      <c r="A15" s="32" t="s">
        <v>14</v>
      </c>
      <c r="B15" s="187" t="s">
        <v>216</v>
      </c>
      <c r="C15" s="192">
        <f>+C16+C17+C18+C19+C20</f>
        <v>145315</v>
      </c>
    </row>
    <row r="16" spans="1:3" s="73" customFormat="1" ht="12" customHeight="1">
      <c r="A16" s="306" t="s">
        <v>97</v>
      </c>
      <c r="B16" s="290" t="s">
        <v>217</v>
      </c>
      <c r="C16" s="194"/>
    </row>
    <row r="17" spans="1:3" s="73" customFormat="1" ht="12" customHeight="1">
      <c r="A17" s="307" t="s">
        <v>98</v>
      </c>
      <c r="B17" s="291" t="s">
        <v>218</v>
      </c>
      <c r="C17" s="193"/>
    </row>
    <row r="18" spans="1:3" s="73" customFormat="1" ht="12" customHeight="1">
      <c r="A18" s="307" t="s">
        <v>99</v>
      </c>
      <c r="B18" s="291" t="s">
        <v>387</v>
      </c>
      <c r="C18" s="193"/>
    </row>
    <row r="19" spans="1:3" s="73" customFormat="1" ht="12" customHeight="1">
      <c r="A19" s="307" t="s">
        <v>100</v>
      </c>
      <c r="B19" s="291" t="s">
        <v>388</v>
      </c>
      <c r="C19" s="193"/>
    </row>
    <row r="20" spans="1:3" s="73" customFormat="1" ht="12" customHeight="1">
      <c r="A20" s="307" t="s">
        <v>101</v>
      </c>
      <c r="B20" s="291" t="s">
        <v>219</v>
      </c>
      <c r="C20" s="596">
        <v>145315</v>
      </c>
    </row>
    <row r="21" spans="1:3" s="74" customFormat="1" ht="12" customHeight="1" thickBot="1">
      <c r="A21" s="308" t="s">
        <v>110</v>
      </c>
      <c r="B21" s="292" t="s">
        <v>220</v>
      </c>
      <c r="C21" s="597">
        <v>7566</v>
      </c>
    </row>
    <row r="22" spans="1:3" s="74" customFormat="1" ht="12" customHeight="1" thickBot="1">
      <c r="A22" s="32" t="s">
        <v>15</v>
      </c>
      <c r="B22" s="20" t="s">
        <v>221</v>
      </c>
      <c r="C22" s="192">
        <f>+C23+C24+C25+C26+C27</f>
        <v>37148</v>
      </c>
    </row>
    <row r="23" spans="1:3" s="74" customFormat="1" ht="12" customHeight="1">
      <c r="A23" s="306" t="s">
        <v>80</v>
      </c>
      <c r="B23" s="290" t="s">
        <v>222</v>
      </c>
      <c r="C23" s="194"/>
    </row>
    <row r="24" spans="1:3" s="73" customFormat="1" ht="12" customHeight="1">
      <c r="A24" s="307" t="s">
        <v>81</v>
      </c>
      <c r="B24" s="291" t="s">
        <v>223</v>
      </c>
      <c r="C24" s="193"/>
    </row>
    <row r="25" spans="1:3" s="74" customFormat="1" ht="12" customHeight="1">
      <c r="A25" s="307" t="s">
        <v>82</v>
      </c>
      <c r="B25" s="291" t="s">
        <v>389</v>
      </c>
      <c r="C25" s="193"/>
    </row>
    <row r="26" spans="1:3" s="74" customFormat="1" ht="12" customHeight="1">
      <c r="A26" s="307" t="s">
        <v>83</v>
      </c>
      <c r="B26" s="291" t="s">
        <v>390</v>
      </c>
      <c r="C26" s="193"/>
    </row>
    <row r="27" spans="1:3" s="74" customFormat="1" ht="12" customHeight="1">
      <c r="A27" s="307" t="s">
        <v>149</v>
      </c>
      <c r="B27" s="291" t="s">
        <v>224</v>
      </c>
      <c r="C27" s="596">
        <v>37148</v>
      </c>
    </row>
    <row r="28" spans="1:3" s="74" customFormat="1" ht="12" customHeight="1" thickBot="1">
      <c r="A28" s="308" t="s">
        <v>150</v>
      </c>
      <c r="B28" s="292" t="s">
        <v>225</v>
      </c>
      <c r="C28" s="597">
        <v>37148</v>
      </c>
    </row>
    <row r="29" spans="1:3" s="74" customFormat="1" ht="12" customHeight="1" thickBot="1">
      <c r="A29" s="32" t="s">
        <v>151</v>
      </c>
      <c r="B29" s="20" t="s">
        <v>226</v>
      </c>
      <c r="C29" s="197">
        <f>+C30+C34+C35+C36</f>
        <v>0</v>
      </c>
    </row>
    <row r="30" spans="1:3" s="74" customFormat="1" ht="12" customHeight="1">
      <c r="A30" s="306" t="s">
        <v>227</v>
      </c>
      <c r="B30" s="290" t="s">
        <v>608</v>
      </c>
      <c r="C30" s="285">
        <f>+C31+C32+C33</f>
        <v>0</v>
      </c>
    </row>
    <row r="31" spans="1:3" s="74" customFormat="1" ht="12" customHeight="1">
      <c r="A31" s="307" t="s">
        <v>228</v>
      </c>
      <c r="B31" s="291" t="s">
        <v>233</v>
      </c>
      <c r="C31" s="193"/>
    </row>
    <row r="32" spans="1:3" s="74" customFormat="1" ht="12" customHeight="1">
      <c r="A32" s="307" t="s">
        <v>229</v>
      </c>
      <c r="B32" s="291" t="s">
        <v>234</v>
      </c>
      <c r="C32" s="193"/>
    </row>
    <row r="33" spans="1:3" s="74" customFormat="1" ht="12" customHeight="1">
      <c r="A33" s="307" t="s">
        <v>549</v>
      </c>
      <c r="B33" s="564" t="s">
        <v>550</v>
      </c>
      <c r="C33" s="193"/>
    </row>
    <row r="34" spans="1:3" s="74" customFormat="1" ht="12" customHeight="1">
      <c r="A34" s="307" t="s">
        <v>230</v>
      </c>
      <c r="B34" s="291" t="s">
        <v>235</v>
      </c>
      <c r="C34" s="193"/>
    </row>
    <row r="35" spans="1:3" s="74" customFormat="1" ht="12" customHeight="1">
      <c r="A35" s="307" t="s">
        <v>231</v>
      </c>
      <c r="B35" s="291" t="s">
        <v>236</v>
      </c>
      <c r="C35" s="193"/>
    </row>
    <row r="36" spans="1:3" s="74" customFormat="1" ht="12" customHeight="1" thickBot="1">
      <c r="A36" s="308" t="s">
        <v>232</v>
      </c>
      <c r="B36" s="292" t="s">
        <v>237</v>
      </c>
      <c r="C36" s="195"/>
    </row>
    <row r="37" spans="1:3" s="74" customFormat="1" ht="12" customHeight="1" thickBot="1">
      <c r="A37" s="32" t="s">
        <v>17</v>
      </c>
      <c r="B37" s="20" t="s">
        <v>551</v>
      </c>
      <c r="C37" s="192">
        <f>SUM(C38:C48)</f>
        <v>16866</v>
      </c>
    </row>
    <row r="38" spans="1:3" s="74" customFormat="1" ht="12" customHeight="1">
      <c r="A38" s="306" t="s">
        <v>84</v>
      </c>
      <c r="B38" s="290" t="s">
        <v>240</v>
      </c>
      <c r="C38" s="194">
        <v>12820</v>
      </c>
    </row>
    <row r="39" spans="1:3" s="74" customFormat="1" ht="12" customHeight="1">
      <c r="A39" s="307" t="s">
        <v>85</v>
      </c>
      <c r="B39" s="291" t="s">
        <v>241</v>
      </c>
      <c r="C39" s="193"/>
    </row>
    <row r="40" spans="1:3" s="74" customFormat="1" ht="12" customHeight="1">
      <c r="A40" s="307" t="s">
        <v>86</v>
      </c>
      <c r="B40" s="291" t="s">
        <v>242</v>
      </c>
      <c r="C40" s="196">
        <v>344</v>
      </c>
    </row>
    <row r="41" spans="1:3" s="74" customFormat="1" ht="12" customHeight="1">
      <c r="A41" s="307" t="s">
        <v>153</v>
      </c>
      <c r="B41" s="291" t="s">
        <v>243</v>
      </c>
      <c r="C41" s="193"/>
    </row>
    <row r="42" spans="1:3" s="74" customFormat="1" ht="12" customHeight="1">
      <c r="A42" s="307" t="s">
        <v>154</v>
      </c>
      <c r="B42" s="291" t="s">
        <v>244</v>
      </c>
      <c r="C42" s="193"/>
    </row>
    <row r="43" spans="1:3" s="74" customFormat="1" ht="12" customHeight="1">
      <c r="A43" s="307" t="s">
        <v>155</v>
      </c>
      <c r="B43" s="291" t="s">
        <v>245</v>
      </c>
      <c r="C43" s="193">
        <v>3462</v>
      </c>
    </row>
    <row r="44" spans="1:3" s="74" customFormat="1" ht="12" customHeight="1">
      <c r="A44" s="307" t="s">
        <v>156</v>
      </c>
      <c r="B44" s="291" t="s">
        <v>246</v>
      </c>
      <c r="C44" s="193"/>
    </row>
    <row r="45" spans="1:3" s="74" customFormat="1" ht="12" customHeight="1">
      <c r="A45" s="307" t="s">
        <v>157</v>
      </c>
      <c r="B45" s="291" t="s">
        <v>247</v>
      </c>
      <c r="C45" s="193">
        <v>204</v>
      </c>
    </row>
    <row r="46" spans="1:3" s="74" customFormat="1" ht="12" customHeight="1">
      <c r="A46" s="307" t="s">
        <v>238</v>
      </c>
      <c r="B46" s="291" t="s">
        <v>248</v>
      </c>
      <c r="C46" s="196"/>
    </row>
    <row r="47" spans="1:3" s="74" customFormat="1" ht="12" customHeight="1">
      <c r="A47" s="308" t="s">
        <v>239</v>
      </c>
      <c r="B47" s="292" t="s">
        <v>552</v>
      </c>
      <c r="C47" s="279"/>
    </row>
    <row r="48" spans="1:3" s="74" customFormat="1" ht="12" customHeight="1" thickBot="1">
      <c r="A48" s="308" t="s">
        <v>553</v>
      </c>
      <c r="B48" s="292" t="s">
        <v>249</v>
      </c>
      <c r="C48" s="279">
        <v>36</v>
      </c>
    </row>
    <row r="49" spans="1:3" s="74" customFormat="1" ht="12" customHeight="1" thickBot="1">
      <c r="A49" s="32" t="s">
        <v>18</v>
      </c>
      <c r="B49" s="20" t="s">
        <v>250</v>
      </c>
      <c r="C49" s="192">
        <f>SUM(C50:C54)</f>
        <v>5918</v>
      </c>
    </row>
    <row r="50" spans="1:3" s="74" customFormat="1" ht="12" customHeight="1">
      <c r="A50" s="306" t="s">
        <v>87</v>
      </c>
      <c r="B50" s="290" t="s">
        <v>254</v>
      </c>
      <c r="C50" s="330"/>
    </row>
    <row r="51" spans="1:3" s="74" customFormat="1" ht="12" customHeight="1">
      <c r="A51" s="307" t="s">
        <v>88</v>
      </c>
      <c r="B51" s="291" t="s">
        <v>255</v>
      </c>
      <c r="C51" s="596">
        <v>5918</v>
      </c>
    </row>
    <row r="52" spans="1:3" s="74" customFormat="1" ht="12" customHeight="1">
      <c r="A52" s="307" t="s">
        <v>251</v>
      </c>
      <c r="B52" s="291" t="s">
        <v>256</v>
      </c>
      <c r="C52" s="196"/>
    </row>
    <row r="53" spans="1:3" s="74" customFormat="1" ht="12" customHeight="1">
      <c r="A53" s="307" t="s">
        <v>252</v>
      </c>
      <c r="B53" s="291" t="s">
        <v>257</v>
      </c>
      <c r="C53" s="196"/>
    </row>
    <row r="54" spans="1:3" s="74" customFormat="1" ht="12" customHeight="1" thickBot="1">
      <c r="A54" s="308" t="s">
        <v>253</v>
      </c>
      <c r="B54" s="292" t="s">
        <v>258</v>
      </c>
      <c r="C54" s="279"/>
    </row>
    <row r="55" spans="1:3" s="74" customFormat="1" ht="12" customHeight="1" thickBot="1">
      <c r="A55" s="32" t="s">
        <v>158</v>
      </c>
      <c r="B55" s="20" t="s">
        <v>259</v>
      </c>
      <c r="C55" s="192">
        <f>SUM(C56:C58)</f>
        <v>100</v>
      </c>
    </row>
    <row r="56" spans="1:3" s="74" customFormat="1" ht="12" customHeight="1">
      <c r="A56" s="306" t="s">
        <v>89</v>
      </c>
      <c r="B56" s="290" t="s">
        <v>260</v>
      </c>
      <c r="C56" s="194"/>
    </row>
    <row r="57" spans="1:3" s="74" customFormat="1" ht="12" customHeight="1">
      <c r="A57" s="307" t="s">
        <v>90</v>
      </c>
      <c r="B57" s="291" t="s">
        <v>391</v>
      </c>
      <c r="C57" s="193"/>
    </row>
    <row r="58" spans="1:3" s="74" customFormat="1" ht="12" customHeight="1">
      <c r="A58" s="307" t="s">
        <v>263</v>
      </c>
      <c r="B58" s="291" t="s">
        <v>261</v>
      </c>
      <c r="C58" s="596">
        <v>100</v>
      </c>
    </row>
    <row r="59" spans="1:3" s="74" customFormat="1" ht="12" customHeight="1" thickBot="1">
      <c r="A59" s="308" t="s">
        <v>264</v>
      </c>
      <c r="B59" s="292" t="s">
        <v>262</v>
      </c>
      <c r="C59" s="195"/>
    </row>
    <row r="60" spans="1:3" s="74" customFormat="1" ht="12" customHeight="1" thickBot="1">
      <c r="A60" s="32" t="s">
        <v>20</v>
      </c>
      <c r="B60" s="187" t="s">
        <v>265</v>
      </c>
      <c r="C60" s="192">
        <f>SUM(C61:C63)</f>
        <v>1880</v>
      </c>
    </row>
    <row r="61" spans="1:3" s="74" customFormat="1" ht="12" customHeight="1">
      <c r="A61" s="306" t="s">
        <v>159</v>
      </c>
      <c r="B61" s="290" t="s">
        <v>267</v>
      </c>
      <c r="C61" s="196"/>
    </row>
    <row r="62" spans="1:3" s="74" customFormat="1" ht="12" customHeight="1">
      <c r="A62" s="307" t="s">
        <v>160</v>
      </c>
      <c r="B62" s="291" t="s">
        <v>392</v>
      </c>
      <c r="C62" s="196"/>
    </row>
    <row r="63" spans="1:3" s="74" customFormat="1" ht="12" customHeight="1">
      <c r="A63" s="307" t="s">
        <v>186</v>
      </c>
      <c r="B63" s="291" t="s">
        <v>268</v>
      </c>
      <c r="C63" s="196">
        <v>1880</v>
      </c>
    </row>
    <row r="64" spans="1:3" s="74" customFormat="1" ht="12" customHeight="1" thickBot="1">
      <c r="A64" s="308" t="s">
        <v>266</v>
      </c>
      <c r="B64" s="292" t="s">
        <v>269</v>
      </c>
      <c r="C64" s="196"/>
    </row>
    <row r="65" spans="1:3" s="74" customFormat="1" ht="12" customHeight="1" thickBot="1">
      <c r="A65" s="32" t="s">
        <v>21</v>
      </c>
      <c r="B65" s="20" t="s">
        <v>270</v>
      </c>
      <c r="C65" s="197">
        <f>+C8+C15+C22+C29+C37+C49+C55+C60</f>
        <v>207227</v>
      </c>
    </row>
    <row r="66" spans="1:3" s="74" customFormat="1" ht="12" customHeight="1" thickBot="1">
      <c r="A66" s="309" t="s">
        <v>360</v>
      </c>
      <c r="B66" s="187" t="s">
        <v>272</v>
      </c>
      <c r="C66" s="192">
        <f>SUM(C67:C69)</f>
        <v>138909</v>
      </c>
    </row>
    <row r="67" spans="1:3" s="74" customFormat="1" ht="12" customHeight="1">
      <c r="A67" s="306" t="s">
        <v>303</v>
      </c>
      <c r="B67" s="290" t="s">
        <v>273</v>
      </c>
      <c r="C67" s="663">
        <v>38909</v>
      </c>
    </row>
    <row r="68" spans="1:3" s="74" customFormat="1" ht="12" customHeight="1">
      <c r="A68" s="307" t="s">
        <v>312</v>
      </c>
      <c r="B68" s="291" t="s">
        <v>274</v>
      </c>
      <c r="C68" s="196">
        <v>100000</v>
      </c>
    </row>
    <row r="69" spans="1:3" s="74" customFormat="1" ht="12" customHeight="1" thickBot="1">
      <c r="A69" s="308" t="s">
        <v>313</v>
      </c>
      <c r="B69" s="293" t="s">
        <v>275</v>
      </c>
      <c r="C69" s="196"/>
    </row>
    <row r="70" spans="1:3" s="74" customFormat="1" ht="12" customHeight="1" thickBot="1">
      <c r="A70" s="309" t="s">
        <v>276</v>
      </c>
      <c r="B70" s="187" t="s">
        <v>277</v>
      </c>
      <c r="C70" s="192">
        <f>SUM(C71:C74)</f>
        <v>0</v>
      </c>
    </row>
    <row r="71" spans="1:3" s="74" customFormat="1" ht="12" customHeight="1">
      <c r="A71" s="306" t="s">
        <v>138</v>
      </c>
      <c r="B71" s="290" t="s">
        <v>278</v>
      </c>
      <c r="C71" s="196"/>
    </row>
    <row r="72" spans="1:3" s="74" customFormat="1" ht="12" customHeight="1">
      <c r="A72" s="307" t="s">
        <v>139</v>
      </c>
      <c r="B72" s="291" t="s">
        <v>279</v>
      </c>
      <c r="C72" s="196"/>
    </row>
    <row r="73" spans="1:3" s="74" customFormat="1" ht="12" customHeight="1">
      <c r="A73" s="307" t="s">
        <v>304</v>
      </c>
      <c r="B73" s="291" t="s">
        <v>280</v>
      </c>
      <c r="C73" s="196"/>
    </row>
    <row r="74" spans="1:3" s="74" customFormat="1" ht="12" customHeight="1" thickBot="1">
      <c r="A74" s="308" t="s">
        <v>305</v>
      </c>
      <c r="B74" s="292" t="s">
        <v>281</v>
      </c>
      <c r="C74" s="196"/>
    </row>
    <row r="75" spans="1:3" s="74" customFormat="1" ht="12" customHeight="1" thickBot="1">
      <c r="A75" s="309" t="s">
        <v>282</v>
      </c>
      <c r="B75" s="187" t="s">
        <v>283</v>
      </c>
      <c r="C75" s="192">
        <f>SUM(C76:C77)</f>
        <v>0</v>
      </c>
    </row>
    <row r="76" spans="1:3" s="74" customFormat="1" ht="12" customHeight="1">
      <c r="A76" s="306" t="s">
        <v>306</v>
      </c>
      <c r="B76" s="290" t="s">
        <v>284</v>
      </c>
      <c r="C76" s="196"/>
    </row>
    <row r="77" spans="1:3" s="74" customFormat="1" ht="12" customHeight="1" thickBot="1">
      <c r="A77" s="308" t="s">
        <v>307</v>
      </c>
      <c r="B77" s="292" t="s">
        <v>285</v>
      </c>
      <c r="C77" s="196"/>
    </row>
    <row r="78" spans="1:3" s="73" customFormat="1" ht="12" customHeight="1" thickBot="1">
      <c r="A78" s="309" t="s">
        <v>286</v>
      </c>
      <c r="B78" s="187" t="s">
        <v>287</v>
      </c>
      <c r="C78" s="192">
        <f>SUM(C79:C81)</f>
        <v>0</v>
      </c>
    </row>
    <row r="79" spans="1:3" s="74" customFormat="1" ht="12" customHeight="1">
      <c r="A79" s="306" t="s">
        <v>308</v>
      </c>
      <c r="B79" s="290" t="s">
        <v>288</v>
      </c>
      <c r="C79" s="196"/>
    </row>
    <row r="80" spans="1:3" s="74" customFormat="1" ht="12" customHeight="1">
      <c r="A80" s="307" t="s">
        <v>309</v>
      </c>
      <c r="B80" s="291" t="s">
        <v>289</v>
      </c>
      <c r="C80" s="196"/>
    </row>
    <row r="81" spans="1:3" s="74" customFormat="1" ht="12" customHeight="1" thickBot="1">
      <c r="A81" s="308" t="s">
        <v>310</v>
      </c>
      <c r="B81" s="292" t="s">
        <v>290</v>
      </c>
      <c r="C81" s="196"/>
    </row>
    <row r="82" spans="1:3" s="74" customFormat="1" ht="12" customHeight="1" thickBot="1">
      <c r="A82" s="309" t="s">
        <v>291</v>
      </c>
      <c r="B82" s="187" t="s">
        <v>311</v>
      </c>
      <c r="C82" s="192">
        <f>SUM(C83:C86)</f>
        <v>0</v>
      </c>
    </row>
    <row r="83" spans="1:3" s="74" customFormat="1" ht="12" customHeight="1">
      <c r="A83" s="310" t="s">
        <v>292</v>
      </c>
      <c r="B83" s="290" t="s">
        <v>293</v>
      </c>
      <c r="C83" s="196"/>
    </row>
    <row r="84" spans="1:3" s="74" customFormat="1" ht="12" customHeight="1">
      <c r="A84" s="311" t="s">
        <v>294</v>
      </c>
      <c r="B84" s="291" t="s">
        <v>295</v>
      </c>
      <c r="C84" s="196"/>
    </row>
    <row r="85" spans="1:3" s="74" customFormat="1" ht="12" customHeight="1">
      <c r="A85" s="311" t="s">
        <v>296</v>
      </c>
      <c r="B85" s="291" t="s">
        <v>297</v>
      </c>
      <c r="C85" s="196"/>
    </row>
    <row r="86" spans="1:3" s="73" customFormat="1" ht="12" customHeight="1" thickBot="1">
      <c r="A86" s="312" t="s">
        <v>298</v>
      </c>
      <c r="B86" s="292" t="s">
        <v>299</v>
      </c>
      <c r="C86" s="196"/>
    </row>
    <row r="87" spans="1:3" s="73" customFormat="1" ht="12" customHeight="1" thickBot="1">
      <c r="A87" s="309" t="s">
        <v>300</v>
      </c>
      <c r="B87" s="187" t="s">
        <v>556</v>
      </c>
      <c r="C87" s="331"/>
    </row>
    <row r="88" spans="1:3" s="73" customFormat="1" ht="12" customHeight="1" thickBot="1">
      <c r="A88" s="309" t="s">
        <v>609</v>
      </c>
      <c r="B88" s="187" t="s">
        <v>301</v>
      </c>
      <c r="C88" s="331"/>
    </row>
    <row r="89" spans="1:3" s="73" customFormat="1" ht="12" customHeight="1" thickBot="1">
      <c r="A89" s="309" t="s">
        <v>610</v>
      </c>
      <c r="B89" s="297" t="s">
        <v>557</v>
      </c>
      <c r="C89" s="197">
        <f>+C66+C70+C75+C78+C82+C88+C87</f>
        <v>138909</v>
      </c>
    </row>
    <row r="90" spans="1:3" s="73" customFormat="1" ht="12" customHeight="1" thickBot="1">
      <c r="A90" s="313" t="s">
        <v>611</v>
      </c>
      <c r="B90" s="298" t="s">
        <v>612</v>
      </c>
      <c r="C90" s="197">
        <f>+C65+C89</f>
        <v>346136</v>
      </c>
    </row>
    <row r="91" spans="1:3" s="74" customFormat="1" ht="15" customHeight="1" thickBot="1">
      <c r="A91" s="166"/>
      <c r="B91" s="167"/>
      <c r="C91" s="257"/>
    </row>
    <row r="92" spans="1:3" s="57" customFormat="1" ht="16.5" customHeight="1" thickBot="1">
      <c r="A92" s="170"/>
      <c r="B92" s="171" t="s">
        <v>54</v>
      </c>
      <c r="C92" s="259"/>
    </row>
    <row r="93" spans="1:3" s="75" customFormat="1" ht="12" customHeight="1" thickBot="1">
      <c r="A93" s="282" t="s">
        <v>13</v>
      </c>
      <c r="B93" s="26" t="s">
        <v>623</v>
      </c>
      <c r="C93" s="191">
        <f>+C94+C95+C96+C97+C98+C111</f>
        <v>91198</v>
      </c>
    </row>
    <row r="94" spans="1:3" ht="12" customHeight="1">
      <c r="A94" s="314" t="s">
        <v>91</v>
      </c>
      <c r="B94" s="9" t="s">
        <v>44</v>
      </c>
      <c r="C94" s="664">
        <v>22821</v>
      </c>
    </row>
    <row r="95" spans="1:3" ht="12" customHeight="1">
      <c r="A95" s="307" t="s">
        <v>92</v>
      </c>
      <c r="B95" s="7" t="s">
        <v>161</v>
      </c>
      <c r="C95" s="663">
        <v>6490</v>
      </c>
    </row>
    <row r="96" spans="1:3" ht="12" customHeight="1">
      <c r="A96" s="307" t="s">
        <v>93</v>
      </c>
      <c r="B96" s="7" t="s">
        <v>129</v>
      </c>
      <c r="C96" s="597">
        <v>30889</v>
      </c>
    </row>
    <row r="97" spans="1:3" ht="12" customHeight="1">
      <c r="A97" s="307" t="s">
        <v>94</v>
      </c>
      <c r="B97" s="10" t="s">
        <v>162</v>
      </c>
      <c r="C97" s="195">
        <v>500</v>
      </c>
    </row>
    <row r="98" spans="1:3" ht="12" customHeight="1">
      <c r="A98" s="307" t="s">
        <v>105</v>
      </c>
      <c r="B98" s="18" t="s">
        <v>163</v>
      </c>
      <c r="C98" s="597">
        <v>30498</v>
      </c>
    </row>
    <row r="99" spans="1:3" ht="12" customHeight="1">
      <c r="A99" s="307" t="s">
        <v>95</v>
      </c>
      <c r="B99" s="7" t="s">
        <v>613</v>
      </c>
      <c r="C99" s="195"/>
    </row>
    <row r="100" spans="1:3" ht="12" customHeight="1">
      <c r="A100" s="307" t="s">
        <v>96</v>
      </c>
      <c r="B100" s="105" t="s">
        <v>561</v>
      </c>
      <c r="C100" s="195"/>
    </row>
    <row r="101" spans="1:3" ht="12" customHeight="1">
      <c r="A101" s="307" t="s">
        <v>106</v>
      </c>
      <c r="B101" s="105" t="s">
        <v>562</v>
      </c>
      <c r="C101" s="195"/>
    </row>
    <row r="102" spans="1:3" ht="12" customHeight="1">
      <c r="A102" s="307" t="s">
        <v>107</v>
      </c>
      <c r="B102" s="105" t="s">
        <v>317</v>
      </c>
      <c r="C102" s="195"/>
    </row>
    <row r="103" spans="1:3" ht="12" customHeight="1">
      <c r="A103" s="307" t="s">
        <v>108</v>
      </c>
      <c r="B103" s="106" t="s">
        <v>318</v>
      </c>
      <c r="C103" s="195"/>
    </row>
    <row r="104" spans="1:3" ht="12" customHeight="1">
      <c r="A104" s="307" t="s">
        <v>109</v>
      </c>
      <c r="B104" s="106" t="s">
        <v>319</v>
      </c>
      <c r="C104" s="195"/>
    </row>
    <row r="105" spans="1:3" ht="12" customHeight="1">
      <c r="A105" s="307" t="s">
        <v>111</v>
      </c>
      <c r="B105" s="105" t="s">
        <v>320</v>
      </c>
      <c r="C105" s="195">
        <v>14753</v>
      </c>
    </row>
    <row r="106" spans="1:3" ht="12" customHeight="1">
      <c r="A106" s="307" t="s">
        <v>164</v>
      </c>
      <c r="B106" s="105" t="s">
        <v>321</v>
      </c>
      <c r="C106" s="195"/>
    </row>
    <row r="107" spans="1:3" ht="12" customHeight="1">
      <c r="A107" s="307" t="s">
        <v>315</v>
      </c>
      <c r="B107" s="106" t="s">
        <v>322</v>
      </c>
      <c r="C107" s="195"/>
    </row>
    <row r="108" spans="1:3" ht="12" customHeight="1">
      <c r="A108" s="315" t="s">
        <v>316</v>
      </c>
      <c r="B108" s="107" t="s">
        <v>323</v>
      </c>
      <c r="C108" s="195"/>
    </row>
    <row r="109" spans="1:3" ht="12" customHeight="1">
      <c r="A109" s="307" t="s">
        <v>563</v>
      </c>
      <c r="B109" s="107" t="s">
        <v>324</v>
      </c>
      <c r="C109" s="195"/>
    </row>
    <row r="110" spans="1:3" ht="12" customHeight="1">
      <c r="A110" s="307" t="s">
        <v>564</v>
      </c>
      <c r="B110" s="106" t="s">
        <v>325</v>
      </c>
      <c r="C110" s="596">
        <v>15745</v>
      </c>
    </row>
    <row r="111" spans="1:3" ht="12" customHeight="1">
      <c r="A111" s="307" t="s">
        <v>565</v>
      </c>
      <c r="B111" s="10" t="s">
        <v>45</v>
      </c>
      <c r="C111" s="193"/>
    </row>
    <row r="112" spans="1:3" ht="12" customHeight="1">
      <c r="A112" s="308" t="s">
        <v>566</v>
      </c>
      <c r="B112" s="7" t="s">
        <v>614</v>
      </c>
      <c r="C112" s="195"/>
    </row>
    <row r="113" spans="1:3" ht="12" customHeight="1" thickBot="1">
      <c r="A113" s="316" t="s">
        <v>568</v>
      </c>
      <c r="B113" s="108" t="s">
        <v>615</v>
      </c>
      <c r="C113" s="199"/>
    </row>
    <row r="114" spans="1:3" ht="12" customHeight="1" thickBot="1">
      <c r="A114" s="32" t="s">
        <v>14</v>
      </c>
      <c r="B114" s="25" t="s">
        <v>326</v>
      </c>
      <c r="C114" s="192">
        <f>+C115+C117+C119</f>
        <v>48253</v>
      </c>
    </row>
    <row r="115" spans="1:3" ht="12" customHeight="1">
      <c r="A115" s="306" t="s">
        <v>97</v>
      </c>
      <c r="B115" s="7" t="s">
        <v>184</v>
      </c>
      <c r="C115" s="598">
        <v>37159</v>
      </c>
    </row>
    <row r="116" spans="1:3" ht="12" customHeight="1">
      <c r="A116" s="306" t="s">
        <v>98</v>
      </c>
      <c r="B116" s="11" t="s">
        <v>330</v>
      </c>
      <c r="C116" s="598">
        <v>37148</v>
      </c>
    </row>
    <row r="117" spans="1:3" ht="12" customHeight="1">
      <c r="A117" s="306" t="s">
        <v>99</v>
      </c>
      <c r="B117" s="11" t="s">
        <v>165</v>
      </c>
      <c r="C117" s="193"/>
    </row>
    <row r="118" spans="1:3" ht="12" customHeight="1">
      <c r="A118" s="306" t="s">
        <v>100</v>
      </c>
      <c r="B118" s="11" t="s">
        <v>331</v>
      </c>
      <c r="C118" s="179"/>
    </row>
    <row r="119" spans="1:3" ht="12" customHeight="1">
      <c r="A119" s="306" t="s">
        <v>101</v>
      </c>
      <c r="B119" s="189" t="s">
        <v>187</v>
      </c>
      <c r="C119" s="179">
        <v>11094</v>
      </c>
    </row>
    <row r="120" spans="1:3" ht="12" customHeight="1">
      <c r="A120" s="306" t="s">
        <v>110</v>
      </c>
      <c r="B120" s="188" t="s">
        <v>393</v>
      </c>
      <c r="C120" s="179"/>
    </row>
    <row r="121" spans="1:3" ht="12" customHeight="1">
      <c r="A121" s="306" t="s">
        <v>112</v>
      </c>
      <c r="B121" s="286" t="s">
        <v>336</v>
      </c>
      <c r="C121" s="179"/>
    </row>
    <row r="122" spans="1:3" ht="12" customHeight="1">
      <c r="A122" s="306" t="s">
        <v>166</v>
      </c>
      <c r="B122" s="106" t="s">
        <v>319</v>
      </c>
      <c r="C122" s="179"/>
    </row>
    <row r="123" spans="1:3" ht="12" customHeight="1">
      <c r="A123" s="306" t="s">
        <v>167</v>
      </c>
      <c r="B123" s="106" t="s">
        <v>335</v>
      </c>
      <c r="C123" s="179"/>
    </row>
    <row r="124" spans="1:3" ht="12" customHeight="1">
      <c r="A124" s="306" t="s">
        <v>168</v>
      </c>
      <c r="B124" s="106" t="s">
        <v>334</v>
      </c>
      <c r="C124" s="179"/>
    </row>
    <row r="125" spans="1:3" ht="12" customHeight="1">
      <c r="A125" s="306" t="s">
        <v>327</v>
      </c>
      <c r="B125" s="106" t="s">
        <v>322</v>
      </c>
      <c r="C125" s="179"/>
    </row>
    <row r="126" spans="1:3" ht="12" customHeight="1">
      <c r="A126" s="306" t="s">
        <v>328</v>
      </c>
      <c r="B126" s="106" t="s">
        <v>333</v>
      </c>
      <c r="C126" s="179"/>
    </row>
    <row r="127" spans="1:3" ht="12" customHeight="1" thickBot="1">
      <c r="A127" s="315" t="s">
        <v>329</v>
      </c>
      <c r="B127" s="106" t="s">
        <v>332</v>
      </c>
      <c r="C127" s="180">
        <v>11094</v>
      </c>
    </row>
    <row r="128" spans="1:3" ht="12" customHeight="1" thickBot="1">
      <c r="A128" s="32" t="s">
        <v>15</v>
      </c>
      <c r="B128" s="101" t="s">
        <v>570</v>
      </c>
      <c r="C128" s="192">
        <f>+C93+C114</f>
        <v>139451</v>
      </c>
    </row>
    <row r="129" spans="1:3" ht="12" customHeight="1" thickBot="1">
      <c r="A129" s="32" t="s">
        <v>16</v>
      </c>
      <c r="B129" s="101" t="s">
        <v>571</v>
      </c>
      <c r="C129" s="192">
        <f>+C130+C131+C132</f>
        <v>102952</v>
      </c>
    </row>
    <row r="130" spans="1:3" s="75" customFormat="1" ht="12" customHeight="1">
      <c r="A130" s="306" t="s">
        <v>227</v>
      </c>
      <c r="B130" s="8" t="s">
        <v>616</v>
      </c>
      <c r="C130" s="179">
        <v>2952</v>
      </c>
    </row>
    <row r="131" spans="1:3" ht="12" customHeight="1">
      <c r="A131" s="306" t="s">
        <v>230</v>
      </c>
      <c r="B131" s="8" t="s">
        <v>573</v>
      </c>
      <c r="C131" s="179">
        <v>100000</v>
      </c>
    </row>
    <row r="132" spans="1:3" ht="12" customHeight="1" thickBot="1">
      <c r="A132" s="315" t="s">
        <v>231</v>
      </c>
      <c r="B132" s="6" t="s">
        <v>617</v>
      </c>
      <c r="C132" s="179"/>
    </row>
    <row r="133" spans="1:3" ht="12" customHeight="1" thickBot="1">
      <c r="A133" s="32" t="s">
        <v>17</v>
      </c>
      <c r="B133" s="101" t="s">
        <v>575</v>
      </c>
      <c r="C133" s="192">
        <f>+C134+C135+C136+C137+C138+C139</f>
        <v>0</v>
      </c>
    </row>
    <row r="134" spans="1:3" ht="12" customHeight="1">
      <c r="A134" s="306" t="s">
        <v>84</v>
      </c>
      <c r="B134" s="8" t="s">
        <v>576</v>
      </c>
      <c r="C134" s="179"/>
    </row>
    <row r="135" spans="1:3" ht="12" customHeight="1">
      <c r="A135" s="306" t="s">
        <v>85</v>
      </c>
      <c r="B135" s="8" t="s">
        <v>577</v>
      </c>
      <c r="C135" s="179"/>
    </row>
    <row r="136" spans="1:3" ht="12" customHeight="1">
      <c r="A136" s="306" t="s">
        <v>86</v>
      </c>
      <c r="B136" s="8" t="s">
        <v>578</v>
      </c>
      <c r="C136" s="179"/>
    </row>
    <row r="137" spans="1:3" ht="12" customHeight="1">
      <c r="A137" s="306" t="s">
        <v>153</v>
      </c>
      <c r="B137" s="8" t="s">
        <v>618</v>
      </c>
      <c r="C137" s="179"/>
    </row>
    <row r="138" spans="1:3" ht="12" customHeight="1">
      <c r="A138" s="306" t="s">
        <v>154</v>
      </c>
      <c r="B138" s="8" t="s">
        <v>580</v>
      </c>
      <c r="C138" s="179"/>
    </row>
    <row r="139" spans="1:3" s="75" customFormat="1" ht="12" customHeight="1" thickBot="1">
      <c r="A139" s="315" t="s">
        <v>155</v>
      </c>
      <c r="B139" s="6" t="s">
        <v>581</v>
      </c>
      <c r="C139" s="179"/>
    </row>
    <row r="140" spans="1:11" ht="12" customHeight="1" thickBot="1">
      <c r="A140" s="32" t="s">
        <v>18</v>
      </c>
      <c r="B140" s="101" t="s">
        <v>619</v>
      </c>
      <c r="C140" s="197">
        <f>+C141+C142+C144+C145+C143</f>
        <v>0</v>
      </c>
      <c r="K140" s="178"/>
    </row>
    <row r="141" spans="1:3" ht="12.75">
      <c r="A141" s="306" t="s">
        <v>87</v>
      </c>
      <c r="B141" s="8" t="s">
        <v>337</v>
      </c>
      <c r="C141" s="179"/>
    </row>
    <row r="142" spans="1:3" ht="12" customHeight="1">
      <c r="A142" s="306" t="s">
        <v>88</v>
      </c>
      <c r="B142" s="8" t="s">
        <v>338</v>
      </c>
      <c r="C142" s="179"/>
    </row>
    <row r="143" spans="1:3" s="75" customFormat="1" ht="12" customHeight="1">
      <c r="A143" s="306" t="s">
        <v>251</v>
      </c>
      <c r="B143" s="8" t="s">
        <v>620</v>
      </c>
      <c r="C143" s="179"/>
    </row>
    <row r="144" spans="1:3" s="75" customFormat="1" ht="12" customHeight="1">
      <c r="A144" s="306" t="s">
        <v>252</v>
      </c>
      <c r="B144" s="8" t="s">
        <v>583</v>
      </c>
      <c r="C144" s="179"/>
    </row>
    <row r="145" spans="1:3" s="75" customFormat="1" ht="12" customHeight="1" thickBot="1">
      <c r="A145" s="315" t="s">
        <v>253</v>
      </c>
      <c r="B145" s="6" t="s">
        <v>356</v>
      </c>
      <c r="C145" s="179"/>
    </row>
    <row r="146" spans="1:3" s="75" customFormat="1" ht="12" customHeight="1" thickBot="1">
      <c r="A146" s="32" t="s">
        <v>19</v>
      </c>
      <c r="B146" s="101" t="s">
        <v>584</v>
      </c>
      <c r="C146" s="200">
        <f>+C147+C148+C149+C150+C151</f>
        <v>0</v>
      </c>
    </row>
    <row r="147" spans="1:3" s="75" customFormat="1" ht="12" customHeight="1">
      <c r="A147" s="306" t="s">
        <v>89</v>
      </c>
      <c r="B147" s="8" t="s">
        <v>585</v>
      </c>
      <c r="C147" s="179"/>
    </row>
    <row r="148" spans="1:3" s="75" customFormat="1" ht="12" customHeight="1">
      <c r="A148" s="306" t="s">
        <v>90</v>
      </c>
      <c r="B148" s="8" t="s">
        <v>586</v>
      </c>
      <c r="C148" s="179"/>
    </row>
    <row r="149" spans="1:3" s="75" customFormat="1" ht="12" customHeight="1">
      <c r="A149" s="306" t="s">
        <v>263</v>
      </c>
      <c r="B149" s="8" t="s">
        <v>587</v>
      </c>
      <c r="C149" s="179"/>
    </row>
    <row r="150" spans="1:3" ht="12.75" customHeight="1">
      <c r="A150" s="306" t="s">
        <v>264</v>
      </c>
      <c r="B150" s="8" t="s">
        <v>621</v>
      </c>
      <c r="C150" s="179"/>
    </row>
    <row r="151" spans="1:3" ht="12.75" customHeight="1" thickBot="1">
      <c r="A151" s="315" t="s">
        <v>589</v>
      </c>
      <c r="B151" s="6" t="s">
        <v>590</v>
      </c>
      <c r="C151" s="180"/>
    </row>
    <row r="152" spans="1:3" ht="12.75" customHeight="1" thickBot="1">
      <c r="A152" s="579" t="s">
        <v>20</v>
      </c>
      <c r="B152" s="101" t="s">
        <v>591</v>
      </c>
      <c r="C152" s="200"/>
    </row>
    <row r="153" spans="1:3" ht="12" customHeight="1" thickBot="1">
      <c r="A153" s="579" t="s">
        <v>21</v>
      </c>
      <c r="B153" s="101" t="s">
        <v>592</v>
      </c>
      <c r="C153" s="200"/>
    </row>
    <row r="154" spans="1:3" ht="15" customHeight="1" thickBot="1">
      <c r="A154" s="32" t="s">
        <v>22</v>
      </c>
      <c r="B154" s="101" t="s">
        <v>593</v>
      </c>
      <c r="C154" s="300">
        <f>+C129+C133+C140+C146+C152+C153</f>
        <v>102952</v>
      </c>
    </row>
    <row r="155" spans="1:3" ht="13.5" thickBot="1">
      <c r="A155" s="317" t="s">
        <v>23</v>
      </c>
      <c r="B155" s="270" t="s">
        <v>594</v>
      </c>
      <c r="C155" s="300">
        <f>+C128+C154</f>
        <v>242403</v>
      </c>
    </row>
    <row r="156" ht="15" customHeight="1" thickBot="1"/>
    <row r="157" spans="1:3" ht="14.25" customHeight="1" thickBot="1">
      <c r="A157" s="175" t="s">
        <v>622</v>
      </c>
      <c r="B157" s="176"/>
      <c r="C157" s="99"/>
    </row>
    <row r="158" spans="1:3" ht="13.5" thickBot="1">
      <c r="A158" s="175" t="s">
        <v>179</v>
      </c>
      <c r="B158" s="176"/>
      <c r="C158" s="99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&amp;R12. melléklet a 21/2015.(V.27.) önkormányzati rendelethez</oddHeader>
  </headerFooter>
  <rowBreaks count="1" manualBreakCount="1">
    <brk id="90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Munka28">
    <tabColor rgb="FF92D050"/>
  </sheetPr>
  <dimension ref="A1:C61"/>
  <sheetViews>
    <sheetView zoomScale="130" zoomScaleNormal="130" workbookViewId="0" topLeftCell="A1">
      <selection activeCell="C55" sqref="C55"/>
    </sheetView>
  </sheetViews>
  <sheetFormatPr defaultColWidth="9.00390625" defaultRowHeight="12.75"/>
  <cols>
    <col min="1" max="1" width="13.875" style="173" customWidth="1"/>
    <col min="2" max="2" width="79.125" style="174" customWidth="1"/>
    <col min="3" max="3" width="25.00390625" style="174" customWidth="1"/>
    <col min="4" max="16384" width="9.375" style="174" customWidth="1"/>
  </cols>
  <sheetData>
    <row r="1" spans="1:3" s="153" customFormat="1" ht="21" customHeight="1" thickBot="1">
      <c r="A1" s="152"/>
      <c r="B1" s="154"/>
      <c r="C1" s="324"/>
    </row>
    <row r="2" spans="1:3" s="325" customFormat="1" ht="25.5" customHeight="1">
      <c r="A2" s="280" t="s">
        <v>177</v>
      </c>
      <c r="B2" s="248" t="s">
        <v>515</v>
      </c>
      <c r="C2" s="262" t="s">
        <v>57</v>
      </c>
    </row>
    <row r="3" spans="1:3" s="325" customFormat="1" ht="24.75" thickBot="1">
      <c r="A3" s="318" t="s">
        <v>176</v>
      </c>
      <c r="B3" s="249" t="s">
        <v>364</v>
      </c>
      <c r="C3" s="263" t="s">
        <v>49</v>
      </c>
    </row>
    <row r="4" spans="1:3" s="326" customFormat="1" ht="15.75" customHeight="1" thickBot="1">
      <c r="A4" s="156"/>
      <c r="B4" s="156"/>
      <c r="C4" s="157" t="s">
        <v>50</v>
      </c>
    </row>
    <row r="5" spans="1:3" ht="13.5" thickBot="1">
      <c r="A5" s="281" t="s">
        <v>178</v>
      </c>
      <c r="B5" s="158" t="s">
        <v>51</v>
      </c>
      <c r="C5" s="159" t="s">
        <v>52</v>
      </c>
    </row>
    <row r="6" spans="1:3" s="327" customFormat="1" ht="12.75" customHeight="1" thickBot="1">
      <c r="A6" s="127" t="s">
        <v>543</v>
      </c>
      <c r="B6" s="128" t="s">
        <v>544</v>
      </c>
      <c r="C6" s="129" t="s">
        <v>545</v>
      </c>
    </row>
    <row r="7" spans="1:3" s="327" customFormat="1" ht="15.75" customHeight="1" thickBot="1">
      <c r="A7" s="160"/>
      <c r="B7" s="161" t="s">
        <v>53</v>
      </c>
      <c r="C7" s="162"/>
    </row>
    <row r="8" spans="1:3" s="264" customFormat="1" ht="12" customHeight="1" thickBot="1">
      <c r="A8" s="127" t="s">
        <v>13</v>
      </c>
      <c r="B8" s="163" t="s">
        <v>625</v>
      </c>
      <c r="C8" s="209">
        <f>SUM(C9:C19)</f>
        <v>10593</v>
      </c>
    </row>
    <row r="9" spans="1:3" s="264" customFormat="1" ht="12" customHeight="1">
      <c r="A9" s="319" t="s">
        <v>91</v>
      </c>
      <c r="B9" s="9" t="s">
        <v>240</v>
      </c>
      <c r="C9" s="253"/>
    </row>
    <row r="10" spans="1:3" s="264" customFormat="1" ht="12" customHeight="1">
      <c r="A10" s="320" t="s">
        <v>92</v>
      </c>
      <c r="B10" s="7" t="s">
        <v>241</v>
      </c>
      <c r="C10" s="207">
        <v>5508</v>
      </c>
    </row>
    <row r="11" spans="1:3" s="264" customFormat="1" ht="12" customHeight="1">
      <c r="A11" s="320" t="s">
        <v>93</v>
      </c>
      <c r="B11" s="7" t="s">
        <v>242</v>
      </c>
      <c r="C11" s="207">
        <v>800</v>
      </c>
    </row>
    <row r="12" spans="1:3" s="264" customFormat="1" ht="12" customHeight="1">
      <c r="A12" s="320" t="s">
        <v>94</v>
      </c>
      <c r="B12" s="7" t="s">
        <v>243</v>
      </c>
      <c r="C12" s="207"/>
    </row>
    <row r="13" spans="1:3" s="264" customFormat="1" ht="12" customHeight="1">
      <c r="A13" s="320" t="s">
        <v>137</v>
      </c>
      <c r="B13" s="7" t="s">
        <v>244</v>
      </c>
      <c r="C13" s="207"/>
    </row>
    <row r="14" spans="1:3" s="264" customFormat="1" ht="12" customHeight="1">
      <c r="A14" s="320" t="s">
        <v>95</v>
      </c>
      <c r="B14" s="7" t="s">
        <v>365</v>
      </c>
      <c r="C14" s="207">
        <v>2253</v>
      </c>
    </row>
    <row r="15" spans="1:3" s="264" customFormat="1" ht="12" customHeight="1">
      <c r="A15" s="320" t="s">
        <v>96</v>
      </c>
      <c r="B15" s="6" t="s">
        <v>366</v>
      </c>
      <c r="C15" s="207"/>
    </row>
    <row r="16" spans="1:3" s="264" customFormat="1" ht="12" customHeight="1">
      <c r="A16" s="320" t="s">
        <v>106</v>
      </c>
      <c r="B16" s="7" t="s">
        <v>247</v>
      </c>
      <c r="C16" s="254">
        <v>1</v>
      </c>
    </row>
    <row r="17" spans="1:3" s="328" customFormat="1" ht="12" customHeight="1">
      <c r="A17" s="320" t="s">
        <v>107</v>
      </c>
      <c r="B17" s="7" t="s">
        <v>248</v>
      </c>
      <c r="C17" s="207"/>
    </row>
    <row r="18" spans="1:3" s="328" customFormat="1" ht="12" customHeight="1">
      <c r="A18" s="320" t="s">
        <v>108</v>
      </c>
      <c r="B18" s="7" t="s">
        <v>552</v>
      </c>
      <c r="C18" s="208"/>
    </row>
    <row r="19" spans="1:3" s="328" customFormat="1" ht="12" customHeight="1" thickBot="1">
      <c r="A19" s="320" t="s">
        <v>109</v>
      </c>
      <c r="B19" s="6" t="s">
        <v>249</v>
      </c>
      <c r="C19" s="208">
        <v>2031</v>
      </c>
    </row>
    <row r="20" spans="1:3" s="264" customFormat="1" ht="12" customHeight="1" thickBot="1">
      <c r="A20" s="127" t="s">
        <v>14</v>
      </c>
      <c r="B20" s="163" t="s">
        <v>367</v>
      </c>
      <c r="C20" s="209">
        <f>SUM(C21:C23)</f>
        <v>546</v>
      </c>
    </row>
    <row r="21" spans="1:3" s="328" customFormat="1" ht="12" customHeight="1">
      <c r="A21" s="320" t="s">
        <v>97</v>
      </c>
      <c r="B21" s="8" t="s">
        <v>217</v>
      </c>
      <c r="C21" s="207"/>
    </row>
    <row r="22" spans="1:3" s="328" customFormat="1" ht="12" customHeight="1">
      <c r="A22" s="320" t="s">
        <v>98</v>
      </c>
      <c r="B22" s="7" t="s">
        <v>368</v>
      </c>
      <c r="C22" s="207"/>
    </row>
    <row r="23" spans="1:3" s="328" customFormat="1" ht="12" customHeight="1">
      <c r="A23" s="320" t="s">
        <v>99</v>
      </c>
      <c r="B23" s="7" t="s">
        <v>369</v>
      </c>
      <c r="C23" s="600">
        <v>546</v>
      </c>
    </row>
    <row r="24" spans="1:3" s="328" customFormat="1" ht="12" customHeight="1" thickBot="1">
      <c r="A24" s="320" t="s">
        <v>100</v>
      </c>
      <c r="B24" s="7" t="s">
        <v>626</v>
      </c>
      <c r="C24" s="207"/>
    </row>
    <row r="25" spans="1:3" s="328" customFormat="1" ht="12" customHeight="1" thickBot="1">
      <c r="A25" s="130" t="s">
        <v>15</v>
      </c>
      <c r="B25" s="101" t="s">
        <v>152</v>
      </c>
      <c r="C25" s="236"/>
    </row>
    <row r="26" spans="1:3" s="328" customFormat="1" ht="12" customHeight="1" thickBot="1">
      <c r="A26" s="130" t="s">
        <v>16</v>
      </c>
      <c r="B26" s="101" t="s">
        <v>627</v>
      </c>
      <c r="C26" s="209">
        <f>+C27+C28+C29</f>
        <v>0</v>
      </c>
    </row>
    <row r="27" spans="1:3" s="328" customFormat="1" ht="12" customHeight="1">
      <c r="A27" s="321" t="s">
        <v>227</v>
      </c>
      <c r="B27" s="322" t="s">
        <v>222</v>
      </c>
      <c r="C27" s="59"/>
    </row>
    <row r="28" spans="1:3" s="328" customFormat="1" ht="12" customHeight="1">
      <c r="A28" s="321" t="s">
        <v>230</v>
      </c>
      <c r="B28" s="322" t="s">
        <v>368</v>
      </c>
      <c r="C28" s="207"/>
    </row>
    <row r="29" spans="1:3" s="328" customFormat="1" ht="12" customHeight="1">
      <c r="A29" s="321" t="s">
        <v>231</v>
      </c>
      <c r="B29" s="323" t="s">
        <v>370</v>
      </c>
      <c r="C29" s="207"/>
    </row>
    <row r="30" spans="1:3" s="328" customFormat="1" ht="12" customHeight="1" thickBot="1">
      <c r="A30" s="320" t="s">
        <v>232</v>
      </c>
      <c r="B30" s="104" t="s">
        <v>628</v>
      </c>
      <c r="C30" s="62"/>
    </row>
    <row r="31" spans="1:3" s="328" customFormat="1" ht="12" customHeight="1" thickBot="1">
      <c r="A31" s="130" t="s">
        <v>17</v>
      </c>
      <c r="B31" s="101" t="s">
        <v>371</v>
      </c>
      <c r="C31" s="209">
        <f>+C32+C33+C34</f>
        <v>0</v>
      </c>
    </row>
    <row r="32" spans="1:3" s="328" customFormat="1" ht="12" customHeight="1">
      <c r="A32" s="321" t="s">
        <v>84</v>
      </c>
      <c r="B32" s="322" t="s">
        <v>254</v>
      </c>
      <c r="C32" s="59"/>
    </row>
    <row r="33" spans="1:3" s="328" customFormat="1" ht="12" customHeight="1">
      <c r="A33" s="321" t="s">
        <v>85</v>
      </c>
      <c r="B33" s="323" t="s">
        <v>255</v>
      </c>
      <c r="C33" s="210"/>
    </row>
    <row r="34" spans="1:3" s="328" customFormat="1" ht="12" customHeight="1" thickBot="1">
      <c r="A34" s="320" t="s">
        <v>86</v>
      </c>
      <c r="B34" s="104" t="s">
        <v>256</v>
      </c>
      <c r="C34" s="62"/>
    </row>
    <row r="35" spans="1:3" s="264" customFormat="1" ht="12" customHeight="1" thickBot="1">
      <c r="A35" s="130" t="s">
        <v>18</v>
      </c>
      <c r="B35" s="101" t="s">
        <v>342</v>
      </c>
      <c r="C35" s="236"/>
    </row>
    <row r="36" spans="1:3" s="264" customFormat="1" ht="12" customHeight="1" thickBot="1">
      <c r="A36" s="130" t="s">
        <v>19</v>
      </c>
      <c r="B36" s="101" t="s">
        <v>372</v>
      </c>
      <c r="C36" s="255"/>
    </row>
    <row r="37" spans="1:3" s="264" customFormat="1" ht="12" customHeight="1" thickBot="1">
      <c r="A37" s="127" t="s">
        <v>20</v>
      </c>
      <c r="B37" s="101" t="s">
        <v>373</v>
      </c>
      <c r="C37" s="256">
        <f>+C8+C20+C25+C26+C31+C35+C36</f>
        <v>11139</v>
      </c>
    </row>
    <row r="38" spans="1:3" s="264" customFormat="1" ht="12" customHeight="1" thickBot="1">
      <c r="A38" s="164" t="s">
        <v>21</v>
      </c>
      <c r="B38" s="101" t="s">
        <v>374</v>
      </c>
      <c r="C38" s="256">
        <f>+C39+C40+C41</f>
        <v>1571</v>
      </c>
    </row>
    <row r="39" spans="1:3" s="264" customFormat="1" ht="12" customHeight="1">
      <c r="A39" s="321" t="s">
        <v>375</v>
      </c>
      <c r="B39" s="322" t="s">
        <v>194</v>
      </c>
      <c r="C39" s="59">
        <v>1571</v>
      </c>
    </row>
    <row r="40" spans="1:3" s="264" customFormat="1" ht="12" customHeight="1">
      <c r="A40" s="321" t="s">
        <v>376</v>
      </c>
      <c r="B40" s="323" t="s">
        <v>3</v>
      </c>
      <c r="C40" s="210"/>
    </row>
    <row r="41" spans="1:3" s="328" customFormat="1" ht="12" customHeight="1" thickBot="1">
      <c r="A41" s="320" t="s">
        <v>377</v>
      </c>
      <c r="B41" s="104" t="s">
        <v>378</v>
      </c>
      <c r="C41" s="62"/>
    </row>
    <row r="42" spans="1:3" s="328" customFormat="1" ht="15" customHeight="1" thickBot="1">
      <c r="A42" s="164" t="s">
        <v>22</v>
      </c>
      <c r="B42" s="165" t="s">
        <v>379</v>
      </c>
      <c r="C42" s="259">
        <f>+C37+C38</f>
        <v>12710</v>
      </c>
    </row>
    <row r="43" spans="1:3" s="328" customFormat="1" ht="15" customHeight="1">
      <c r="A43" s="166"/>
      <c r="B43" s="167"/>
      <c r="C43" s="257"/>
    </row>
    <row r="44" spans="1:3" ht="13.5" thickBot="1">
      <c r="A44" s="168"/>
      <c r="B44" s="169"/>
      <c r="C44" s="258"/>
    </row>
    <row r="45" spans="1:3" s="327" customFormat="1" ht="16.5" customHeight="1" thickBot="1">
      <c r="A45" s="170"/>
      <c r="B45" s="171" t="s">
        <v>54</v>
      </c>
      <c r="C45" s="259"/>
    </row>
    <row r="46" spans="1:3" s="329" customFormat="1" ht="12" customHeight="1" thickBot="1">
      <c r="A46" s="130" t="s">
        <v>13</v>
      </c>
      <c r="B46" s="101" t="s">
        <v>380</v>
      </c>
      <c r="C46" s="209">
        <f>SUM(C47:C51)</f>
        <v>267637</v>
      </c>
    </row>
    <row r="47" spans="1:3" ht="12" customHeight="1">
      <c r="A47" s="320" t="s">
        <v>91</v>
      </c>
      <c r="B47" s="8" t="s">
        <v>44</v>
      </c>
      <c r="C47" s="602">
        <v>108766</v>
      </c>
    </row>
    <row r="48" spans="1:3" ht="12" customHeight="1">
      <c r="A48" s="320" t="s">
        <v>92</v>
      </c>
      <c r="B48" s="7" t="s">
        <v>161</v>
      </c>
      <c r="C48" s="600">
        <v>29743</v>
      </c>
    </row>
    <row r="49" spans="1:3" ht="12" customHeight="1">
      <c r="A49" s="320" t="s">
        <v>93</v>
      </c>
      <c r="B49" s="7" t="s">
        <v>129</v>
      </c>
      <c r="C49" s="600">
        <v>56241</v>
      </c>
    </row>
    <row r="50" spans="1:3" ht="12" customHeight="1">
      <c r="A50" s="320" t="s">
        <v>94</v>
      </c>
      <c r="B50" s="7" t="s">
        <v>162</v>
      </c>
      <c r="C50" s="600">
        <v>72887</v>
      </c>
    </row>
    <row r="51" spans="1:3" ht="12" customHeight="1" thickBot="1">
      <c r="A51" s="320" t="s">
        <v>137</v>
      </c>
      <c r="B51" s="7" t="s">
        <v>163</v>
      </c>
      <c r="C51" s="61"/>
    </row>
    <row r="52" spans="1:3" ht="12" customHeight="1" thickBot="1">
      <c r="A52" s="130" t="s">
        <v>14</v>
      </c>
      <c r="B52" s="101" t="s">
        <v>381</v>
      </c>
      <c r="C52" s="209">
        <f>SUM(C53:C55)</f>
        <v>4909</v>
      </c>
    </row>
    <row r="53" spans="1:3" s="329" customFormat="1" ht="12" customHeight="1">
      <c r="A53" s="320" t="s">
        <v>97</v>
      </c>
      <c r="B53" s="8" t="s">
        <v>184</v>
      </c>
      <c r="C53" s="665">
        <v>4791</v>
      </c>
    </row>
    <row r="54" spans="1:3" ht="12" customHeight="1">
      <c r="A54" s="320" t="s">
        <v>98</v>
      </c>
      <c r="B54" s="7" t="s">
        <v>165</v>
      </c>
      <c r="C54" s="61"/>
    </row>
    <row r="55" spans="1:3" ht="12" customHeight="1">
      <c r="A55" s="320" t="s">
        <v>99</v>
      </c>
      <c r="B55" s="7" t="s">
        <v>55</v>
      </c>
      <c r="C55" s="600">
        <v>118</v>
      </c>
    </row>
    <row r="56" spans="1:3" ht="12" customHeight="1" thickBot="1">
      <c r="A56" s="320" t="s">
        <v>100</v>
      </c>
      <c r="B56" s="7" t="s">
        <v>629</v>
      </c>
      <c r="C56" s="61"/>
    </row>
    <row r="57" spans="1:3" ht="12" customHeight="1" thickBot="1">
      <c r="A57" s="130" t="s">
        <v>15</v>
      </c>
      <c r="B57" s="101" t="s">
        <v>7</v>
      </c>
      <c r="C57" s="236"/>
    </row>
    <row r="58" spans="1:3" ht="15" customHeight="1" thickBot="1">
      <c r="A58" s="130" t="s">
        <v>16</v>
      </c>
      <c r="B58" s="172" t="s">
        <v>630</v>
      </c>
      <c r="C58" s="260">
        <f>+C46+C52+C57</f>
        <v>272546</v>
      </c>
    </row>
    <row r="59" ht="13.5" thickBot="1">
      <c r="C59" s="261"/>
    </row>
    <row r="60" spans="1:3" ht="15" customHeight="1" thickBot="1">
      <c r="A60" s="175" t="s">
        <v>622</v>
      </c>
      <c r="B60" s="176"/>
      <c r="C60" s="99">
        <v>42</v>
      </c>
    </row>
    <row r="61" spans="1:3" ht="14.25" customHeight="1" thickBot="1">
      <c r="A61" s="175" t="s">
        <v>179</v>
      </c>
      <c r="B61" s="176"/>
      <c r="C61" s="99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&amp;R13. melléklet a 21/2015.(V.27.)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Munka17">
    <tabColor rgb="FF92D050"/>
  </sheetPr>
  <dimension ref="A1:C61"/>
  <sheetViews>
    <sheetView zoomScale="130" zoomScaleNormal="130" workbookViewId="0" topLeftCell="A40">
      <selection activeCell="C54" sqref="C54"/>
    </sheetView>
  </sheetViews>
  <sheetFormatPr defaultColWidth="9.00390625" defaultRowHeight="12.75"/>
  <cols>
    <col min="1" max="1" width="13.875" style="173" customWidth="1"/>
    <col min="2" max="2" width="79.125" style="174" customWidth="1"/>
    <col min="3" max="3" width="25.00390625" style="174" customWidth="1"/>
    <col min="4" max="16384" width="9.375" style="174" customWidth="1"/>
  </cols>
  <sheetData>
    <row r="1" spans="1:3" s="153" customFormat="1" ht="21" customHeight="1" thickBot="1">
      <c r="A1" s="152"/>
      <c r="B1" s="154"/>
      <c r="C1" s="324"/>
    </row>
    <row r="2" spans="1:3" s="325" customFormat="1" ht="25.5" customHeight="1">
      <c r="A2" s="280" t="s">
        <v>177</v>
      </c>
      <c r="B2" s="248" t="s">
        <v>624</v>
      </c>
      <c r="C2" s="262" t="s">
        <v>57</v>
      </c>
    </row>
    <row r="3" spans="1:3" s="325" customFormat="1" ht="24.75" thickBot="1">
      <c r="A3" s="318" t="s">
        <v>176</v>
      </c>
      <c r="B3" s="249" t="s">
        <v>382</v>
      </c>
      <c r="C3" s="263" t="s">
        <v>57</v>
      </c>
    </row>
    <row r="4" spans="1:3" s="326" customFormat="1" ht="15.75" customHeight="1" thickBot="1">
      <c r="A4" s="156"/>
      <c r="B4" s="156"/>
      <c r="C4" s="157" t="s">
        <v>50</v>
      </c>
    </row>
    <row r="5" spans="1:3" ht="13.5" thickBot="1">
      <c r="A5" s="281" t="s">
        <v>178</v>
      </c>
      <c r="B5" s="158" t="s">
        <v>51</v>
      </c>
      <c r="C5" s="159" t="s">
        <v>52</v>
      </c>
    </row>
    <row r="6" spans="1:3" s="327" customFormat="1" ht="12.75" customHeight="1" thickBot="1">
      <c r="A6" s="127" t="s">
        <v>543</v>
      </c>
      <c r="B6" s="128" t="s">
        <v>544</v>
      </c>
      <c r="C6" s="129" t="s">
        <v>545</v>
      </c>
    </row>
    <row r="7" spans="1:3" s="327" customFormat="1" ht="15.75" customHeight="1" thickBot="1">
      <c r="A7" s="160"/>
      <c r="B7" s="161" t="s">
        <v>53</v>
      </c>
      <c r="C7" s="162"/>
    </row>
    <row r="8" spans="1:3" s="264" customFormat="1" ht="12" customHeight="1" thickBot="1">
      <c r="A8" s="127" t="s">
        <v>13</v>
      </c>
      <c r="B8" s="163" t="s">
        <v>625</v>
      </c>
      <c r="C8" s="209">
        <f>SUM(C9:C19)</f>
        <v>2718</v>
      </c>
    </row>
    <row r="9" spans="1:3" s="264" customFormat="1" ht="12" customHeight="1">
      <c r="A9" s="319" t="s">
        <v>91</v>
      </c>
      <c r="B9" s="9" t="s">
        <v>240</v>
      </c>
      <c r="C9" s="253"/>
    </row>
    <row r="10" spans="1:3" s="264" customFormat="1" ht="12" customHeight="1">
      <c r="A10" s="320" t="s">
        <v>92</v>
      </c>
      <c r="B10" s="7" t="s">
        <v>241</v>
      </c>
      <c r="C10" s="207">
        <v>108</v>
      </c>
    </row>
    <row r="11" spans="1:3" s="264" customFormat="1" ht="12" customHeight="1">
      <c r="A11" s="320" t="s">
        <v>93</v>
      </c>
      <c r="B11" s="7" t="s">
        <v>242</v>
      </c>
      <c r="C11" s="207"/>
    </row>
    <row r="12" spans="1:3" s="264" customFormat="1" ht="12" customHeight="1">
      <c r="A12" s="320" t="s">
        <v>94</v>
      </c>
      <c r="B12" s="7" t="s">
        <v>243</v>
      </c>
      <c r="C12" s="207"/>
    </row>
    <row r="13" spans="1:3" s="264" customFormat="1" ht="12" customHeight="1">
      <c r="A13" s="320" t="s">
        <v>137</v>
      </c>
      <c r="B13" s="7" t="s">
        <v>244</v>
      </c>
      <c r="C13" s="207"/>
    </row>
    <row r="14" spans="1:3" s="264" customFormat="1" ht="12" customHeight="1">
      <c r="A14" s="320" t="s">
        <v>95</v>
      </c>
      <c r="B14" s="7" t="s">
        <v>365</v>
      </c>
      <c r="C14" s="207">
        <v>579</v>
      </c>
    </row>
    <row r="15" spans="1:3" s="264" customFormat="1" ht="12" customHeight="1">
      <c r="A15" s="320" t="s">
        <v>96</v>
      </c>
      <c r="B15" s="6" t="s">
        <v>366</v>
      </c>
      <c r="C15" s="207"/>
    </row>
    <row r="16" spans="1:3" s="264" customFormat="1" ht="12" customHeight="1">
      <c r="A16" s="320" t="s">
        <v>106</v>
      </c>
      <c r="B16" s="7" t="s">
        <v>247</v>
      </c>
      <c r="C16" s="254"/>
    </row>
    <row r="17" spans="1:3" s="328" customFormat="1" ht="12" customHeight="1">
      <c r="A17" s="320" t="s">
        <v>107</v>
      </c>
      <c r="B17" s="7" t="s">
        <v>248</v>
      </c>
      <c r="C17" s="207"/>
    </row>
    <row r="18" spans="1:3" s="328" customFormat="1" ht="12" customHeight="1">
      <c r="A18" s="320" t="s">
        <v>108</v>
      </c>
      <c r="B18" s="7" t="s">
        <v>552</v>
      </c>
      <c r="C18" s="208"/>
    </row>
    <row r="19" spans="1:3" s="328" customFormat="1" ht="12" customHeight="1" thickBot="1">
      <c r="A19" s="320" t="s">
        <v>109</v>
      </c>
      <c r="B19" s="6" t="s">
        <v>249</v>
      </c>
      <c r="C19" s="208">
        <v>2031</v>
      </c>
    </row>
    <row r="20" spans="1:3" s="264" customFormat="1" ht="12" customHeight="1" thickBot="1">
      <c r="A20" s="127" t="s">
        <v>14</v>
      </c>
      <c r="B20" s="163" t="s">
        <v>367</v>
      </c>
      <c r="C20" s="209">
        <f>SUM(C21:C23)</f>
        <v>546</v>
      </c>
    </row>
    <row r="21" spans="1:3" s="328" customFormat="1" ht="12" customHeight="1">
      <c r="A21" s="320" t="s">
        <v>97</v>
      </c>
      <c r="B21" s="8" t="s">
        <v>217</v>
      </c>
      <c r="C21" s="207"/>
    </row>
    <row r="22" spans="1:3" s="328" customFormat="1" ht="12" customHeight="1">
      <c r="A22" s="320" t="s">
        <v>98</v>
      </c>
      <c r="B22" s="7" t="s">
        <v>368</v>
      </c>
      <c r="C22" s="207"/>
    </row>
    <row r="23" spans="1:3" s="328" customFormat="1" ht="12" customHeight="1">
      <c r="A23" s="320" t="s">
        <v>99</v>
      </c>
      <c r="B23" s="7" t="s">
        <v>369</v>
      </c>
      <c r="C23" s="600">
        <v>546</v>
      </c>
    </row>
    <row r="24" spans="1:3" s="328" customFormat="1" ht="12" customHeight="1" thickBot="1">
      <c r="A24" s="320" t="s">
        <v>100</v>
      </c>
      <c r="B24" s="7" t="s">
        <v>626</v>
      </c>
      <c r="C24" s="207"/>
    </row>
    <row r="25" spans="1:3" s="328" customFormat="1" ht="12" customHeight="1" thickBot="1">
      <c r="A25" s="130" t="s">
        <v>15</v>
      </c>
      <c r="B25" s="101" t="s">
        <v>152</v>
      </c>
      <c r="C25" s="236"/>
    </row>
    <row r="26" spans="1:3" s="328" customFormat="1" ht="12" customHeight="1" thickBot="1">
      <c r="A26" s="130" t="s">
        <v>16</v>
      </c>
      <c r="B26" s="101" t="s">
        <v>627</v>
      </c>
      <c r="C26" s="209">
        <f>+C27+C28+C29</f>
        <v>0</v>
      </c>
    </row>
    <row r="27" spans="1:3" s="328" customFormat="1" ht="12" customHeight="1">
      <c r="A27" s="321" t="s">
        <v>227</v>
      </c>
      <c r="B27" s="322" t="s">
        <v>222</v>
      </c>
      <c r="C27" s="59"/>
    </row>
    <row r="28" spans="1:3" s="328" customFormat="1" ht="12" customHeight="1">
      <c r="A28" s="321" t="s">
        <v>230</v>
      </c>
      <c r="B28" s="322" t="s">
        <v>368</v>
      </c>
      <c r="C28" s="207"/>
    </row>
    <row r="29" spans="1:3" s="328" customFormat="1" ht="12" customHeight="1">
      <c r="A29" s="321" t="s">
        <v>231</v>
      </c>
      <c r="B29" s="323" t="s">
        <v>370</v>
      </c>
      <c r="C29" s="207"/>
    </row>
    <row r="30" spans="1:3" s="328" customFormat="1" ht="12" customHeight="1" thickBot="1">
      <c r="A30" s="320" t="s">
        <v>232</v>
      </c>
      <c r="B30" s="104" t="s">
        <v>628</v>
      </c>
      <c r="C30" s="62"/>
    </row>
    <row r="31" spans="1:3" s="328" customFormat="1" ht="12" customHeight="1" thickBot="1">
      <c r="A31" s="130" t="s">
        <v>17</v>
      </c>
      <c r="B31" s="101" t="s">
        <v>371</v>
      </c>
      <c r="C31" s="209">
        <f>+C32+C33+C34</f>
        <v>0</v>
      </c>
    </row>
    <row r="32" spans="1:3" s="328" customFormat="1" ht="12" customHeight="1">
      <c r="A32" s="321" t="s">
        <v>84</v>
      </c>
      <c r="B32" s="322" t="s">
        <v>254</v>
      </c>
      <c r="C32" s="59"/>
    </row>
    <row r="33" spans="1:3" s="328" customFormat="1" ht="12" customHeight="1">
      <c r="A33" s="321" t="s">
        <v>85</v>
      </c>
      <c r="B33" s="323" t="s">
        <v>255</v>
      </c>
      <c r="C33" s="210"/>
    </row>
    <row r="34" spans="1:3" s="328" customFormat="1" ht="12" customHeight="1" thickBot="1">
      <c r="A34" s="320" t="s">
        <v>86</v>
      </c>
      <c r="B34" s="104" t="s">
        <v>256</v>
      </c>
      <c r="C34" s="62"/>
    </row>
    <row r="35" spans="1:3" s="264" customFormat="1" ht="12" customHeight="1" thickBot="1">
      <c r="A35" s="130" t="s">
        <v>18</v>
      </c>
      <c r="B35" s="101" t="s">
        <v>342</v>
      </c>
      <c r="C35" s="236"/>
    </row>
    <row r="36" spans="1:3" s="264" customFormat="1" ht="12" customHeight="1" thickBot="1">
      <c r="A36" s="130" t="s">
        <v>19</v>
      </c>
      <c r="B36" s="101" t="s">
        <v>372</v>
      </c>
      <c r="C36" s="255"/>
    </row>
    <row r="37" spans="1:3" s="264" customFormat="1" ht="12" customHeight="1" thickBot="1">
      <c r="A37" s="127" t="s">
        <v>20</v>
      </c>
      <c r="B37" s="101" t="s">
        <v>373</v>
      </c>
      <c r="C37" s="256">
        <f>+C8+C20+C25+C26+C31+C35+C36</f>
        <v>3264</v>
      </c>
    </row>
    <row r="38" spans="1:3" s="264" customFormat="1" ht="12" customHeight="1" thickBot="1">
      <c r="A38" s="164" t="s">
        <v>21</v>
      </c>
      <c r="B38" s="101" t="s">
        <v>374</v>
      </c>
      <c r="C38" s="256">
        <f>+C39+C40+C41</f>
        <v>0</v>
      </c>
    </row>
    <row r="39" spans="1:3" s="264" customFormat="1" ht="12" customHeight="1">
      <c r="A39" s="321" t="s">
        <v>375</v>
      </c>
      <c r="B39" s="322" t="s">
        <v>194</v>
      </c>
      <c r="C39" s="59"/>
    </row>
    <row r="40" spans="1:3" s="264" customFormat="1" ht="12" customHeight="1">
      <c r="A40" s="321" t="s">
        <v>376</v>
      </c>
      <c r="B40" s="323" t="s">
        <v>3</v>
      </c>
      <c r="C40" s="210"/>
    </row>
    <row r="41" spans="1:3" s="328" customFormat="1" ht="12" customHeight="1" thickBot="1">
      <c r="A41" s="320" t="s">
        <v>377</v>
      </c>
      <c r="B41" s="104" t="s">
        <v>378</v>
      </c>
      <c r="C41" s="62"/>
    </row>
    <row r="42" spans="1:3" s="328" customFormat="1" ht="15" customHeight="1" thickBot="1">
      <c r="A42" s="164" t="s">
        <v>22</v>
      </c>
      <c r="B42" s="165" t="s">
        <v>379</v>
      </c>
      <c r="C42" s="259">
        <f>+C37+C38</f>
        <v>3264</v>
      </c>
    </row>
    <row r="43" spans="1:3" s="328" customFormat="1" ht="15" customHeight="1">
      <c r="A43" s="166"/>
      <c r="B43" s="167"/>
      <c r="C43" s="257"/>
    </row>
    <row r="44" spans="1:3" ht="13.5" thickBot="1">
      <c r="A44" s="168"/>
      <c r="B44" s="169"/>
      <c r="C44" s="258"/>
    </row>
    <row r="45" spans="1:3" s="327" customFormat="1" ht="16.5" customHeight="1" thickBot="1">
      <c r="A45" s="170"/>
      <c r="B45" s="171" t="s">
        <v>54</v>
      </c>
      <c r="C45" s="259"/>
    </row>
    <row r="46" spans="1:3" s="329" customFormat="1" ht="12" customHeight="1" thickBot="1">
      <c r="A46" s="130" t="s">
        <v>13</v>
      </c>
      <c r="B46" s="101" t="s">
        <v>380</v>
      </c>
      <c r="C46" s="209">
        <f>SUM(C47:C51)</f>
        <v>74616</v>
      </c>
    </row>
    <row r="47" spans="1:3" ht="12" customHeight="1">
      <c r="A47" s="320" t="s">
        <v>91</v>
      </c>
      <c r="B47" s="8" t="s">
        <v>44</v>
      </c>
      <c r="C47" s="602">
        <v>609</v>
      </c>
    </row>
    <row r="48" spans="1:3" ht="12" customHeight="1">
      <c r="A48" s="320" t="s">
        <v>92</v>
      </c>
      <c r="B48" s="7" t="s">
        <v>161</v>
      </c>
      <c r="C48" s="600">
        <v>144</v>
      </c>
    </row>
    <row r="49" spans="1:3" ht="12" customHeight="1">
      <c r="A49" s="320" t="s">
        <v>93</v>
      </c>
      <c r="B49" s="7" t="s">
        <v>129</v>
      </c>
      <c r="C49" s="600">
        <v>976</v>
      </c>
    </row>
    <row r="50" spans="1:3" ht="12" customHeight="1">
      <c r="A50" s="320" t="s">
        <v>94</v>
      </c>
      <c r="B50" s="7" t="s">
        <v>162</v>
      </c>
      <c r="C50" s="600">
        <v>72887</v>
      </c>
    </row>
    <row r="51" spans="1:3" ht="12" customHeight="1" thickBot="1">
      <c r="A51" s="320" t="s">
        <v>137</v>
      </c>
      <c r="B51" s="7" t="s">
        <v>163</v>
      </c>
      <c r="C51" s="61"/>
    </row>
    <row r="52" spans="1:3" ht="12" customHeight="1" thickBot="1">
      <c r="A52" s="130" t="s">
        <v>14</v>
      </c>
      <c r="B52" s="101" t="s">
        <v>381</v>
      </c>
      <c r="C52" s="209">
        <f>SUM(C53:C55)</f>
        <v>0</v>
      </c>
    </row>
    <row r="53" spans="1:3" s="329" customFormat="1" ht="12" customHeight="1">
      <c r="A53" s="320" t="s">
        <v>97</v>
      </c>
      <c r="B53" s="8" t="s">
        <v>184</v>
      </c>
      <c r="C53" s="59"/>
    </row>
    <row r="54" spans="1:3" ht="12" customHeight="1">
      <c r="A54" s="320" t="s">
        <v>98</v>
      </c>
      <c r="B54" s="7" t="s">
        <v>165</v>
      </c>
      <c r="C54" s="61"/>
    </row>
    <row r="55" spans="1:3" ht="12" customHeight="1">
      <c r="A55" s="320" t="s">
        <v>99</v>
      </c>
      <c r="B55" s="7" t="s">
        <v>55</v>
      </c>
      <c r="C55" s="61"/>
    </row>
    <row r="56" spans="1:3" ht="12" customHeight="1" thickBot="1">
      <c r="A56" s="320" t="s">
        <v>100</v>
      </c>
      <c r="B56" s="7" t="s">
        <v>629</v>
      </c>
      <c r="C56" s="61"/>
    </row>
    <row r="57" spans="1:3" ht="15" customHeight="1" thickBot="1">
      <c r="A57" s="130" t="s">
        <v>15</v>
      </c>
      <c r="B57" s="101" t="s">
        <v>7</v>
      </c>
      <c r="C57" s="236"/>
    </row>
    <row r="58" spans="1:3" ht="13.5" thickBot="1">
      <c r="A58" s="130" t="s">
        <v>16</v>
      </c>
      <c r="B58" s="172" t="s">
        <v>630</v>
      </c>
      <c r="C58" s="260">
        <f>+C46+C52+C57</f>
        <v>74616</v>
      </c>
    </row>
    <row r="59" ht="15" customHeight="1" thickBot="1">
      <c r="C59" s="261"/>
    </row>
    <row r="60" spans="1:3" ht="14.25" customHeight="1" thickBot="1">
      <c r="A60" s="175" t="s">
        <v>622</v>
      </c>
      <c r="B60" s="176"/>
      <c r="C60" s="99"/>
    </row>
    <row r="61" spans="1:3" ht="13.5" thickBot="1">
      <c r="A61" s="175" t="s">
        <v>179</v>
      </c>
      <c r="B61" s="176"/>
      <c r="C61" s="99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&amp;R14. melléklet a 21/2015.(V.27.)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Munka39">
    <tabColor rgb="FF92D050"/>
  </sheetPr>
  <dimension ref="A1:C61"/>
  <sheetViews>
    <sheetView zoomScale="130" zoomScaleNormal="130" workbookViewId="0" topLeftCell="A40">
      <selection activeCell="C55" sqref="C55"/>
    </sheetView>
  </sheetViews>
  <sheetFormatPr defaultColWidth="9.00390625" defaultRowHeight="12.75"/>
  <cols>
    <col min="1" max="1" width="13.875" style="173" customWidth="1"/>
    <col min="2" max="2" width="79.125" style="174" customWidth="1"/>
    <col min="3" max="3" width="25.00390625" style="174" customWidth="1"/>
    <col min="4" max="16384" width="9.375" style="174" customWidth="1"/>
  </cols>
  <sheetData>
    <row r="1" spans="1:3" s="153" customFormat="1" ht="21" customHeight="1" thickBot="1">
      <c r="A1" s="152"/>
      <c r="B1" s="154"/>
      <c r="C1" s="324"/>
    </row>
    <row r="2" spans="1:3" s="325" customFormat="1" ht="25.5" customHeight="1">
      <c r="A2" s="280" t="s">
        <v>177</v>
      </c>
      <c r="B2" s="248" t="s">
        <v>624</v>
      </c>
      <c r="C2" s="262" t="s">
        <v>57</v>
      </c>
    </row>
    <row r="3" spans="1:3" s="325" customFormat="1" ht="24.75" thickBot="1">
      <c r="A3" s="318" t="s">
        <v>176</v>
      </c>
      <c r="B3" s="249" t="s">
        <v>631</v>
      </c>
      <c r="C3" s="263" t="s">
        <v>396</v>
      </c>
    </row>
    <row r="4" spans="1:3" s="326" customFormat="1" ht="15.75" customHeight="1" thickBot="1">
      <c r="A4" s="156"/>
      <c r="B4" s="156"/>
      <c r="C4" s="157" t="s">
        <v>50</v>
      </c>
    </row>
    <row r="5" spans="1:3" ht="13.5" thickBot="1">
      <c r="A5" s="281" t="s">
        <v>178</v>
      </c>
      <c r="B5" s="158" t="s">
        <v>51</v>
      </c>
      <c r="C5" s="159" t="s">
        <v>52</v>
      </c>
    </row>
    <row r="6" spans="1:3" s="327" customFormat="1" ht="12.75" customHeight="1" thickBot="1">
      <c r="A6" s="127" t="s">
        <v>543</v>
      </c>
      <c r="B6" s="128" t="s">
        <v>544</v>
      </c>
      <c r="C6" s="129" t="s">
        <v>545</v>
      </c>
    </row>
    <row r="7" spans="1:3" s="327" customFormat="1" ht="15.75" customHeight="1" thickBot="1">
      <c r="A7" s="160"/>
      <c r="B7" s="161" t="s">
        <v>53</v>
      </c>
      <c r="C7" s="162"/>
    </row>
    <row r="8" spans="1:3" s="264" customFormat="1" ht="12" customHeight="1" thickBot="1">
      <c r="A8" s="127" t="s">
        <v>13</v>
      </c>
      <c r="B8" s="163" t="s">
        <v>625</v>
      </c>
      <c r="C8" s="209">
        <f>SUM(C9:C19)</f>
        <v>7367</v>
      </c>
    </row>
    <row r="9" spans="1:3" s="264" customFormat="1" ht="12" customHeight="1">
      <c r="A9" s="319" t="s">
        <v>91</v>
      </c>
      <c r="B9" s="9" t="s">
        <v>240</v>
      </c>
      <c r="C9" s="253"/>
    </row>
    <row r="10" spans="1:3" s="264" customFormat="1" ht="12" customHeight="1">
      <c r="A10" s="320" t="s">
        <v>92</v>
      </c>
      <c r="B10" s="7" t="s">
        <v>241</v>
      </c>
      <c r="C10" s="207">
        <v>5000</v>
      </c>
    </row>
    <row r="11" spans="1:3" s="264" customFormat="1" ht="12" customHeight="1">
      <c r="A11" s="320" t="s">
        <v>93</v>
      </c>
      <c r="B11" s="7" t="s">
        <v>242</v>
      </c>
      <c r="C11" s="207">
        <v>800</v>
      </c>
    </row>
    <row r="12" spans="1:3" s="264" customFormat="1" ht="12" customHeight="1">
      <c r="A12" s="320" t="s">
        <v>94</v>
      </c>
      <c r="B12" s="7" t="s">
        <v>243</v>
      </c>
      <c r="C12" s="207"/>
    </row>
    <row r="13" spans="1:3" s="264" customFormat="1" ht="12" customHeight="1">
      <c r="A13" s="320" t="s">
        <v>137</v>
      </c>
      <c r="B13" s="7" t="s">
        <v>244</v>
      </c>
      <c r="C13" s="207"/>
    </row>
    <row r="14" spans="1:3" s="264" customFormat="1" ht="12" customHeight="1">
      <c r="A14" s="320" t="s">
        <v>95</v>
      </c>
      <c r="B14" s="7" t="s">
        <v>365</v>
      </c>
      <c r="C14" s="207">
        <v>1566</v>
      </c>
    </row>
    <row r="15" spans="1:3" s="264" customFormat="1" ht="12" customHeight="1">
      <c r="A15" s="320" t="s">
        <v>96</v>
      </c>
      <c r="B15" s="6" t="s">
        <v>366</v>
      </c>
      <c r="C15" s="207"/>
    </row>
    <row r="16" spans="1:3" s="264" customFormat="1" ht="12" customHeight="1">
      <c r="A16" s="320" t="s">
        <v>106</v>
      </c>
      <c r="B16" s="7" t="s">
        <v>247</v>
      </c>
      <c r="C16" s="254">
        <v>1</v>
      </c>
    </row>
    <row r="17" spans="1:3" s="328" customFormat="1" ht="12" customHeight="1">
      <c r="A17" s="320" t="s">
        <v>107</v>
      </c>
      <c r="B17" s="7" t="s">
        <v>248</v>
      </c>
      <c r="C17" s="207"/>
    </row>
    <row r="18" spans="1:3" s="328" customFormat="1" ht="12" customHeight="1">
      <c r="A18" s="320" t="s">
        <v>108</v>
      </c>
      <c r="B18" s="7" t="s">
        <v>552</v>
      </c>
      <c r="C18" s="208"/>
    </row>
    <row r="19" spans="1:3" s="328" customFormat="1" ht="12" customHeight="1" thickBot="1">
      <c r="A19" s="320" t="s">
        <v>109</v>
      </c>
      <c r="B19" s="6" t="s">
        <v>249</v>
      </c>
      <c r="C19" s="208"/>
    </row>
    <row r="20" spans="1:3" s="264" customFormat="1" ht="12" customHeight="1" thickBot="1">
      <c r="A20" s="127" t="s">
        <v>14</v>
      </c>
      <c r="B20" s="163" t="s">
        <v>367</v>
      </c>
      <c r="C20" s="209">
        <f>SUM(C21:C23)</f>
        <v>0</v>
      </c>
    </row>
    <row r="21" spans="1:3" s="328" customFormat="1" ht="12" customHeight="1">
      <c r="A21" s="320" t="s">
        <v>97</v>
      </c>
      <c r="B21" s="8" t="s">
        <v>217</v>
      </c>
      <c r="C21" s="207"/>
    </row>
    <row r="22" spans="1:3" s="328" customFormat="1" ht="12" customHeight="1">
      <c r="A22" s="320" t="s">
        <v>98</v>
      </c>
      <c r="B22" s="7" t="s">
        <v>368</v>
      </c>
      <c r="C22" s="207"/>
    </row>
    <row r="23" spans="1:3" s="328" customFormat="1" ht="12" customHeight="1">
      <c r="A23" s="320" t="s">
        <v>99</v>
      </c>
      <c r="B23" s="7" t="s">
        <v>369</v>
      </c>
      <c r="C23" s="207"/>
    </row>
    <row r="24" spans="1:3" s="328" customFormat="1" ht="12" customHeight="1" thickBot="1">
      <c r="A24" s="320" t="s">
        <v>100</v>
      </c>
      <c r="B24" s="7" t="s">
        <v>626</v>
      </c>
      <c r="C24" s="207"/>
    </row>
    <row r="25" spans="1:3" s="328" customFormat="1" ht="12" customHeight="1" thickBot="1">
      <c r="A25" s="130" t="s">
        <v>15</v>
      </c>
      <c r="B25" s="101" t="s">
        <v>152</v>
      </c>
      <c r="C25" s="236"/>
    </row>
    <row r="26" spans="1:3" s="328" customFormat="1" ht="12" customHeight="1" thickBot="1">
      <c r="A26" s="130" t="s">
        <v>16</v>
      </c>
      <c r="B26" s="101" t="s">
        <v>627</v>
      </c>
      <c r="C26" s="209">
        <f>+C27+C28+C29</f>
        <v>0</v>
      </c>
    </row>
    <row r="27" spans="1:3" s="328" customFormat="1" ht="12" customHeight="1">
      <c r="A27" s="321" t="s">
        <v>227</v>
      </c>
      <c r="B27" s="322" t="s">
        <v>222</v>
      </c>
      <c r="C27" s="59"/>
    </row>
    <row r="28" spans="1:3" s="328" customFormat="1" ht="12" customHeight="1">
      <c r="A28" s="321" t="s">
        <v>230</v>
      </c>
      <c r="B28" s="322" t="s">
        <v>368</v>
      </c>
      <c r="C28" s="207"/>
    </row>
    <row r="29" spans="1:3" s="328" customFormat="1" ht="12" customHeight="1">
      <c r="A29" s="321" t="s">
        <v>231</v>
      </c>
      <c r="B29" s="323" t="s">
        <v>370</v>
      </c>
      <c r="C29" s="207"/>
    </row>
    <row r="30" spans="1:3" s="328" customFormat="1" ht="12" customHeight="1" thickBot="1">
      <c r="A30" s="320" t="s">
        <v>232</v>
      </c>
      <c r="B30" s="104" t="s">
        <v>628</v>
      </c>
      <c r="C30" s="62"/>
    </row>
    <row r="31" spans="1:3" s="328" customFormat="1" ht="12" customHeight="1" thickBot="1">
      <c r="A31" s="130" t="s">
        <v>17</v>
      </c>
      <c r="B31" s="101" t="s">
        <v>371</v>
      </c>
      <c r="C31" s="209">
        <f>+C32+C33+C34</f>
        <v>0</v>
      </c>
    </row>
    <row r="32" spans="1:3" s="328" customFormat="1" ht="12" customHeight="1">
      <c r="A32" s="321" t="s">
        <v>84</v>
      </c>
      <c r="B32" s="322" t="s">
        <v>254</v>
      </c>
      <c r="C32" s="59"/>
    </row>
    <row r="33" spans="1:3" s="328" customFormat="1" ht="12" customHeight="1">
      <c r="A33" s="321" t="s">
        <v>85</v>
      </c>
      <c r="B33" s="323" t="s">
        <v>255</v>
      </c>
      <c r="C33" s="210"/>
    </row>
    <row r="34" spans="1:3" s="328" customFormat="1" ht="12" customHeight="1" thickBot="1">
      <c r="A34" s="320" t="s">
        <v>86</v>
      </c>
      <c r="B34" s="104" t="s">
        <v>256</v>
      </c>
      <c r="C34" s="62"/>
    </row>
    <row r="35" spans="1:3" s="264" customFormat="1" ht="12" customHeight="1" thickBot="1">
      <c r="A35" s="130" t="s">
        <v>18</v>
      </c>
      <c r="B35" s="101" t="s">
        <v>342</v>
      </c>
      <c r="C35" s="236"/>
    </row>
    <row r="36" spans="1:3" s="264" customFormat="1" ht="12" customHeight="1" thickBot="1">
      <c r="A36" s="130" t="s">
        <v>19</v>
      </c>
      <c r="B36" s="101" t="s">
        <v>372</v>
      </c>
      <c r="C36" s="255"/>
    </row>
    <row r="37" spans="1:3" s="264" customFormat="1" ht="12" customHeight="1" thickBot="1">
      <c r="A37" s="127" t="s">
        <v>20</v>
      </c>
      <c r="B37" s="101" t="s">
        <v>373</v>
      </c>
      <c r="C37" s="256">
        <f>+C8+C20+C25+C26+C31+C35+C36</f>
        <v>7367</v>
      </c>
    </row>
    <row r="38" spans="1:3" s="264" customFormat="1" ht="12" customHeight="1" thickBot="1">
      <c r="A38" s="164" t="s">
        <v>21</v>
      </c>
      <c r="B38" s="101" t="s">
        <v>374</v>
      </c>
      <c r="C38" s="256">
        <f>+C39+C40+C41</f>
        <v>1571</v>
      </c>
    </row>
    <row r="39" spans="1:3" s="264" customFormat="1" ht="12" customHeight="1">
      <c r="A39" s="321" t="s">
        <v>375</v>
      </c>
      <c r="B39" s="322" t="s">
        <v>194</v>
      </c>
      <c r="C39" s="59">
        <v>1571</v>
      </c>
    </row>
    <row r="40" spans="1:3" s="264" customFormat="1" ht="12" customHeight="1">
      <c r="A40" s="321" t="s">
        <v>376</v>
      </c>
      <c r="B40" s="323" t="s">
        <v>3</v>
      </c>
      <c r="C40" s="210"/>
    </row>
    <row r="41" spans="1:3" s="328" customFormat="1" ht="12" customHeight="1" thickBot="1">
      <c r="A41" s="320" t="s">
        <v>377</v>
      </c>
      <c r="B41" s="104" t="s">
        <v>378</v>
      </c>
      <c r="C41" s="62"/>
    </row>
    <row r="42" spans="1:3" s="328" customFormat="1" ht="15" customHeight="1" thickBot="1">
      <c r="A42" s="164" t="s">
        <v>22</v>
      </c>
      <c r="B42" s="165" t="s">
        <v>379</v>
      </c>
      <c r="C42" s="259">
        <f>+C37+C38</f>
        <v>8938</v>
      </c>
    </row>
    <row r="43" spans="1:3" s="328" customFormat="1" ht="15" customHeight="1">
      <c r="A43" s="166"/>
      <c r="B43" s="167"/>
      <c r="C43" s="257"/>
    </row>
    <row r="44" spans="1:3" ht="13.5" thickBot="1">
      <c r="A44" s="168"/>
      <c r="B44" s="169"/>
      <c r="C44" s="258"/>
    </row>
    <row r="45" spans="1:3" s="327" customFormat="1" ht="16.5" customHeight="1" thickBot="1">
      <c r="A45" s="170"/>
      <c r="B45" s="171" t="s">
        <v>54</v>
      </c>
      <c r="C45" s="259"/>
    </row>
    <row r="46" spans="1:3" s="329" customFormat="1" ht="12" customHeight="1" thickBot="1">
      <c r="A46" s="130" t="s">
        <v>13</v>
      </c>
      <c r="B46" s="101" t="s">
        <v>380</v>
      </c>
      <c r="C46" s="209">
        <f>SUM(C47:C51)</f>
        <v>189640</v>
      </c>
    </row>
    <row r="47" spans="1:3" ht="12" customHeight="1">
      <c r="A47" s="320" t="s">
        <v>91</v>
      </c>
      <c r="B47" s="8" t="s">
        <v>44</v>
      </c>
      <c r="C47" s="59">
        <v>108157</v>
      </c>
    </row>
    <row r="48" spans="1:3" ht="12" customHeight="1">
      <c r="A48" s="320" t="s">
        <v>92</v>
      </c>
      <c r="B48" s="7" t="s">
        <v>161</v>
      </c>
      <c r="C48" s="600">
        <v>29599</v>
      </c>
    </row>
    <row r="49" spans="1:3" ht="12" customHeight="1">
      <c r="A49" s="320" t="s">
        <v>93</v>
      </c>
      <c r="B49" s="7" t="s">
        <v>129</v>
      </c>
      <c r="C49" s="600">
        <v>51884</v>
      </c>
    </row>
    <row r="50" spans="1:3" ht="12" customHeight="1">
      <c r="A50" s="320" t="s">
        <v>94</v>
      </c>
      <c r="B50" s="7" t="s">
        <v>162</v>
      </c>
      <c r="C50" s="61"/>
    </row>
    <row r="51" spans="1:3" ht="12" customHeight="1" thickBot="1">
      <c r="A51" s="320" t="s">
        <v>137</v>
      </c>
      <c r="B51" s="7" t="s">
        <v>163</v>
      </c>
      <c r="C51" s="61"/>
    </row>
    <row r="52" spans="1:3" ht="12" customHeight="1" thickBot="1">
      <c r="A52" s="130" t="s">
        <v>14</v>
      </c>
      <c r="B52" s="101" t="s">
        <v>381</v>
      </c>
      <c r="C52" s="209">
        <f>SUM(C53:C55)</f>
        <v>4909</v>
      </c>
    </row>
    <row r="53" spans="1:3" s="329" customFormat="1" ht="12" customHeight="1">
      <c r="A53" s="320" t="s">
        <v>97</v>
      </c>
      <c r="B53" s="8" t="s">
        <v>184</v>
      </c>
      <c r="C53" s="665">
        <v>4791</v>
      </c>
    </row>
    <row r="54" spans="1:3" ht="12" customHeight="1">
      <c r="A54" s="320" t="s">
        <v>98</v>
      </c>
      <c r="B54" s="7" t="s">
        <v>165</v>
      </c>
      <c r="C54" s="61"/>
    </row>
    <row r="55" spans="1:3" ht="12" customHeight="1">
      <c r="A55" s="320" t="s">
        <v>99</v>
      </c>
      <c r="B55" s="7" t="s">
        <v>55</v>
      </c>
      <c r="C55" s="600">
        <v>118</v>
      </c>
    </row>
    <row r="56" spans="1:3" ht="12" customHeight="1" thickBot="1">
      <c r="A56" s="320" t="s">
        <v>100</v>
      </c>
      <c r="B56" s="7" t="s">
        <v>629</v>
      </c>
      <c r="C56" s="61"/>
    </row>
    <row r="57" spans="1:3" ht="15" customHeight="1" thickBot="1">
      <c r="A57" s="130" t="s">
        <v>15</v>
      </c>
      <c r="B57" s="101" t="s">
        <v>7</v>
      </c>
      <c r="C57" s="236"/>
    </row>
    <row r="58" spans="1:3" ht="13.5" thickBot="1">
      <c r="A58" s="130" t="s">
        <v>16</v>
      </c>
      <c r="B58" s="172" t="s">
        <v>630</v>
      </c>
      <c r="C58" s="260">
        <f>+C46+C52+C57</f>
        <v>194549</v>
      </c>
    </row>
    <row r="59" ht="15" customHeight="1" thickBot="1">
      <c r="C59" s="261"/>
    </row>
    <row r="60" spans="1:3" ht="14.25" customHeight="1" thickBot="1">
      <c r="A60" s="175" t="s">
        <v>622</v>
      </c>
      <c r="B60" s="176"/>
      <c r="C60" s="99"/>
    </row>
    <row r="61" spans="1:3" ht="13.5" thickBot="1">
      <c r="A61" s="175" t="s">
        <v>179</v>
      </c>
      <c r="B61" s="176"/>
      <c r="C61" s="99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&amp;R15. melléklet a 21/2015.(V.27.)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B46">
      <selection activeCell="C50" sqref="C50"/>
    </sheetView>
  </sheetViews>
  <sheetFormatPr defaultColWidth="9.00390625" defaultRowHeight="12.75"/>
  <cols>
    <col min="1" max="1" width="13.875" style="173" customWidth="1"/>
    <col min="2" max="2" width="79.125" style="174" customWidth="1"/>
    <col min="3" max="3" width="25.00390625" style="174" customWidth="1"/>
    <col min="4" max="16384" width="9.375" style="174" customWidth="1"/>
  </cols>
  <sheetData>
    <row r="1" spans="1:3" s="153" customFormat="1" ht="21" customHeight="1" thickBot="1">
      <c r="A1" s="152"/>
      <c r="B1" s="154"/>
      <c r="C1" s="324" t="e">
        <f>+CONCATENATE("9.3. melléklet a ……/",LEFT(#REF!,4),". (….) önkormányzati rendelethez")</f>
        <v>#REF!</v>
      </c>
    </row>
    <row r="2" spans="1:3" s="325" customFormat="1" ht="33" customHeight="1">
      <c r="A2" s="280" t="s">
        <v>177</v>
      </c>
      <c r="B2" s="248" t="s">
        <v>433</v>
      </c>
      <c r="C2" s="262" t="s">
        <v>58</v>
      </c>
    </row>
    <row r="3" spans="1:3" s="325" customFormat="1" ht="24.75" thickBot="1">
      <c r="A3" s="318" t="s">
        <v>176</v>
      </c>
      <c r="B3" s="249" t="s">
        <v>364</v>
      </c>
      <c r="C3" s="263" t="s">
        <v>49</v>
      </c>
    </row>
    <row r="4" spans="1:3" s="326" customFormat="1" ht="15.75" customHeight="1" thickBot="1">
      <c r="A4" s="156"/>
      <c r="B4" s="156"/>
      <c r="C4" s="157" t="s">
        <v>50</v>
      </c>
    </row>
    <row r="5" spans="1:3" ht="13.5" thickBot="1">
      <c r="A5" s="281" t="s">
        <v>178</v>
      </c>
      <c r="B5" s="158" t="s">
        <v>51</v>
      </c>
      <c r="C5" s="159" t="s">
        <v>52</v>
      </c>
    </row>
    <row r="6" spans="1:3" s="327" customFormat="1" ht="12.75" customHeight="1" thickBot="1">
      <c r="A6" s="127" t="s">
        <v>543</v>
      </c>
      <c r="B6" s="128" t="s">
        <v>544</v>
      </c>
      <c r="C6" s="129" t="s">
        <v>545</v>
      </c>
    </row>
    <row r="7" spans="1:3" s="327" customFormat="1" ht="15.75" customHeight="1" thickBot="1">
      <c r="A7" s="160"/>
      <c r="B7" s="161" t="s">
        <v>53</v>
      </c>
      <c r="C7" s="162"/>
    </row>
    <row r="8" spans="1:3" s="264" customFormat="1" ht="12" customHeight="1" thickBot="1">
      <c r="A8" s="127" t="s">
        <v>13</v>
      </c>
      <c r="B8" s="163" t="s">
        <v>625</v>
      </c>
      <c r="C8" s="209">
        <f>SUM(C9:C19)</f>
        <v>16494</v>
      </c>
    </row>
    <row r="9" spans="1:3" s="264" customFormat="1" ht="12" customHeight="1">
      <c r="A9" s="319" t="s">
        <v>91</v>
      </c>
      <c r="B9" s="9" t="s">
        <v>240</v>
      </c>
      <c r="C9" s="253"/>
    </row>
    <row r="10" spans="1:3" s="264" customFormat="1" ht="12" customHeight="1">
      <c r="A10" s="320" t="s">
        <v>92</v>
      </c>
      <c r="B10" s="7" t="s">
        <v>241</v>
      </c>
      <c r="C10" s="207">
        <v>600</v>
      </c>
    </row>
    <row r="11" spans="1:3" s="264" customFormat="1" ht="12" customHeight="1">
      <c r="A11" s="320" t="s">
        <v>93</v>
      </c>
      <c r="B11" s="7" t="s">
        <v>242</v>
      </c>
      <c r="C11" s="207">
        <v>4000</v>
      </c>
    </row>
    <row r="12" spans="1:3" s="264" customFormat="1" ht="12" customHeight="1">
      <c r="A12" s="320" t="s">
        <v>94</v>
      </c>
      <c r="B12" s="7" t="s">
        <v>243</v>
      </c>
      <c r="C12" s="207"/>
    </row>
    <row r="13" spans="1:3" s="264" customFormat="1" ht="12" customHeight="1">
      <c r="A13" s="320" t="s">
        <v>137</v>
      </c>
      <c r="B13" s="7" t="s">
        <v>244</v>
      </c>
      <c r="C13" s="207">
        <v>6533</v>
      </c>
    </row>
    <row r="14" spans="1:3" s="264" customFormat="1" ht="12" customHeight="1">
      <c r="A14" s="320" t="s">
        <v>95</v>
      </c>
      <c r="B14" s="7" t="s">
        <v>365</v>
      </c>
      <c r="C14" s="207">
        <v>3006</v>
      </c>
    </row>
    <row r="15" spans="1:3" s="264" customFormat="1" ht="12" customHeight="1">
      <c r="A15" s="320" t="s">
        <v>96</v>
      </c>
      <c r="B15" s="6" t="s">
        <v>366</v>
      </c>
      <c r="C15" s="207">
        <v>2345</v>
      </c>
    </row>
    <row r="16" spans="1:3" s="264" customFormat="1" ht="12" customHeight="1">
      <c r="A16" s="320" t="s">
        <v>106</v>
      </c>
      <c r="B16" s="7" t="s">
        <v>247</v>
      </c>
      <c r="C16" s="254">
        <v>10</v>
      </c>
    </row>
    <row r="17" spans="1:3" s="328" customFormat="1" ht="12" customHeight="1">
      <c r="A17" s="320" t="s">
        <v>107</v>
      </c>
      <c r="B17" s="7" t="s">
        <v>248</v>
      </c>
      <c r="C17" s="207"/>
    </row>
    <row r="18" spans="1:3" s="328" customFormat="1" ht="12" customHeight="1">
      <c r="A18" s="320" t="s">
        <v>108</v>
      </c>
      <c r="B18" s="7" t="s">
        <v>552</v>
      </c>
      <c r="C18" s="208"/>
    </row>
    <row r="19" spans="1:3" s="328" customFormat="1" ht="12" customHeight="1" thickBot="1">
      <c r="A19" s="320" t="s">
        <v>109</v>
      </c>
      <c r="B19" s="6" t="s">
        <v>249</v>
      </c>
      <c r="C19" s="208"/>
    </row>
    <row r="20" spans="1:3" s="264" customFormat="1" ht="12" customHeight="1" thickBot="1">
      <c r="A20" s="127" t="s">
        <v>14</v>
      </c>
      <c r="B20" s="163" t="s">
        <v>367</v>
      </c>
      <c r="C20" s="209">
        <f>SUM(C21:C23)</f>
        <v>0</v>
      </c>
    </row>
    <row r="21" spans="1:3" s="328" customFormat="1" ht="12" customHeight="1">
      <c r="A21" s="320" t="s">
        <v>97</v>
      </c>
      <c r="B21" s="8" t="s">
        <v>217</v>
      </c>
      <c r="C21" s="207"/>
    </row>
    <row r="22" spans="1:3" s="328" customFormat="1" ht="12" customHeight="1">
      <c r="A22" s="320" t="s">
        <v>98</v>
      </c>
      <c r="B22" s="7" t="s">
        <v>368</v>
      </c>
      <c r="C22" s="207"/>
    </row>
    <row r="23" spans="1:3" s="328" customFormat="1" ht="12" customHeight="1">
      <c r="A23" s="320" t="s">
        <v>99</v>
      </c>
      <c r="B23" s="7" t="s">
        <v>369</v>
      </c>
      <c r="C23" s="207"/>
    </row>
    <row r="24" spans="1:3" s="328" customFormat="1" ht="12" customHeight="1" thickBot="1">
      <c r="A24" s="320" t="s">
        <v>100</v>
      </c>
      <c r="B24" s="7" t="s">
        <v>645</v>
      </c>
      <c r="C24" s="207"/>
    </row>
    <row r="25" spans="1:3" s="328" customFormat="1" ht="12" customHeight="1" thickBot="1">
      <c r="A25" s="130" t="s">
        <v>15</v>
      </c>
      <c r="B25" s="101" t="s">
        <v>152</v>
      </c>
      <c r="C25" s="236"/>
    </row>
    <row r="26" spans="1:3" s="328" customFormat="1" ht="12" customHeight="1" thickBot="1">
      <c r="A26" s="130" t="s">
        <v>16</v>
      </c>
      <c r="B26" s="101" t="s">
        <v>646</v>
      </c>
      <c r="C26" s="209">
        <f>+C27+C28</f>
        <v>0</v>
      </c>
    </row>
    <row r="27" spans="1:3" s="328" customFormat="1" ht="12" customHeight="1">
      <c r="A27" s="321" t="s">
        <v>227</v>
      </c>
      <c r="B27" s="322" t="s">
        <v>368</v>
      </c>
      <c r="C27" s="59"/>
    </row>
    <row r="28" spans="1:3" s="328" customFormat="1" ht="12" customHeight="1">
      <c r="A28" s="321" t="s">
        <v>230</v>
      </c>
      <c r="B28" s="323" t="s">
        <v>370</v>
      </c>
      <c r="C28" s="210"/>
    </row>
    <row r="29" spans="1:3" s="328" customFormat="1" ht="12" customHeight="1" thickBot="1">
      <c r="A29" s="320" t="s">
        <v>231</v>
      </c>
      <c r="B29" s="104" t="s">
        <v>647</v>
      </c>
      <c r="C29" s="62"/>
    </row>
    <row r="30" spans="1:3" s="328" customFormat="1" ht="12" customHeight="1" thickBot="1">
      <c r="A30" s="130" t="s">
        <v>17</v>
      </c>
      <c r="B30" s="101" t="s">
        <v>371</v>
      </c>
      <c r="C30" s="209">
        <f>+C31+C32+C33</f>
        <v>0</v>
      </c>
    </row>
    <row r="31" spans="1:3" s="328" customFormat="1" ht="12" customHeight="1">
      <c r="A31" s="321" t="s">
        <v>84</v>
      </c>
      <c r="B31" s="322" t="s">
        <v>254</v>
      </c>
      <c r="C31" s="59"/>
    </row>
    <row r="32" spans="1:3" s="328" customFormat="1" ht="12" customHeight="1">
      <c r="A32" s="321" t="s">
        <v>85</v>
      </c>
      <c r="B32" s="323" t="s">
        <v>255</v>
      </c>
      <c r="C32" s="210"/>
    </row>
    <row r="33" spans="1:3" s="328" customFormat="1" ht="12" customHeight="1" thickBot="1">
      <c r="A33" s="320" t="s">
        <v>86</v>
      </c>
      <c r="B33" s="104" t="s">
        <v>256</v>
      </c>
      <c r="C33" s="62"/>
    </row>
    <row r="34" spans="1:3" s="264" customFormat="1" ht="12" customHeight="1" thickBot="1">
      <c r="A34" s="130" t="s">
        <v>18</v>
      </c>
      <c r="B34" s="101" t="s">
        <v>342</v>
      </c>
      <c r="C34" s="236">
        <v>100</v>
      </c>
    </row>
    <row r="35" spans="1:3" s="264" customFormat="1" ht="12" customHeight="1" thickBot="1">
      <c r="A35" s="130" t="s">
        <v>19</v>
      </c>
      <c r="B35" s="101" t="s">
        <v>372</v>
      </c>
      <c r="C35" s="255"/>
    </row>
    <row r="36" spans="1:3" s="264" customFormat="1" ht="12" customHeight="1" thickBot="1">
      <c r="A36" s="127" t="s">
        <v>20</v>
      </c>
      <c r="B36" s="101" t="s">
        <v>648</v>
      </c>
      <c r="C36" s="256">
        <f>+C8+C20+C25+C26+C30+C34+C35</f>
        <v>16594</v>
      </c>
    </row>
    <row r="37" spans="1:3" s="264" customFormat="1" ht="12" customHeight="1" thickBot="1">
      <c r="A37" s="164" t="s">
        <v>21</v>
      </c>
      <c r="B37" s="101" t="s">
        <v>374</v>
      </c>
      <c r="C37" s="256">
        <f>+C38+C39+C40</f>
        <v>98</v>
      </c>
    </row>
    <row r="38" spans="1:3" s="264" customFormat="1" ht="12" customHeight="1">
      <c r="A38" s="321" t="s">
        <v>375</v>
      </c>
      <c r="B38" s="322" t="s">
        <v>194</v>
      </c>
      <c r="C38" s="59">
        <v>98</v>
      </c>
    </row>
    <row r="39" spans="1:3" s="264" customFormat="1" ht="12" customHeight="1">
      <c r="A39" s="321" t="s">
        <v>376</v>
      </c>
      <c r="B39" s="323" t="s">
        <v>3</v>
      </c>
      <c r="C39" s="210"/>
    </row>
    <row r="40" spans="1:3" s="328" customFormat="1" ht="12" customHeight="1" thickBot="1">
      <c r="A40" s="320" t="s">
        <v>377</v>
      </c>
      <c r="B40" s="104" t="s">
        <v>378</v>
      </c>
      <c r="C40" s="62"/>
    </row>
    <row r="41" spans="1:3" s="328" customFormat="1" ht="15" customHeight="1" thickBot="1">
      <c r="A41" s="164" t="s">
        <v>22</v>
      </c>
      <c r="B41" s="165" t="s">
        <v>379</v>
      </c>
      <c r="C41" s="259">
        <f>+C36+C37</f>
        <v>16692</v>
      </c>
    </row>
    <row r="42" spans="1:3" s="328" customFormat="1" ht="15" customHeight="1">
      <c r="A42" s="166"/>
      <c r="B42" s="167"/>
      <c r="C42" s="257"/>
    </row>
    <row r="43" spans="1:3" ht="13.5" thickBot="1">
      <c r="A43" s="168"/>
      <c r="B43" s="169"/>
      <c r="C43" s="258"/>
    </row>
    <row r="44" spans="1:3" s="327" customFormat="1" ht="16.5" customHeight="1" thickBot="1">
      <c r="A44" s="170"/>
      <c r="B44" s="171" t="s">
        <v>54</v>
      </c>
      <c r="C44" s="259"/>
    </row>
    <row r="45" spans="1:3" s="329" customFormat="1" ht="12" customHeight="1" thickBot="1">
      <c r="A45" s="130" t="s">
        <v>13</v>
      </c>
      <c r="B45" s="101" t="s">
        <v>380</v>
      </c>
      <c r="C45" s="209">
        <f>SUM(C46:C50)</f>
        <v>276548</v>
      </c>
    </row>
    <row r="46" spans="1:3" ht="12" customHeight="1">
      <c r="A46" s="320" t="s">
        <v>91</v>
      </c>
      <c r="B46" s="8" t="s">
        <v>44</v>
      </c>
      <c r="C46" s="59">
        <f>160835+207</f>
        <v>161042</v>
      </c>
    </row>
    <row r="47" spans="1:3" ht="12" customHeight="1">
      <c r="A47" s="320" t="s">
        <v>92</v>
      </c>
      <c r="B47" s="7" t="s">
        <v>161</v>
      </c>
      <c r="C47" s="61">
        <f>45959+74-102</f>
        <v>45931</v>
      </c>
    </row>
    <row r="48" spans="1:3" ht="12" customHeight="1">
      <c r="A48" s="320" t="s">
        <v>93</v>
      </c>
      <c r="B48" s="7" t="s">
        <v>129</v>
      </c>
      <c r="C48" s="61">
        <f>69373+100+102</f>
        <v>69575</v>
      </c>
    </row>
    <row r="49" spans="1:3" ht="12" customHeight="1">
      <c r="A49" s="320" t="s">
        <v>94</v>
      </c>
      <c r="B49" s="7" t="s">
        <v>162</v>
      </c>
      <c r="C49" s="61"/>
    </row>
    <row r="50" spans="1:3" ht="12" customHeight="1" thickBot="1">
      <c r="A50" s="320" t="s">
        <v>137</v>
      </c>
      <c r="B50" s="7" t="s">
        <v>163</v>
      </c>
      <c r="C50" s="61"/>
    </row>
    <row r="51" spans="1:3" ht="12" customHeight="1" thickBot="1">
      <c r="A51" s="130" t="s">
        <v>14</v>
      </c>
      <c r="B51" s="101" t="s">
        <v>381</v>
      </c>
      <c r="C51" s="209">
        <f>SUM(C52:C54)</f>
        <v>963</v>
      </c>
    </row>
    <row r="52" spans="1:3" s="329" customFormat="1" ht="12" customHeight="1">
      <c r="A52" s="320" t="s">
        <v>97</v>
      </c>
      <c r="B52" s="8" t="s">
        <v>184</v>
      </c>
      <c r="C52" s="59">
        <v>963</v>
      </c>
    </row>
    <row r="53" spans="1:3" ht="12" customHeight="1">
      <c r="A53" s="320" t="s">
        <v>98</v>
      </c>
      <c r="B53" s="7" t="s">
        <v>165</v>
      </c>
      <c r="C53" s="61"/>
    </row>
    <row r="54" spans="1:3" ht="12" customHeight="1">
      <c r="A54" s="320" t="s">
        <v>99</v>
      </c>
      <c r="B54" s="7" t="s">
        <v>55</v>
      </c>
      <c r="C54" s="61"/>
    </row>
    <row r="55" spans="1:3" ht="12" customHeight="1" thickBot="1">
      <c r="A55" s="320" t="s">
        <v>100</v>
      </c>
      <c r="B55" s="7" t="s">
        <v>629</v>
      </c>
      <c r="C55" s="61"/>
    </row>
    <row r="56" spans="1:3" ht="15" customHeight="1" thickBot="1">
      <c r="A56" s="130" t="s">
        <v>15</v>
      </c>
      <c r="B56" s="101" t="s">
        <v>7</v>
      </c>
      <c r="C56" s="236"/>
    </row>
    <row r="57" spans="1:3" ht="13.5" thickBot="1">
      <c r="A57" s="130" t="s">
        <v>16</v>
      </c>
      <c r="B57" s="172" t="s">
        <v>630</v>
      </c>
      <c r="C57" s="260">
        <f>+C45+C51+C56</f>
        <v>277511</v>
      </c>
    </row>
    <row r="58" ht="15" customHeight="1" thickBot="1">
      <c r="C58" s="261"/>
    </row>
    <row r="59" spans="1:3" ht="14.25" customHeight="1" thickBot="1">
      <c r="A59" s="175" t="s">
        <v>622</v>
      </c>
      <c r="B59" s="176"/>
      <c r="C59" s="99">
        <v>57</v>
      </c>
    </row>
    <row r="60" spans="1:3" ht="13.5" thickBot="1">
      <c r="A60" s="175" t="s">
        <v>179</v>
      </c>
      <c r="B60" s="176"/>
      <c r="C60" s="99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&amp;R16. melléklet a 21/2015.(V.27.) önkormányzati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B43">
      <selection activeCell="C49" sqref="C49"/>
    </sheetView>
  </sheetViews>
  <sheetFormatPr defaultColWidth="9.00390625" defaultRowHeight="12.75"/>
  <cols>
    <col min="1" max="1" width="13.875" style="173" customWidth="1"/>
    <col min="2" max="2" width="79.125" style="174" customWidth="1"/>
    <col min="3" max="3" width="25.00390625" style="174" customWidth="1"/>
    <col min="4" max="16384" width="9.375" style="174" customWidth="1"/>
  </cols>
  <sheetData>
    <row r="1" spans="1:3" s="153" customFormat="1" ht="21" customHeight="1" thickBot="1">
      <c r="A1" s="152"/>
      <c r="B1" s="154"/>
      <c r="C1" s="324" t="e">
        <f>+CONCATENATE("9.3.1. melléklet a ……/",LEFT(#REF!,4),". (….) önkormányzati rendelethez")</f>
        <v>#REF!</v>
      </c>
    </row>
    <row r="2" spans="1:3" s="325" customFormat="1" ht="33.75" customHeight="1">
      <c r="A2" s="280" t="s">
        <v>177</v>
      </c>
      <c r="B2" s="248" t="s">
        <v>433</v>
      </c>
      <c r="C2" s="262" t="s">
        <v>58</v>
      </c>
    </row>
    <row r="3" spans="1:3" s="325" customFormat="1" ht="24.75" thickBot="1">
      <c r="A3" s="318" t="s">
        <v>176</v>
      </c>
      <c r="B3" s="249" t="s">
        <v>382</v>
      </c>
      <c r="C3" s="263" t="s">
        <v>57</v>
      </c>
    </row>
    <row r="4" spans="1:3" s="326" customFormat="1" ht="15.75" customHeight="1" thickBot="1">
      <c r="A4" s="156"/>
      <c r="B4" s="156"/>
      <c r="C4" s="157" t="s">
        <v>50</v>
      </c>
    </row>
    <row r="5" spans="1:3" ht="13.5" thickBot="1">
      <c r="A5" s="281" t="s">
        <v>178</v>
      </c>
      <c r="B5" s="158" t="s">
        <v>51</v>
      </c>
      <c r="C5" s="159" t="s">
        <v>52</v>
      </c>
    </row>
    <row r="6" spans="1:3" s="327" customFormat="1" ht="12.75" customHeight="1" thickBot="1">
      <c r="A6" s="127" t="s">
        <v>543</v>
      </c>
      <c r="B6" s="128" t="s">
        <v>544</v>
      </c>
      <c r="C6" s="129" t="s">
        <v>545</v>
      </c>
    </row>
    <row r="7" spans="1:3" s="327" customFormat="1" ht="15.75" customHeight="1" thickBot="1">
      <c r="A7" s="160"/>
      <c r="B7" s="161" t="s">
        <v>53</v>
      </c>
      <c r="C7" s="162"/>
    </row>
    <row r="8" spans="1:3" s="264" customFormat="1" ht="12" customHeight="1" thickBot="1">
      <c r="A8" s="127" t="s">
        <v>13</v>
      </c>
      <c r="B8" s="163" t="s">
        <v>625</v>
      </c>
      <c r="C8" s="209">
        <f>SUM(C9:C19)</f>
        <v>15788</v>
      </c>
    </row>
    <row r="9" spans="1:3" s="264" customFormat="1" ht="12" customHeight="1">
      <c r="A9" s="319" t="s">
        <v>91</v>
      </c>
      <c r="B9" s="9" t="s">
        <v>240</v>
      </c>
      <c r="C9" s="253"/>
    </row>
    <row r="10" spans="1:3" s="264" customFormat="1" ht="12" customHeight="1">
      <c r="A10" s="320" t="s">
        <v>92</v>
      </c>
      <c r="B10" s="7" t="s">
        <v>241</v>
      </c>
      <c r="C10" s="207">
        <v>600</v>
      </c>
    </row>
    <row r="11" spans="1:3" s="264" customFormat="1" ht="12" customHeight="1">
      <c r="A11" s="320" t="s">
        <v>93</v>
      </c>
      <c r="B11" s="7" t="s">
        <v>242</v>
      </c>
      <c r="C11" s="207">
        <v>4000</v>
      </c>
    </row>
    <row r="12" spans="1:3" s="264" customFormat="1" ht="12" customHeight="1">
      <c r="A12" s="320" t="s">
        <v>94</v>
      </c>
      <c r="B12" s="7" t="s">
        <v>243</v>
      </c>
      <c r="C12" s="207"/>
    </row>
    <row r="13" spans="1:3" s="264" customFormat="1" ht="12" customHeight="1">
      <c r="A13" s="320" t="s">
        <v>137</v>
      </c>
      <c r="B13" s="7" t="s">
        <v>244</v>
      </c>
      <c r="C13" s="207">
        <v>5977</v>
      </c>
    </row>
    <row r="14" spans="1:3" s="264" customFormat="1" ht="12" customHeight="1">
      <c r="A14" s="320" t="s">
        <v>95</v>
      </c>
      <c r="B14" s="7" t="s">
        <v>365</v>
      </c>
      <c r="C14" s="207">
        <v>2856</v>
      </c>
    </row>
    <row r="15" spans="1:3" s="264" customFormat="1" ht="12" customHeight="1">
      <c r="A15" s="320" t="s">
        <v>96</v>
      </c>
      <c r="B15" s="6" t="s">
        <v>366</v>
      </c>
      <c r="C15" s="207">
        <v>2345</v>
      </c>
    </row>
    <row r="16" spans="1:3" s="264" customFormat="1" ht="12" customHeight="1">
      <c r="A16" s="320" t="s">
        <v>106</v>
      </c>
      <c r="B16" s="7" t="s">
        <v>247</v>
      </c>
      <c r="C16" s="254">
        <v>10</v>
      </c>
    </row>
    <row r="17" spans="1:3" s="328" customFormat="1" ht="12" customHeight="1">
      <c r="A17" s="320" t="s">
        <v>107</v>
      </c>
      <c r="B17" s="7" t="s">
        <v>248</v>
      </c>
      <c r="C17" s="207"/>
    </row>
    <row r="18" spans="1:3" s="328" customFormat="1" ht="12" customHeight="1">
      <c r="A18" s="320" t="s">
        <v>108</v>
      </c>
      <c r="B18" s="7" t="s">
        <v>552</v>
      </c>
      <c r="C18" s="208"/>
    </row>
    <row r="19" spans="1:3" s="328" customFormat="1" ht="12" customHeight="1" thickBot="1">
      <c r="A19" s="320" t="s">
        <v>109</v>
      </c>
      <c r="B19" s="6" t="s">
        <v>249</v>
      </c>
      <c r="C19" s="208"/>
    </row>
    <row r="20" spans="1:3" s="264" customFormat="1" ht="12" customHeight="1" thickBot="1">
      <c r="A20" s="127" t="s">
        <v>14</v>
      </c>
      <c r="B20" s="163" t="s">
        <v>367</v>
      </c>
      <c r="C20" s="209">
        <f>SUM(C21:C23)</f>
        <v>0</v>
      </c>
    </row>
    <row r="21" spans="1:3" s="328" customFormat="1" ht="12" customHeight="1">
      <c r="A21" s="320" t="s">
        <v>97</v>
      </c>
      <c r="B21" s="8" t="s">
        <v>217</v>
      </c>
      <c r="C21" s="207"/>
    </row>
    <row r="22" spans="1:3" s="328" customFormat="1" ht="12" customHeight="1">
      <c r="A22" s="320" t="s">
        <v>98</v>
      </c>
      <c r="B22" s="7" t="s">
        <v>368</v>
      </c>
      <c r="C22" s="207"/>
    </row>
    <row r="23" spans="1:3" s="328" customFormat="1" ht="12" customHeight="1">
      <c r="A23" s="320" t="s">
        <v>99</v>
      </c>
      <c r="B23" s="7" t="s">
        <v>369</v>
      </c>
      <c r="C23" s="207"/>
    </row>
    <row r="24" spans="1:3" s="328" customFormat="1" ht="12" customHeight="1" thickBot="1">
      <c r="A24" s="320" t="s">
        <v>100</v>
      </c>
      <c r="B24" s="7" t="s">
        <v>645</v>
      </c>
      <c r="C24" s="207"/>
    </row>
    <row r="25" spans="1:3" s="328" customFormat="1" ht="12" customHeight="1" thickBot="1">
      <c r="A25" s="130" t="s">
        <v>15</v>
      </c>
      <c r="B25" s="101" t="s">
        <v>152</v>
      </c>
      <c r="C25" s="236"/>
    </row>
    <row r="26" spans="1:3" s="328" customFormat="1" ht="12" customHeight="1" thickBot="1">
      <c r="A26" s="130" t="s">
        <v>16</v>
      </c>
      <c r="B26" s="101" t="s">
        <v>646</v>
      </c>
      <c r="C26" s="209">
        <f>+C27+C28</f>
        <v>0</v>
      </c>
    </row>
    <row r="27" spans="1:3" s="328" customFormat="1" ht="12" customHeight="1">
      <c r="A27" s="321" t="s">
        <v>227</v>
      </c>
      <c r="B27" s="322" t="s">
        <v>368</v>
      </c>
      <c r="C27" s="59"/>
    </row>
    <row r="28" spans="1:3" s="328" customFormat="1" ht="12" customHeight="1">
      <c r="A28" s="321" t="s">
        <v>230</v>
      </c>
      <c r="B28" s="323" t="s">
        <v>370</v>
      </c>
      <c r="C28" s="210"/>
    </row>
    <row r="29" spans="1:3" s="328" customFormat="1" ht="12" customHeight="1" thickBot="1">
      <c r="A29" s="320" t="s">
        <v>231</v>
      </c>
      <c r="B29" s="104" t="s">
        <v>647</v>
      </c>
      <c r="C29" s="62"/>
    </row>
    <row r="30" spans="1:3" s="328" customFormat="1" ht="12" customHeight="1" thickBot="1">
      <c r="A30" s="130" t="s">
        <v>17</v>
      </c>
      <c r="B30" s="101" t="s">
        <v>371</v>
      </c>
      <c r="C30" s="209">
        <f>+C31+C32+C33</f>
        <v>0</v>
      </c>
    </row>
    <row r="31" spans="1:3" s="328" customFormat="1" ht="12" customHeight="1">
      <c r="A31" s="321" t="s">
        <v>84</v>
      </c>
      <c r="B31" s="322" t="s">
        <v>254</v>
      </c>
      <c r="C31" s="59"/>
    </row>
    <row r="32" spans="1:3" s="328" customFormat="1" ht="12" customHeight="1">
      <c r="A32" s="321" t="s">
        <v>85</v>
      </c>
      <c r="B32" s="323" t="s">
        <v>255</v>
      </c>
      <c r="C32" s="210"/>
    </row>
    <row r="33" spans="1:3" s="328" customFormat="1" ht="12" customHeight="1" thickBot="1">
      <c r="A33" s="320" t="s">
        <v>86</v>
      </c>
      <c r="B33" s="104" t="s">
        <v>256</v>
      </c>
      <c r="C33" s="62"/>
    </row>
    <row r="34" spans="1:3" s="264" customFormat="1" ht="12" customHeight="1" thickBot="1">
      <c r="A34" s="130" t="s">
        <v>18</v>
      </c>
      <c r="B34" s="101" t="s">
        <v>342</v>
      </c>
      <c r="C34" s="236">
        <v>100</v>
      </c>
    </row>
    <row r="35" spans="1:3" s="264" customFormat="1" ht="12" customHeight="1" thickBot="1">
      <c r="A35" s="130" t="s">
        <v>19</v>
      </c>
      <c r="B35" s="101" t="s">
        <v>372</v>
      </c>
      <c r="C35" s="255"/>
    </row>
    <row r="36" spans="1:3" s="264" customFormat="1" ht="12" customHeight="1" thickBot="1">
      <c r="A36" s="127" t="s">
        <v>20</v>
      </c>
      <c r="B36" s="101" t="s">
        <v>648</v>
      </c>
      <c r="C36" s="256">
        <f>+C8+C20+C25+C26+C30+C34+C35</f>
        <v>15888</v>
      </c>
    </row>
    <row r="37" spans="1:3" s="264" customFormat="1" ht="12" customHeight="1" thickBot="1">
      <c r="A37" s="164" t="s">
        <v>21</v>
      </c>
      <c r="B37" s="101" t="s">
        <v>374</v>
      </c>
      <c r="C37" s="256">
        <f>+C38+C39+C40</f>
        <v>98</v>
      </c>
    </row>
    <row r="38" spans="1:3" s="264" customFormat="1" ht="12" customHeight="1">
      <c r="A38" s="321" t="s">
        <v>375</v>
      </c>
      <c r="B38" s="322" t="s">
        <v>194</v>
      </c>
      <c r="C38" s="59">
        <v>98</v>
      </c>
    </row>
    <row r="39" spans="1:3" s="264" customFormat="1" ht="12" customHeight="1">
      <c r="A39" s="321" t="s">
        <v>376</v>
      </c>
      <c r="B39" s="323" t="s">
        <v>3</v>
      </c>
      <c r="C39" s="210"/>
    </row>
    <row r="40" spans="1:3" s="328" customFormat="1" ht="12" customHeight="1" thickBot="1">
      <c r="A40" s="320" t="s">
        <v>377</v>
      </c>
      <c r="B40" s="104" t="s">
        <v>378</v>
      </c>
      <c r="C40" s="62"/>
    </row>
    <row r="41" spans="1:3" s="328" customFormat="1" ht="15" customHeight="1" thickBot="1">
      <c r="A41" s="164" t="s">
        <v>22</v>
      </c>
      <c r="B41" s="165" t="s">
        <v>379</v>
      </c>
      <c r="C41" s="259">
        <f>+C36+C37</f>
        <v>15986</v>
      </c>
    </row>
    <row r="42" spans="1:3" s="328" customFormat="1" ht="15" customHeight="1">
      <c r="A42" s="166"/>
      <c r="B42" s="167"/>
      <c r="C42" s="257"/>
    </row>
    <row r="43" spans="1:3" ht="13.5" thickBot="1">
      <c r="A43" s="168"/>
      <c r="B43" s="169"/>
      <c r="C43" s="258"/>
    </row>
    <row r="44" spans="1:3" s="327" customFormat="1" ht="16.5" customHeight="1" thickBot="1">
      <c r="A44" s="170"/>
      <c r="B44" s="171" t="s">
        <v>54</v>
      </c>
      <c r="C44" s="259"/>
    </row>
    <row r="45" spans="1:3" s="329" customFormat="1" ht="12" customHeight="1" thickBot="1">
      <c r="A45" s="130" t="s">
        <v>13</v>
      </c>
      <c r="B45" s="101" t="s">
        <v>380</v>
      </c>
      <c r="C45" s="209">
        <f>SUM(C46:C50)</f>
        <v>275842</v>
      </c>
    </row>
    <row r="46" spans="1:3" ht="12" customHeight="1">
      <c r="A46" s="320" t="s">
        <v>91</v>
      </c>
      <c r="B46" s="8" t="s">
        <v>44</v>
      </c>
      <c r="C46" s="59">
        <f>160835+207</f>
        <v>161042</v>
      </c>
    </row>
    <row r="47" spans="1:3" ht="12" customHeight="1">
      <c r="A47" s="320" t="s">
        <v>92</v>
      </c>
      <c r="B47" s="7" t="s">
        <v>161</v>
      </c>
      <c r="C47" s="61">
        <f>45959+74-102</f>
        <v>45931</v>
      </c>
    </row>
    <row r="48" spans="1:3" ht="12" customHeight="1">
      <c r="A48" s="320" t="s">
        <v>93</v>
      </c>
      <c r="B48" s="7" t="s">
        <v>129</v>
      </c>
      <c r="C48" s="61">
        <f>68667+100+102</f>
        <v>68869</v>
      </c>
    </row>
    <row r="49" spans="1:3" ht="12" customHeight="1">
      <c r="A49" s="320" t="s">
        <v>94</v>
      </c>
      <c r="B49" s="7" t="s">
        <v>162</v>
      </c>
      <c r="C49" s="61"/>
    </row>
    <row r="50" spans="1:3" ht="12" customHeight="1" thickBot="1">
      <c r="A50" s="320" t="s">
        <v>137</v>
      </c>
      <c r="B50" s="7" t="s">
        <v>163</v>
      </c>
      <c r="C50" s="61"/>
    </row>
    <row r="51" spans="1:3" ht="12" customHeight="1" thickBot="1">
      <c r="A51" s="130" t="s">
        <v>14</v>
      </c>
      <c r="B51" s="101" t="s">
        <v>381</v>
      </c>
      <c r="C51" s="209">
        <f>SUM(C52:C54)</f>
        <v>963</v>
      </c>
    </row>
    <row r="52" spans="1:3" s="329" customFormat="1" ht="12" customHeight="1">
      <c r="A52" s="320" t="s">
        <v>97</v>
      </c>
      <c r="B52" s="8" t="s">
        <v>184</v>
      </c>
      <c r="C52" s="59">
        <v>963</v>
      </c>
    </row>
    <row r="53" spans="1:3" ht="12" customHeight="1">
      <c r="A53" s="320" t="s">
        <v>98</v>
      </c>
      <c r="B53" s="7" t="s">
        <v>165</v>
      </c>
      <c r="C53" s="61"/>
    </row>
    <row r="54" spans="1:3" ht="12" customHeight="1">
      <c r="A54" s="320" t="s">
        <v>99</v>
      </c>
      <c r="B54" s="7" t="s">
        <v>55</v>
      </c>
      <c r="C54" s="61"/>
    </row>
    <row r="55" spans="1:3" ht="12" customHeight="1" thickBot="1">
      <c r="A55" s="320" t="s">
        <v>100</v>
      </c>
      <c r="B55" s="7" t="s">
        <v>629</v>
      </c>
      <c r="C55" s="61"/>
    </row>
    <row r="56" spans="1:3" ht="15" customHeight="1" thickBot="1">
      <c r="A56" s="130" t="s">
        <v>15</v>
      </c>
      <c r="B56" s="101" t="s">
        <v>7</v>
      </c>
      <c r="C56" s="236"/>
    </row>
    <row r="57" spans="1:3" ht="13.5" thickBot="1">
      <c r="A57" s="130" t="s">
        <v>16</v>
      </c>
      <c r="B57" s="172" t="s">
        <v>630</v>
      </c>
      <c r="C57" s="260">
        <f>+C45+C51+C56</f>
        <v>276805</v>
      </c>
    </row>
    <row r="58" ht="15" customHeight="1" thickBot="1">
      <c r="C58" s="261"/>
    </row>
    <row r="59" spans="1:3" ht="14.25" customHeight="1" thickBot="1">
      <c r="A59" s="175" t="s">
        <v>622</v>
      </c>
      <c r="B59" s="176"/>
      <c r="C59" s="99">
        <v>57</v>
      </c>
    </row>
    <row r="60" spans="1:3" ht="13.5" thickBot="1">
      <c r="A60" s="175" t="s">
        <v>179</v>
      </c>
      <c r="B60" s="176"/>
      <c r="C60" s="99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&amp;R17. melléklet a 21/2015.(V.27.) önkormányzati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B46">
      <selection activeCell="C52" sqref="C52"/>
    </sheetView>
  </sheetViews>
  <sheetFormatPr defaultColWidth="9.00390625" defaultRowHeight="12.75"/>
  <cols>
    <col min="1" max="1" width="13.875" style="173" customWidth="1"/>
    <col min="2" max="2" width="79.125" style="174" customWidth="1"/>
    <col min="3" max="3" width="25.00390625" style="174" customWidth="1"/>
    <col min="4" max="16384" width="9.375" style="174" customWidth="1"/>
  </cols>
  <sheetData>
    <row r="1" spans="1:3" s="153" customFormat="1" ht="21" customHeight="1" thickBot="1">
      <c r="A1" s="152"/>
      <c r="B1" s="154"/>
      <c r="C1" s="324" t="e">
        <f>+CONCATENATE("9.3. melléklet a ……/",LEFT(#REF!,4),". (….) önkormányzati rendelethez")</f>
        <v>#REF!</v>
      </c>
    </row>
    <row r="2" spans="1:3" s="325" customFormat="1" ht="36" customHeight="1">
      <c r="A2" s="280" t="s">
        <v>177</v>
      </c>
      <c r="B2" s="248" t="s">
        <v>398</v>
      </c>
      <c r="C2" s="262" t="s">
        <v>58</v>
      </c>
    </row>
    <row r="3" spans="1:3" s="325" customFormat="1" ht="24.75" thickBot="1">
      <c r="A3" s="318" t="s">
        <v>176</v>
      </c>
      <c r="B3" s="249" t="s">
        <v>364</v>
      </c>
      <c r="C3" s="263" t="s">
        <v>49</v>
      </c>
    </row>
    <row r="4" spans="1:3" s="326" customFormat="1" ht="15.75" customHeight="1" thickBot="1">
      <c r="A4" s="156"/>
      <c r="B4" s="156"/>
      <c r="C4" s="157" t="s">
        <v>50</v>
      </c>
    </row>
    <row r="5" spans="1:3" ht="13.5" thickBot="1">
      <c r="A5" s="281" t="s">
        <v>178</v>
      </c>
      <c r="B5" s="158" t="s">
        <v>51</v>
      </c>
      <c r="C5" s="159" t="s">
        <v>52</v>
      </c>
    </row>
    <row r="6" spans="1:3" s="327" customFormat="1" ht="12.75" customHeight="1" thickBot="1">
      <c r="A6" s="127" t="s">
        <v>543</v>
      </c>
      <c r="B6" s="128" t="s">
        <v>544</v>
      </c>
      <c r="C6" s="129" t="s">
        <v>545</v>
      </c>
    </row>
    <row r="7" spans="1:3" s="327" customFormat="1" ht="15.75" customHeight="1" thickBot="1">
      <c r="A7" s="160"/>
      <c r="B7" s="161" t="s">
        <v>53</v>
      </c>
      <c r="C7" s="162"/>
    </row>
    <row r="8" spans="1:3" s="264" customFormat="1" ht="12" customHeight="1" thickBot="1">
      <c r="A8" s="127" t="s">
        <v>13</v>
      </c>
      <c r="B8" s="163" t="s">
        <v>625</v>
      </c>
      <c r="C8" s="209">
        <f>SUM(C9:C19)</f>
        <v>8110</v>
      </c>
    </row>
    <row r="9" spans="1:3" s="264" customFormat="1" ht="12" customHeight="1">
      <c r="A9" s="319" t="s">
        <v>91</v>
      </c>
      <c r="B9" s="9" t="s">
        <v>240</v>
      </c>
      <c r="C9" s="253"/>
    </row>
    <row r="10" spans="1:3" s="264" customFormat="1" ht="12" customHeight="1">
      <c r="A10" s="320" t="s">
        <v>92</v>
      </c>
      <c r="B10" s="7" t="s">
        <v>241</v>
      </c>
      <c r="C10" s="207">
        <v>8110</v>
      </c>
    </row>
    <row r="11" spans="1:3" s="264" customFormat="1" ht="12" customHeight="1">
      <c r="A11" s="320" t="s">
        <v>93</v>
      </c>
      <c r="B11" s="7" t="s">
        <v>242</v>
      </c>
      <c r="C11" s="207"/>
    </row>
    <row r="12" spans="1:3" s="264" customFormat="1" ht="12" customHeight="1">
      <c r="A12" s="320" t="s">
        <v>94</v>
      </c>
      <c r="B12" s="7" t="s">
        <v>243</v>
      </c>
      <c r="C12" s="207"/>
    </row>
    <row r="13" spans="1:3" s="264" customFormat="1" ht="12" customHeight="1">
      <c r="A13" s="320" t="s">
        <v>137</v>
      </c>
      <c r="B13" s="7" t="s">
        <v>244</v>
      </c>
      <c r="C13" s="207"/>
    </row>
    <row r="14" spans="1:3" s="264" customFormat="1" ht="12" customHeight="1">
      <c r="A14" s="320" t="s">
        <v>95</v>
      </c>
      <c r="B14" s="7" t="s">
        <v>365</v>
      </c>
      <c r="C14" s="207"/>
    </row>
    <row r="15" spans="1:3" s="264" customFormat="1" ht="12" customHeight="1">
      <c r="A15" s="320" t="s">
        <v>96</v>
      </c>
      <c r="B15" s="6" t="s">
        <v>366</v>
      </c>
      <c r="C15" s="207"/>
    </row>
    <row r="16" spans="1:3" s="264" customFormat="1" ht="12" customHeight="1">
      <c r="A16" s="320" t="s">
        <v>106</v>
      </c>
      <c r="B16" s="7" t="s">
        <v>247</v>
      </c>
      <c r="C16" s="254"/>
    </row>
    <row r="17" spans="1:3" s="328" customFormat="1" ht="12" customHeight="1">
      <c r="A17" s="320" t="s">
        <v>107</v>
      </c>
      <c r="B17" s="7" t="s">
        <v>248</v>
      </c>
      <c r="C17" s="207"/>
    </row>
    <row r="18" spans="1:3" s="328" customFormat="1" ht="12" customHeight="1">
      <c r="A18" s="320" t="s">
        <v>108</v>
      </c>
      <c r="B18" s="7" t="s">
        <v>552</v>
      </c>
      <c r="C18" s="208"/>
    </row>
    <row r="19" spans="1:3" s="328" customFormat="1" ht="12" customHeight="1" thickBot="1">
      <c r="A19" s="320" t="s">
        <v>109</v>
      </c>
      <c r="B19" s="6" t="s">
        <v>249</v>
      </c>
      <c r="C19" s="208"/>
    </row>
    <row r="20" spans="1:3" s="264" customFormat="1" ht="12" customHeight="1" thickBot="1">
      <c r="A20" s="127" t="s">
        <v>14</v>
      </c>
      <c r="B20" s="163" t="s">
        <v>367</v>
      </c>
      <c r="C20" s="209">
        <f>SUM(C21:C23)</f>
        <v>843</v>
      </c>
    </row>
    <row r="21" spans="1:3" s="328" customFormat="1" ht="12" customHeight="1">
      <c r="A21" s="320" t="s">
        <v>97</v>
      </c>
      <c r="B21" s="8" t="s">
        <v>217</v>
      </c>
      <c r="C21" s="207"/>
    </row>
    <row r="22" spans="1:3" s="328" customFormat="1" ht="12" customHeight="1">
      <c r="A22" s="320" t="s">
        <v>98</v>
      </c>
      <c r="B22" s="7" t="s">
        <v>368</v>
      </c>
      <c r="C22" s="207"/>
    </row>
    <row r="23" spans="1:3" s="328" customFormat="1" ht="12" customHeight="1">
      <c r="A23" s="320" t="s">
        <v>99</v>
      </c>
      <c r="B23" s="7" t="s">
        <v>369</v>
      </c>
      <c r="C23" s="207">
        <v>843</v>
      </c>
    </row>
    <row r="24" spans="1:3" s="328" customFormat="1" ht="12" customHeight="1" thickBot="1">
      <c r="A24" s="320" t="s">
        <v>100</v>
      </c>
      <c r="B24" s="7" t="s">
        <v>645</v>
      </c>
      <c r="C24" s="207">
        <v>843</v>
      </c>
    </row>
    <row r="25" spans="1:3" s="328" customFormat="1" ht="12" customHeight="1" thickBot="1">
      <c r="A25" s="130" t="s">
        <v>15</v>
      </c>
      <c r="B25" s="101" t="s">
        <v>152</v>
      </c>
      <c r="C25" s="236"/>
    </row>
    <row r="26" spans="1:3" s="328" customFormat="1" ht="12" customHeight="1" thickBot="1">
      <c r="A26" s="130" t="s">
        <v>16</v>
      </c>
      <c r="B26" s="101" t="s">
        <v>646</v>
      </c>
      <c r="C26" s="209">
        <f>+C27+C28</f>
        <v>0</v>
      </c>
    </row>
    <row r="27" spans="1:3" s="328" customFormat="1" ht="12" customHeight="1">
      <c r="A27" s="321" t="s">
        <v>227</v>
      </c>
      <c r="B27" s="322" t="s">
        <v>368</v>
      </c>
      <c r="C27" s="59"/>
    </row>
    <row r="28" spans="1:3" s="328" customFormat="1" ht="12" customHeight="1">
      <c r="A28" s="321" t="s">
        <v>230</v>
      </c>
      <c r="B28" s="323" t="s">
        <v>370</v>
      </c>
      <c r="C28" s="210"/>
    </row>
    <row r="29" spans="1:3" s="328" customFormat="1" ht="12" customHeight="1" thickBot="1">
      <c r="A29" s="320" t="s">
        <v>231</v>
      </c>
      <c r="B29" s="104" t="s">
        <v>647</v>
      </c>
      <c r="C29" s="62"/>
    </row>
    <row r="30" spans="1:3" s="328" customFormat="1" ht="12" customHeight="1" thickBot="1">
      <c r="A30" s="130" t="s">
        <v>17</v>
      </c>
      <c r="B30" s="101" t="s">
        <v>371</v>
      </c>
      <c r="C30" s="209">
        <f>+C31+C32+C33</f>
        <v>0</v>
      </c>
    </row>
    <row r="31" spans="1:3" s="328" customFormat="1" ht="12" customHeight="1">
      <c r="A31" s="321" t="s">
        <v>84</v>
      </c>
      <c r="B31" s="322" t="s">
        <v>254</v>
      </c>
      <c r="C31" s="59"/>
    </row>
    <row r="32" spans="1:3" s="328" customFormat="1" ht="12" customHeight="1">
      <c r="A32" s="321" t="s">
        <v>85</v>
      </c>
      <c r="B32" s="323" t="s">
        <v>255</v>
      </c>
      <c r="C32" s="210"/>
    </row>
    <row r="33" spans="1:3" s="328" customFormat="1" ht="12" customHeight="1" thickBot="1">
      <c r="A33" s="320" t="s">
        <v>86</v>
      </c>
      <c r="B33" s="104" t="s">
        <v>256</v>
      </c>
      <c r="C33" s="62"/>
    </row>
    <row r="34" spans="1:3" s="264" customFormat="1" ht="12" customHeight="1" thickBot="1">
      <c r="A34" s="130" t="s">
        <v>18</v>
      </c>
      <c r="B34" s="101" t="s">
        <v>342</v>
      </c>
      <c r="C34" s="236"/>
    </row>
    <row r="35" spans="1:3" s="264" customFormat="1" ht="12" customHeight="1" thickBot="1">
      <c r="A35" s="130" t="s">
        <v>19</v>
      </c>
      <c r="B35" s="101" t="s">
        <v>372</v>
      </c>
      <c r="C35" s="255"/>
    </row>
    <row r="36" spans="1:3" s="264" customFormat="1" ht="12" customHeight="1" thickBot="1">
      <c r="A36" s="127" t="s">
        <v>20</v>
      </c>
      <c r="B36" s="101" t="s">
        <v>648</v>
      </c>
      <c r="C36" s="256">
        <f>+C8+C20+C25+C26+C30+C34+C35</f>
        <v>8953</v>
      </c>
    </row>
    <row r="37" spans="1:3" s="264" customFormat="1" ht="12" customHeight="1" thickBot="1">
      <c r="A37" s="164" t="s">
        <v>21</v>
      </c>
      <c r="B37" s="101" t="s">
        <v>374</v>
      </c>
      <c r="C37" s="256">
        <f>+C38+C39+C40</f>
        <v>283</v>
      </c>
    </row>
    <row r="38" spans="1:3" s="264" customFormat="1" ht="12" customHeight="1">
      <c r="A38" s="321" t="s">
        <v>375</v>
      </c>
      <c r="B38" s="322" t="s">
        <v>194</v>
      </c>
      <c r="C38" s="59">
        <v>283</v>
      </c>
    </row>
    <row r="39" spans="1:3" s="264" customFormat="1" ht="12" customHeight="1">
      <c r="A39" s="321" t="s">
        <v>376</v>
      </c>
      <c r="B39" s="323" t="s">
        <v>3</v>
      </c>
      <c r="C39" s="210"/>
    </row>
    <row r="40" spans="1:3" s="328" customFormat="1" ht="12" customHeight="1" thickBot="1">
      <c r="A40" s="320" t="s">
        <v>377</v>
      </c>
      <c r="B40" s="104" t="s">
        <v>378</v>
      </c>
      <c r="C40" s="62"/>
    </row>
    <row r="41" spans="1:3" s="328" customFormat="1" ht="15" customHeight="1" thickBot="1">
      <c r="A41" s="164" t="s">
        <v>22</v>
      </c>
      <c r="B41" s="165" t="s">
        <v>379</v>
      </c>
      <c r="C41" s="259">
        <f>+C36+C37</f>
        <v>9236</v>
      </c>
    </row>
    <row r="42" spans="1:3" s="328" customFormat="1" ht="15" customHeight="1">
      <c r="A42" s="166"/>
      <c r="B42" s="167"/>
      <c r="C42" s="257"/>
    </row>
    <row r="43" spans="1:3" ht="13.5" thickBot="1">
      <c r="A43" s="168"/>
      <c r="B43" s="169"/>
      <c r="C43" s="258"/>
    </row>
    <row r="44" spans="1:3" s="327" customFormat="1" ht="16.5" customHeight="1" thickBot="1">
      <c r="A44" s="170"/>
      <c r="B44" s="171" t="s">
        <v>54</v>
      </c>
      <c r="C44" s="259"/>
    </row>
    <row r="45" spans="1:3" s="329" customFormat="1" ht="12" customHeight="1" thickBot="1">
      <c r="A45" s="130" t="s">
        <v>13</v>
      </c>
      <c r="B45" s="101" t="s">
        <v>380</v>
      </c>
      <c r="C45" s="209">
        <f>SUM(C46:C50)</f>
        <v>47248</v>
      </c>
    </row>
    <row r="46" spans="1:3" ht="12" customHeight="1">
      <c r="A46" s="320" t="s">
        <v>91</v>
      </c>
      <c r="B46" s="8" t="s">
        <v>44</v>
      </c>
      <c r="C46" s="59">
        <v>19104</v>
      </c>
    </row>
    <row r="47" spans="1:3" ht="12" customHeight="1">
      <c r="A47" s="320" t="s">
        <v>92</v>
      </c>
      <c r="B47" s="7" t="s">
        <v>161</v>
      </c>
      <c r="C47" s="61">
        <v>5100</v>
      </c>
    </row>
    <row r="48" spans="1:3" ht="12" customHeight="1">
      <c r="A48" s="320" t="s">
        <v>93</v>
      </c>
      <c r="B48" s="7" t="s">
        <v>129</v>
      </c>
      <c r="C48" s="61">
        <f>24661-1617</f>
        <v>23044</v>
      </c>
    </row>
    <row r="49" spans="1:3" ht="12" customHeight="1">
      <c r="A49" s="320" t="s">
        <v>94</v>
      </c>
      <c r="B49" s="7" t="s">
        <v>162</v>
      </c>
      <c r="C49" s="61"/>
    </row>
    <row r="50" spans="1:3" ht="12" customHeight="1" thickBot="1">
      <c r="A50" s="320" t="s">
        <v>137</v>
      </c>
      <c r="B50" s="7" t="s">
        <v>163</v>
      </c>
      <c r="C50" s="61"/>
    </row>
    <row r="51" spans="1:3" ht="12" customHeight="1" thickBot="1">
      <c r="A51" s="130" t="s">
        <v>14</v>
      </c>
      <c r="B51" s="101" t="s">
        <v>381</v>
      </c>
      <c r="C51" s="209">
        <f>SUM(C52:C54)</f>
        <v>3078</v>
      </c>
    </row>
    <row r="52" spans="1:3" s="329" customFormat="1" ht="12" customHeight="1">
      <c r="A52" s="320" t="s">
        <v>97</v>
      </c>
      <c r="B52" s="8" t="s">
        <v>184</v>
      </c>
      <c r="C52" s="602">
        <v>3078</v>
      </c>
    </row>
    <row r="53" spans="1:3" ht="12" customHeight="1">
      <c r="A53" s="320" t="s">
        <v>98</v>
      </c>
      <c r="B53" s="7" t="s">
        <v>165</v>
      </c>
      <c r="C53" s="61"/>
    </row>
    <row r="54" spans="1:3" ht="12" customHeight="1">
      <c r="A54" s="320" t="s">
        <v>99</v>
      </c>
      <c r="B54" s="7" t="s">
        <v>55</v>
      </c>
      <c r="C54" s="61"/>
    </row>
    <row r="55" spans="1:3" ht="12" customHeight="1" thickBot="1">
      <c r="A55" s="320" t="s">
        <v>100</v>
      </c>
      <c r="B55" s="7" t="s">
        <v>629</v>
      </c>
      <c r="C55" s="61"/>
    </row>
    <row r="56" spans="1:3" ht="15" customHeight="1" thickBot="1">
      <c r="A56" s="130" t="s">
        <v>15</v>
      </c>
      <c r="B56" s="101" t="s">
        <v>7</v>
      </c>
      <c r="C56" s="236"/>
    </row>
    <row r="57" spans="1:3" ht="13.5" thickBot="1">
      <c r="A57" s="130" t="s">
        <v>16</v>
      </c>
      <c r="B57" s="172" t="s">
        <v>630</v>
      </c>
      <c r="C57" s="260">
        <f>+C45+C51+C56</f>
        <v>50326</v>
      </c>
    </row>
    <row r="58" ht="15" customHeight="1" thickBot="1">
      <c r="C58" s="261"/>
    </row>
    <row r="59" spans="1:3" ht="14.25" customHeight="1" thickBot="1">
      <c r="A59" s="175" t="s">
        <v>622</v>
      </c>
      <c r="B59" s="176"/>
      <c r="C59" s="593">
        <v>9.75</v>
      </c>
    </row>
    <row r="60" spans="1:3" ht="13.5" thickBot="1">
      <c r="A60" s="175" t="s">
        <v>179</v>
      </c>
      <c r="B60" s="176"/>
      <c r="C60" s="99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&amp;R18. melléklet a 21/2015.(V.27.) önkormányzati rendelethez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B41">
      <selection activeCell="B54" sqref="B54"/>
    </sheetView>
  </sheetViews>
  <sheetFormatPr defaultColWidth="9.00390625" defaultRowHeight="12.75"/>
  <cols>
    <col min="1" max="1" width="13.875" style="173" customWidth="1"/>
    <col min="2" max="2" width="79.125" style="174" customWidth="1"/>
    <col min="3" max="3" width="25.00390625" style="174" customWidth="1"/>
    <col min="4" max="16384" width="9.375" style="174" customWidth="1"/>
  </cols>
  <sheetData>
    <row r="1" spans="1:3" s="153" customFormat="1" ht="21" customHeight="1" thickBot="1">
      <c r="A1" s="152"/>
      <c r="B1" s="154"/>
      <c r="C1" s="324" t="e">
        <f>+CONCATENATE("9.3.1. melléklet a ……/",LEFT(#REF!,4),". (….) önkormányzati rendelethez")</f>
        <v>#REF!</v>
      </c>
    </row>
    <row r="2" spans="1:3" s="325" customFormat="1" ht="33" customHeight="1">
      <c r="A2" s="280" t="s">
        <v>177</v>
      </c>
      <c r="B2" s="248" t="s">
        <v>398</v>
      </c>
      <c r="C2" s="262" t="s">
        <v>58</v>
      </c>
    </row>
    <row r="3" spans="1:3" s="325" customFormat="1" ht="24.75" thickBot="1">
      <c r="A3" s="318" t="s">
        <v>176</v>
      </c>
      <c r="B3" s="249" t="s">
        <v>382</v>
      </c>
      <c r="C3" s="263" t="s">
        <v>57</v>
      </c>
    </row>
    <row r="4" spans="1:3" s="326" customFormat="1" ht="15.75" customHeight="1" thickBot="1">
      <c r="A4" s="156"/>
      <c r="B4" s="156"/>
      <c r="C4" s="157" t="s">
        <v>50</v>
      </c>
    </row>
    <row r="5" spans="1:3" ht="13.5" thickBot="1">
      <c r="A5" s="281" t="s">
        <v>178</v>
      </c>
      <c r="B5" s="158" t="s">
        <v>51</v>
      </c>
      <c r="C5" s="159" t="s">
        <v>52</v>
      </c>
    </row>
    <row r="6" spans="1:3" s="327" customFormat="1" ht="12.75" customHeight="1" thickBot="1">
      <c r="A6" s="127" t="s">
        <v>543</v>
      </c>
      <c r="B6" s="128" t="s">
        <v>544</v>
      </c>
      <c r="C6" s="129" t="s">
        <v>545</v>
      </c>
    </row>
    <row r="7" spans="1:3" s="327" customFormat="1" ht="15.75" customHeight="1" thickBot="1">
      <c r="A7" s="160"/>
      <c r="B7" s="161" t="s">
        <v>53</v>
      </c>
      <c r="C7" s="162"/>
    </row>
    <row r="8" spans="1:3" s="264" customFormat="1" ht="12" customHeight="1" thickBot="1">
      <c r="A8" s="127" t="s">
        <v>13</v>
      </c>
      <c r="B8" s="163" t="s">
        <v>625</v>
      </c>
      <c r="C8" s="209">
        <f>SUM(C9:C19)</f>
        <v>8110</v>
      </c>
    </row>
    <row r="9" spans="1:3" s="264" customFormat="1" ht="12" customHeight="1">
      <c r="A9" s="319" t="s">
        <v>91</v>
      </c>
      <c r="B9" s="9" t="s">
        <v>240</v>
      </c>
      <c r="C9" s="253"/>
    </row>
    <row r="10" spans="1:3" s="264" customFormat="1" ht="12" customHeight="1">
      <c r="A10" s="320" t="s">
        <v>92</v>
      </c>
      <c r="B10" s="7" t="s">
        <v>241</v>
      </c>
      <c r="C10" s="207">
        <v>8110</v>
      </c>
    </row>
    <row r="11" spans="1:3" s="264" customFormat="1" ht="12" customHeight="1">
      <c r="A11" s="320" t="s">
        <v>93</v>
      </c>
      <c r="B11" s="7" t="s">
        <v>242</v>
      </c>
      <c r="C11" s="207"/>
    </row>
    <row r="12" spans="1:3" s="264" customFormat="1" ht="12" customHeight="1">
      <c r="A12" s="320" t="s">
        <v>94</v>
      </c>
      <c r="B12" s="7" t="s">
        <v>243</v>
      </c>
      <c r="C12" s="207"/>
    </row>
    <row r="13" spans="1:3" s="264" customFormat="1" ht="12" customHeight="1">
      <c r="A13" s="320" t="s">
        <v>137</v>
      </c>
      <c r="B13" s="7" t="s">
        <v>244</v>
      </c>
      <c r="C13" s="207"/>
    </row>
    <row r="14" spans="1:3" s="264" customFormat="1" ht="12" customHeight="1">
      <c r="A14" s="320" t="s">
        <v>95</v>
      </c>
      <c r="B14" s="7" t="s">
        <v>365</v>
      </c>
      <c r="C14" s="207"/>
    </row>
    <row r="15" spans="1:3" s="264" customFormat="1" ht="12" customHeight="1">
      <c r="A15" s="320" t="s">
        <v>96</v>
      </c>
      <c r="B15" s="6" t="s">
        <v>366</v>
      </c>
      <c r="C15" s="207"/>
    </row>
    <row r="16" spans="1:3" s="264" customFormat="1" ht="12" customHeight="1">
      <c r="A16" s="320" t="s">
        <v>106</v>
      </c>
      <c r="B16" s="7" t="s">
        <v>247</v>
      </c>
      <c r="C16" s="254"/>
    </row>
    <row r="17" spans="1:3" s="328" customFormat="1" ht="12" customHeight="1">
      <c r="A17" s="320" t="s">
        <v>107</v>
      </c>
      <c r="B17" s="7" t="s">
        <v>248</v>
      </c>
      <c r="C17" s="207"/>
    </row>
    <row r="18" spans="1:3" s="328" customFormat="1" ht="12" customHeight="1">
      <c r="A18" s="320" t="s">
        <v>108</v>
      </c>
      <c r="B18" s="7" t="s">
        <v>552</v>
      </c>
      <c r="C18" s="208"/>
    </row>
    <row r="19" spans="1:3" s="328" customFormat="1" ht="12" customHeight="1" thickBot="1">
      <c r="A19" s="320" t="s">
        <v>109</v>
      </c>
      <c r="B19" s="6" t="s">
        <v>249</v>
      </c>
      <c r="C19" s="208"/>
    </row>
    <row r="20" spans="1:3" s="264" customFormat="1" ht="12" customHeight="1" thickBot="1">
      <c r="A20" s="127" t="s">
        <v>14</v>
      </c>
      <c r="B20" s="163" t="s">
        <v>367</v>
      </c>
      <c r="C20" s="209">
        <f>SUM(C21:C23)</f>
        <v>0</v>
      </c>
    </row>
    <row r="21" spans="1:3" s="328" customFormat="1" ht="12" customHeight="1">
      <c r="A21" s="320" t="s">
        <v>97</v>
      </c>
      <c r="B21" s="8" t="s">
        <v>217</v>
      </c>
      <c r="C21" s="207"/>
    </row>
    <row r="22" spans="1:3" s="328" customFormat="1" ht="12" customHeight="1">
      <c r="A22" s="320" t="s">
        <v>98</v>
      </c>
      <c r="B22" s="7" t="s">
        <v>368</v>
      </c>
      <c r="C22" s="207"/>
    </row>
    <row r="23" spans="1:3" s="328" customFormat="1" ht="12" customHeight="1">
      <c r="A23" s="320" t="s">
        <v>99</v>
      </c>
      <c r="B23" s="7" t="s">
        <v>369</v>
      </c>
      <c r="C23" s="207"/>
    </row>
    <row r="24" spans="1:3" s="328" customFormat="1" ht="12" customHeight="1" thickBot="1">
      <c r="A24" s="320" t="s">
        <v>100</v>
      </c>
      <c r="B24" s="7" t="s">
        <v>645</v>
      </c>
      <c r="C24" s="207"/>
    </row>
    <row r="25" spans="1:3" s="328" customFormat="1" ht="12" customHeight="1" thickBot="1">
      <c r="A25" s="130" t="s">
        <v>15</v>
      </c>
      <c r="B25" s="101" t="s">
        <v>152</v>
      </c>
      <c r="C25" s="236"/>
    </row>
    <row r="26" spans="1:3" s="328" customFormat="1" ht="12" customHeight="1" thickBot="1">
      <c r="A26" s="130" t="s">
        <v>16</v>
      </c>
      <c r="B26" s="101" t="s">
        <v>646</v>
      </c>
      <c r="C26" s="209">
        <f>+C27+C28</f>
        <v>0</v>
      </c>
    </row>
    <row r="27" spans="1:3" s="328" customFormat="1" ht="12" customHeight="1">
      <c r="A27" s="321" t="s">
        <v>227</v>
      </c>
      <c r="B27" s="322" t="s">
        <v>368</v>
      </c>
      <c r="C27" s="59"/>
    </row>
    <row r="28" spans="1:3" s="328" customFormat="1" ht="12" customHeight="1">
      <c r="A28" s="321" t="s">
        <v>230</v>
      </c>
      <c r="B28" s="323" t="s">
        <v>370</v>
      </c>
      <c r="C28" s="210"/>
    </row>
    <row r="29" spans="1:3" s="328" customFormat="1" ht="12" customHeight="1" thickBot="1">
      <c r="A29" s="320" t="s">
        <v>231</v>
      </c>
      <c r="B29" s="104" t="s">
        <v>647</v>
      </c>
      <c r="C29" s="62"/>
    </row>
    <row r="30" spans="1:3" s="328" customFormat="1" ht="12" customHeight="1" thickBot="1">
      <c r="A30" s="130" t="s">
        <v>17</v>
      </c>
      <c r="B30" s="101" t="s">
        <v>371</v>
      </c>
      <c r="C30" s="209">
        <f>+C31+C32+C33</f>
        <v>0</v>
      </c>
    </row>
    <row r="31" spans="1:3" s="328" customFormat="1" ht="12" customHeight="1">
      <c r="A31" s="321" t="s">
        <v>84</v>
      </c>
      <c r="B31" s="322" t="s">
        <v>254</v>
      </c>
      <c r="C31" s="59"/>
    </row>
    <row r="32" spans="1:3" s="328" customFormat="1" ht="12" customHeight="1">
      <c r="A32" s="321" t="s">
        <v>85</v>
      </c>
      <c r="B32" s="323" t="s">
        <v>255</v>
      </c>
      <c r="C32" s="210"/>
    </row>
    <row r="33" spans="1:3" s="328" customFormat="1" ht="12" customHeight="1" thickBot="1">
      <c r="A33" s="320" t="s">
        <v>86</v>
      </c>
      <c r="B33" s="104" t="s">
        <v>256</v>
      </c>
      <c r="C33" s="62"/>
    </row>
    <row r="34" spans="1:3" s="264" customFormat="1" ht="12" customHeight="1" thickBot="1">
      <c r="A34" s="130" t="s">
        <v>18</v>
      </c>
      <c r="B34" s="101" t="s">
        <v>342</v>
      </c>
      <c r="C34" s="236"/>
    </row>
    <row r="35" spans="1:3" s="264" customFormat="1" ht="12" customHeight="1" thickBot="1">
      <c r="A35" s="130" t="s">
        <v>19</v>
      </c>
      <c r="B35" s="101" t="s">
        <v>372</v>
      </c>
      <c r="C35" s="255"/>
    </row>
    <row r="36" spans="1:3" s="264" customFormat="1" ht="12" customHeight="1" thickBot="1">
      <c r="A36" s="127" t="s">
        <v>20</v>
      </c>
      <c r="B36" s="101" t="s">
        <v>648</v>
      </c>
      <c r="C36" s="256">
        <f>+C8+C20+C25+C26+C30+C34+C35</f>
        <v>8110</v>
      </c>
    </row>
    <row r="37" spans="1:3" s="264" customFormat="1" ht="12" customHeight="1" thickBot="1">
      <c r="A37" s="164" t="s">
        <v>21</v>
      </c>
      <c r="B37" s="101" t="s">
        <v>374</v>
      </c>
      <c r="C37" s="256">
        <f>+C38+C39+C40</f>
        <v>283</v>
      </c>
    </row>
    <row r="38" spans="1:3" s="264" customFormat="1" ht="12" customHeight="1">
      <c r="A38" s="321" t="s">
        <v>375</v>
      </c>
      <c r="B38" s="322" t="s">
        <v>194</v>
      </c>
      <c r="C38" s="59">
        <v>283</v>
      </c>
    </row>
    <row r="39" spans="1:3" s="264" customFormat="1" ht="12" customHeight="1">
      <c r="A39" s="321" t="s">
        <v>376</v>
      </c>
      <c r="B39" s="323" t="s">
        <v>3</v>
      </c>
      <c r="C39" s="210"/>
    </row>
    <row r="40" spans="1:3" s="328" customFormat="1" ht="12" customHeight="1" thickBot="1">
      <c r="A40" s="320" t="s">
        <v>377</v>
      </c>
      <c r="B40" s="104" t="s">
        <v>378</v>
      </c>
      <c r="C40" s="62"/>
    </row>
    <row r="41" spans="1:3" s="328" customFormat="1" ht="15" customHeight="1" thickBot="1">
      <c r="A41" s="164" t="s">
        <v>22</v>
      </c>
      <c r="B41" s="165" t="s">
        <v>379</v>
      </c>
      <c r="C41" s="259">
        <f>+C36+C37</f>
        <v>8393</v>
      </c>
    </row>
    <row r="42" spans="1:3" s="328" customFormat="1" ht="15" customHeight="1">
      <c r="A42" s="166"/>
      <c r="B42" s="167"/>
      <c r="C42" s="257"/>
    </row>
    <row r="43" spans="1:3" ht="13.5" thickBot="1">
      <c r="A43" s="168"/>
      <c r="B43" s="169"/>
      <c r="C43" s="258"/>
    </row>
    <row r="44" spans="1:3" s="327" customFormat="1" ht="16.5" customHeight="1" thickBot="1">
      <c r="A44" s="170"/>
      <c r="B44" s="171" t="s">
        <v>54</v>
      </c>
      <c r="C44" s="259"/>
    </row>
    <row r="45" spans="1:3" s="329" customFormat="1" ht="12" customHeight="1" thickBot="1">
      <c r="A45" s="130" t="s">
        <v>13</v>
      </c>
      <c r="B45" s="101" t="s">
        <v>380</v>
      </c>
      <c r="C45" s="209">
        <f>SUM(C46:C50)</f>
        <v>47248</v>
      </c>
    </row>
    <row r="46" spans="1:3" ht="12" customHeight="1">
      <c r="A46" s="320" t="s">
        <v>91</v>
      </c>
      <c r="B46" s="8" t="s">
        <v>44</v>
      </c>
      <c r="C46" s="59">
        <v>19104</v>
      </c>
    </row>
    <row r="47" spans="1:3" ht="12" customHeight="1">
      <c r="A47" s="320" t="s">
        <v>92</v>
      </c>
      <c r="B47" s="7" t="s">
        <v>161</v>
      </c>
      <c r="C47" s="61">
        <v>5100</v>
      </c>
    </row>
    <row r="48" spans="1:3" ht="12" customHeight="1">
      <c r="A48" s="320" t="s">
        <v>93</v>
      </c>
      <c r="B48" s="7" t="s">
        <v>129</v>
      </c>
      <c r="C48" s="61">
        <f>24661-1617</f>
        <v>23044</v>
      </c>
    </row>
    <row r="49" spans="1:3" ht="12" customHeight="1">
      <c r="A49" s="320" t="s">
        <v>94</v>
      </c>
      <c r="B49" s="7" t="s">
        <v>162</v>
      </c>
      <c r="C49" s="61"/>
    </row>
    <row r="50" spans="1:3" ht="12" customHeight="1" thickBot="1">
      <c r="A50" s="320" t="s">
        <v>137</v>
      </c>
      <c r="B50" s="7" t="s">
        <v>163</v>
      </c>
      <c r="C50" s="61"/>
    </row>
    <row r="51" spans="1:3" ht="12" customHeight="1" thickBot="1">
      <c r="A51" s="130" t="s">
        <v>14</v>
      </c>
      <c r="B51" s="101" t="s">
        <v>381</v>
      </c>
      <c r="C51" s="209">
        <f>SUM(C52:C54)</f>
        <v>3078</v>
      </c>
    </row>
    <row r="52" spans="1:3" s="329" customFormat="1" ht="12" customHeight="1">
      <c r="A52" s="320" t="s">
        <v>97</v>
      </c>
      <c r="B52" s="8" t="s">
        <v>184</v>
      </c>
      <c r="C52" s="602">
        <v>3078</v>
      </c>
    </row>
    <row r="53" spans="1:3" ht="12" customHeight="1">
      <c r="A53" s="320" t="s">
        <v>98</v>
      </c>
      <c r="B53" s="7" t="s">
        <v>165</v>
      </c>
      <c r="C53" s="61"/>
    </row>
    <row r="54" spans="1:3" ht="12" customHeight="1">
      <c r="A54" s="320" t="s">
        <v>99</v>
      </c>
      <c r="B54" s="7" t="s">
        <v>55</v>
      </c>
      <c r="C54" s="61"/>
    </row>
    <row r="55" spans="1:3" ht="12" customHeight="1" thickBot="1">
      <c r="A55" s="320" t="s">
        <v>100</v>
      </c>
      <c r="B55" s="7" t="s">
        <v>629</v>
      </c>
      <c r="C55" s="61"/>
    </row>
    <row r="56" spans="1:3" ht="15" customHeight="1" thickBot="1">
      <c r="A56" s="130" t="s">
        <v>15</v>
      </c>
      <c r="B56" s="101" t="s">
        <v>7</v>
      </c>
      <c r="C56" s="236"/>
    </row>
    <row r="57" spans="1:3" ht="13.5" thickBot="1">
      <c r="A57" s="130" t="s">
        <v>16</v>
      </c>
      <c r="B57" s="172" t="s">
        <v>630</v>
      </c>
      <c r="C57" s="260">
        <f>+C45+C51+C56</f>
        <v>50326</v>
      </c>
    </row>
    <row r="58" ht="15" customHeight="1" thickBot="1">
      <c r="C58" s="261"/>
    </row>
    <row r="59" spans="1:3" ht="14.25" customHeight="1" thickBot="1">
      <c r="A59" s="175" t="s">
        <v>622</v>
      </c>
      <c r="B59" s="176"/>
      <c r="C59" s="99">
        <v>9.75</v>
      </c>
    </row>
    <row r="60" spans="1:3" ht="13.5" thickBot="1">
      <c r="A60" s="175" t="s">
        <v>179</v>
      </c>
      <c r="B60" s="176"/>
      <c r="C60" s="99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&amp;R19. melléklet a  21/2015.(V.27.)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66">
    <tabColor rgb="FF92D050"/>
  </sheetPr>
  <dimension ref="A1:I159"/>
  <sheetViews>
    <sheetView zoomScaleSheetLayoutView="100" workbookViewId="0" topLeftCell="A91">
      <selection activeCell="F118" sqref="F118"/>
    </sheetView>
  </sheetViews>
  <sheetFormatPr defaultColWidth="9.00390625" defaultRowHeight="12.75"/>
  <cols>
    <col min="1" max="1" width="9.50390625" style="271" customWidth="1"/>
    <col min="2" max="2" width="91.625" style="271" customWidth="1"/>
    <col min="3" max="3" width="21.625" style="272" customWidth="1"/>
    <col min="4" max="4" width="9.00390625" style="287" customWidth="1"/>
    <col min="5" max="16384" width="9.375" style="287" customWidth="1"/>
  </cols>
  <sheetData>
    <row r="1" spans="1:3" ht="15.75" customHeight="1">
      <c r="A1" s="682" t="s">
        <v>10</v>
      </c>
      <c r="B1" s="682"/>
      <c r="C1" s="682"/>
    </row>
    <row r="2" spans="1:3" ht="15.75" customHeight="1" thickBot="1">
      <c r="A2" s="681" t="s">
        <v>140</v>
      </c>
      <c r="B2" s="681"/>
      <c r="C2" s="201" t="s">
        <v>185</v>
      </c>
    </row>
    <row r="3" spans="1:3" ht="37.5" customHeight="1" thickBot="1">
      <c r="A3" s="22" t="s">
        <v>66</v>
      </c>
      <c r="B3" s="23" t="s">
        <v>12</v>
      </c>
      <c r="C3" s="36" t="str">
        <f>+CONCATENATE(LEFT('[1]ÖSSZEFÜGGÉSEK'!A5,4),". évi előirányzat")</f>
        <v>2015. évi előirányzat</v>
      </c>
    </row>
    <row r="4" spans="1:3" s="288" customFormat="1" ht="12" customHeight="1" thickBot="1">
      <c r="A4" s="282" t="s">
        <v>543</v>
      </c>
      <c r="B4" s="283" t="s">
        <v>544</v>
      </c>
      <c r="C4" s="284" t="s">
        <v>545</v>
      </c>
    </row>
    <row r="5" spans="1:3" s="289" customFormat="1" ht="12" customHeight="1" thickBot="1">
      <c r="A5" s="19" t="s">
        <v>13</v>
      </c>
      <c r="B5" s="20" t="s">
        <v>211</v>
      </c>
      <c r="C5" s="192">
        <f>+C6+C7+C8+C9+C10+C11</f>
        <v>982389</v>
      </c>
    </row>
    <row r="6" spans="1:3" s="289" customFormat="1" ht="12" customHeight="1">
      <c r="A6" s="14" t="s">
        <v>91</v>
      </c>
      <c r="B6" s="290" t="s">
        <v>212</v>
      </c>
      <c r="C6" s="194">
        <v>233810</v>
      </c>
    </row>
    <row r="7" spans="1:3" s="289" customFormat="1" ht="12" customHeight="1">
      <c r="A7" s="13" t="s">
        <v>92</v>
      </c>
      <c r="B7" s="291" t="s">
        <v>213</v>
      </c>
      <c r="C7" s="193">
        <v>195775</v>
      </c>
    </row>
    <row r="8" spans="1:3" s="289" customFormat="1" ht="12" customHeight="1">
      <c r="A8" s="13" t="s">
        <v>93</v>
      </c>
      <c r="B8" s="291" t="s">
        <v>214</v>
      </c>
      <c r="C8" s="596">
        <v>461409</v>
      </c>
    </row>
    <row r="9" spans="1:3" s="289" customFormat="1" ht="12" customHeight="1">
      <c r="A9" s="13" t="s">
        <v>94</v>
      </c>
      <c r="B9" s="291" t="s">
        <v>215</v>
      </c>
      <c r="C9" s="193">
        <v>25945</v>
      </c>
    </row>
    <row r="10" spans="1:3" s="289" customFormat="1" ht="12" customHeight="1">
      <c r="A10" s="13" t="s">
        <v>137</v>
      </c>
      <c r="B10" s="188" t="s">
        <v>546</v>
      </c>
      <c r="C10" s="196">
        <v>65450</v>
      </c>
    </row>
    <row r="11" spans="1:3" s="289" customFormat="1" ht="12" customHeight="1" thickBot="1">
      <c r="A11" s="15" t="s">
        <v>95</v>
      </c>
      <c r="B11" s="189" t="s">
        <v>547</v>
      </c>
      <c r="C11" s="193"/>
    </row>
    <row r="12" spans="1:3" s="289" customFormat="1" ht="12" customHeight="1" thickBot="1">
      <c r="A12" s="19" t="s">
        <v>14</v>
      </c>
      <c r="B12" s="187" t="s">
        <v>216</v>
      </c>
      <c r="C12" s="192">
        <f>+C13+C14+C15+C16+C17</f>
        <v>444883</v>
      </c>
    </row>
    <row r="13" spans="1:3" s="289" customFormat="1" ht="12" customHeight="1">
      <c r="A13" s="14" t="s">
        <v>97</v>
      </c>
      <c r="B13" s="290" t="s">
        <v>217</v>
      </c>
      <c r="C13" s="194"/>
    </row>
    <row r="14" spans="1:3" s="289" customFormat="1" ht="12" customHeight="1">
      <c r="A14" s="13" t="s">
        <v>98</v>
      </c>
      <c r="B14" s="291" t="s">
        <v>218</v>
      </c>
      <c r="C14" s="193"/>
    </row>
    <row r="15" spans="1:3" s="289" customFormat="1" ht="12" customHeight="1">
      <c r="A15" s="13" t="s">
        <v>99</v>
      </c>
      <c r="B15" s="291" t="s">
        <v>387</v>
      </c>
      <c r="C15" s="193"/>
    </row>
    <row r="16" spans="1:3" s="289" customFormat="1" ht="12" customHeight="1">
      <c r="A16" s="13" t="s">
        <v>100</v>
      </c>
      <c r="B16" s="291" t="s">
        <v>388</v>
      </c>
      <c r="C16" s="193"/>
    </row>
    <row r="17" spans="1:3" s="289" customFormat="1" ht="12" customHeight="1">
      <c r="A17" s="13" t="s">
        <v>101</v>
      </c>
      <c r="B17" s="291" t="s">
        <v>219</v>
      </c>
      <c r="C17" s="596">
        <v>444883</v>
      </c>
    </row>
    <row r="18" spans="1:3" s="289" customFormat="1" ht="12" customHeight="1" thickBot="1">
      <c r="A18" s="15" t="s">
        <v>110</v>
      </c>
      <c r="B18" s="189" t="s">
        <v>220</v>
      </c>
      <c r="C18" s="195">
        <v>38742</v>
      </c>
    </row>
    <row r="19" spans="1:3" s="289" customFormat="1" ht="12" customHeight="1" thickBot="1">
      <c r="A19" s="19" t="s">
        <v>15</v>
      </c>
      <c r="B19" s="20" t="s">
        <v>221</v>
      </c>
      <c r="C19" s="192">
        <f>+C20+C21+C22+C23+C24</f>
        <v>336968</v>
      </c>
    </row>
    <row r="20" spans="1:3" s="289" customFormat="1" ht="12" customHeight="1">
      <c r="A20" s="14" t="s">
        <v>80</v>
      </c>
      <c r="B20" s="290" t="s">
        <v>222</v>
      </c>
      <c r="C20" s="598">
        <v>5361</v>
      </c>
    </row>
    <row r="21" spans="1:3" s="289" customFormat="1" ht="12" customHeight="1">
      <c r="A21" s="13" t="s">
        <v>81</v>
      </c>
      <c r="B21" s="291" t="s">
        <v>223</v>
      </c>
      <c r="C21" s="196"/>
    </row>
    <row r="22" spans="1:3" s="289" customFormat="1" ht="12" customHeight="1">
      <c r="A22" s="13" t="s">
        <v>82</v>
      </c>
      <c r="B22" s="291" t="s">
        <v>389</v>
      </c>
      <c r="C22" s="196"/>
    </row>
    <row r="23" spans="1:3" s="289" customFormat="1" ht="12" customHeight="1">
      <c r="A23" s="13" t="s">
        <v>83</v>
      </c>
      <c r="B23" s="291" t="s">
        <v>390</v>
      </c>
      <c r="C23" s="196"/>
    </row>
    <row r="24" spans="1:3" s="289" customFormat="1" ht="12" customHeight="1">
      <c r="A24" s="13" t="s">
        <v>149</v>
      </c>
      <c r="B24" s="291" t="s">
        <v>224</v>
      </c>
      <c r="C24" s="196">
        <v>331607</v>
      </c>
    </row>
    <row r="25" spans="1:3" s="289" customFormat="1" ht="12" customHeight="1" thickBot="1">
      <c r="A25" s="15" t="s">
        <v>150</v>
      </c>
      <c r="B25" s="292" t="s">
        <v>225</v>
      </c>
      <c r="C25" s="195">
        <v>327515</v>
      </c>
    </row>
    <row r="26" spans="1:3" s="289" customFormat="1" ht="12" customHeight="1" thickBot="1">
      <c r="A26" s="19" t="s">
        <v>151</v>
      </c>
      <c r="B26" s="20" t="s">
        <v>226</v>
      </c>
      <c r="C26" s="197">
        <f>+C27+C31+C32+C33</f>
        <v>294863</v>
      </c>
    </row>
    <row r="27" spans="1:3" s="289" customFormat="1" ht="12" customHeight="1">
      <c r="A27" s="14" t="s">
        <v>227</v>
      </c>
      <c r="B27" s="290" t="s">
        <v>548</v>
      </c>
      <c r="C27" s="285">
        <f>+C28+C29+C30</f>
        <v>260863</v>
      </c>
    </row>
    <row r="28" spans="1:3" s="289" customFormat="1" ht="12" customHeight="1">
      <c r="A28" s="13" t="s">
        <v>228</v>
      </c>
      <c r="B28" s="291" t="s">
        <v>233</v>
      </c>
      <c r="C28" s="193">
        <v>72000</v>
      </c>
    </row>
    <row r="29" spans="1:3" s="289" customFormat="1" ht="12" customHeight="1">
      <c r="A29" s="13" t="s">
        <v>229</v>
      </c>
      <c r="B29" s="291" t="s">
        <v>679</v>
      </c>
      <c r="C29" s="193">
        <v>188698</v>
      </c>
    </row>
    <row r="30" spans="1:3" s="289" customFormat="1" ht="12" customHeight="1">
      <c r="A30" s="13" t="s">
        <v>549</v>
      </c>
      <c r="B30" s="291" t="s">
        <v>676</v>
      </c>
      <c r="C30" s="196">
        <v>165</v>
      </c>
    </row>
    <row r="31" spans="1:3" s="289" customFormat="1" ht="12" customHeight="1">
      <c r="A31" s="13" t="s">
        <v>230</v>
      </c>
      <c r="B31" s="291" t="s">
        <v>235</v>
      </c>
      <c r="C31" s="196">
        <v>26000</v>
      </c>
    </row>
    <row r="32" spans="1:3" s="289" customFormat="1" ht="12" customHeight="1">
      <c r="A32" s="13" t="s">
        <v>231</v>
      </c>
      <c r="B32" s="291" t="s">
        <v>236</v>
      </c>
      <c r="C32" s="196"/>
    </row>
    <row r="33" spans="1:3" s="289" customFormat="1" ht="12" customHeight="1" thickBot="1">
      <c r="A33" s="15" t="s">
        <v>232</v>
      </c>
      <c r="B33" s="292" t="s">
        <v>237</v>
      </c>
      <c r="C33" s="279">
        <v>8000</v>
      </c>
    </row>
    <row r="34" spans="1:3" s="289" customFormat="1" ht="12" customHeight="1" thickBot="1">
      <c r="A34" s="19" t="s">
        <v>17</v>
      </c>
      <c r="B34" s="20" t="s">
        <v>551</v>
      </c>
      <c r="C34" s="192">
        <f>SUM(C35:C45)</f>
        <v>193329</v>
      </c>
    </row>
    <row r="35" spans="1:3" s="289" customFormat="1" ht="12" customHeight="1">
      <c r="A35" s="14" t="s">
        <v>84</v>
      </c>
      <c r="B35" s="290" t="s">
        <v>240</v>
      </c>
      <c r="C35" s="194">
        <v>50</v>
      </c>
    </row>
    <row r="36" spans="1:3" s="289" customFormat="1" ht="12" customHeight="1">
      <c r="A36" s="13" t="s">
        <v>85</v>
      </c>
      <c r="B36" s="291" t="s">
        <v>241</v>
      </c>
      <c r="C36" s="193">
        <v>26098</v>
      </c>
    </row>
    <row r="37" spans="1:3" s="289" customFormat="1" ht="12" customHeight="1">
      <c r="A37" s="13" t="s">
        <v>86</v>
      </c>
      <c r="B37" s="291" t="s">
        <v>242</v>
      </c>
      <c r="C37" s="196">
        <v>70609</v>
      </c>
    </row>
    <row r="38" spans="1:3" s="289" customFormat="1" ht="12" customHeight="1">
      <c r="A38" s="13" t="s">
        <v>153</v>
      </c>
      <c r="B38" s="291" t="s">
        <v>243</v>
      </c>
      <c r="C38" s="196">
        <v>16351</v>
      </c>
    </row>
    <row r="39" spans="1:3" s="289" customFormat="1" ht="12" customHeight="1">
      <c r="A39" s="13" t="s">
        <v>154</v>
      </c>
      <c r="B39" s="291" t="s">
        <v>244</v>
      </c>
      <c r="C39" s="196">
        <v>29181</v>
      </c>
    </row>
    <row r="40" spans="1:3" s="289" customFormat="1" ht="12" customHeight="1">
      <c r="A40" s="13" t="s">
        <v>155</v>
      </c>
      <c r="B40" s="291" t="s">
        <v>245</v>
      </c>
      <c r="C40" s="196">
        <v>30073</v>
      </c>
    </row>
    <row r="41" spans="1:3" s="289" customFormat="1" ht="12" customHeight="1">
      <c r="A41" s="13" t="s">
        <v>156</v>
      </c>
      <c r="B41" s="291" t="s">
        <v>246</v>
      </c>
      <c r="C41" s="196">
        <v>17952</v>
      </c>
    </row>
    <row r="42" spans="1:3" s="289" customFormat="1" ht="12" customHeight="1">
      <c r="A42" s="13" t="s">
        <v>157</v>
      </c>
      <c r="B42" s="291" t="s">
        <v>247</v>
      </c>
      <c r="C42" s="196">
        <v>10</v>
      </c>
    </row>
    <row r="43" spans="1:3" s="289" customFormat="1" ht="12" customHeight="1">
      <c r="A43" s="13" t="s">
        <v>238</v>
      </c>
      <c r="B43" s="291" t="s">
        <v>248</v>
      </c>
      <c r="C43" s="196"/>
    </row>
    <row r="44" spans="1:3" s="289" customFormat="1" ht="12" customHeight="1">
      <c r="A44" s="15" t="s">
        <v>239</v>
      </c>
      <c r="B44" s="292" t="s">
        <v>552</v>
      </c>
      <c r="C44" s="279"/>
    </row>
    <row r="45" spans="1:3" s="289" customFormat="1" ht="12" customHeight="1" thickBot="1">
      <c r="A45" s="15" t="s">
        <v>553</v>
      </c>
      <c r="B45" s="189" t="s">
        <v>249</v>
      </c>
      <c r="C45" s="279">
        <v>3005</v>
      </c>
    </row>
    <row r="46" spans="1:3" s="289" customFormat="1" ht="12" customHeight="1" thickBot="1">
      <c r="A46" s="19" t="s">
        <v>18</v>
      </c>
      <c r="B46" s="20" t="s">
        <v>250</v>
      </c>
      <c r="C46" s="192">
        <f>SUM(C47:C51)</f>
        <v>0</v>
      </c>
    </row>
    <row r="47" spans="1:3" s="289" customFormat="1" ht="12" customHeight="1">
      <c r="A47" s="14" t="s">
        <v>87</v>
      </c>
      <c r="B47" s="290" t="s">
        <v>254</v>
      </c>
      <c r="C47" s="330"/>
    </row>
    <row r="48" spans="1:3" s="289" customFormat="1" ht="12" customHeight="1">
      <c r="A48" s="13" t="s">
        <v>88</v>
      </c>
      <c r="B48" s="291" t="s">
        <v>255</v>
      </c>
      <c r="C48" s="196"/>
    </row>
    <row r="49" spans="1:3" s="289" customFormat="1" ht="12" customHeight="1">
      <c r="A49" s="13" t="s">
        <v>251</v>
      </c>
      <c r="B49" s="291" t="s">
        <v>256</v>
      </c>
      <c r="C49" s="196"/>
    </row>
    <row r="50" spans="1:3" s="289" customFormat="1" ht="12" customHeight="1">
      <c r="A50" s="13" t="s">
        <v>252</v>
      </c>
      <c r="B50" s="291" t="s">
        <v>257</v>
      </c>
      <c r="C50" s="196"/>
    </row>
    <row r="51" spans="1:3" s="289" customFormat="1" ht="12" customHeight="1" thickBot="1">
      <c r="A51" s="15" t="s">
        <v>253</v>
      </c>
      <c r="B51" s="189" t="s">
        <v>258</v>
      </c>
      <c r="C51" s="279"/>
    </row>
    <row r="52" spans="1:3" s="289" customFormat="1" ht="12" customHeight="1" thickBot="1">
      <c r="A52" s="19" t="s">
        <v>158</v>
      </c>
      <c r="B52" s="20" t="s">
        <v>259</v>
      </c>
      <c r="C52" s="192">
        <f>SUM(C53:C55)</f>
        <v>13810</v>
      </c>
    </row>
    <row r="53" spans="1:3" s="289" customFormat="1" ht="12" customHeight="1">
      <c r="A53" s="14" t="s">
        <v>89</v>
      </c>
      <c r="B53" s="290" t="s">
        <v>260</v>
      </c>
      <c r="C53" s="194"/>
    </row>
    <row r="54" spans="1:3" s="289" customFormat="1" ht="12" customHeight="1">
      <c r="A54" s="13" t="s">
        <v>90</v>
      </c>
      <c r="B54" s="291" t="s">
        <v>391</v>
      </c>
      <c r="C54" s="196">
        <v>13710</v>
      </c>
    </row>
    <row r="55" spans="1:3" s="289" customFormat="1" ht="12" customHeight="1">
      <c r="A55" s="13" t="s">
        <v>263</v>
      </c>
      <c r="B55" s="291" t="s">
        <v>261</v>
      </c>
      <c r="C55" s="596">
        <v>100</v>
      </c>
    </row>
    <row r="56" spans="1:3" s="289" customFormat="1" ht="12" customHeight="1" thickBot="1">
      <c r="A56" s="15" t="s">
        <v>264</v>
      </c>
      <c r="B56" s="189" t="s">
        <v>262</v>
      </c>
      <c r="C56" s="195"/>
    </row>
    <row r="57" spans="1:3" s="289" customFormat="1" ht="12" customHeight="1" thickBot="1">
      <c r="A57" s="19" t="s">
        <v>20</v>
      </c>
      <c r="B57" s="187" t="s">
        <v>265</v>
      </c>
      <c r="C57" s="192">
        <f>SUM(C58:C60)</f>
        <v>0</v>
      </c>
    </row>
    <row r="58" spans="1:3" s="289" customFormat="1" ht="12" customHeight="1">
      <c r="A58" s="14" t="s">
        <v>159</v>
      </c>
      <c r="B58" s="290" t="s">
        <v>267</v>
      </c>
      <c r="C58" s="196"/>
    </row>
    <row r="59" spans="1:3" s="289" customFormat="1" ht="12" customHeight="1">
      <c r="A59" s="13" t="s">
        <v>160</v>
      </c>
      <c r="B59" s="291" t="s">
        <v>392</v>
      </c>
      <c r="C59" s="196"/>
    </row>
    <row r="60" spans="1:3" s="289" customFormat="1" ht="12" customHeight="1">
      <c r="A60" s="13" t="s">
        <v>186</v>
      </c>
      <c r="B60" s="291" t="s">
        <v>268</v>
      </c>
      <c r="C60" s="196"/>
    </row>
    <row r="61" spans="1:3" s="289" customFormat="1" ht="12" customHeight="1" thickBot="1">
      <c r="A61" s="15" t="s">
        <v>266</v>
      </c>
      <c r="B61" s="189" t="s">
        <v>269</v>
      </c>
      <c r="C61" s="196"/>
    </row>
    <row r="62" spans="1:3" s="289" customFormat="1" ht="12" customHeight="1" thickBot="1">
      <c r="A62" s="565" t="s">
        <v>554</v>
      </c>
      <c r="B62" s="20" t="s">
        <v>270</v>
      </c>
      <c r="C62" s="197">
        <f>+C5+C12+C19+C26+C34+C46+C52+C57</f>
        <v>2266242</v>
      </c>
    </row>
    <row r="63" spans="1:3" s="289" customFormat="1" ht="12" customHeight="1" thickBot="1">
      <c r="A63" s="566" t="s">
        <v>271</v>
      </c>
      <c r="B63" s="187" t="s">
        <v>272</v>
      </c>
      <c r="C63" s="192">
        <f>SUM(C64:C66)</f>
        <v>0</v>
      </c>
    </row>
    <row r="64" spans="1:3" s="289" customFormat="1" ht="12" customHeight="1">
      <c r="A64" s="14" t="s">
        <v>303</v>
      </c>
      <c r="B64" s="290" t="s">
        <v>273</v>
      </c>
      <c r="C64" s="196"/>
    </row>
    <row r="65" spans="1:3" s="289" customFormat="1" ht="12" customHeight="1">
      <c r="A65" s="13" t="s">
        <v>312</v>
      </c>
      <c r="B65" s="291" t="s">
        <v>274</v>
      </c>
      <c r="C65" s="196"/>
    </row>
    <row r="66" spans="1:3" s="289" customFormat="1" ht="12" customHeight="1" thickBot="1">
      <c r="A66" s="15" t="s">
        <v>313</v>
      </c>
      <c r="B66" s="567" t="s">
        <v>555</v>
      </c>
      <c r="C66" s="196"/>
    </row>
    <row r="67" spans="1:3" s="289" customFormat="1" ht="12" customHeight="1" thickBot="1">
      <c r="A67" s="566" t="s">
        <v>276</v>
      </c>
      <c r="B67" s="187" t="s">
        <v>277</v>
      </c>
      <c r="C67" s="192">
        <f>SUM(C68:C71)</f>
        <v>0</v>
      </c>
    </row>
    <row r="68" spans="1:3" s="289" customFormat="1" ht="12" customHeight="1">
      <c r="A68" s="14" t="s">
        <v>138</v>
      </c>
      <c r="B68" s="290" t="s">
        <v>278</v>
      </c>
      <c r="C68" s="196"/>
    </row>
    <row r="69" spans="1:3" s="289" customFormat="1" ht="12" customHeight="1">
      <c r="A69" s="13" t="s">
        <v>139</v>
      </c>
      <c r="B69" s="291" t="s">
        <v>279</v>
      </c>
      <c r="C69" s="196"/>
    </row>
    <row r="70" spans="1:3" s="289" customFormat="1" ht="12" customHeight="1">
      <c r="A70" s="13" t="s">
        <v>304</v>
      </c>
      <c r="B70" s="291" t="s">
        <v>280</v>
      </c>
      <c r="C70" s="196"/>
    </row>
    <row r="71" spans="1:3" s="289" customFormat="1" ht="12" customHeight="1" thickBot="1">
      <c r="A71" s="15" t="s">
        <v>305</v>
      </c>
      <c r="B71" s="189" t="s">
        <v>281</v>
      </c>
      <c r="C71" s="196"/>
    </row>
    <row r="72" spans="1:3" s="289" customFormat="1" ht="12" customHeight="1" thickBot="1">
      <c r="A72" s="566" t="s">
        <v>282</v>
      </c>
      <c r="B72" s="187" t="s">
        <v>283</v>
      </c>
      <c r="C72" s="192">
        <f>SUM(C73:C74)</f>
        <v>190295</v>
      </c>
    </row>
    <row r="73" spans="1:3" s="289" customFormat="1" ht="12" customHeight="1">
      <c r="A73" s="14" t="s">
        <v>306</v>
      </c>
      <c r="B73" s="290" t="s">
        <v>284</v>
      </c>
      <c r="C73" s="196">
        <v>190295</v>
      </c>
    </row>
    <row r="74" spans="1:3" s="289" customFormat="1" ht="12" customHeight="1" thickBot="1">
      <c r="A74" s="15" t="s">
        <v>307</v>
      </c>
      <c r="B74" s="189" t="s">
        <v>285</v>
      </c>
      <c r="C74" s="196"/>
    </row>
    <row r="75" spans="1:3" s="289" customFormat="1" ht="12" customHeight="1" thickBot="1">
      <c r="A75" s="566" t="s">
        <v>286</v>
      </c>
      <c r="B75" s="187" t="s">
        <v>287</v>
      </c>
      <c r="C75" s="192">
        <f>SUM(C76:C78)</f>
        <v>0</v>
      </c>
    </row>
    <row r="76" spans="1:3" s="289" customFormat="1" ht="12" customHeight="1">
      <c r="A76" s="14" t="s">
        <v>308</v>
      </c>
      <c r="B76" s="290" t="s">
        <v>288</v>
      </c>
      <c r="C76" s="196"/>
    </row>
    <row r="77" spans="1:3" s="289" customFormat="1" ht="12" customHeight="1">
      <c r="A77" s="13" t="s">
        <v>309</v>
      </c>
      <c r="B77" s="291" t="s">
        <v>289</v>
      </c>
      <c r="C77" s="196"/>
    </row>
    <row r="78" spans="1:3" s="289" customFormat="1" ht="12" customHeight="1" thickBot="1">
      <c r="A78" s="15" t="s">
        <v>310</v>
      </c>
      <c r="B78" s="189" t="s">
        <v>290</v>
      </c>
      <c r="C78" s="196"/>
    </row>
    <row r="79" spans="1:3" s="289" customFormat="1" ht="12" customHeight="1" thickBot="1">
      <c r="A79" s="566" t="s">
        <v>291</v>
      </c>
      <c r="B79" s="187" t="s">
        <v>311</v>
      </c>
      <c r="C79" s="192">
        <f>SUM(C80:C83)</f>
        <v>0</v>
      </c>
    </row>
    <row r="80" spans="1:3" s="289" customFormat="1" ht="12" customHeight="1">
      <c r="A80" s="294" t="s">
        <v>292</v>
      </c>
      <c r="B80" s="290" t="s">
        <v>293</v>
      </c>
      <c r="C80" s="196"/>
    </row>
    <row r="81" spans="1:3" s="289" customFormat="1" ht="12" customHeight="1">
      <c r="A81" s="295" t="s">
        <v>294</v>
      </c>
      <c r="B81" s="291" t="s">
        <v>295</v>
      </c>
      <c r="C81" s="196"/>
    </row>
    <row r="82" spans="1:3" s="289" customFormat="1" ht="12" customHeight="1">
      <c r="A82" s="295" t="s">
        <v>296</v>
      </c>
      <c r="B82" s="291" t="s">
        <v>297</v>
      </c>
      <c r="C82" s="196"/>
    </row>
    <row r="83" spans="1:3" s="289" customFormat="1" ht="12" customHeight="1" thickBot="1">
      <c r="A83" s="296" t="s">
        <v>298</v>
      </c>
      <c r="B83" s="189" t="s">
        <v>299</v>
      </c>
      <c r="C83" s="196"/>
    </row>
    <row r="84" spans="1:3" s="289" customFormat="1" ht="12" customHeight="1" thickBot="1">
      <c r="A84" s="566" t="s">
        <v>300</v>
      </c>
      <c r="B84" s="187" t="s">
        <v>556</v>
      </c>
      <c r="C84" s="331"/>
    </row>
    <row r="85" spans="1:3" s="289" customFormat="1" ht="13.5" customHeight="1" thickBot="1">
      <c r="A85" s="566" t="s">
        <v>302</v>
      </c>
      <c r="B85" s="187" t="s">
        <v>301</v>
      </c>
      <c r="C85" s="331"/>
    </row>
    <row r="86" spans="1:3" s="289" customFormat="1" ht="15.75" customHeight="1" thickBot="1">
      <c r="A86" s="566" t="s">
        <v>314</v>
      </c>
      <c r="B86" s="297" t="s">
        <v>557</v>
      </c>
      <c r="C86" s="197">
        <f>+C63+C67+C72+C75+C79+C85+C84</f>
        <v>190295</v>
      </c>
    </row>
    <row r="87" spans="1:3" s="289" customFormat="1" ht="16.5" customHeight="1" thickBot="1">
      <c r="A87" s="568" t="s">
        <v>558</v>
      </c>
      <c r="B87" s="298" t="s">
        <v>559</v>
      </c>
      <c r="C87" s="197">
        <f>+C62+C86</f>
        <v>2456537</v>
      </c>
    </row>
    <row r="88" spans="1:3" s="289" customFormat="1" ht="83.25" customHeight="1">
      <c r="A88" s="4"/>
      <c r="B88" s="5"/>
      <c r="C88" s="198"/>
    </row>
    <row r="89" spans="1:3" ht="16.5" customHeight="1">
      <c r="A89" s="682" t="s">
        <v>42</v>
      </c>
      <c r="B89" s="682"/>
      <c r="C89" s="682"/>
    </row>
    <row r="90" spans="1:3" s="299" customFormat="1" ht="16.5" customHeight="1" thickBot="1">
      <c r="A90" s="683" t="s">
        <v>141</v>
      </c>
      <c r="B90" s="683"/>
      <c r="C90" s="103" t="s">
        <v>185</v>
      </c>
    </row>
    <row r="91" spans="1:3" ht="37.5" customHeight="1" thickBot="1">
      <c r="A91" s="22" t="s">
        <v>66</v>
      </c>
      <c r="B91" s="23" t="s">
        <v>43</v>
      </c>
      <c r="C91" s="36" t="str">
        <f>+C3</f>
        <v>2015. évi előirányzat</v>
      </c>
    </row>
    <row r="92" spans="1:3" s="288" customFormat="1" ht="12" customHeight="1" thickBot="1">
      <c r="A92" s="32" t="s">
        <v>543</v>
      </c>
      <c r="B92" s="33" t="s">
        <v>544</v>
      </c>
      <c r="C92" s="34" t="s">
        <v>545</v>
      </c>
    </row>
    <row r="93" spans="1:3" ht="12" customHeight="1" thickBot="1">
      <c r="A93" s="21" t="s">
        <v>13</v>
      </c>
      <c r="B93" s="26" t="s">
        <v>597</v>
      </c>
      <c r="C93" s="191">
        <f>C94+C95+C96+C97+C98+C111</f>
        <v>1696043</v>
      </c>
    </row>
    <row r="94" spans="1:3" ht="12" customHeight="1">
      <c r="A94" s="16" t="s">
        <v>91</v>
      </c>
      <c r="B94" s="9" t="s">
        <v>44</v>
      </c>
      <c r="C94" s="609">
        <v>683785</v>
      </c>
    </row>
    <row r="95" spans="1:3" ht="12" customHeight="1">
      <c r="A95" s="13" t="s">
        <v>92</v>
      </c>
      <c r="B95" s="7" t="s">
        <v>161</v>
      </c>
      <c r="C95" s="596">
        <v>143375</v>
      </c>
    </row>
    <row r="96" spans="1:3" ht="12" customHeight="1">
      <c r="A96" s="13" t="s">
        <v>93</v>
      </c>
      <c r="B96" s="7" t="s">
        <v>129</v>
      </c>
      <c r="C96" s="597">
        <v>537170</v>
      </c>
    </row>
    <row r="97" spans="1:3" ht="12" customHeight="1">
      <c r="A97" s="13" t="s">
        <v>94</v>
      </c>
      <c r="B97" s="10" t="s">
        <v>162</v>
      </c>
      <c r="C97" s="597">
        <v>137287</v>
      </c>
    </row>
    <row r="98" spans="1:3" ht="12" customHeight="1">
      <c r="A98" s="13" t="s">
        <v>105</v>
      </c>
      <c r="B98" s="18" t="s">
        <v>163</v>
      </c>
      <c r="C98" s="279">
        <v>132885</v>
      </c>
    </row>
    <row r="99" spans="1:3" ht="12" customHeight="1">
      <c r="A99" s="13" t="s">
        <v>95</v>
      </c>
      <c r="B99" s="7" t="s">
        <v>560</v>
      </c>
      <c r="C99" s="279">
        <v>7757</v>
      </c>
    </row>
    <row r="100" spans="1:3" ht="12" customHeight="1">
      <c r="A100" s="13" t="s">
        <v>96</v>
      </c>
      <c r="B100" s="107" t="s">
        <v>561</v>
      </c>
      <c r="C100" s="195"/>
    </row>
    <row r="101" spans="1:3" ht="12" customHeight="1">
      <c r="A101" s="13" t="s">
        <v>106</v>
      </c>
      <c r="B101" s="107" t="s">
        <v>562</v>
      </c>
      <c r="C101" s="195">
        <v>816</v>
      </c>
    </row>
    <row r="102" spans="1:3" ht="12" customHeight="1">
      <c r="A102" s="13" t="s">
        <v>107</v>
      </c>
      <c r="B102" s="105" t="s">
        <v>317</v>
      </c>
      <c r="C102" s="195"/>
    </row>
    <row r="103" spans="1:3" ht="12" customHeight="1">
      <c r="A103" s="13" t="s">
        <v>108</v>
      </c>
      <c r="B103" s="106" t="s">
        <v>318</v>
      </c>
      <c r="C103" s="195"/>
    </row>
    <row r="104" spans="1:3" ht="12" customHeight="1">
      <c r="A104" s="13" t="s">
        <v>109</v>
      </c>
      <c r="B104" s="106" t="s">
        <v>319</v>
      </c>
      <c r="C104" s="195"/>
    </row>
    <row r="105" spans="1:3" ht="12" customHeight="1">
      <c r="A105" s="13" t="s">
        <v>111</v>
      </c>
      <c r="B105" s="105" t="s">
        <v>320</v>
      </c>
      <c r="C105" s="195">
        <v>104040</v>
      </c>
    </row>
    <row r="106" spans="1:3" ht="12" customHeight="1">
      <c r="A106" s="13" t="s">
        <v>164</v>
      </c>
      <c r="B106" s="105" t="s">
        <v>321</v>
      </c>
      <c r="C106" s="195"/>
    </row>
    <row r="107" spans="1:3" ht="12" customHeight="1">
      <c r="A107" s="13" t="s">
        <v>315</v>
      </c>
      <c r="B107" s="106" t="s">
        <v>322</v>
      </c>
      <c r="C107" s="195">
        <v>2250</v>
      </c>
    </row>
    <row r="108" spans="1:3" ht="12" customHeight="1">
      <c r="A108" s="12" t="s">
        <v>316</v>
      </c>
      <c r="B108" s="107" t="s">
        <v>323</v>
      </c>
      <c r="C108" s="195"/>
    </row>
    <row r="109" spans="1:3" ht="12" customHeight="1">
      <c r="A109" s="13" t="s">
        <v>563</v>
      </c>
      <c r="B109" s="107" t="s">
        <v>324</v>
      </c>
      <c r="C109" s="195"/>
    </row>
    <row r="110" spans="1:3" ht="12" customHeight="1">
      <c r="A110" s="15" t="s">
        <v>564</v>
      </c>
      <c r="B110" s="107" t="s">
        <v>325</v>
      </c>
      <c r="C110" s="195">
        <v>18022</v>
      </c>
    </row>
    <row r="111" spans="1:3" ht="12" customHeight="1">
      <c r="A111" s="13" t="s">
        <v>565</v>
      </c>
      <c r="B111" s="10" t="s">
        <v>45</v>
      </c>
      <c r="C111" s="196">
        <f>SUM(C112:C113)</f>
        <v>61541</v>
      </c>
    </row>
    <row r="112" spans="1:3" ht="12" customHeight="1">
      <c r="A112" s="13" t="s">
        <v>566</v>
      </c>
      <c r="B112" s="7" t="s">
        <v>567</v>
      </c>
      <c r="C112" s="596">
        <v>3512</v>
      </c>
    </row>
    <row r="113" spans="1:3" ht="12" customHeight="1" thickBot="1">
      <c r="A113" s="17" t="s">
        <v>568</v>
      </c>
      <c r="B113" s="570" t="s">
        <v>569</v>
      </c>
      <c r="C113" s="611">
        <v>58029</v>
      </c>
    </row>
    <row r="114" spans="1:3" ht="12" customHeight="1" thickBot="1">
      <c r="A114" s="571" t="s">
        <v>14</v>
      </c>
      <c r="B114" s="572" t="s">
        <v>326</v>
      </c>
      <c r="C114" s="573">
        <f>+C115+C117+C119</f>
        <v>407516</v>
      </c>
    </row>
    <row r="115" spans="1:3" ht="12" customHeight="1">
      <c r="A115" s="14" t="s">
        <v>97</v>
      </c>
      <c r="B115" s="7" t="s">
        <v>184</v>
      </c>
      <c r="C115" s="598">
        <v>38656</v>
      </c>
    </row>
    <row r="116" spans="1:3" ht="12" customHeight="1">
      <c r="A116" s="14" t="s">
        <v>98</v>
      </c>
      <c r="B116" s="11" t="s">
        <v>330</v>
      </c>
      <c r="C116" s="330">
        <v>8306</v>
      </c>
    </row>
    <row r="117" spans="1:3" ht="12" customHeight="1">
      <c r="A117" s="14" t="s">
        <v>99</v>
      </c>
      <c r="B117" s="11" t="s">
        <v>165</v>
      </c>
      <c r="C117" s="196">
        <v>361760</v>
      </c>
    </row>
    <row r="118" spans="1:3" ht="12" customHeight="1">
      <c r="A118" s="14" t="s">
        <v>100</v>
      </c>
      <c r="B118" s="11" t="s">
        <v>331</v>
      </c>
      <c r="C118" s="612">
        <v>358067</v>
      </c>
    </row>
    <row r="119" spans="1:3" ht="12" customHeight="1">
      <c r="A119" s="14" t="s">
        <v>101</v>
      </c>
      <c r="B119" s="189" t="s">
        <v>187</v>
      </c>
      <c r="C119" s="179">
        <v>7100</v>
      </c>
    </row>
    <row r="120" spans="1:3" ht="12" customHeight="1">
      <c r="A120" s="14" t="s">
        <v>110</v>
      </c>
      <c r="B120" s="188" t="s">
        <v>393</v>
      </c>
      <c r="C120" s="179"/>
    </row>
    <row r="121" spans="1:3" ht="12" customHeight="1">
      <c r="A121" s="14" t="s">
        <v>112</v>
      </c>
      <c r="B121" s="286" t="s">
        <v>336</v>
      </c>
      <c r="C121" s="179"/>
    </row>
    <row r="122" spans="1:3" ht="15.75">
      <c r="A122" s="14" t="s">
        <v>166</v>
      </c>
      <c r="B122" s="106" t="s">
        <v>319</v>
      </c>
      <c r="C122" s="179"/>
    </row>
    <row r="123" spans="1:3" ht="12" customHeight="1">
      <c r="A123" s="14" t="s">
        <v>167</v>
      </c>
      <c r="B123" s="106" t="s">
        <v>335</v>
      </c>
      <c r="C123" s="179"/>
    </row>
    <row r="124" spans="1:3" ht="12" customHeight="1">
      <c r="A124" s="14" t="s">
        <v>168</v>
      </c>
      <c r="B124" s="106" t="s">
        <v>334</v>
      </c>
      <c r="C124" s="179"/>
    </row>
    <row r="125" spans="1:3" ht="12" customHeight="1">
      <c r="A125" s="14" t="s">
        <v>327</v>
      </c>
      <c r="B125" s="106" t="s">
        <v>322</v>
      </c>
      <c r="C125" s="179"/>
    </row>
    <row r="126" spans="1:3" ht="12" customHeight="1">
      <c r="A126" s="14" t="s">
        <v>328</v>
      </c>
      <c r="B126" s="106" t="s">
        <v>333</v>
      </c>
      <c r="C126" s="179"/>
    </row>
    <row r="127" spans="1:3" ht="16.5" thickBot="1">
      <c r="A127" s="12" t="s">
        <v>329</v>
      </c>
      <c r="B127" s="106" t="s">
        <v>332</v>
      </c>
      <c r="C127" s="180">
        <v>7100</v>
      </c>
    </row>
    <row r="128" spans="1:3" ht="12" customHeight="1" thickBot="1">
      <c r="A128" s="19" t="s">
        <v>15</v>
      </c>
      <c r="B128" s="101" t="s">
        <v>570</v>
      </c>
      <c r="C128" s="192">
        <f>+C93+C114</f>
        <v>2103559</v>
      </c>
    </row>
    <row r="129" spans="1:3" ht="12" customHeight="1" thickBot="1">
      <c r="A129" s="19" t="s">
        <v>16</v>
      </c>
      <c r="B129" s="101" t="s">
        <v>571</v>
      </c>
      <c r="C129" s="192">
        <f>+C130+C131+C132</f>
        <v>0</v>
      </c>
    </row>
    <row r="130" spans="1:3" ht="12" customHeight="1">
      <c r="A130" s="14" t="s">
        <v>227</v>
      </c>
      <c r="B130" s="11" t="s">
        <v>572</v>
      </c>
      <c r="C130" s="179"/>
    </row>
    <row r="131" spans="1:3" ht="12" customHeight="1">
      <c r="A131" s="14" t="s">
        <v>230</v>
      </c>
      <c r="B131" s="11" t="s">
        <v>573</v>
      </c>
      <c r="C131" s="179"/>
    </row>
    <row r="132" spans="1:3" ht="12" customHeight="1" thickBot="1">
      <c r="A132" s="12" t="s">
        <v>231</v>
      </c>
      <c r="B132" s="11" t="s">
        <v>574</v>
      </c>
      <c r="C132" s="179"/>
    </row>
    <row r="133" spans="1:3" ht="12" customHeight="1" thickBot="1">
      <c r="A133" s="19" t="s">
        <v>17</v>
      </c>
      <c r="B133" s="101" t="s">
        <v>575</v>
      </c>
      <c r="C133" s="192">
        <f>SUM(C134:C139)</f>
        <v>0</v>
      </c>
    </row>
    <row r="134" spans="1:3" ht="12" customHeight="1">
      <c r="A134" s="14" t="s">
        <v>84</v>
      </c>
      <c r="B134" s="8" t="s">
        <v>576</v>
      </c>
      <c r="C134" s="179"/>
    </row>
    <row r="135" spans="1:3" ht="12" customHeight="1">
      <c r="A135" s="14" t="s">
        <v>85</v>
      </c>
      <c r="B135" s="8" t="s">
        <v>577</v>
      </c>
      <c r="C135" s="179"/>
    </row>
    <row r="136" spans="1:3" ht="12" customHeight="1">
      <c r="A136" s="14" t="s">
        <v>86</v>
      </c>
      <c r="B136" s="8" t="s">
        <v>578</v>
      </c>
      <c r="C136" s="179"/>
    </row>
    <row r="137" spans="1:3" ht="12" customHeight="1">
      <c r="A137" s="14" t="s">
        <v>153</v>
      </c>
      <c r="B137" s="8" t="s">
        <v>579</v>
      </c>
      <c r="C137" s="179"/>
    </row>
    <row r="138" spans="1:3" ht="12" customHeight="1">
      <c r="A138" s="14" t="s">
        <v>154</v>
      </c>
      <c r="B138" s="8" t="s">
        <v>580</v>
      </c>
      <c r="C138" s="179"/>
    </row>
    <row r="139" spans="1:3" ht="12" customHeight="1" thickBot="1">
      <c r="A139" s="12" t="s">
        <v>155</v>
      </c>
      <c r="B139" s="8" t="s">
        <v>581</v>
      </c>
      <c r="C139" s="179"/>
    </row>
    <row r="140" spans="1:3" ht="12" customHeight="1" thickBot="1">
      <c r="A140" s="19" t="s">
        <v>18</v>
      </c>
      <c r="B140" s="101" t="s">
        <v>582</v>
      </c>
      <c r="C140" s="197">
        <f>+C141+C142+C143+C144</f>
        <v>27420</v>
      </c>
    </row>
    <row r="141" spans="1:3" ht="12" customHeight="1">
      <c r="A141" s="14" t="s">
        <v>87</v>
      </c>
      <c r="B141" s="8" t="s">
        <v>337</v>
      </c>
      <c r="C141" s="179"/>
    </row>
    <row r="142" spans="1:3" ht="12" customHeight="1">
      <c r="A142" s="14" t="s">
        <v>88</v>
      </c>
      <c r="B142" s="8" t="s">
        <v>338</v>
      </c>
      <c r="C142" s="179">
        <v>27420</v>
      </c>
    </row>
    <row r="143" spans="1:3" ht="12" customHeight="1">
      <c r="A143" s="14" t="s">
        <v>251</v>
      </c>
      <c r="B143" s="8" t="s">
        <v>583</v>
      </c>
      <c r="C143" s="179"/>
    </row>
    <row r="144" spans="1:3" ht="12" customHeight="1" thickBot="1">
      <c r="A144" s="12" t="s">
        <v>252</v>
      </c>
      <c r="B144" s="6" t="s">
        <v>356</v>
      </c>
      <c r="C144" s="179"/>
    </row>
    <row r="145" spans="1:3" ht="12" customHeight="1" thickBot="1">
      <c r="A145" s="19" t="s">
        <v>19</v>
      </c>
      <c r="B145" s="101" t="s">
        <v>584</v>
      </c>
      <c r="C145" s="200">
        <f>SUM(C146:C150)</f>
        <v>0</v>
      </c>
    </row>
    <row r="146" spans="1:3" ht="12" customHeight="1">
      <c r="A146" s="14" t="s">
        <v>89</v>
      </c>
      <c r="B146" s="8" t="s">
        <v>585</v>
      </c>
      <c r="C146" s="179"/>
    </row>
    <row r="147" spans="1:3" ht="12" customHeight="1">
      <c r="A147" s="14" t="s">
        <v>90</v>
      </c>
      <c r="B147" s="8" t="s">
        <v>586</v>
      </c>
      <c r="C147" s="179"/>
    </row>
    <row r="148" spans="1:3" ht="12" customHeight="1">
      <c r="A148" s="14" t="s">
        <v>263</v>
      </c>
      <c r="B148" s="8" t="s">
        <v>587</v>
      </c>
      <c r="C148" s="179"/>
    </row>
    <row r="149" spans="1:3" ht="12" customHeight="1">
      <c r="A149" s="14" t="s">
        <v>264</v>
      </c>
      <c r="B149" s="8" t="s">
        <v>588</v>
      </c>
      <c r="C149" s="179"/>
    </row>
    <row r="150" spans="1:3" ht="12" customHeight="1" thickBot="1">
      <c r="A150" s="14" t="s">
        <v>589</v>
      </c>
      <c r="B150" s="8" t="s">
        <v>590</v>
      </c>
      <c r="C150" s="179"/>
    </row>
    <row r="151" spans="1:3" ht="12" customHeight="1" thickBot="1">
      <c r="A151" s="19" t="s">
        <v>20</v>
      </c>
      <c r="B151" s="101" t="s">
        <v>591</v>
      </c>
      <c r="C151" s="574"/>
    </row>
    <row r="152" spans="1:3" ht="12" customHeight="1" thickBot="1">
      <c r="A152" s="19" t="s">
        <v>21</v>
      </c>
      <c r="B152" s="101" t="s">
        <v>592</v>
      </c>
      <c r="C152" s="574"/>
    </row>
    <row r="153" spans="1:9" ht="15" customHeight="1" thickBot="1">
      <c r="A153" s="19" t="s">
        <v>22</v>
      </c>
      <c r="B153" s="101" t="s">
        <v>593</v>
      </c>
      <c r="C153" s="300">
        <f>+C129+C133+C140+C145+C151+C152</f>
        <v>27420</v>
      </c>
      <c r="F153" s="301"/>
      <c r="G153" s="302"/>
      <c r="H153" s="302"/>
      <c r="I153" s="302"/>
    </row>
    <row r="154" spans="1:3" s="289" customFormat="1" ht="12.75" customHeight="1" thickBot="1">
      <c r="A154" s="190" t="s">
        <v>23</v>
      </c>
      <c r="B154" s="270" t="s">
        <v>594</v>
      </c>
      <c r="C154" s="300">
        <f>+C128+C153</f>
        <v>2130979</v>
      </c>
    </row>
    <row r="155" ht="7.5" customHeight="1"/>
    <row r="156" spans="1:3" ht="15.75">
      <c r="A156" s="684" t="s">
        <v>339</v>
      </c>
      <c r="B156" s="684"/>
      <c r="C156" s="684"/>
    </row>
    <row r="157" spans="1:3" ht="15" customHeight="1" thickBot="1">
      <c r="A157" s="681" t="s">
        <v>142</v>
      </c>
      <c r="B157" s="681"/>
      <c r="C157" s="201" t="s">
        <v>185</v>
      </c>
    </row>
    <row r="158" spans="1:4" ht="13.5" customHeight="1" thickBot="1">
      <c r="A158" s="19">
        <v>1</v>
      </c>
      <c r="B158" s="25" t="s">
        <v>595</v>
      </c>
      <c r="C158" s="192">
        <f>+C62-C128</f>
        <v>162683</v>
      </c>
      <c r="D158" s="303"/>
    </row>
    <row r="159" spans="1:3" ht="27.75" customHeight="1" thickBot="1">
      <c r="A159" s="19" t="s">
        <v>14</v>
      </c>
      <c r="B159" s="25" t="s">
        <v>596</v>
      </c>
      <c r="C159" s="192">
        <f>+C86-C153</f>
        <v>162875</v>
      </c>
    </row>
  </sheetData>
  <sheetProtection/>
  <mergeCells count="6">
    <mergeCell ref="A156:C156"/>
    <mergeCell ref="A157:B157"/>
    <mergeCell ref="A1:C1"/>
    <mergeCell ref="A2:B2"/>
    <mergeCell ref="A89:C89"/>
    <mergeCell ref="A90:B90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Tiszavasvári Város Önkormányzata
2015. ÉVI KÖLTSÉGVETÉS
KÖTELEZŐ FELADATAINAK MÉRLEGE &amp;R&amp;"Times New Roman CE,Félkövér dőlt"&amp;11 2. melléklet a 21/2015.(V.27.) önkormányzati rendelethez</oddHeader>
  </headerFooter>
  <rowBreaks count="1" manualBreakCount="1">
    <brk id="88" max="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B36">
      <selection activeCell="B37" sqref="B37"/>
    </sheetView>
  </sheetViews>
  <sheetFormatPr defaultColWidth="9.00390625" defaultRowHeight="12.75"/>
  <cols>
    <col min="1" max="1" width="13.875" style="173" customWidth="1"/>
    <col min="2" max="2" width="79.125" style="174" customWidth="1"/>
    <col min="3" max="3" width="25.00390625" style="174" customWidth="1"/>
    <col min="4" max="16384" width="9.375" style="174" customWidth="1"/>
  </cols>
  <sheetData>
    <row r="1" spans="1:3" s="153" customFormat="1" ht="21" customHeight="1" thickBot="1">
      <c r="A1" s="152"/>
      <c r="B1" s="154"/>
      <c r="C1" s="324" t="e">
        <f>+CONCATENATE("9.3. melléklet a ……/",LEFT(#REF!,4),". (….) önkormányzati rendelethez")</f>
        <v>#REF!</v>
      </c>
    </row>
    <row r="2" spans="1:3" s="325" customFormat="1" ht="31.5" customHeight="1">
      <c r="A2" s="280" t="s">
        <v>177</v>
      </c>
      <c r="B2" s="248" t="s">
        <v>399</v>
      </c>
      <c r="C2" s="262" t="s">
        <v>58</v>
      </c>
    </row>
    <row r="3" spans="1:3" s="325" customFormat="1" ht="24.75" thickBot="1">
      <c r="A3" s="318" t="s">
        <v>176</v>
      </c>
      <c r="B3" s="249" t="s">
        <v>364</v>
      </c>
      <c r="C3" s="263" t="s">
        <v>49</v>
      </c>
    </row>
    <row r="4" spans="1:3" s="326" customFormat="1" ht="15.75" customHeight="1" thickBot="1">
      <c r="A4" s="156"/>
      <c r="B4" s="156"/>
      <c r="C4" s="157" t="s">
        <v>50</v>
      </c>
    </row>
    <row r="5" spans="1:3" ht="13.5" thickBot="1">
      <c r="A5" s="281" t="s">
        <v>178</v>
      </c>
      <c r="B5" s="158" t="s">
        <v>51</v>
      </c>
      <c r="C5" s="159" t="s">
        <v>52</v>
      </c>
    </row>
    <row r="6" spans="1:3" s="327" customFormat="1" ht="12.75" customHeight="1" thickBot="1">
      <c r="A6" s="127" t="s">
        <v>543</v>
      </c>
      <c r="B6" s="128" t="s">
        <v>544</v>
      </c>
      <c r="C6" s="129" t="s">
        <v>545</v>
      </c>
    </row>
    <row r="7" spans="1:3" s="327" customFormat="1" ht="15.75" customHeight="1" thickBot="1">
      <c r="A7" s="160"/>
      <c r="B7" s="161" t="s">
        <v>53</v>
      </c>
      <c r="C7" s="162"/>
    </row>
    <row r="8" spans="1:3" s="264" customFormat="1" ht="12" customHeight="1" thickBot="1">
      <c r="A8" s="127" t="s">
        <v>13</v>
      </c>
      <c r="B8" s="163" t="s">
        <v>625</v>
      </c>
      <c r="C8" s="209">
        <f>SUM(C9:C19)</f>
        <v>3989</v>
      </c>
    </row>
    <row r="9" spans="1:3" s="264" customFormat="1" ht="12" customHeight="1">
      <c r="A9" s="319" t="s">
        <v>91</v>
      </c>
      <c r="B9" s="9" t="s">
        <v>240</v>
      </c>
      <c r="C9" s="253">
        <v>50</v>
      </c>
    </row>
    <row r="10" spans="1:3" s="264" customFormat="1" ht="12" customHeight="1">
      <c r="A10" s="320" t="s">
        <v>92</v>
      </c>
      <c r="B10" s="7" t="s">
        <v>241</v>
      </c>
      <c r="C10" s="207">
        <v>1380</v>
      </c>
    </row>
    <row r="11" spans="1:3" s="264" customFormat="1" ht="12" customHeight="1">
      <c r="A11" s="320" t="s">
        <v>93</v>
      </c>
      <c r="B11" s="7" t="s">
        <v>242</v>
      </c>
      <c r="C11" s="207">
        <v>50</v>
      </c>
    </row>
    <row r="12" spans="1:3" s="264" customFormat="1" ht="12" customHeight="1">
      <c r="A12" s="320" t="s">
        <v>94</v>
      </c>
      <c r="B12" s="7" t="s">
        <v>243</v>
      </c>
      <c r="C12" s="207"/>
    </row>
    <row r="13" spans="1:3" s="264" customFormat="1" ht="12" customHeight="1">
      <c r="A13" s="320" t="s">
        <v>137</v>
      </c>
      <c r="B13" s="7" t="s">
        <v>244</v>
      </c>
      <c r="C13" s="207"/>
    </row>
    <row r="14" spans="1:3" s="264" customFormat="1" ht="12" customHeight="1">
      <c r="A14" s="320" t="s">
        <v>95</v>
      </c>
      <c r="B14" s="7" t="s">
        <v>365</v>
      </c>
      <c r="C14" s="207">
        <v>386</v>
      </c>
    </row>
    <row r="15" spans="1:3" s="264" customFormat="1" ht="12" customHeight="1">
      <c r="A15" s="320" t="s">
        <v>96</v>
      </c>
      <c r="B15" s="6" t="s">
        <v>366</v>
      </c>
      <c r="C15" s="207">
        <v>2123</v>
      </c>
    </row>
    <row r="16" spans="1:3" s="264" customFormat="1" ht="12" customHeight="1">
      <c r="A16" s="320" t="s">
        <v>106</v>
      </c>
      <c r="B16" s="7" t="s">
        <v>247</v>
      </c>
      <c r="C16" s="254"/>
    </row>
    <row r="17" spans="1:3" s="328" customFormat="1" ht="12" customHeight="1">
      <c r="A17" s="320" t="s">
        <v>107</v>
      </c>
      <c r="B17" s="7" t="s">
        <v>248</v>
      </c>
      <c r="C17" s="207"/>
    </row>
    <row r="18" spans="1:3" s="328" customFormat="1" ht="12" customHeight="1">
      <c r="A18" s="320" t="s">
        <v>108</v>
      </c>
      <c r="B18" s="7" t="s">
        <v>552</v>
      </c>
      <c r="C18" s="208"/>
    </row>
    <row r="19" spans="1:3" s="328" customFormat="1" ht="12" customHeight="1" thickBot="1">
      <c r="A19" s="320" t="s">
        <v>109</v>
      </c>
      <c r="B19" s="6" t="s">
        <v>249</v>
      </c>
      <c r="C19" s="208"/>
    </row>
    <row r="20" spans="1:3" s="264" customFormat="1" ht="12" customHeight="1" thickBot="1">
      <c r="A20" s="127" t="s">
        <v>14</v>
      </c>
      <c r="B20" s="163" t="s">
        <v>367</v>
      </c>
      <c r="C20" s="209">
        <f>SUM(C21:C23)</f>
        <v>1180</v>
      </c>
    </row>
    <row r="21" spans="1:3" s="328" customFormat="1" ht="12" customHeight="1">
      <c r="A21" s="320" t="s">
        <v>97</v>
      </c>
      <c r="B21" s="8" t="s">
        <v>217</v>
      </c>
      <c r="C21" s="207"/>
    </row>
    <row r="22" spans="1:3" s="328" customFormat="1" ht="12" customHeight="1">
      <c r="A22" s="320" t="s">
        <v>98</v>
      </c>
      <c r="B22" s="7" t="s">
        <v>368</v>
      </c>
      <c r="C22" s="207"/>
    </row>
    <row r="23" spans="1:3" s="328" customFormat="1" ht="12" customHeight="1">
      <c r="A23" s="320" t="s">
        <v>99</v>
      </c>
      <c r="B23" s="7" t="s">
        <v>369</v>
      </c>
      <c r="C23" s="207">
        <v>1180</v>
      </c>
    </row>
    <row r="24" spans="1:3" s="328" customFormat="1" ht="12" customHeight="1" thickBot="1">
      <c r="A24" s="320" t="s">
        <v>100</v>
      </c>
      <c r="B24" s="7" t="s">
        <v>645</v>
      </c>
      <c r="C24" s="207">
        <v>1180</v>
      </c>
    </row>
    <row r="25" spans="1:3" s="328" customFormat="1" ht="12" customHeight="1" thickBot="1">
      <c r="A25" s="130" t="s">
        <v>15</v>
      </c>
      <c r="B25" s="101" t="s">
        <v>152</v>
      </c>
      <c r="C25" s="236"/>
    </row>
    <row r="26" spans="1:3" s="328" customFormat="1" ht="12" customHeight="1" thickBot="1">
      <c r="A26" s="130" t="s">
        <v>16</v>
      </c>
      <c r="B26" s="101" t="s">
        <v>646</v>
      </c>
      <c r="C26" s="209">
        <f>+C27+C28</f>
        <v>0</v>
      </c>
    </row>
    <row r="27" spans="1:3" s="328" customFormat="1" ht="12" customHeight="1">
      <c r="A27" s="321" t="s">
        <v>227</v>
      </c>
      <c r="B27" s="322" t="s">
        <v>368</v>
      </c>
      <c r="C27" s="59"/>
    </row>
    <row r="28" spans="1:3" s="328" customFormat="1" ht="12" customHeight="1">
      <c r="A28" s="321" t="s">
        <v>230</v>
      </c>
      <c r="B28" s="323" t="s">
        <v>370</v>
      </c>
      <c r="C28" s="210"/>
    </row>
    <row r="29" spans="1:3" s="328" customFormat="1" ht="12" customHeight="1" thickBot="1">
      <c r="A29" s="320" t="s">
        <v>231</v>
      </c>
      <c r="B29" s="104" t="s">
        <v>647</v>
      </c>
      <c r="C29" s="62"/>
    </row>
    <row r="30" spans="1:3" s="328" customFormat="1" ht="12" customHeight="1" thickBot="1">
      <c r="A30" s="130" t="s">
        <v>17</v>
      </c>
      <c r="B30" s="101" t="s">
        <v>371</v>
      </c>
      <c r="C30" s="209">
        <f>+C31+C32+C33</f>
        <v>0</v>
      </c>
    </row>
    <row r="31" spans="1:3" s="328" customFormat="1" ht="12" customHeight="1">
      <c r="A31" s="321" t="s">
        <v>84</v>
      </c>
      <c r="B31" s="322" t="s">
        <v>254</v>
      </c>
      <c r="C31" s="59"/>
    </row>
    <row r="32" spans="1:3" s="328" customFormat="1" ht="12" customHeight="1">
      <c r="A32" s="321" t="s">
        <v>85</v>
      </c>
      <c r="B32" s="323" t="s">
        <v>255</v>
      </c>
      <c r="C32" s="210"/>
    </row>
    <row r="33" spans="1:3" s="328" customFormat="1" ht="12" customHeight="1" thickBot="1">
      <c r="A33" s="320" t="s">
        <v>86</v>
      </c>
      <c r="B33" s="104" t="s">
        <v>256</v>
      </c>
      <c r="C33" s="62"/>
    </row>
    <row r="34" spans="1:3" s="264" customFormat="1" ht="12" customHeight="1" thickBot="1">
      <c r="A34" s="130" t="s">
        <v>18</v>
      </c>
      <c r="B34" s="101" t="s">
        <v>342</v>
      </c>
      <c r="C34" s="236"/>
    </row>
    <row r="35" spans="1:3" s="264" customFormat="1" ht="12" customHeight="1" thickBot="1">
      <c r="A35" s="130" t="s">
        <v>19</v>
      </c>
      <c r="B35" s="101" t="s">
        <v>372</v>
      </c>
      <c r="C35" s="255"/>
    </row>
    <row r="36" spans="1:3" s="264" customFormat="1" ht="12" customHeight="1" thickBot="1">
      <c r="A36" s="127" t="s">
        <v>20</v>
      </c>
      <c r="B36" s="101" t="s">
        <v>648</v>
      </c>
      <c r="C36" s="256">
        <f>+C8+C20+C25+C26+C30+C34+C35</f>
        <v>5169</v>
      </c>
    </row>
    <row r="37" spans="1:3" s="264" customFormat="1" ht="12" customHeight="1" thickBot="1">
      <c r="A37" s="164" t="s">
        <v>21</v>
      </c>
      <c r="B37" s="101" t="s">
        <v>374</v>
      </c>
      <c r="C37" s="256">
        <f>+C38+C39+C40</f>
        <v>218</v>
      </c>
    </row>
    <row r="38" spans="1:3" s="264" customFormat="1" ht="12" customHeight="1">
      <c r="A38" s="321" t="s">
        <v>375</v>
      </c>
      <c r="B38" s="322" t="s">
        <v>194</v>
      </c>
      <c r="C38" s="59">
        <v>218</v>
      </c>
    </row>
    <row r="39" spans="1:3" s="264" customFormat="1" ht="12" customHeight="1">
      <c r="A39" s="321" t="s">
        <v>376</v>
      </c>
      <c r="B39" s="323" t="s">
        <v>3</v>
      </c>
      <c r="C39" s="210"/>
    </row>
    <row r="40" spans="1:3" s="328" customFormat="1" ht="12" customHeight="1" thickBot="1">
      <c r="A40" s="320" t="s">
        <v>377</v>
      </c>
      <c r="B40" s="104" t="s">
        <v>378</v>
      </c>
      <c r="C40" s="62"/>
    </row>
    <row r="41" spans="1:3" s="328" customFormat="1" ht="15" customHeight="1" thickBot="1">
      <c r="A41" s="164" t="s">
        <v>22</v>
      </c>
      <c r="B41" s="165" t="s">
        <v>379</v>
      </c>
      <c r="C41" s="259">
        <f>+C36+C37</f>
        <v>5387</v>
      </c>
    </row>
    <row r="42" spans="1:3" s="328" customFormat="1" ht="15" customHeight="1">
      <c r="A42" s="166"/>
      <c r="B42" s="167"/>
      <c r="C42" s="257"/>
    </row>
    <row r="43" spans="1:3" ht="13.5" thickBot="1">
      <c r="A43" s="168"/>
      <c r="B43" s="169"/>
      <c r="C43" s="258"/>
    </row>
    <row r="44" spans="1:3" s="327" customFormat="1" ht="16.5" customHeight="1" thickBot="1">
      <c r="A44" s="170"/>
      <c r="B44" s="171" t="s">
        <v>54</v>
      </c>
      <c r="C44" s="259"/>
    </row>
    <row r="45" spans="1:3" s="329" customFormat="1" ht="12" customHeight="1" thickBot="1">
      <c r="A45" s="130" t="s">
        <v>13</v>
      </c>
      <c r="B45" s="101" t="s">
        <v>380</v>
      </c>
      <c r="C45" s="209">
        <f>SUM(C46:C50)</f>
        <v>26829</v>
      </c>
    </row>
    <row r="46" spans="1:3" ht="12" customHeight="1">
      <c r="A46" s="320" t="s">
        <v>91</v>
      </c>
      <c r="B46" s="8" t="s">
        <v>44</v>
      </c>
      <c r="C46" s="59">
        <v>10699</v>
      </c>
    </row>
    <row r="47" spans="1:3" ht="12" customHeight="1">
      <c r="A47" s="320" t="s">
        <v>92</v>
      </c>
      <c r="B47" s="7" t="s">
        <v>161</v>
      </c>
      <c r="C47" s="61">
        <v>2927</v>
      </c>
    </row>
    <row r="48" spans="1:3" ht="12" customHeight="1">
      <c r="A48" s="320" t="s">
        <v>93</v>
      </c>
      <c r="B48" s="7" t="s">
        <v>129</v>
      </c>
      <c r="C48" s="61">
        <f>12803+400</f>
        <v>13203</v>
      </c>
    </row>
    <row r="49" spans="1:3" ht="12" customHeight="1">
      <c r="A49" s="320" t="s">
        <v>94</v>
      </c>
      <c r="B49" s="7" t="s">
        <v>162</v>
      </c>
      <c r="C49" s="61"/>
    </row>
    <row r="50" spans="1:3" ht="12" customHeight="1" thickBot="1">
      <c r="A50" s="320" t="s">
        <v>137</v>
      </c>
      <c r="B50" s="7" t="s">
        <v>163</v>
      </c>
      <c r="C50" s="61"/>
    </row>
    <row r="51" spans="1:3" ht="12" customHeight="1" thickBot="1">
      <c r="A51" s="130" t="s">
        <v>14</v>
      </c>
      <c r="B51" s="101" t="s">
        <v>381</v>
      </c>
      <c r="C51" s="209">
        <f>SUM(C52:C54)</f>
        <v>0</v>
      </c>
    </row>
    <row r="52" spans="1:3" s="329" customFormat="1" ht="12" customHeight="1">
      <c r="A52" s="320" t="s">
        <v>97</v>
      </c>
      <c r="B52" s="8" t="s">
        <v>184</v>
      </c>
      <c r="C52" s="59"/>
    </row>
    <row r="53" spans="1:3" ht="12" customHeight="1">
      <c r="A53" s="320" t="s">
        <v>98</v>
      </c>
      <c r="B53" s="7" t="s">
        <v>165</v>
      </c>
      <c r="C53" s="61"/>
    </row>
    <row r="54" spans="1:3" ht="12" customHeight="1">
      <c r="A54" s="320" t="s">
        <v>99</v>
      </c>
      <c r="B54" s="7" t="s">
        <v>55</v>
      </c>
      <c r="C54" s="61"/>
    </row>
    <row r="55" spans="1:3" ht="12" customHeight="1" thickBot="1">
      <c r="A55" s="320" t="s">
        <v>100</v>
      </c>
      <c r="B55" s="7" t="s">
        <v>629</v>
      </c>
      <c r="C55" s="61"/>
    </row>
    <row r="56" spans="1:3" ht="15" customHeight="1" thickBot="1">
      <c r="A56" s="130" t="s">
        <v>15</v>
      </c>
      <c r="B56" s="101" t="s">
        <v>7</v>
      </c>
      <c r="C56" s="236"/>
    </row>
    <row r="57" spans="1:3" ht="13.5" thickBot="1">
      <c r="A57" s="130" t="s">
        <v>16</v>
      </c>
      <c r="B57" s="172" t="s">
        <v>630</v>
      </c>
      <c r="C57" s="260">
        <f>+C45+C51+C56</f>
        <v>26829</v>
      </c>
    </row>
    <row r="58" ht="15" customHeight="1" thickBot="1">
      <c r="C58" s="261"/>
    </row>
    <row r="59" spans="1:3" ht="14.25" customHeight="1" thickBot="1">
      <c r="A59" s="175" t="s">
        <v>622</v>
      </c>
      <c r="B59" s="176"/>
      <c r="C59" s="99">
        <v>7</v>
      </c>
    </row>
    <row r="60" spans="1:3" ht="13.5" thickBot="1">
      <c r="A60" s="175" t="s">
        <v>179</v>
      </c>
      <c r="B60" s="176"/>
      <c r="C60" s="99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&amp;R20. melléklet a 21/2015.(V.27.) önkormányzati rendelethez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B43">
      <selection activeCell="B54" sqref="B54"/>
    </sheetView>
  </sheetViews>
  <sheetFormatPr defaultColWidth="9.00390625" defaultRowHeight="12.75"/>
  <cols>
    <col min="1" max="1" width="13.875" style="173" customWidth="1"/>
    <col min="2" max="2" width="79.125" style="174" customWidth="1"/>
    <col min="3" max="3" width="25.00390625" style="174" customWidth="1"/>
    <col min="4" max="16384" width="9.375" style="174" customWidth="1"/>
  </cols>
  <sheetData>
    <row r="1" spans="1:3" s="153" customFormat="1" ht="21" customHeight="1" thickBot="1">
      <c r="A1" s="152"/>
      <c r="B1" s="154"/>
      <c r="C1" s="324" t="e">
        <f>+CONCATENATE("9.3.1. melléklet a ……/",LEFT(#REF!,4),". (….) önkormányzati rendelethez")</f>
        <v>#REF!</v>
      </c>
    </row>
    <row r="2" spans="1:3" s="325" customFormat="1" ht="33" customHeight="1">
      <c r="A2" s="280" t="s">
        <v>177</v>
      </c>
      <c r="B2" s="248" t="s">
        <v>399</v>
      </c>
      <c r="C2" s="262" t="s">
        <v>58</v>
      </c>
    </row>
    <row r="3" spans="1:3" s="325" customFormat="1" ht="24.75" thickBot="1">
      <c r="A3" s="318" t="s">
        <v>176</v>
      </c>
      <c r="B3" s="249" t="s">
        <v>382</v>
      </c>
      <c r="C3" s="263" t="s">
        <v>57</v>
      </c>
    </row>
    <row r="4" spans="1:3" s="326" customFormat="1" ht="15.75" customHeight="1" thickBot="1">
      <c r="A4" s="156"/>
      <c r="B4" s="156"/>
      <c r="C4" s="157" t="s">
        <v>50</v>
      </c>
    </row>
    <row r="5" spans="1:3" ht="13.5" thickBot="1">
      <c r="A5" s="281" t="s">
        <v>178</v>
      </c>
      <c r="B5" s="158" t="s">
        <v>51</v>
      </c>
      <c r="C5" s="159" t="s">
        <v>52</v>
      </c>
    </row>
    <row r="6" spans="1:3" s="327" customFormat="1" ht="12.75" customHeight="1" thickBot="1">
      <c r="A6" s="127" t="s">
        <v>543</v>
      </c>
      <c r="B6" s="128" t="s">
        <v>544</v>
      </c>
      <c r="C6" s="129" t="s">
        <v>545</v>
      </c>
    </row>
    <row r="7" spans="1:3" s="327" customFormat="1" ht="15.75" customHeight="1" thickBot="1">
      <c r="A7" s="160"/>
      <c r="B7" s="161" t="s">
        <v>53</v>
      </c>
      <c r="C7" s="162"/>
    </row>
    <row r="8" spans="1:3" s="264" customFormat="1" ht="12" customHeight="1" thickBot="1">
      <c r="A8" s="127" t="s">
        <v>13</v>
      </c>
      <c r="B8" s="163" t="s">
        <v>625</v>
      </c>
      <c r="C8" s="209">
        <f>SUM(C9:C19)</f>
        <v>3989</v>
      </c>
    </row>
    <row r="9" spans="1:3" s="264" customFormat="1" ht="12" customHeight="1">
      <c r="A9" s="319" t="s">
        <v>91</v>
      </c>
      <c r="B9" s="9" t="s">
        <v>240</v>
      </c>
      <c r="C9" s="253">
        <v>50</v>
      </c>
    </row>
    <row r="10" spans="1:3" s="264" customFormat="1" ht="12" customHeight="1">
      <c r="A10" s="320" t="s">
        <v>92</v>
      </c>
      <c r="B10" s="7" t="s">
        <v>241</v>
      </c>
      <c r="C10" s="207">
        <v>1380</v>
      </c>
    </row>
    <row r="11" spans="1:3" s="264" customFormat="1" ht="12" customHeight="1">
      <c r="A11" s="320" t="s">
        <v>93</v>
      </c>
      <c r="B11" s="7" t="s">
        <v>242</v>
      </c>
      <c r="C11" s="207">
        <v>50</v>
      </c>
    </row>
    <row r="12" spans="1:3" s="264" customFormat="1" ht="12" customHeight="1">
      <c r="A12" s="320" t="s">
        <v>94</v>
      </c>
      <c r="B12" s="7" t="s">
        <v>243</v>
      </c>
      <c r="C12" s="207"/>
    </row>
    <row r="13" spans="1:3" s="264" customFormat="1" ht="12" customHeight="1">
      <c r="A13" s="320" t="s">
        <v>137</v>
      </c>
      <c r="B13" s="7" t="s">
        <v>244</v>
      </c>
      <c r="C13" s="207"/>
    </row>
    <row r="14" spans="1:3" s="264" customFormat="1" ht="12" customHeight="1">
      <c r="A14" s="320" t="s">
        <v>95</v>
      </c>
      <c r="B14" s="7" t="s">
        <v>365</v>
      </c>
      <c r="C14" s="207">
        <v>386</v>
      </c>
    </row>
    <row r="15" spans="1:3" s="264" customFormat="1" ht="12" customHeight="1">
      <c r="A15" s="320" t="s">
        <v>96</v>
      </c>
      <c r="B15" s="6" t="s">
        <v>366</v>
      </c>
      <c r="C15" s="207">
        <v>2123</v>
      </c>
    </row>
    <row r="16" spans="1:3" s="264" customFormat="1" ht="12" customHeight="1">
      <c r="A16" s="320" t="s">
        <v>106</v>
      </c>
      <c r="B16" s="7" t="s">
        <v>247</v>
      </c>
      <c r="C16" s="254"/>
    </row>
    <row r="17" spans="1:3" s="328" customFormat="1" ht="12" customHeight="1">
      <c r="A17" s="320" t="s">
        <v>107</v>
      </c>
      <c r="B17" s="7" t="s">
        <v>248</v>
      </c>
      <c r="C17" s="207"/>
    </row>
    <row r="18" spans="1:3" s="328" customFormat="1" ht="12" customHeight="1">
      <c r="A18" s="320" t="s">
        <v>108</v>
      </c>
      <c r="B18" s="7" t="s">
        <v>552</v>
      </c>
      <c r="C18" s="208"/>
    </row>
    <row r="19" spans="1:3" s="328" customFormat="1" ht="12" customHeight="1" thickBot="1">
      <c r="A19" s="320" t="s">
        <v>109</v>
      </c>
      <c r="B19" s="6" t="s">
        <v>249</v>
      </c>
      <c r="C19" s="208"/>
    </row>
    <row r="20" spans="1:3" s="264" customFormat="1" ht="12" customHeight="1" thickBot="1">
      <c r="A20" s="127" t="s">
        <v>14</v>
      </c>
      <c r="B20" s="163" t="s">
        <v>367</v>
      </c>
      <c r="C20" s="209">
        <f>SUM(C21:C23)</f>
        <v>0</v>
      </c>
    </row>
    <row r="21" spans="1:3" s="328" customFormat="1" ht="12" customHeight="1">
      <c r="A21" s="320" t="s">
        <v>97</v>
      </c>
      <c r="B21" s="8" t="s">
        <v>217</v>
      </c>
      <c r="C21" s="207"/>
    </row>
    <row r="22" spans="1:3" s="328" customFormat="1" ht="12" customHeight="1">
      <c r="A22" s="320" t="s">
        <v>98</v>
      </c>
      <c r="B22" s="7" t="s">
        <v>368</v>
      </c>
      <c r="C22" s="207"/>
    </row>
    <row r="23" spans="1:3" s="328" customFormat="1" ht="12" customHeight="1">
      <c r="A23" s="320" t="s">
        <v>99</v>
      </c>
      <c r="B23" s="7" t="s">
        <v>369</v>
      </c>
      <c r="C23" s="207"/>
    </row>
    <row r="24" spans="1:3" s="328" customFormat="1" ht="12" customHeight="1" thickBot="1">
      <c r="A24" s="320" t="s">
        <v>100</v>
      </c>
      <c r="B24" s="7" t="s">
        <v>645</v>
      </c>
      <c r="C24" s="207"/>
    </row>
    <row r="25" spans="1:3" s="328" customFormat="1" ht="12" customHeight="1" thickBot="1">
      <c r="A25" s="130" t="s">
        <v>15</v>
      </c>
      <c r="B25" s="101" t="s">
        <v>152</v>
      </c>
      <c r="C25" s="236"/>
    </row>
    <row r="26" spans="1:3" s="328" customFormat="1" ht="12" customHeight="1" thickBot="1">
      <c r="A26" s="130" t="s">
        <v>16</v>
      </c>
      <c r="B26" s="101" t="s">
        <v>646</v>
      </c>
      <c r="C26" s="209">
        <f>+C27+C28</f>
        <v>0</v>
      </c>
    </row>
    <row r="27" spans="1:3" s="328" customFormat="1" ht="12" customHeight="1">
      <c r="A27" s="321" t="s">
        <v>227</v>
      </c>
      <c r="B27" s="322" t="s">
        <v>368</v>
      </c>
      <c r="C27" s="59"/>
    </row>
    <row r="28" spans="1:3" s="328" customFormat="1" ht="12" customHeight="1">
      <c r="A28" s="321" t="s">
        <v>230</v>
      </c>
      <c r="B28" s="323" t="s">
        <v>370</v>
      </c>
      <c r="C28" s="210"/>
    </row>
    <row r="29" spans="1:3" s="328" customFormat="1" ht="12" customHeight="1" thickBot="1">
      <c r="A29" s="320" t="s">
        <v>231</v>
      </c>
      <c r="B29" s="104" t="s">
        <v>647</v>
      </c>
      <c r="C29" s="62"/>
    </row>
    <row r="30" spans="1:3" s="328" customFormat="1" ht="12" customHeight="1" thickBot="1">
      <c r="A30" s="130" t="s">
        <v>17</v>
      </c>
      <c r="B30" s="101" t="s">
        <v>371</v>
      </c>
      <c r="C30" s="209">
        <f>+C31+C32+C33</f>
        <v>0</v>
      </c>
    </row>
    <row r="31" spans="1:3" s="328" customFormat="1" ht="12" customHeight="1">
      <c r="A31" s="321" t="s">
        <v>84</v>
      </c>
      <c r="B31" s="322" t="s">
        <v>254</v>
      </c>
      <c r="C31" s="59"/>
    </row>
    <row r="32" spans="1:3" s="328" customFormat="1" ht="12" customHeight="1">
      <c r="A32" s="321" t="s">
        <v>85</v>
      </c>
      <c r="B32" s="323" t="s">
        <v>255</v>
      </c>
      <c r="C32" s="210"/>
    </row>
    <row r="33" spans="1:3" s="328" customFormat="1" ht="12" customHeight="1" thickBot="1">
      <c r="A33" s="320" t="s">
        <v>86</v>
      </c>
      <c r="B33" s="104" t="s">
        <v>256</v>
      </c>
      <c r="C33" s="62"/>
    </row>
    <row r="34" spans="1:3" s="264" customFormat="1" ht="12" customHeight="1" thickBot="1">
      <c r="A34" s="130" t="s">
        <v>18</v>
      </c>
      <c r="B34" s="101" t="s">
        <v>342</v>
      </c>
      <c r="C34" s="236"/>
    </row>
    <row r="35" spans="1:3" s="264" customFormat="1" ht="12" customHeight="1" thickBot="1">
      <c r="A35" s="130" t="s">
        <v>19</v>
      </c>
      <c r="B35" s="101" t="s">
        <v>372</v>
      </c>
      <c r="C35" s="255"/>
    </row>
    <row r="36" spans="1:3" s="264" customFormat="1" ht="12" customHeight="1" thickBot="1">
      <c r="A36" s="127" t="s">
        <v>20</v>
      </c>
      <c r="B36" s="101" t="s">
        <v>648</v>
      </c>
      <c r="C36" s="256">
        <f>+C8+C20+C25+C26+C30+C34+C35</f>
        <v>3989</v>
      </c>
    </row>
    <row r="37" spans="1:3" s="264" customFormat="1" ht="12" customHeight="1" thickBot="1">
      <c r="A37" s="164" t="s">
        <v>21</v>
      </c>
      <c r="B37" s="101" t="s">
        <v>374</v>
      </c>
      <c r="C37" s="256">
        <f>+C38+C39+C40</f>
        <v>218</v>
      </c>
    </row>
    <row r="38" spans="1:3" s="264" customFormat="1" ht="12" customHeight="1">
      <c r="A38" s="321" t="s">
        <v>375</v>
      </c>
      <c r="B38" s="322" t="s">
        <v>194</v>
      </c>
      <c r="C38" s="59">
        <v>218</v>
      </c>
    </row>
    <row r="39" spans="1:3" s="264" customFormat="1" ht="12" customHeight="1">
      <c r="A39" s="321" t="s">
        <v>376</v>
      </c>
      <c r="B39" s="323" t="s">
        <v>3</v>
      </c>
      <c r="C39" s="210"/>
    </row>
    <row r="40" spans="1:3" s="328" customFormat="1" ht="12" customHeight="1" thickBot="1">
      <c r="A40" s="320" t="s">
        <v>377</v>
      </c>
      <c r="B40" s="104" t="s">
        <v>378</v>
      </c>
      <c r="C40" s="62"/>
    </row>
    <row r="41" spans="1:3" s="328" customFormat="1" ht="15" customHeight="1" thickBot="1">
      <c r="A41" s="164" t="s">
        <v>22</v>
      </c>
      <c r="B41" s="165" t="s">
        <v>379</v>
      </c>
      <c r="C41" s="259">
        <f>+C36+C37</f>
        <v>4207</v>
      </c>
    </row>
    <row r="42" spans="1:3" s="328" customFormat="1" ht="15" customHeight="1">
      <c r="A42" s="166"/>
      <c r="B42" s="167"/>
      <c r="C42" s="257"/>
    </row>
    <row r="43" spans="1:3" ht="13.5" thickBot="1">
      <c r="A43" s="168"/>
      <c r="B43" s="169"/>
      <c r="C43" s="258"/>
    </row>
    <row r="44" spans="1:3" s="327" customFormat="1" ht="16.5" customHeight="1" thickBot="1">
      <c r="A44" s="170"/>
      <c r="B44" s="171" t="s">
        <v>54</v>
      </c>
      <c r="C44" s="259"/>
    </row>
    <row r="45" spans="1:3" s="329" customFormat="1" ht="12" customHeight="1" thickBot="1">
      <c r="A45" s="130" t="s">
        <v>13</v>
      </c>
      <c r="B45" s="101" t="s">
        <v>380</v>
      </c>
      <c r="C45" s="209">
        <f>SUM(C46:C50)</f>
        <v>26829</v>
      </c>
    </row>
    <row r="46" spans="1:3" ht="12" customHeight="1">
      <c r="A46" s="320" t="s">
        <v>91</v>
      </c>
      <c r="B46" s="8" t="s">
        <v>44</v>
      </c>
      <c r="C46" s="59">
        <v>10699</v>
      </c>
    </row>
    <row r="47" spans="1:3" ht="12" customHeight="1">
      <c r="A47" s="320" t="s">
        <v>92</v>
      </c>
      <c r="B47" s="7" t="s">
        <v>161</v>
      </c>
      <c r="C47" s="61">
        <v>2927</v>
      </c>
    </row>
    <row r="48" spans="1:3" ht="12" customHeight="1">
      <c r="A48" s="320" t="s">
        <v>93</v>
      </c>
      <c r="B48" s="7" t="s">
        <v>129</v>
      </c>
      <c r="C48" s="61">
        <f>12803+400</f>
        <v>13203</v>
      </c>
    </row>
    <row r="49" spans="1:3" ht="12" customHeight="1">
      <c r="A49" s="320" t="s">
        <v>94</v>
      </c>
      <c r="B49" s="7" t="s">
        <v>162</v>
      </c>
      <c r="C49" s="61"/>
    </row>
    <row r="50" spans="1:3" ht="12" customHeight="1" thickBot="1">
      <c r="A50" s="320" t="s">
        <v>137</v>
      </c>
      <c r="B50" s="7" t="s">
        <v>163</v>
      </c>
      <c r="C50" s="61"/>
    </row>
    <row r="51" spans="1:3" ht="12" customHeight="1" thickBot="1">
      <c r="A51" s="130" t="s">
        <v>14</v>
      </c>
      <c r="B51" s="101" t="s">
        <v>381</v>
      </c>
      <c r="C51" s="209">
        <f>SUM(C52:C54)</f>
        <v>0</v>
      </c>
    </row>
    <row r="52" spans="1:3" s="329" customFormat="1" ht="12" customHeight="1">
      <c r="A52" s="320" t="s">
        <v>97</v>
      </c>
      <c r="B52" s="8" t="s">
        <v>184</v>
      </c>
      <c r="C52" s="59"/>
    </row>
    <row r="53" spans="1:3" ht="12" customHeight="1">
      <c r="A53" s="320" t="s">
        <v>98</v>
      </c>
      <c r="B53" s="7" t="s">
        <v>165</v>
      </c>
      <c r="C53" s="61"/>
    </row>
    <row r="54" spans="1:3" ht="12" customHeight="1">
      <c r="A54" s="320" t="s">
        <v>99</v>
      </c>
      <c r="B54" s="7" t="s">
        <v>55</v>
      </c>
      <c r="C54" s="61"/>
    </row>
    <row r="55" spans="1:3" ht="12" customHeight="1" thickBot="1">
      <c r="A55" s="320" t="s">
        <v>100</v>
      </c>
      <c r="B55" s="7" t="s">
        <v>629</v>
      </c>
      <c r="C55" s="61"/>
    </row>
    <row r="56" spans="1:3" ht="15" customHeight="1" thickBot="1">
      <c r="A56" s="130" t="s">
        <v>15</v>
      </c>
      <c r="B56" s="101" t="s">
        <v>7</v>
      </c>
      <c r="C56" s="236"/>
    </row>
    <row r="57" spans="1:3" ht="13.5" thickBot="1">
      <c r="A57" s="130" t="s">
        <v>16</v>
      </c>
      <c r="B57" s="172" t="s">
        <v>630</v>
      </c>
      <c r="C57" s="260">
        <f>+C45+C51+C56</f>
        <v>26829</v>
      </c>
    </row>
    <row r="58" ht="15" customHeight="1" thickBot="1">
      <c r="C58" s="261"/>
    </row>
    <row r="59" spans="1:3" ht="14.25" customHeight="1" thickBot="1">
      <c r="A59" s="175" t="s">
        <v>622</v>
      </c>
      <c r="B59" s="176"/>
      <c r="C59" s="99">
        <v>7</v>
      </c>
    </row>
    <row r="60" spans="1:3" ht="13.5" thickBot="1">
      <c r="A60" s="175" t="s">
        <v>179</v>
      </c>
      <c r="B60" s="176"/>
      <c r="C60" s="99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&amp;R21. melléklet a  21/2015.(V.27.) önkormányzati rendelethez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B39">
      <selection activeCell="C47" sqref="C47"/>
    </sheetView>
  </sheetViews>
  <sheetFormatPr defaultColWidth="9.00390625" defaultRowHeight="12.75"/>
  <cols>
    <col min="1" max="1" width="13.875" style="173" customWidth="1"/>
    <col min="2" max="2" width="79.125" style="174" customWidth="1"/>
    <col min="3" max="3" width="25.00390625" style="174" customWidth="1"/>
    <col min="4" max="16384" width="9.375" style="174" customWidth="1"/>
  </cols>
  <sheetData>
    <row r="1" spans="1:3" s="153" customFormat="1" ht="21" customHeight="1" thickBot="1">
      <c r="A1" s="152"/>
      <c r="B1" s="154"/>
      <c r="C1" s="324" t="e">
        <f>+CONCATENATE("9.3. melléklet a ……/",LEFT(#REF!,4),". (….) önkormányzati rendelethez")</f>
        <v>#REF!</v>
      </c>
    </row>
    <row r="2" spans="1:3" s="325" customFormat="1" ht="36" customHeight="1">
      <c r="A2" s="280" t="s">
        <v>177</v>
      </c>
      <c r="B2" s="248" t="s">
        <v>649</v>
      </c>
      <c r="C2" s="262" t="s">
        <v>58</v>
      </c>
    </row>
    <row r="3" spans="1:3" s="325" customFormat="1" ht="24.75" thickBot="1">
      <c r="A3" s="318" t="s">
        <v>176</v>
      </c>
      <c r="B3" s="249" t="s">
        <v>364</v>
      </c>
      <c r="C3" s="263" t="s">
        <v>49</v>
      </c>
    </row>
    <row r="4" spans="1:3" s="326" customFormat="1" ht="15.75" customHeight="1" thickBot="1">
      <c r="A4" s="156"/>
      <c r="B4" s="156"/>
      <c r="C4" s="157" t="s">
        <v>50</v>
      </c>
    </row>
    <row r="5" spans="1:3" ht="13.5" thickBot="1">
      <c r="A5" s="281" t="s">
        <v>178</v>
      </c>
      <c r="B5" s="158" t="s">
        <v>51</v>
      </c>
      <c r="C5" s="159" t="s">
        <v>52</v>
      </c>
    </row>
    <row r="6" spans="1:3" s="327" customFormat="1" ht="12.75" customHeight="1" thickBot="1">
      <c r="A6" s="127" t="s">
        <v>543</v>
      </c>
      <c r="B6" s="128" t="s">
        <v>544</v>
      </c>
      <c r="C6" s="129" t="s">
        <v>545</v>
      </c>
    </row>
    <row r="7" spans="1:3" s="327" customFormat="1" ht="15.75" customHeight="1" thickBot="1">
      <c r="A7" s="160"/>
      <c r="B7" s="161" t="s">
        <v>53</v>
      </c>
      <c r="C7" s="162"/>
    </row>
    <row r="8" spans="1:3" s="264" customFormat="1" ht="12" customHeight="1" thickBot="1">
      <c r="A8" s="127" t="s">
        <v>13</v>
      </c>
      <c r="B8" s="163" t="s">
        <v>625</v>
      </c>
      <c r="C8" s="209">
        <f>SUM(C9:C19)</f>
        <v>141534</v>
      </c>
    </row>
    <row r="9" spans="1:3" s="264" customFormat="1" ht="12" customHeight="1">
      <c r="A9" s="319" t="s">
        <v>91</v>
      </c>
      <c r="B9" s="9" t="s">
        <v>240</v>
      </c>
      <c r="C9" s="253"/>
    </row>
    <row r="10" spans="1:3" s="264" customFormat="1" ht="12" customHeight="1">
      <c r="A10" s="320" t="s">
        <v>92</v>
      </c>
      <c r="B10" s="7" t="s">
        <v>241</v>
      </c>
      <c r="C10" s="207">
        <v>31343</v>
      </c>
    </row>
    <row r="11" spans="1:3" s="264" customFormat="1" ht="12" customHeight="1">
      <c r="A11" s="320" t="s">
        <v>93</v>
      </c>
      <c r="B11" s="7" t="s">
        <v>242</v>
      </c>
      <c r="C11" s="207">
        <v>54623</v>
      </c>
    </row>
    <row r="12" spans="1:3" s="264" customFormat="1" ht="12" customHeight="1">
      <c r="A12" s="320" t="s">
        <v>94</v>
      </c>
      <c r="B12" s="7" t="s">
        <v>243</v>
      </c>
      <c r="C12" s="207"/>
    </row>
    <row r="13" spans="1:3" s="264" customFormat="1" ht="12" customHeight="1">
      <c r="A13" s="320" t="s">
        <v>137</v>
      </c>
      <c r="B13" s="7" t="s">
        <v>244</v>
      </c>
      <c r="C13" s="207">
        <v>20158</v>
      </c>
    </row>
    <row r="14" spans="1:3" s="264" customFormat="1" ht="12" customHeight="1">
      <c r="A14" s="320" t="s">
        <v>95</v>
      </c>
      <c r="B14" s="7" t="s">
        <v>365</v>
      </c>
      <c r="C14" s="207">
        <v>20164</v>
      </c>
    </row>
    <row r="15" spans="1:3" s="264" customFormat="1" ht="12" customHeight="1">
      <c r="A15" s="320" t="s">
        <v>96</v>
      </c>
      <c r="B15" s="6" t="s">
        <v>366</v>
      </c>
      <c r="C15" s="207">
        <v>14764</v>
      </c>
    </row>
    <row r="16" spans="1:3" s="264" customFormat="1" ht="12" customHeight="1">
      <c r="A16" s="320" t="s">
        <v>106</v>
      </c>
      <c r="B16" s="7" t="s">
        <v>247</v>
      </c>
      <c r="C16" s="254"/>
    </row>
    <row r="17" spans="1:3" s="328" customFormat="1" ht="12" customHeight="1">
      <c r="A17" s="320" t="s">
        <v>107</v>
      </c>
      <c r="B17" s="7" t="s">
        <v>248</v>
      </c>
      <c r="C17" s="207"/>
    </row>
    <row r="18" spans="1:3" s="328" customFormat="1" ht="12" customHeight="1">
      <c r="A18" s="320" t="s">
        <v>108</v>
      </c>
      <c r="B18" s="7" t="s">
        <v>552</v>
      </c>
      <c r="C18" s="208"/>
    </row>
    <row r="19" spans="1:3" s="328" customFormat="1" ht="12" customHeight="1" thickBot="1">
      <c r="A19" s="320" t="s">
        <v>109</v>
      </c>
      <c r="B19" s="6" t="s">
        <v>249</v>
      </c>
      <c r="C19" s="208">
        <v>482</v>
      </c>
    </row>
    <row r="20" spans="1:3" s="264" customFormat="1" ht="12" customHeight="1" thickBot="1">
      <c r="A20" s="127" t="s">
        <v>14</v>
      </c>
      <c r="B20" s="163" t="s">
        <v>367</v>
      </c>
      <c r="C20" s="209">
        <f>SUM(C21:C23)</f>
        <v>1341</v>
      </c>
    </row>
    <row r="21" spans="1:3" s="328" customFormat="1" ht="12" customHeight="1">
      <c r="A21" s="320" t="s">
        <v>97</v>
      </c>
      <c r="B21" s="8" t="s">
        <v>217</v>
      </c>
      <c r="C21" s="207"/>
    </row>
    <row r="22" spans="1:3" s="328" customFormat="1" ht="12" customHeight="1">
      <c r="A22" s="320" t="s">
        <v>98</v>
      </c>
      <c r="B22" s="7" t="s">
        <v>368</v>
      </c>
      <c r="C22" s="207"/>
    </row>
    <row r="23" spans="1:3" s="328" customFormat="1" ht="12" customHeight="1">
      <c r="A23" s="320" t="s">
        <v>99</v>
      </c>
      <c r="B23" s="7" t="s">
        <v>369</v>
      </c>
      <c r="C23" s="207">
        <v>1341</v>
      </c>
    </row>
    <row r="24" spans="1:3" s="328" customFormat="1" ht="12" customHeight="1" thickBot="1">
      <c r="A24" s="320" t="s">
        <v>100</v>
      </c>
      <c r="B24" s="7" t="s">
        <v>645</v>
      </c>
      <c r="C24" s="207"/>
    </row>
    <row r="25" spans="1:3" s="328" customFormat="1" ht="12" customHeight="1" thickBot="1">
      <c r="A25" s="130" t="s">
        <v>15</v>
      </c>
      <c r="B25" s="101" t="s">
        <v>152</v>
      </c>
      <c r="C25" s="236"/>
    </row>
    <row r="26" spans="1:3" s="328" customFormat="1" ht="12" customHeight="1" thickBot="1">
      <c r="A26" s="130" t="s">
        <v>16</v>
      </c>
      <c r="B26" s="101" t="s">
        <v>646</v>
      </c>
      <c r="C26" s="209">
        <f>+C27+C28</f>
        <v>0</v>
      </c>
    </row>
    <row r="27" spans="1:3" s="328" customFormat="1" ht="12" customHeight="1">
      <c r="A27" s="321" t="s">
        <v>227</v>
      </c>
      <c r="B27" s="322" t="s">
        <v>368</v>
      </c>
      <c r="C27" s="59"/>
    </row>
    <row r="28" spans="1:3" s="328" customFormat="1" ht="12" customHeight="1">
      <c r="A28" s="321" t="s">
        <v>230</v>
      </c>
      <c r="B28" s="323" t="s">
        <v>370</v>
      </c>
      <c r="C28" s="210"/>
    </row>
    <row r="29" spans="1:3" s="328" customFormat="1" ht="12" customHeight="1" thickBot="1">
      <c r="A29" s="320" t="s">
        <v>231</v>
      </c>
      <c r="B29" s="104" t="s">
        <v>647</v>
      </c>
      <c r="C29" s="62"/>
    </row>
    <row r="30" spans="1:3" s="328" customFormat="1" ht="12" customHeight="1" thickBot="1">
      <c r="A30" s="130" t="s">
        <v>17</v>
      </c>
      <c r="B30" s="101" t="s">
        <v>371</v>
      </c>
      <c r="C30" s="209">
        <f>+C31+C32+C33</f>
        <v>0</v>
      </c>
    </row>
    <row r="31" spans="1:3" s="328" customFormat="1" ht="12" customHeight="1">
      <c r="A31" s="321" t="s">
        <v>84</v>
      </c>
      <c r="B31" s="322" t="s">
        <v>254</v>
      </c>
      <c r="C31" s="59"/>
    </row>
    <row r="32" spans="1:3" s="328" customFormat="1" ht="12" customHeight="1">
      <c r="A32" s="321" t="s">
        <v>85</v>
      </c>
      <c r="B32" s="323" t="s">
        <v>255</v>
      </c>
      <c r="C32" s="210"/>
    </row>
    <row r="33" spans="1:3" s="328" customFormat="1" ht="12" customHeight="1" thickBot="1">
      <c r="A33" s="320" t="s">
        <v>86</v>
      </c>
      <c r="B33" s="104" t="s">
        <v>256</v>
      </c>
      <c r="C33" s="62"/>
    </row>
    <row r="34" spans="1:3" s="264" customFormat="1" ht="12" customHeight="1" thickBot="1">
      <c r="A34" s="130" t="s">
        <v>18</v>
      </c>
      <c r="B34" s="101" t="s">
        <v>342</v>
      </c>
      <c r="C34" s="236"/>
    </row>
    <row r="35" spans="1:3" s="264" customFormat="1" ht="12" customHeight="1" thickBot="1">
      <c r="A35" s="130" t="s">
        <v>19</v>
      </c>
      <c r="B35" s="101" t="s">
        <v>372</v>
      </c>
      <c r="C35" s="255"/>
    </row>
    <row r="36" spans="1:3" s="264" customFormat="1" ht="12" customHeight="1" thickBot="1">
      <c r="A36" s="127" t="s">
        <v>20</v>
      </c>
      <c r="B36" s="101" t="s">
        <v>648</v>
      </c>
      <c r="C36" s="256">
        <f>+C8+C20+C25+C26+C30+C34+C35</f>
        <v>142875</v>
      </c>
    </row>
    <row r="37" spans="1:3" s="264" customFormat="1" ht="12" customHeight="1" thickBot="1">
      <c r="A37" s="164" t="s">
        <v>21</v>
      </c>
      <c r="B37" s="101" t="s">
        <v>374</v>
      </c>
      <c r="C37" s="256">
        <f>+C38+C39+C40</f>
        <v>1076</v>
      </c>
    </row>
    <row r="38" spans="1:3" s="264" customFormat="1" ht="12" customHeight="1">
      <c r="A38" s="321" t="s">
        <v>375</v>
      </c>
      <c r="B38" s="322" t="s">
        <v>194</v>
      </c>
      <c r="C38" s="59">
        <v>1076</v>
      </c>
    </row>
    <row r="39" spans="1:3" s="264" customFormat="1" ht="12" customHeight="1">
      <c r="A39" s="321" t="s">
        <v>376</v>
      </c>
      <c r="B39" s="323" t="s">
        <v>3</v>
      </c>
      <c r="C39" s="210"/>
    </row>
    <row r="40" spans="1:3" s="328" customFormat="1" ht="12" customHeight="1" thickBot="1">
      <c r="A40" s="320" t="s">
        <v>377</v>
      </c>
      <c r="B40" s="104" t="s">
        <v>378</v>
      </c>
      <c r="C40" s="62"/>
    </row>
    <row r="41" spans="1:3" s="328" customFormat="1" ht="15" customHeight="1" thickBot="1">
      <c r="A41" s="164" t="s">
        <v>22</v>
      </c>
      <c r="B41" s="165" t="s">
        <v>379</v>
      </c>
      <c r="C41" s="259">
        <f>+C36+C37</f>
        <v>143951</v>
      </c>
    </row>
    <row r="42" spans="1:3" s="328" customFormat="1" ht="15" customHeight="1">
      <c r="A42" s="166"/>
      <c r="B42" s="167"/>
      <c r="C42" s="257"/>
    </row>
    <row r="43" spans="1:3" ht="13.5" thickBot="1">
      <c r="A43" s="168"/>
      <c r="B43" s="169"/>
      <c r="C43" s="258"/>
    </row>
    <row r="44" spans="1:3" s="327" customFormat="1" ht="16.5" customHeight="1" thickBot="1">
      <c r="A44" s="170"/>
      <c r="B44" s="171" t="s">
        <v>54</v>
      </c>
      <c r="C44" s="259"/>
    </row>
    <row r="45" spans="1:3" s="329" customFormat="1" ht="12" customHeight="1" thickBot="1">
      <c r="A45" s="130" t="s">
        <v>13</v>
      </c>
      <c r="B45" s="101" t="s">
        <v>380</v>
      </c>
      <c r="C45" s="209">
        <f>SUM(C46:C50)</f>
        <v>321855</v>
      </c>
    </row>
    <row r="46" spans="1:3" ht="12" customHeight="1">
      <c r="A46" s="320" t="s">
        <v>91</v>
      </c>
      <c r="B46" s="8" t="s">
        <v>44</v>
      </c>
      <c r="C46" s="59">
        <v>60145</v>
      </c>
    </row>
    <row r="47" spans="1:3" ht="12" customHeight="1">
      <c r="A47" s="320" t="s">
        <v>92</v>
      </c>
      <c r="B47" s="7" t="s">
        <v>161</v>
      </c>
      <c r="C47" s="61">
        <v>17991</v>
      </c>
    </row>
    <row r="48" spans="1:3" ht="12" customHeight="1">
      <c r="A48" s="320" t="s">
        <v>93</v>
      </c>
      <c r="B48" s="7" t="s">
        <v>129</v>
      </c>
      <c r="C48" s="61">
        <f>242537+392+231+559</f>
        <v>243719</v>
      </c>
    </row>
    <row r="49" spans="1:3" ht="12" customHeight="1">
      <c r="A49" s="320" t="s">
        <v>94</v>
      </c>
      <c r="B49" s="7" t="s">
        <v>162</v>
      </c>
      <c r="C49" s="61"/>
    </row>
    <row r="50" spans="1:3" ht="12" customHeight="1" thickBot="1">
      <c r="A50" s="320" t="s">
        <v>137</v>
      </c>
      <c r="B50" s="7" t="s">
        <v>163</v>
      </c>
      <c r="C50" s="61"/>
    </row>
    <row r="51" spans="1:3" ht="12" customHeight="1" thickBot="1">
      <c r="A51" s="130" t="s">
        <v>14</v>
      </c>
      <c r="B51" s="101" t="s">
        <v>381</v>
      </c>
      <c r="C51" s="209">
        <f>SUM(C52:C54)</f>
        <v>3095</v>
      </c>
    </row>
    <row r="52" spans="1:3" s="329" customFormat="1" ht="12" customHeight="1">
      <c r="A52" s="320" t="s">
        <v>97</v>
      </c>
      <c r="B52" s="8" t="s">
        <v>184</v>
      </c>
      <c r="C52" s="59">
        <f>1232+275</f>
        <v>1507</v>
      </c>
    </row>
    <row r="53" spans="1:3" ht="12" customHeight="1">
      <c r="A53" s="320" t="s">
        <v>98</v>
      </c>
      <c r="B53" s="7" t="s">
        <v>165</v>
      </c>
      <c r="C53" s="61">
        <v>1588</v>
      </c>
    </row>
    <row r="54" spans="1:3" ht="12" customHeight="1">
      <c r="A54" s="320" t="s">
        <v>99</v>
      </c>
      <c r="B54" s="7" t="s">
        <v>55</v>
      </c>
      <c r="C54" s="61"/>
    </row>
    <row r="55" spans="1:3" ht="12" customHeight="1" thickBot="1">
      <c r="A55" s="320" t="s">
        <v>100</v>
      </c>
      <c r="B55" s="7" t="s">
        <v>629</v>
      </c>
      <c r="C55" s="61"/>
    </row>
    <row r="56" spans="1:3" ht="15" customHeight="1" thickBot="1">
      <c r="A56" s="130" t="s">
        <v>15</v>
      </c>
      <c r="B56" s="101" t="s">
        <v>7</v>
      </c>
      <c r="C56" s="236"/>
    </row>
    <row r="57" spans="1:3" ht="13.5" thickBot="1">
      <c r="A57" s="130" t="s">
        <v>16</v>
      </c>
      <c r="B57" s="172" t="s">
        <v>630</v>
      </c>
      <c r="C57" s="260">
        <f>+C45+C51+C56</f>
        <v>324950</v>
      </c>
    </row>
    <row r="58" ht="15" customHeight="1" thickBot="1">
      <c r="C58" s="261"/>
    </row>
    <row r="59" spans="1:3" ht="14.25" customHeight="1" thickBot="1">
      <c r="A59" s="175" t="s">
        <v>622</v>
      </c>
      <c r="B59" s="176"/>
      <c r="C59" s="99">
        <v>35</v>
      </c>
    </row>
    <row r="60" spans="1:3" ht="13.5" thickBot="1">
      <c r="A60" s="175" t="s">
        <v>179</v>
      </c>
      <c r="B60" s="176"/>
      <c r="C60" s="99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&amp;R22. melléklet a 21/2015.(V.27.) önkormányzati rendelethez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B44">
      <selection activeCell="C48" sqref="C48"/>
    </sheetView>
  </sheetViews>
  <sheetFormatPr defaultColWidth="9.00390625" defaultRowHeight="12.75"/>
  <cols>
    <col min="1" max="1" width="13.875" style="173" customWidth="1"/>
    <col min="2" max="2" width="79.125" style="174" customWidth="1"/>
    <col min="3" max="3" width="25.00390625" style="174" customWidth="1"/>
    <col min="4" max="16384" width="9.375" style="174" customWidth="1"/>
  </cols>
  <sheetData>
    <row r="1" spans="1:3" s="153" customFormat="1" ht="21" customHeight="1" thickBot="1">
      <c r="A1" s="152"/>
      <c r="B1" s="154"/>
      <c r="C1" s="324" t="e">
        <f>+CONCATENATE("9.3.1. melléklet a ……/",LEFT(#REF!,4),". (….) önkormányzati rendelethez")</f>
        <v>#REF!</v>
      </c>
    </row>
    <row r="2" spans="1:3" s="325" customFormat="1" ht="34.5" customHeight="1">
      <c r="A2" s="280" t="s">
        <v>177</v>
      </c>
      <c r="B2" s="248" t="s">
        <v>649</v>
      </c>
      <c r="C2" s="262" t="s">
        <v>58</v>
      </c>
    </row>
    <row r="3" spans="1:3" s="325" customFormat="1" ht="24.75" thickBot="1">
      <c r="A3" s="318" t="s">
        <v>176</v>
      </c>
      <c r="B3" s="249" t="s">
        <v>382</v>
      </c>
      <c r="C3" s="263" t="s">
        <v>57</v>
      </c>
    </row>
    <row r="4" spans="1:3" s="326" customFormat="1" ht="15.75" customHeight="1" thickBot="1">
      <c r="A4" s="156"/>
      <c r="B4" s="156"/>
      <c r="C4" s="157" t="s">
        <v>50</v>
      </c>
    </row>
    <row r="5" spans="1:3" ht="13.5" thickBot="1">
      <c r="A5" s="281" t="s">
        <v>178</v>
      </c>
      <c r="B5" s="158" t="s">
        <v>51</v>
      </c>
      <c r="C5" s="159" t="s">
        <v>52</v>
      </c>
    </row>
    <row r="6" spans="1:3" s="327" customFormat="1" ht="12.75" customHeight="1" thickBot="1">
      <c r="A6" s="127" t="s">
        <v>543</v>
      </c>
      <c r="B6" s="128" t="s">
        <v>544</v>
      </c>
      <c r="C6" s="129" t="s">
        <v>545</v>
      </c>
    </row>
    <row r="7" spans="1:3" s="327" customFormat="1" ht="15.75" customHeight="1" thickBot="1">
      <c r="A7" s="160"/>
      <c r="B7" s="161" t="s">
        <v>53</v>
      </c>
      <c r="C7" s="162"/>
    </row>
    <row r="8" spans="1:3" s="264" customFormat="1" ht="12" customHeight="1" thickBot="1">
      <c r="A8" s="127" t="s">
        <v>13</v>
      </c>
      <c r="B8" s="163" t="s">
        <v>625</v>
      </c>
      <c r="C8" s="209">
        <f>SUM(C9:C19)</f>
        <v>122303</v>
      </c>
    </row>
    <row r="9" spans="1:3" s="264" customFormat="1" ht="12" customHeight="1">
      <c r="A9" s="319" t="s">
        <v>91</v>
      </c>
      <c r="B9" s="9" t="s">
        <v>240</v>
      </c>
      <c r="C9" s="253"/>
    </row>
    <row r="10" spans="1:3" s="264" customFormat="1" ht="12" customHeight="1">
      <c r="A10" s="320" t="s">
        <v>92</v>
      </c>
      <c r="B10" s="7" t="s">
        <v>241</v>
      </c>
      <c r="C10" s="207">
        <v>13792</v>
      </c>
    </row>
    <row r="11" spans="1:3" s="264" customFormat="1" ht="12" customHeight="1">
      <c r="A11" s="320" t="s">
        <v>93</v>
      </c>
      <c r="B11" s="7" t="s">
        <v>242</v>
      </c>
      <c r="C11" s="207">
        <v>54623</v>
      </c>
    </row>
    <row r="12" spans="1:3" s="264" customFormat="1" ht="12" customHeight="1">
      <c r="A12" s="320" t="s">
        <v>94</v>
      </c>
      <c r="B12" s="7" t="s">
        <v>243</v>
      </c>
      <c r="C12" s="207"/>
    </row>
    <row r="13" spans="1:3" s="264" customFormat="1" ht="12" customHeight="1">
      <c r="A13" s="320" t="s">
        <v>137</v>
      </c>
      <c r="B13" s="7" t="s">
        <v>244</v>
      </c>
      <c r="C13" s="207">
        <v>20158</v>
      </c>
    </row>
    <row r="14" spans="1:3" s="264" customFormat="1" ht="12" customHeight="1">
      <c r="A14" s="320" t="s">
        <v>95</v>
      </c>
      <c r="B14" s="7" t="s">
        <v>365</v>
      </c>
      <c r="C14" s="207">
        <v>20164</v>
      </c>
    </row>
    <row r="15" spans="1:3" s="264" customFormat="1" ht="12" customHeight="1">
      <c r="A15" s="320" t="s">
        <v>96</v>
      </c>
      <c r="B15" s="6" t="s">
        <v>366</v>
      </c>
      <c r="C15" s="207">
        <v>13484</v>
      </c>
    </row>
    <row r="16" spans="1:3" s="264" customFormat="1" ht="12" customHeight="1">
      <c r="A16" s="320" t="s">
        <v>106</v>
      </c>
      <c r="B16" s="7" t="s">
        <v>247</v>
      </c>
      <c r="C16" s="254"/>
    </row>
    <row r="17" spans="1:3" s="328" customFormat="1" ht="12" customHeight="1">
      <c r="A17" s="320" t="s">
        <v>107</v>
      </c>
      <c r="B17" s="7" t="s">
        <v>248</v>
      </c>
      <c r="C17" s="207"/>
    </row>
    <row r="18" spans="1:3" s="328" customFormat="1" ht="12" customHeight="1">
      <c r="A18" s="320" t="s">
        <v>108</v>
      </c>
      <c r="B18" s="7" t="s">
        <v>552</v>
      </c>
      <c r="C18" s="208"/>
    </row>
    <row r="19" spans="1:3" s="328" customFormat="1" ht="12" customHeight="1" thickBot="1">
      <c r="A19" s="320" t="s">
        <v>109</v>
      </c>
      <c r="B19" s="6" t="s">
        <v>249</v>
      </c>
      <c r="C19" s="208">
        <v>82</v>
      </c>
    </row>
    <row r="20" spans="1:3" s="264" customFormat="1" ht="12" customHeight="1" thickBot="1">
      <c r="A20" s="127" t="s">
        <v>14</v>
      </c>
      <c r="B20" s="163" t="s">
        <v>367</v>
      </c>
      <c r="C20" s="209">
        <f>SUM(C21:C23)</f>
        <v>0</v>
      </c>
    </row>
    <row r="21" spans="1:3" s="328" customFormat="1" ht="12" customHeight="1">
      <c r="A21" s="320" t="s">
        <v>97</v>
      </c>
      <c r="B21" s="8" t="s">
        <v>217</v>
      </c>
      <c r="C21" s="207"/>
    </row>
    <row r="22" spans="1:3" s="328" customFormat="1" ht="12" customHeight="1">
      <c r="A22" s="320" t="s">
        <v>98</v>
      </c>
      <c r="B22" s="7" t="s">
        <v>368</v>
      </c>
      <c r="C22" s="207"/>
    </row>
    <row r="23" spans="1:3" s="328" customFormat="1" ht="12" customHeight="1">
      <c r="A23" s="320" t="s">
        <v>99</v>
      </c>
      <c r="B23" s="7" t="s">
        <v>369</v>
      </c>
      <c r="C23" s="207"/>
    </row>
    <row r="24" spans="1:3" s="328" customFormat="1" ht="12" customHeight="1" thickBot="1">
      <c r="A24" s="320" t="s">
        <v>100</v>
      </c>
      <c r="B24" s="7" t="s">
        <v>645</v>
      </c>
      <c r="C24" s="207"/>
    </row>
    <row r="25" spans="1:3" s="328" customFormat="1" ht="12" customHeight="1" thickBot="1">
      <c r="A25" s="130" t="s">
        <v>15</v>
      </c>
      <c r="B25" s="101" t="s">
        <v>152</v>
      </c>
      <c r="C25" s="236"/>
    </row>
    <row r="26" spans="1:3" s="328" customFormat="1" ht="12" customHeight="1" thickBot="1">
      <c r="A26" s="130" t="s">
        <v>16</v>
      </c>
      <c r="B26" s="101" t="s">
        <v>646</v>
      </c>
      <c r="C26" s="209">
        <f>+C27+C28</f>
        <v>0</v>
      </c>
    </row>
    <row r="27" spans="1:3" s="328" customFormat="1" ht="12" customHeight="1">
      <c r="A27" s="321" t="s">
        <v>227</v>
      </c>
      <c r="B27" s="322" t="s">
        <v>368</v>
      </c>
      <c r="C27" s="59"/>
    </row>
    <row r="28" spans="1:3" s="328" customFormat="1" ht="12" customHeight="1">
      <c r="A28" s="321" t="s">
        <v>230</v>
      </c>
      <c r="B28" s="323" t="s">
        <v>370</v>
      </c>
      <c r="C28" s="210"/>
    </row>
    <row r="29" spans="1:3" s="328" customFormat="1" ht="12" customHeight="1" thickBot="1">
      <c r="A29" s="320" t="s">
        <v>231</v>
      </c>
      <c r="B29" s="104" t="s">
        <v>647</v>
      </c>
      <c r="C29" s="62"/>
    </row>
    <row r="30" spans="1:3" s="328" customFormat="1" ht="12" customHeight="1" thickBot="1">
      <c r="A30" s="130" t="s">
        <v>17</v>
      </c>
      <c r="B30" s="101" t="s">
        <v>371</v>
      </c>
      <c r="C30" s="209">
        <f>+C31+C32+C33</f>
        <v>0</v>
      </c>
    </row>
    <row r="31" spans="1:3" s="328" customFormat="1" ht="12" customHeight="1">
      <c r="A31" s="321" t="s">
        <v>84</v>
      </c>
      <c r="B31" s="322" t="s">
        <v>254</v>
      </c>
      <c r="C31" s="59"/>
    </row>
    <row r="32" spans="1:3" s="328" customFormat="1" ht="12" customHeight="1">
      <c r="A32" s="321" t="s">
        <v>85</v>
      </c>
      <c r="B32" s="323" t="s">
        <v>255</v>
      </c>
      <c r="C32" s="210"/>
    </row>
    <row r="33" spans="1:3" s="328" customFormat="1" ht="12" customHeight="1" thickBot="1">
      <c r="A33" s="320" t="s">
        <v>86</v>
      </c>
      <c r="B33" s="104" t="s">
        <v>256</v>
      </c>
      <c r="C33" s="62"/>
    </row>
    <row r="34" spans="1:3" s="264" customFormat="1" ht="12" customHeight="1" thickBot="1">
      <c r="A34" s="130" t="s">
        <v>18</v>
      </c>
      <c r="B34" s="101" t="s">
        <v>342</v>
      </c>
      <c r="C34" s="236"/>
    </row>
    <row r="35" spans="1:3" s="264" customFormat="1" ht="12" customHeight="1" thickBot="1">
      <c r="A35" s="130" t="s">
        <v>19</v>
      </c>
      <c r="B35" s="101" t="s">
        <v>372</v>
      </c>
      <c r="C35" s="255"/>
    </row>
    <row r="36" spans="1:3" s="264" customFormat="1" ht="12" customHeight="1" thickBot="1">
      <c r="A36" s="127" t="s">
        <v>20</v>
      </c>
      <c r="B36" s="101" t="s">
        <v>648</v>
      </c>
      <c r="C36" s="256">
        <f>+C8+C20+C25+C26+C30+C34+C35</f>
        <v>122303</v>
      </c>
    </row>
    <row r="37" spans="1:3" s="264" customFormat="1" ht="12" customHeight="1" thickBot="1">
      <c r="A37" s="164" t="s">
        <v>21</v>
      </c>
      <c r="B37" s="101" t="s">
        <v>374</v>
      </c>
      <c r="C37" s="256">
        <f>+C38+C39+C40</f>
        <v>1076</v>
      </c>
    </row>
    <row r="38" spans="1:3" s="264" customFormat="1" ht="12" customHeight="1">
      <c r="A38" s="321" t="s">
        <v>375</v>
      </c>
      <c r="B38" s="322" t="s">
        <v>194</v>
      </c>
      <c r="C38" s="59">
        <v>1076</v>
      </c>
    </row>
    <row r="39" spans="1:3" s="264" customFormat="1" ht="12" customHeight="1">
      <c r="A39" s="321" t="s">
        <v>376</v>
      </c>
      <c r="B39" s="323" t="s">
        <v>3</v>
      </c>
      <c r="C39" s="210"/>
    </row>
    <row r="40" spans="1:3" s="328" customFormat="1" ht="12" customHeight="1" thickBot="1">
      <c r="A40" s="320" t="s">
        <v>377</v>
      </c>
      <c r="B40" s="104" t="s">
        <v>378</v>
      </c>
      <c r="C40" s="62"/>
    </row>
    <row r="41" spans="1:3" s="328" customFormat="1" ht="15" customHeight="1" thickBot="1">
      <c r="A41" s="164" t="s">
        <v>22</v>
      </c>
      <c r="B41" s="165" t="s">
        <v>379</v>
      </c>
      <c r="C41" s="259">
        <f>+C36+C37</f>
        <v>123379</v>
      </c>
    </row>
    <row r="42" spans="1:3" s="328" customFormat="1" ht="15" customHeight="1">
      <c r="A42" s="166"/>
      <c r="B42" s="167"/>
      <c r="C42" s="257"/>
    </row>
    <row r="43" spans="1:3" ht="13.5" thickBot="1">
      <c r="A43" s="168"/>
      <c r="B43" s="169"/>
      <c r="C43" s="258"/>
    </row>
    <row r="44" spans="1:3" s="327" customFormat="1" ht="16.5" customHeight="1" thickBot="1">
      <c r="A44" s="170"/>
      <c r="B44" s="171" t="s">
        <v>54</v>
      </c>
      <c r="C44" s="259"/>
    </row>
    <row r="45" spans="1:3" s="329" customFormat="1" ht="12" customHeight="1" thickBot="1">
      <c r="A45" s="130" t="s">
        <v>13</v>
      </c>
      <c r="B45" s="101" t="s">
        <v>380</v>
      </c>
      <c r="C45" s="209">
        <f>SUM(C46:C50)</f>
        <v>292920</v>
      </c>
    </row>
    <row r="46" spans="1:3" ht="12" customHeight="1">
      <c r="A46" s="320" t="s">
        <v>91</v>
      </c>
      <c r="B46" s="8" t="s">
        <v>44</v>
      </c>
      <c r="C46" s="59">
        <v>53702</v>
      </c>
    </row>
    <row r="47" spans="1:3" ht="12" customHeight="1">
      <c r="A47" s="320" t="s">
        <v>92</v>
      </c>
      <c r="B47" s="7" t="s">
        <v>161</v>
      </c>
      <c r="C47" s="61">
        <v>16203</v>
      </c>
    </row>
    <row r="48" spans="1:3" ht="12" customHeight="1">
      <c r="A48" s="320" t="s">
        <v>93</v>
      </c>
      <c r="B48" s="7" t="s">
        <v>129</v>
      </c>
      <c r="C48" s="61">
        <f>221833+392+231+559</f>
        <v>223015</v>
      </c>
    </row>
    <row r="49" spans="1:3" ht="12" customHeight="1">
      <c r="A49" s="320" t="s">
        <v>94</v>
      </c>
      <c r="B49" s="7" t="s">
        <v>162</v>
      </c>
      <c r="C49" s="61"/>
    </row>
    <row r="50" spans="1:3" ht="12" customHeight="1" thickBot="1">
      <c r="A50" s="320" t="s">
        <v>137</v>
      </c>
      <c r="B50" s="7" t="s">
        <v>163</v>
      </c>
      <c r="C50" s="61"/>
    </row>
    <row r="51" spans="1:3" ht="12" customHeight="1" thickBot="1">
      <c r="A51" s="130" t="s">
        <v>14</v>
      </c>
      <c r="B51" s="101" t="s">
        <v>381</v>
      </c>
      <c r="C51" s="209">
        <f>SUM(C52:C54)</f>
        <v>1507</v>
      </c>
    </row>
    <row r="52" spans="1:3" s="329" customFormat="1" ht="12" customHeight="1">
      <c r="A52" s="320" t="s">
        <v>97</v>
      </c>
      <c r="B52" s="8" t="s">
        <v>184</v>
      </c>
      <c r="C52" s="59">
        <f>1232+275</f>
        <v>1507</v>
      </c>
    </row>
    <row r="53" spans="1:3" ht="12" customHeight="1">
      <c r="A53" s="320" t="s">
        <v>98</v>
      </c>
      <c r="B53" s="7" t="s">
        <v>165</v>
      </c>
      <c r="C53" s="61"/>
    </row>
    <row r="54" spans="1:3" ht="12" customHeight="1">
      <c r="A54" s="320" t="s">
        <v>99</v>
      </c>
      <c r="B54" s="7" t="s">
        <v>55</v>
      </c>
      <c r="C54" s="61"/>
    </row>
    <row r="55" spans="1:3" ht="12" customHeight="1" thickBot="1">
      <c r="A55" s="320" t="s">
        <v>100</v>
      </c>
      <c r="B55" s="7" t="s">
        <v>629</v>
      </c>
      <c r="C55" s="61"/>
    </row>
    <row r="56" spans="1:3" ht="15" customHeight="1" thickBot="1">
      <c r="A56" s="130" t="s">
        <v>15</v>
      </c>
      <c r="B56" s="101" t="s">
        <v>7</v>
      </c>
      <c r="C56" s="236"/>
    </row>
    <row r="57" spans="1:3" ht="13.5" thickBot="1">
      <c r="A57" s="130" t="s">
        <v>16</v>
      </c>
      <c r="B57" s="172" t="s">
        <v>630</v>
      </c>
      <c r="C57" s="260">
        <f>+C45+C51+C56</f>
        <v>294427</v>
      </c>
    </row>
    <row r="58" ht="15" customHeight="1" thickBot="1">
      <c r="C58" s="261"/>
    </row>
    <row r="59" spans="1:3" ht="14.25" customHeight="1" thickBot="1">
      <c r="A59" s="175" t="s">
        <v>622</v>
      </c>
      <c r="B59" s="176"/>
      <c r="C59" s="99">
        <v>35</v>
      </c>
    </row>
    <row r="60" spans="1:3" ht="13.5" thickBot="1">
      <c r="A60" s="175" t="s">
        <v>179</v>
      </c>
      <c r="B60" s="176"/>
      <c r="C60" s="99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&amp;R23. melléklet a  21/2015.(V.27.) önkormányzati rendelethez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B46">
      <selection activeCell="C52" sqref="C52"/>
    </sheetView>
  </sheetViews>
  <sheetFormatPr defaultColWidth="9.00390625" defaultRowHeight="12.75"/>
  <cols>
    <col min="1" max="1" width="13.875" style="173" customWidth="1"/>
    <col min="2" max="2" width="79.125" style="174" customWidth="1"/>
    <col min="3" max="3" width="25.00390625" style="174" customWidth="1"/>
    <col min="4" max="16384" width="9.375" style="174" customWidth="1"/>
  </cols>
  <sheetData>
    <row r="1" spans="1:3" s="153" customFormat="1" ht="21" customHeight="1" thickBot="1">
      <c r="A1" s="152"/>
      <c r="B1" s="154"/>
      <c r="C1" s="324" t="e">
        <f>+CONCATENATE("9.3. melléklet a ……/",LEFT(#REF!,4),". (….) önkormányzati rendelethez")</f>
        <v>#REF!</v>
      </c>
    </row>
    <row r="2" spans="1:3" s="325" customFormat="1" ht="33.75" customHeight="1">
      <c r="A2" s="280" t="s">
        <v>177</v>
      </c>
      <c r="B2" s="248" t="s">
        <v>650</v>
      </c>
      <c r="C2" s="262" t="s">
        <v>58</v>
      </c>
    </row>
    <row r="3" spans="1:3" s="325" customFormat="1" ht="24.75" thickBot="1">
      <c r="A3" s="318" t="s">
        <v>176</v>
      </c>
      <c r="B3" s="249" t="s">
        <v>364</v>
      </c>
      <c r="C3" s="263" t="s">
        <v>49</v>
      </c>
    </row>
    <row r="4" spans="1:3" s="326" customFormat="1" ht="15.75" customHeight="1" thickBot="1">
      <c r="A4" s="156"/>
      <c r="B4" s="156"/>
      <c r="C4" s="157" t="s">
        <v>50</v>
      </c>
    </row>
    <row r="5" spans="1:3" ht="13.5" thickBot="1">
      <c r="A5" s="281" t="s">
        <v>178</v>
      </c>
      <c r="B5" s="158" t="s">
        <v>51</v>
      </c>
      <c r="C5" s="159" t="s">
        <v>52</v>
      </c>
    </row>
    <row r="6" spans="1:3" s="327" customFormat="1" ht="12.75" customHeight="1" thickBot="1">
      <c r="A6" s="127" t="s">
        <v>543</v>
      </c>
      <c r="B6" s="128" t="s">
        <v>544</v>
      </c>
      <c r="C6" s="129" t="s">
        <v>545</v>
      </c>
    </row>
    <row r="7" spans="1:3" s="327" customFormat="1" ht="15.75" customHeight="1" thickBot="1">
      <c r="A7" s="160"/>
      <c r="B7" s="161" t="s">
        <v>53</v>
      </c>
      <c r="C7" s="162"/>
    </row>
    <row r="8" spans="1:3" s="264" customFormat="1" ht="12" customHeight="1" thickBot="1">
      <c r="A8" s="127" t="s">
        <v>13</v>
      </c>
      <c r="B8" s="163" t="s">
        <v>625</v>
      </c>
      <c r="C8" s="209">
        <f>SUM(C9:C19)</f>
        <v>195039</v>
      </c>
    </row>
    <row r="9" spans="1:3" s="264" customFormat="1" ht="12" customHeight="1">
      <c r="A9" s="319" t="s">
        <v>91</v>
      </c>
      <c r="B9" s="9" t="s">
        <v>240</v>
      </c>
      <c r="C9" s="253"/>
    </row>
    <row r="10" spans="1:3" s="264" customFormat="1" ht="12" customHeight="1">
      <c r="A10" s="320" t="s">
        <v>92</v>
      </c>
      <c r="B10" s="7" t="s">
        <v>241</v>
      </c>
      <c r="C10" s="207">
        <v>26597</v>
      </c>
    </row>
    <row r="11" spans="1:3" s="264" customFormat="1" ht="12" customHeight="1">
      <c r="A11" s="320" t="s">
        <v>93</v>
      </c>
      <c r="B11" s="7" t="s">
        <v>242</v>
      </c>
      <c r="C11" s="207">
        <v>10560</v>
      </c>
    </row>
    <row r="12" spans="1:3" s="264" customFormat="1" ht="12" customHeight="1">
      <c r="A12" s="320" t="s">
        <v>94</v>
      </c>
      <c r="B12" s="7" t="s">
        <v>243</v>
      </c>
      <c r="C12" s="207"/>
    </row>
    <row r="13" spans="1:3" s="264" customFormat="1" ht="12" customHeight="1">
      <c r="A13" s="320" t="s">
        <v>137</v>
      </c>
      <c r="B13" s="7" t="s">
        <v>244</v>
      </c>
      <c r="C13" s="207">
        <f>150634+1257</f>
        <v>151891</v>
      </c>
    </row>
    <row r="14" spans="1:3" s="264" customFormat="1" ht="12" customHeight="1">
      <c r="A14" s="320" t="s">
        <v>95</v>
      </c>
      <c r="B14" s="7" t="s">
        <v>365</v>
      </c>
      <c r="C14" s="207">
        <v>5951</v>
      </c>
    </row>
    <row r="15" spans="1:3" s="264" customFormat="1" ht="12" customHeight="1">
      <c r="A15" s="320" t="s">
        <v>96</v>
      </c>
      <c r="B15" s="6" t="s">
        <v>366</v>
      </c>
      <c r="C15" s="207"/>
    </row>
    <row r="16" spans="1:3" s="264" customFormat="1" ht="12" customHeight="1">
      <c r="A16" s="320" t="s">
        <v>106</v>
      </c>
      <c r="B16" s="7" t="s">
        <v>247</v>
      </c>
      <c r="C16" s="254">
        <v>40</v>
      </c>
    </row>
    <row r="17" spans="1:3" s="328" customFormat="1" ht="12" customHeight="1">
      <c r="A17" s="320" t="s">
        <v>107</v>
      </c>
      <c r="B17" s="7" t="s">
        <v>248</v>
      </c>
      <c r="C17" s="207"/>
    </row>
    <row r="18" spans="1:3" s="328" customFormat="1" ht="12" customHeight="1">
      <c r="A18" s="320" t="s">
        <v>108</v>
      </c>
      <c r="B18" s="7" t="s">
        <v>552</v>
      </c>
      <c r="C18" s="208"/>
    </row>
    <row r="19" spans="1:3" s="328" customFormat="1" ht="12" customHeight="1" thickBot="1">
      <c r="A19" s="320" t="s">
        <v>109</v>
      </c>
      <c r="B19" s="6" t="s">
        <v>249</v>
      </c>
      <c r="C19" s="208"/>
    </row>
    <row r="20" spans="1:3" s="264" customFormat="1" ht="12" customHeight="1" thickBot="1">
      <c r="A20" s="127" t="s">
        <v>14</v>
      </c>
      <c r="B20" s="163" t="s">
        <v>367</v>
      </c>
      <c r="C20" s="209">
        <f>SUM(C21:C23)</f>
        <v>95843</v>
      </c>
    </row>
    <row r="21" spans="1:3" s="328" customFormat="1" ht="12" customHeight="1">
      <c r="A21" s="320" t="s">
        <v>97</v>
      </c>
      <c r="B21" s="8" t="s">
        <v>217</v>
      </c>
      <c r="C21" s="207"/>
    </row>
    <row r="22" spans="1:3" s="328" customFormat="1" ht="12" customHeight="1">
      <c r="A22" s="320" t="s">
        <v>98</v>
      </c>
      <c r="B22" s="7" t="s">
        <v>368</v>
      </c>
      <c r="C22" s="207"/>
    </row>
    <row r="23" spans="1:3" s="328" customFormat="1" ht="12" customHeight="1">
      <c r="A23" s="320" t="s">
        <v>99</v>
      </c>
      <c r="B23" s="7" t="s">
        <v>369</v>
      </c>
      <c r="C23" s="207">
        <v>95843</v>
      </c>
    </row>
    <row r="24" spans="1:3" s="328" customFormat="1" ht="12" customHeight="1" thickBot="1">
      <c r="A24" s="320" t="s">
        <v>100</v>
      </c>
      <c r="B24" s="7" t="s">
        <v>645</v>
      </c>
      <c r="C24" s="207"/>
    </row>
    <row r="25" spans="1:3" s="328" customFormat="1" ht="12" customHeight="1" thickBot="1">
      <c r="A25" s="130" t="s">
        <v>15</v>
      </c>
      <c r="B25" s="101" t="s">
        <v>152</v>
      </c>
      <c r="C25" s="236"/>
    </row>
    <row r="26" spans="1:3" s="328" customFormat="1" ht="12" customHeight="1" thickBot="1">
      <c r="A26" s="130" t="s">
        <v>16</v>
      </c>
      <c r="B26" s="101" t="s">
        <v>646</v>
      </c>
      <c r="C26" s="209">
        <f>+C27+C28</f>
        <v>0</v>
      </c>
    </row>
    <row r="27" spans="1:3" s="328" customFormat="1" ht="12" customHeight="1">
      <c r="A27" s="321" t="s">
        <v>227</v>
      </c>
      <c r="B27" s="322" t="s">
        <v>368</v>
      </c>
      <c r="C27" s="59"/>
    </row>
    <row r="28" spans="1:3" s="328" customFormat="1" ht="12" customHeight="1">
      <c r="A28" s="321" t="s">
        <v>230</v>
      </c>
      <c r="B28" s="323" t="s">
        <v>370</v>
      </c>
      <c r="C28" s="210"/>
    </row>
    <row r="29" spans="1:3" s="328" customFormat="1" ht="12" customHeight="1" thickBot="1">
      <c r="A29" s="320" t="s">
        <v>231</v>
      </c>
      <c r="B29" s="104" t="s">
        <v>647</v>
      </c>
      <c r="C29" s="62"/>
    </row>
    <row r="30" spans="1:3" s="328" customFormat="1" ht="12" customHeight="1" thickBot="1">
      <c r="A30" s="130" t="s">
        <v>17</v>
      </c>
      <c r="B30" s="101" t="s">
        <v>371</v>
      </c>
      <c r="C30" s="209">
        <f>+C31+C32+C33</f>
        <v>0</v>
      </c>
    </row>
    <row r="31" spans="1:3" s="328" customFormat="1" ht="12" customHeight="1">
      <c r="A31" s="321" t="s">
        <v>84</v>
      </c>
      <c r="B31" s="322" t="s">
        <v>254</v>
      </c>
      <c r="C31" s="59"/>
    </row>
    <row r="32" spans="1:3" s="328" customFormat="1" ht="12" customHeight="1">
      <c r="A32" s="321" t="s">
        <v>85</v>
      </c>
      <c r="B32" s="323" t="s">
        <v>255</v>
      </c>
      <c r="C32" s="210"/>
    </row>
    <row r="33" spans="1:3" s="328" customFormat="1" ht="12" customHeight="1" thickBot="1">
      <c r="A33" s="320" t="s">
        <v>86</v>
      </c>
      <c r="B33" s="104" t="s">
        <v>256</v>
      </c>
      <c r="C33" s="62"/>
    </row>
    <row r="34" spans="1:3" s="264" customFormat="1" ht="12" customHeight="1" thickBot="1">
      <c r="A34" s="130" t="s">
        <v>18</v>
      </c>
      <c r="B34" s="101" t="s">
        <v>342</v>
      </c>
      <c r="C34" s="236">
        <v>900</v>
      </c>
    </row>
    <row r="35" spans="1:3" s="264" customFormat="1" ht="12" customHeight="1" thickBot="1">
      <c r="A35" s="130" t="s">
        <v>19</v>
      </c>
      <c r="B35" s="101" t="s">
        <v>372</v>
      </c>
      <c r="C35" s="255"/>
    </row>
    <row r="36" spans="1:3" s="264" customFormat="1" ht="12" customHeight="1" thickBot="1">
      <c r="A36" s="127" t="s">
        <v>20</v>
      </c>
      <c r="B36" s="101" t="s">
        <v>648</v>
      </c>
      <c r="C36" s="256">
        <f>+C8+C20+C25+C26+C30+C34+C35</f>
        <v>291782</v>
      </c>
    </row>
    <row r="37" spans="1:3" s="264" customFormat="1" ht="12" customHeight="1" thickBot="1">
      <c r="A37" s="164" t="s">
        <v>21</v>
      </c>
      <c r="B37" s="101" t="s">
        <v>374</v>
      </c>
      <c r="C37" s="256">
        <f>+C38+C39+C40</f>
        <v>575</v>
      </c>
    </row>
    <row r="38" spans="1:3" s="264" customFormat="1" ht="12" customHeight="1">
      <c r="A38" s="321" t="s">
        <v>375</v>
      </c>
      <c r="B38" s="322" t="s">
        <v>194</v>
      </c>
      <c r="C38" s="59">
        <v>575</v>
      </c>
    </row>
    <row r="39" spans="1:3" s="264" customFormat="1" ht="12" customHeight="1">
      <c r="A39" s="321" t="s">
        <v>376</v>
      </c>
      <c r="B39" s="323" t="s">
        <v>3</v>
      </c>
      <c r="C39" s="210"/>
    </row>
    <row r="40" spans="1:3" s="328" customFormat="1" ht="12" customHeight="1" thickBot="1">
      <c r="A40" s="320" t="s">
        <v>377</v>
      </c>
      <c r="B40" s="104" t="s">
        <v>378</v>
      </c>
      <c r="C40" s="62"/>
    </row>
    <row r="41" spans="1:3" s="328" customFormat="1" ht="15" customHeight="1" thickBot="1">
      <c r="A41" s="164" t="s">
        <v>22</v>
      </c>
      <c r="B41" s="165" t="s">
        <v>379</v>
      </c>
      <c r="C41" s="259">
        <f>+C36+C37</f>
        <v>292357</v>
      </c>
    </row>
    <row r="42" spans="1:3" s="328" customFormat="1" ht="15" customHeight="1">
      <c r="A42" s="166"/>
      <c r="B42" s="167"/>
      <c r="C42" s="257"/>
    </row>
    <row r="43" spans="1:3" ht="13.5" thickBot="1">
      <c r="A43" s="168"/>
      <c r="B43" s="169"/>
      <c r="C43" s="258"/>
    </row>
    <row r="44" spans="1:3" s="327" customFormat="1" ht="16.5" customHeight="1" thickBot="1">
      <c r="A44" s="170"/>
      <c r="B44" s="171" t="s">
        <v>54</v>
      </c>
      <c r="C44" s="259"/>
    </row>
    <row r="45" spans="1:3" s="329" customFormat="1" ht="12" customHeight="1" thickBot="1">
      <c r="A45" s="130" t="s">
        <v>13</v>
      </c>
      <c r="B45" s="101" t="s">
        <v>380</v>
      </c>
      <c r="C45" s="209">
        <f>SUM(C46:C50)</f>
        <v>592354</v>
      </c>
    </row>
    <row r="46" spans="1:3" ht="12" customHeight="1">
      <c r="A46" s="320" t="s">
        <v>91</v>
      </c>
      <c r="B46" s="8" t="s">
        <v>44</v>
      </c>
      <c r="C46" s="59">
        <f>293431+3279</f>
        <v>296710</v>
      </c>
    </row>
    <row r="47" spans="1:3" ht="12" customHeight="1">
      <c r="A47" s="320" t="s">
        <v>92</v>
      </c>
      <c r="B47" s="7" t="s">
        <v>161</v>
      </c>
      <c r="C47" s="61">
        <f>81555+885-621-67</f>
        <v>81752</v>
      </c>
    </row>
    <row r="48" spans="1:3" ht="12" customHeight="1">
      <c r="A48" s="320" t="s">
        <v>93</v>
      </c>
      <c r="B48" s="7" t="s">
        <v>129</v>
      </c>
      <c r="C48" s="61">
        <f>211470+621+1257+477+67</f>
        <v>213892</v>
      </c>
    </row>
    <row r="49" spans="1:3" ht="12" customHeight="1">
      <c r="A49" s="320" t="s">
        <v>94</v>
      </c>
      <c r="B49" s="7" t="s">
        <v>162</v>
      </c>
      <c r="C49" s="61"/>
    </row>
    <row r="50" spans="1:3" ht="12" customHeight="1" thickBot="1">
      <c r="A50" s="320" t="s">
        <v>137</v>
      </c>
      <c r="B50" s="7" t="s">
        <v>163</v>
      </c>
      <c r="C50" s="61"/>
    </row>
    <row r="51" spans="1:3" ht="12" customHeight="1" thickBot="1">
      <c r="A51" s="130" t="s">
        <v>14</v>
      </c>
      <c r="B51" s="101" t="s">
        <v>381</v>
      </c>
      <c r="C51" s="209">
        <f>SUM(C52:C54)</f>
        <v>5448</v>
      </c>
    </row>
    <row r="52" spans="1:3" s="329" customFormat="1" ht="12" customHeight="1">
      <c r="A52" s="320" t="s">
        <v>97</v>
      </c>
      <c r="B52" s="8" t="s">
        <v>184</v>
      </c>
      <c r="C52" s="59">
        <f>1000+900+3548</f>
        <v>5448</v>
      </c>
    </row>
    <row r="53" spans="1:3" ht="12" customHeight="1">
      <c r="A53" s="320" t="s">
        <v>98</v>
      </c>
      <c r="B53" s="7" t="s">
        <v>165</v>
      </c>
      <c r="C53" s="61"/>
    </row>
    <row r="54" spans="1:3" ht="12" customHeight="1">
      <c r="A54" s="320" t="s">
        <v>99</v>
      </c>
      <c r="B54" s="7" t="s">
        <v>55</v>
      </c>
      <c r="C54" s="61"/>
    </row>
    <row r="55" spans="1:3" ht="12" customHeight="1" thickBot="1">
      <c r="A55" s="320" t="s">
        <v>100</v>
      </c>
      <c r="B55" s="7" t="s">
        <v>629</v>
      </c>
      <c r="C55" s="61"/>
    </row>
    <row r="56" spans="1:3" ht="15" customHeight="1" thickBot="1">
      <c r="A56" s="130" t="s">
        <v>15</v>
      </c>
      <c r="B56" s="101" t="s">
        <v>7</v>
      </c>
      <c r="C56" s="236"/>
    </row>
    <row r="57" spans="1:3" ht="13.5" thickBot="1">
      <c r="A57" s="130" t="s">
        <v>16</v>
      </c>
      <c r="B57" s="172" t="s">
        <v>630</v>
      </c>
      <c r="C57" s="260">
        <f>+C45+C51+C56</f>
        <v>597802</v>
      </c>
    </row>
    <row r="58" ht="15" customHeight="1" thickBot="1">
      <c r="C58" s="261"/>
    </row>
    <row r="59" spans="1:3" ht="14.25" customHeight="1" thickBot="1">
      <c r="A59" s="175" t="s">
        <v>622</v>
      </c>
      <c r="B59" s="176"/>
      <c r="C59" s="594">
        <v>160.3</v>
      </c>
    </row>
    <row r="60" spans="1:3" ht="13.5" thickBot="1">
      <c r="A60" s="175" t="s">
        <v>179</v>
      </c>
      <c r="B60" s="176"/>
      <c r="C60" s="99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&amp;R24. melléklet a 21/2015.(V.27.) önkormányzati rendelethez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B53">
      <selection activeCell="C52" sqref="C52"/>
    </sheetView>
  </sheetViews>
  <sheetFormatPr defaultColWidth="9.00390625" defaultRowHeight="12.75"/>
  <cols>
    <col min="1" max="1" width="13.875" style="173" customWidth="1"/>
    <col min="2" max="2" width="79.125" style="174" customWidth="1"/>
    <col min="3" max="3" width="25.00390625" style="174" customWidth="1"/>
    <col min="4" max="16384" width="9.375" style="174" customWidth="1"/>
  </cols>
  <sheetData>
    <row r="1" spans="1:3" s="153" customFormat="1" ht="21" customHeight="1" thickBot="1">
      <c r="A1" s="152"/>
      <c r="B1" s="154"/>
      <c r="C1" s="324" t="e">
        <f>+CONCATENATE("9.3.2. melléklet a ……/",LEFT(#REF!,4),". (….) önkormányzati rendelethez")</f>
        <v>#REF!</v>
      </c>
    </row>
    <row r="2" spans="1:3" s="325" customFormat="1" ht="34.5" customHeight="1">
      <c r="A2" s="280" t="s">
        <v>177</v>
      </c>
      <c r="B2" s="248" t="s">
        <v>650</v>
      </c>
      <c r="C2" s="262" t="s">
        <v>58</v>
      </c>
    </row>
    <row r="3" spans="1:3" s="325" customFormat="1" ht="24.75" thickBot="1">
      <c r="A3" s="318" t="s">
        <v>176</v>
      </c>
      <c r="B3" s="249" t="s">
        <v>383</v>
      </c>
      <c r="C3" s="263" t="s">
        <v>58</v>
      </c>
    </row>
    <row r="4" spans="1:3" s="326" customFormat="1" ht="15.75" customHeight="1" thickBot="1">
      <c r="A4" s="156"/>
      <c r="B4" s="156"/>
      <c r="C4" s="157" t="s">
        <v>50</v>
      </c>
    </row>
    <row r="5" spans="1:3" ht="13.5" thickBot="1">
      <c r="A5" s="281" t="s">
        <v>178</v>
      </c>
      <c r="B5" s="158" t="s">
        <v>51</v>
      </c>
      <c r="C5" s="159" t="s">
        <v>52</v>
      </c>
    </row>
    <row r="6" spans="1:3" s="327" customFormat="1" ht="12.75" customHeight="1" thickBot="1">
      <c r="A6" s="127" t="s">
        <v>543</v>
      </c>
      <c r="B6" s="128" t="s">
        <v>544</v>
      </c>
      <c r="C6" s="129" t="s">
        <v>545</v>
      </c>
    </row>
    <row r="7" spans="1:3" s="327" customFormat="1" ht="15.75" customHeight="1" thickBot="1">
      <c r="A7" s="160"/>
      <c r="B7" s="161" t="s">
        <v>53</v>
      </c>
      <c r="C7" s="162"/>
    </row>
    <row r="8" spans="1:3" s="264" customFormat="1" ht="12" customHeight="1" thickBot="1">
      <c r="A8" s="127" t="s">
        <v>13</v>
      </c>
      <c r="B8" s="163" t="s">
        <v>625</v>
      </c>
      <c r="C8" s="209">
        <f>SUM(C9:C19)</f>
        <v>190544</v>
      </c>
    </row>
    <row r="9" spans="1:3" s="264" customFormat="1" ht="12" customHeight="1">
      <c r="A9" s="319" t="s">
        <v>91</v>
      </c>
      <c r="B9" s="9" t="s">
        <v>240</v>
      </c>
      <c r="C9" s="253"/>
    </row>
    <row r="10" spans="1:3" s="264" customFormat="1" ht="12" customHeight="1">
      <c r="A10" s="320" t="s">
        <v>92</v>
      </c>
      <c r="B10" s="7" t="s">
        <v>241</v>
      </c>
      <c r="C10" s="207">
        <v>24097</v>
      </c>
    </row>
    <row r="11" spans="1:3" s="264" customFormat="1" ht="12" customHeight="1">
      <c r="A11" s="320" t="s">
        <v>93</v>
      </c>
      <c r="B11" s="7" t="s">
        <v>242</v>
      </c>
      <c r="C11" s="207">
        <v>10560</v>
      </c>
    </row>
    <row r="12" spans="1:3" s="264" customFormat="1" ht="12" customHeight="1">
      <c r="A12" s="320" t="s">
        <v>94</v>
      </c>
      <c r="B12" s="7" t="s">
        <v>243</v>
      </c>
      <c r="C12" s="207"/>
    </row>
    <row r="13" spans="1:3" s="264" customFormat="1" ht="12" customHeight="1">
      <c r="A13" s="320" t="s">
        <v>137</v>
      </c>
      <c r="B13" s="7" t="s">
        <v>244</v>
      </c>
      <c r="C13" s="207">
        <f>149314+1257</f>
        <v>150571</v>
      </c>
    </row>
    <row r="14" spans="1:3" s="264" customFormat="1" ht="12" customHeight="1">
      <c r="A14" s="320" t="s">
        <v>95</v>
      </c>
      <c r="B14" s="7" t="s">
        <v>365</v>
      </c>
      <c r="C14" s="207">
        <v>5276</v>
      </c>
    </row>
    <row r="15" spans="1:3" s="264" customFormat="1" ht="12" customHeight="1">
      <c r="A15" s="320" t="s">
        <v>96</v>
      </c>
      <c r="B15" s="6" t="s">
        <v>366</v>
      </c>
      <c r="C15" s="207"/>
    </row>
    <row r="16" spans="1:3" s="264" customFormat="1" ht="12" customHeight="1">
      <c r="A16" s="320" t="s">
        <v>106</v>
      </c>
      <c r="B16" s="7" t="s">
        <v>247</v>
      </c>
      <c r="C16" s="254">
        <v>40</v>
      </c>
    </row>
    <row r="17" spans="1:3" s="328" customFormat="1" ht="12" customHeight="1">
      <c r="A17" s="320" t="s">
        <v>107</v>
      </c>
      <c r="B17" s="7" t="s">
        <v>248</v>
      </c>
      <c r="C17" s="207"/>
    </row>
    <row r="18" spans="1:3" s="328" customFormat="1" ht="12" customHeight="1">
      <c r="A18" s="320" t="s">
        <v>108</v>
      </c>
      <c r="B18" s="7" t="s">
        <v>552</v>
      </c>
      <c r="C18" s="208"/>
    </row>
    <row r="19" spans="1:3" s="328" customFormat="1" ht="12" customHeight="1" thickBot="1">
      <c r="A19" s="320" t="s">
        <v>109</v>
      </c>
      <c r="B19" s="6" t="s">
        <v>249</v>
      </c>
      <c r="C19" s="208"/>
    </row>
    <row r="20" spans="1:3" s="264" customFormat="1" ht="12" customHeight="1" thickBot="1">
      <c r="A20" s="127" t="s">
        <v>14</v>
      </c>
      <c r="B20" s="163" t="s">
        <v>367</v>
      </c>
      <c r="C20" s="209">
        <f>SUM(C21:C23)</f>
        <v>59443</v>
      </c>
    </row>
    <row r="21" spans="1:3" s="328" customFormat="1" ht="12" customHeight="1">
      <c r="A21" s="320" t="s">
        <v>97</v>
      </c>
      <c r="B21" s="8" t="s">
        <v>217</v>
      </c>
      <c r="C21" s="207"/>
    </row>
    <row r="22" spans="1:3" s="328" customFormat="1" ht="12" customHeight="1">
      <c r="A22" s="320" t="s">
        <v>98</v>
      </c>
      <c r="B22" s="7" t="s">
        <v>368</v>
      </c>
      <c r="C22" s="207"/>
    </row>
    <row r="23" spans="1:3" s="328" customFormat="1" ht="12" customHeight="1">
      <c r="A23" s="320" t="s">
        <v>99</v>
      </c>
      <c r="B23" s="7" t="s">
        <v>369</v>
      </c>
      <c r="C23" s="207">
        <v>59443</v>
      </c>
    </row>
    <row r="24" spans="1:3" s="328" customFormat="1" ht="12" customHeight="1" thickBot="1">
      <c r="A24" s="320" t="s">
        <v>100</v>
      </c>
      <c r="B24" s="7" t="s">
        <v>645</v>
      </c>
      <c r="C24" s="207"/>
    </row>
    <row r="25" spans="1:3" s="328" customFormat="1" ht="12" customHeight="1" thickBot="1">
      <c r="A25" s="130" t="s">
        <v>15</v>
      </c>
      <c r="B25" s="101" t="s">
        <v>152</v>
      </c>
      <c r="C25" s="236"/>
    </row>
    <row r="26" spans="1:3" s="328" customFormat="1" ht="12" customHeight="1" thickBot="1">
      <c r="A26" s="130" t="s">
        <v>16</v>
      </c>
      <c r="B26" s="101" t="s">
        <v>646</v>
      </c>
      <c r="C26" s="209">
        <f>+C27+C28</f>
        <v>0</v>
      </c>
    </row>
    <row r="27" spans="1:3" s="328" customFormat="1" ht="12" customHeight="1">
      <c r="A27" s="321" t="s">
        <v>227</v>
      </c>
      <c r="B27" s="322" t="s">
        <v>368</v>
      </c>
      <c r="C27" s="59"/>
    </row>
    <row r="28" spans="1:3" s="328" customFormat="1" ht="12" customHeight="1">
      <c r="A28" s="321" t="s">
        <v>230</v>
      </c>
      <c r="B28" s="323" t="s">
        <v>370</v>
      </c>
      <c r="C28" s="210"/>
    </row>
    <row r="29" spans="1:3" s="328" customFormat="1" ht="12" customHeight="1" thickBot="1">
      <c r="A29" s="320" t="s">
        <v>231</v>
      </c>
      <c r="B29" s="104" t="s">
        <v>647</v>
      </c>
      <c r="C29" s="62"/>
    </row>
    <row r="30" spans="1:3" s="328" customFormat="1" ht="12" customHeight="1" thickBot="1">
      <c r="A30" s="130" t="s">
        <v>17</v>
      </c>
      <c r="B30" s="101" t="s">
        <v>371</v>
      </c>
      <c r="C30" s="209">
        <f>+C31+C32+C33</f>
        <v>0</v>
      </c>
    </row>
    <row r="31" spans="1:3" s="328" customFormat="1" ht="12" customHeight="1">
      <c r="A31" s="321" t="s">
        <v>84</v>
      </c>
      <c r="B31" s="322" t="s">
        <v>254</v>
      </c>
      <c r="C31" s="59"/>
    </row>
    <row r="32" spans="1:3" s="328" customFormat="1" ht="12" customHeight="1">
      <c r="A32" s="321" t="s">
        <v>85</v>
      </c>
      <c r="B32" s="323" t="s">
        <v>255</v>
      </c>
      <c r="C32" s="210"/>
    </row>
    <row r="33" spans="1:3" s="328" customFormat="1" ht="12" customHeight="1" thickBot="1">
      <c r="A33" s="320" t="s">
        <v>86</v>
      </c>
      <c r="B33" s="104" t="s">
        <v>256</v>
      </c>
      <c r="C33" s="62"/>
    </row>
    <row r="34" spans="1:3" s="264" customFormat="1" ht="12" customHeight="1" thickBot="1">
      <c r="A34" s="130" t="s">
        <v>18</v>
      </c>
      <c r="B34" s="101" t="s">
        <v>342</v>
      </c>
      <c r="C34" s="236">
        <v>900</v>
      </c>
    </row>
    <row r="35" spans="1:3" s="264" customFormat="1" ht="12" customHeight="1" thickBot="1">
      <c r="A35" s="130" t="s">
        <v>19</v>
      </c>
      <c r="B35" s="101" t="s">
        <v>372</v>
      </c>
      <c r="C35" s="255"/>
    </row>
    <row r="36" spans="1:3" s="264" customFormat="1" ht="12" customHeight="1" thickBot="1">
      <c r="A36" s="127" t="s">
        <v>20</v>
      </c>
      <c r="B36" s="101" t="s">
        <v>648</v>
      </c>
      <c r="C36" s="256">
        <f>+C8+C20+C25+C26+C30+C34+C35</f>
        <v>250887</v>
      </c>
    </row>
    <row r="37" spans="1:3" s="264" customFormat="1" ht="12" customHeight="1" thickBot="1">
      <c r="A37" s="164" t="s">
        <v>21</v>
      </c>
      <c r="B37" s="101" t="s">
        <v>374</v>
      </c>
      <c r="C37" s="256">
        <f>+C38+C39+C40</f>
        <v>575</v>
      </c>
    </row>
    <row r="38" spans="1:3" s="264" customFormat="1" ht="12" customHeight="1">
      <c r="A38" s="321" t="s">
        <v>375</v>
      </c>
      <c r="B38" s="322" t="s">
        <v>194</v>
      </c>
      <c r="C38" s="59">
        <v>575</v>
      </c>
    </row>
    <row r="39" spans="1:3" s="264" customFormat="1" ht="12" customHeight="1">
      <c r="A39" s="321" t="s">
        <v>376</v>
      </c>
      <c r="B39" s="323" t="s">
        <v>3</v>
      </c>
      <c r="C39" s="210"/>
    </row>
    <row r="40" spans="1:3" s="328" customFormat="1" ht="12" customHeight="1" thickBot="1">
      <c r="A40" s="320" t="s">
        <v>377</v>
      </c>
      <c r="B40" s="104" t="s">
        <v>378</v>
      </c>
      <c r="C40" s="62"/>
    </row>
    <row r="41" spans="1:3" s="328" customFormat="1" ht="15" customHeight="1" thickBot="1">
      <c r="A41" s="164" t="s">
        <v>22</v>
      </c>
      <c r="B41" s="165" t="s">
        <v>379</v>
      </c>
      <c r="C41" s="259">
        <f>+C36+C37</f>
        <v>251462</v>
      </c>
    </row>
    <row r="42" spans="1:3" s="328" customFormat="1" ht="15" customHeight="1">
      <c r="A42" s="166"/>
      <c r="B42" s="167"/>
      <c r="C42" s="257"/>
    </row>
    <row r="43" spans="1:3" ht="13.5" thickBot="1">
      <c r="A43" s="168"/>
      <c r="B43" s="169"/>
      <c r="C43" s="258"/>
    </row>
    <row r="44" spans="1:3" s="327" customFormat="1" ht="16.5" customHeight="1" thickBot="1">
      <c r="A44" s="170"/>
      <c r="B44" s="171" t="s">
        <v>54</v>
      </c>
      <c r="C44" s="259"/>
    </row>
    <row r="45" spans="1:3" s="329" customFormat="1" ht="12" customHeight="1" thickBot="1">
      <c r="A45" s="130" t="s">
        <v>13</v>
      </c>
      <c r="B45" s="101" t="s">
        <v>380</v>
      </c>
      <c r="C45" s="209">
        <f>SUM(C46:C50)</f>
        <v>480278</v>
      </c>
    </row>
    <row r="46" spans="1:3" ht="12" customHeight="1">
      <c r="A46" s="320" t="s">
        <v>91</v>
      </c>
      <c r="B46" s="8" t="s">
        <v>44</v>
      </c>
      <c r="C46" s="59">
        <f>220917+2583</f>
        <v>223500</v>
      </c>
    </row>
    <row r="47" spans="1:3" ht="12" customHeight="1">
      <c r="A47" s="320" t="s">
        <v>92</v>
      </c>
      <c r="B47" s="7" t="s">
        <v>161</v>
      </c>
      <c r="C47" s="61">
        <f>62144+697-448-67</f>
        <v>62326</v>
      </c>
    </row>
    <row r="48" spans="1:3" ht="12" customHeight="1">
      <c r="A48" s="320" t="s">
        <v>93</v>
      </c>
      <c r="B48" s="7" t="s">
        <v>129</v>
      </c>
      <c r="C48" s="61">
        <f>192203+448+477+67+1257</f>
        <v>194452</v>
      </c>
    </row>
    <row r="49" spans="1:3" ht="12" customHeight="1">
      <c r="A49" s="320" t="s">
        <v>94</v>
      </c>
      <c r="B49" s="7" t="s">
        <v>162</v>
      </c>
      <c r="C49" s="61"/>
    </row>
    <row r="50" spans="1:3" ht="12" customHeight="1" thickBot="1">
      <c r="A50" s="320" t="s">
        <v>137</v>
      </c>
      <c r="B50" s="7" t="s">
        <v>163</v>
      </c>
      <c r="C50" s="61"/>
    </row>
    <row r="51" spans="1:3" ht="12" customHeight="1" thickBot="1">
      <c r="A51" s="130" t="s">
        <v>14</v>
      </c>
      <c r="B51" s="101" t="s">
        <v>381</v>
      </c>
      <c r="C51" s="209">
        <f>SUM(C52:C54)</f>
        <v>5448</v>
      </c>
    </row>
    <row r="52" spans="1:3" s="329" customFormat="1" ht="12" customHeight="1">
      <c r="A52" s="320" t="s">
        <v>97</v>
      </c>
      <c r="B52" s="8" t="s">
        <v>184</v>
      </c>
      <c r="C52" s="59">
        <f>1000+3548+900</f>
        <v>5448</v>
      </c>
    </row>
    <row r="53" spans="1:3" ht="12" customHeight="1">
      <c r="A53" s="320" t="s">
        <v>98</v>
      </c>
      <c r="B53" s="7" t="s">
        <v>165</v>
      </c>
      <c r="C53" s="61"/>
    </row>
    <row r="54" spans="1:3" ht="12" customHeight="1">
      <c r="A54" s="320" t="s">
        <v>99</v>
      </c>
      <c r="B54" s="7" t="s">
        <v>55</v>
      </c>
      <c r="C54" s="61"/>
    </row>
    <row r="55" spans="1:3" ht="12" customHeight="1" thickBot="1">
      <c r="A55" s="320" t="s">
        <v>100</v>
      </c>
      <c r="B55" s="7" t="s">
        <v>629</v>
      </c>
      <c r="C55" s="61"/>
    </row>
    <row r="56" spans="1:3" ht="15" customHeight="1" thickBot="1">
      <c r="A56" s="130" t="s">
        <v>15</v>
      </c>
      <c r="B56" s="101" t="s">
        <v>7</v>
      </c>
      <c r="C56" s="236"/>
    </row>
    <row r="57" spans="1:3" ht="13.5" thickBot="1">
      <c r="A57" s="130" t="s">
        <v>16</v>
      </c>
      <c r="B57" s="172" t="s">
        <v>630</v>
      </c>
      <c r="C57" s="260">
        <f>+C45+C51+C56</f>
        <v>485726</v>
      </c>
    </row>
    <row r="58" ht="15" customHeight="1" thickBot="1">
      <c r="C58" s="261"/>
    </row>
    <row r="59" spans="1:3" ht="14.25" customHeight="1" thickBot="1">
      <c r="A59" s="175" t="s">
        <v>622</v>
      </c>
      <c r="B59" s="176"/>
      <c r="C59" s="594">
        <v>230.8</v>
      </c>
    </row>
    <row r="60" spans="1:3" ht="13.5" thickBot="1">
      <c r="A60" s="175" t="s">
        <v>179</v>
      </c>
      <c r="B60" s="176"/>
      <c r="C60" s="99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&amp;R25. melléklet a 21/2015.V.27.) önkormányzati rendelethez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B41">
      <selection activeCell="B48" sqref="B48"/>
    </sheetView>
  </sheetViews>
  <sheetFormatPr defaultColWidth="9.00390625" defaultRowHeight="12.75"/>
  <cols>
    <col min="1" max="1" width="13.875" style="173" customWidth="1"/>
    <col min="2" max="2" width="79.125" style="174" customWidth="1"/>
    <col min="3" max="3" width="25.00390625" style="174" customWidth="1"/>
    <col min="4" max="16384" width="9.375" style="174" customWidth="1"/>
  </cols>
  <sheetData>
    <row r="1" spans="1:3" s="153" customFormat="1" ht="21" customHeight="1" thickBot="1">
      <c r="A1" s="152"/>
      <c r="B1" s="154"/>
      <c r="C1" s="324" t="e">
        <f>+CONCATENATE("9.3. melléklet a ……/",LEFT(#REF!,4),". (….) önkormányzati rendelethez")</f>
        <v>#REF!</v>
      </c>
    </row>
    <row r="2" spans="1:3" s="325" customFormat="1" ht="36" customHeight="1">
      <c r="A2" s="280" t="s">
        <v>177</v>
      </c>
      <c r="B2" s="248" t="s">
        <v>651</v>
      </c>
      <c r="C2" s="262" t="s">
        <v>58</v>
      </c>
    </row>
    <row r="3" spans="1:3" s="325" customFormat="1" ht="24.75" thickBot="1">
      <c r="A3" s="318" t="s">
        <v>176</v>
      </c>
      <c r="B3" s="249" t="s">
        <v>364</v>
      </c>
      <c r="C3" s="263" t="s">
        <v>49</v>
      </c>
    </row>
    <row r="4" spans="1:3" s="326" customFormat="1" ht="15.75" customHeight="1" thickBot="1">
      <c r="A4" s="156"/>
      <c r="B4" s="156"/>
      <c r="C4" s="157" t="s">
        <v>50</v>
      </c>
    </row>
    <row r="5" spans="1:3" ht="13.5" thickBot="1">
      <c r="A5" s="281" t="s">
        <v>178</v>
      </c>
      <c r="B5" s="158" t="s">
        <v>51</v>
      </c>
      <c r="C5" s="159" t="s">
        <v>52</v>
      </c>
    </row>
    <row r="6" spans="1:3" s="327" customFormat="1" ht="12.75" customHeight="1" thickBot="1">
      <c r="A6" s="127" t="s">
        <v>543</v>
      </c>
      <c r="B6" s="128" t="s">
        <v>544</v>
      </c>
      <c r="C6" s="129" t="s">
        <v>545</v>
      </c>
    </row>
    <row r="7" spans="1:3" s="327" customFormat="1" ht="15.75" customHeight="1" thickBot="1">
      <c r="A7" s="160"/>
      <c r="B7" s="161" t="s">
        <v>53</v>
      </c>
      <c r="C7" s="162"/>
    </row>
    <row r="8" spans="1:3" s="264" customFormat="1" ht="12" customHeight="1" thickBot="1">
      <c r="A8" s="127" t="s">
        <v>13</v>
      </c>
      <c r="B8" s="163" t="s">
        <v>625</v>
      </c>
      <c r="C8" s="209">
        <f>SUM(C9:C19)</f>
        <v>5685</v>
      </c>
    </row>
    <row r="9" spans="1:3" s="264" customFormat="1" ht="12" customHeight="1">
      <c r="A9" s="319" t="s">
        <v>91</v>
      </c>
      <c r="B9" s="9" t="s">
        <v>240</v>
      </c>
      <c r="C9" s="253"/>
    </row>
    <row r="10" spans="1:3" s="264" customFormat="1" ht="12" customHeight="1">
      <c r="A10" s="320" t="s">
        <v>92</v>
      </c>
      <c r="B10" s="7" t="s">
        <v>241</v>
      </c>
      <c r="C10" s="207">
        <v>1870</v>
      </c>
    </row>
    <row r="11" spans="1:3" s="264" customFormat="1" ht="12" customHeight="1">
      <c r="A11" s="320" t="s">
        <v>93</v>
      </c>
      <c r="B11" s="7" t="s">
        <v>242</v>
      </c>
      <c r="C11" s="207"/>
    </row>
    <row r="12" spans="1:3" s="264" customFormat="1" ht="12" customHeight="1">
      <c r="A12" s="320" t="s">
        <v>94</v>
      </c>
      <c r="B12" s="7" t="s">
        <v>243</v>
      </c>
      <c r="C12" s="207"/>
    </row>
    <row r="13" spans="1:3" s="264" customFormat="1" ht="12" customHeight="1">
      <c r="A13" s="320" t="s">
        <v>137</v>
      </c>
      <c r="B13" s="7" t="s">
        <v>244</v>
      </c>
      <c r="C13" s="207">
        <v>2606</v>
      </c>
    </row>
    <row r="14" spans="1:3" s="264" customFormat="1" ht="12" customHeight="1">
      <c r="A14" s="320" t="s">
        <v>95</v>
      </c>
      <c r="B14" s="7" t="s">
        <v>365</v>
      </c>
      <c r="C14" s="207">
        <v>1209</v>
      </c>
    </row>
    <row r="15" spans="1:3" s="264" customFormat="1" ht="12" customHeight="1">
      <c r="A15" s="320" t="s">
        <v>96</v>
      </c>
      <c r="B15" s="6" t="s">
        <v>366</v>
      </c>
      <c r="C15" s="207"/>
    </row>
    <row r="16" spans="1:3" s="264" customFormat="1" ht="12" customHeight="1">
      <c r="A16" s="320" t="s">
        <v>106</v>
      </c>
      <c r="B16" s="7" t="s">
        <v>247</v>
      </c>
      <c r="C16" s="254"/>
    </row>
    <row r="17" spans="1:3" s="328" customFormat="1" ht="12" customHeight="1">
      <c r="A17" s="320" t="s">
        <v>107</v>
      </c>
      <c r="B17" s="7" t="s">
        <v>248</v>
      </c>
      <c r="C17" s="207"/>
    </row>
    <row r="18" spans="1:3" s="328" customFormat="1" ht="12" customHeight="1">
      <c r="A18" s="320" t="s">
        <v>108</v>
      </c>
      <c r="B18" s="7" t="s">
        <v>552</v>
      </c>
      <c r="C18" s="208"/>
    </row>
    <row r="19" spans="1:3" s="328" customFormat="1" ht="12" customHeight="1" thickBot="1">
      <c r="A19" s="320" t="s">
        <v>109</v>
      </c>
      <c r="B19" s="6" t="s">
        <v>249</v>
      </c>
      <c r="C19" s="208"/>
    </row>
    <row r="20" spans="1:3" s="264" customFormat="1" ht="12" customHeight="1" thickBot="1">
      <c r="A20" s="127" t="s">
        <v>14</v>
      </c>
      <c r="B20" s="163" t="s">
        <v>367</v>
      </c>
      <c r="C20" s="209">
        <f>SUM(C21:C23)</f>
        <v>0</v>
      </c>
    </row>
    <row r="21" spans="1:3" s="328" customFormat="1" ht="12" customHeight="1">
      <c r="A21" s="320" t="s">
        <v>97</v>
      </c>
      <c r="B21" s="8" t="s">
        <v>217</v>
      </c>
      <c r="C21" s="207"/>
    </row>
    <row r="22" spans="1:3" s="328" customFormat="1" ht="12" customHeight="1">
      <c r="A22" s="320" t="s">
        <v>98</v>
      </c>
      <c r="B22" s="7" t="s">
        <v>368</v>
      </c>
      <c r="C22" s="207"/>
    </row>
    <row r="23" spans="1:3" s="328" customFormat="1" ht="12" customHeight="1">
      <c r="A23" s="320" t="s">
        <v>99</v>
      </c>
      <c r="B23" s="7" t="s">
        <v>369</v>
      </c>
      <c r="C23" s="207"/>
    </row>
    <row r="24" spans="1:3" s="328" customFormat="1" ht="12" customHeight="1" thickBot="1">
      <c r="A24" s="320" t="s">
        <v>100</v>
      </c>
      <c r="B24" s="7" t="s">
        <v>645</v>
      </c>
      <c r="C24" s="207"/>
    </row>
    <row r="25" spans="1:3" s="328" customFormat="1" ht="12" customHeight="1" thickBot="1">
      <c r="A25" s="130" t="s">
        <v>15</v>
      </c>
      <c r="B25" s="101" t="s">
        <v>152</v>
      </c>
      <c r="C25" s="236"/>
    </row>
    <row r="26" spans="1:3" s="328" customFormat="1" ht="12" customHeight="1" thickBot="1">
      <c r="A26" s="130" t="s">
        <v>16</v>
      </c>
      <c r="B26" s="101" t="s">
        <v>646</v>
      </c>
      <c r="C26" s="209">
        <f>+C27+C28</f>
        <v>0</v>
      </c>
    </row>
    <row r="27" spans="1:3" s="328" customFormat="1" ht="12" customHeight="1">
      <c r="A27" s="321" t="s">
        <v>227</v>
      </c>
      <c r="B27" s="322" t="s">
        <v>368</v>
      </c>
      <c r="C27" s="59"/>
    </row>
    <row r="28" spans="1:3" s="328" customFormat="1" ht="12" customHeight="1">
      <c r="A28" s="321" t="s">
        <v>230</v>
      </c>
      <c r="B28" s="323" t="s">
        <v>370</v>
      </c>
      <c r="C28" s="210"/>
    </row>
    <row r="29" spans="1:3" s="328" customFormat="1" ht="12" customHeight="1" thickBot="1">
      <c r="A29" s="320" t="s">
        <v>231</v>
      </c>
      <c r="B29" s="104" t="s">
        <v>647</v>
      </c>
      <c r="C29" s="62"/>
    </row>
    <row r="30" spans="1:3" s="328" customFormat="1" ht="12" customHeight="1" thickBot="1">
      <c r="A30" s="130" t="s">
        <v>17</v>
      </c>
      <c r="B30" s="101" t="s">
        <v>371</v>
      </c>
      <c r="C30" s="209">
        <f>+C31+C32+C33</f>
        <v>0</v>
      </c>
    </row>
    <row r="31" spans="1:3" s="328" customFormat="1" ht="12" customHeight="1">
      <c r="A31" s="321" t="s">
        <v>84</v>
      </c>
      <c r="B31" s="322" t="s">
        <v>254</v>
      </c>
      <c r="C31" s="59"/>
    </row>
    <row r="32" spans="1:3" s="328" customFormat="1" ht="12" customHeight="1">
      <c r="A32" s="321" t="s">
        <v>85</v>
      </c>
      <c r="B32" s="323" t="s">
        <v>255</v>
      </c>
      <c r="C32" s="210"/>
    </row>
    <row r="33" spans="1:3" s="328" customFormat="1" ht="12" customHeight="1" thickBot="1">
      <c r="A33" s="320" t="s">
        <v>86</v>
      </c>
      <c r="B33" s="104" t="s">
        <v>256</v>
      </c>
      <c r="C33" s="62"/>
    </row>
    <row r="34" spans="1:3" s="264" customFormat="1" ht="12" customHeight="1" thickBot="1">
      <c r="A34" s="130" t="s">
        <v>18</v>
      </c>
      <c r="B34" s="101" t="s">
        <v>342</v>
      </c>
      <c r="C34" s="236"/>
    </row>
    <row r="35" spans="1:3" s="264" customFormat="1" ht="12" customHeight="1" thickBot="1">
      <c r="A35" s="130" t="s">
        <v>19</v>
      </c>
      <c r="B35" s="101" t="s">
        <v>372</v>
      </c>
      <c r="C35" s="255"/>
    </row>
    <row r="36" spans="1:3" s="264" customFormat="1" ht="12" customHeight="1" thickBot="1">
      <c r="A36" s="127" t="s">
        <v>20</v>
      </c>
      <c r="B36" s="101" t="s">
        <v>648</v>
      </c>
      <c r="C36" s="256">
        <f>+C8+C20+C25+C26+C30+C34+C35</f>
        <v>5685</v>
      </c>
    </row>
    <row r="37" spans="1:3" s="264" customFormat="1" ht="12" customHeight="1" thickBot="1">
      <c r="A37" s="164" t="s">
        <v>21</v>
      </c>
      <c r="B37" s="101" t="s">
        <v>374</v>
      </c>
      <c r="C37" s="256">
        <f>+C38+C39+C40</f>
        <v>17</v>
      </c>
    </row>
    <row r="38" spans="1:3" s="264" customFormat="1" ht="12" customHeight="1">
      <c r="A38" s="321" t="s">
        <v>375</v>
      </c>
      <c r="B38" s="322" t="s">
        <v>194</v>
      </c>
      <c r="C38" s="59">
        <v>17</v>
      </c>
    </row>
    <row r="39" spans="1:3" s="264" customFormat="1" ht="12" customHeight="1">
      <c r="A39" s="321" t="s">
        <v>376</v>
      </c>
      <c r="B39" s="323" t="s">
        <v>3</v>
      </c>
      <c r="C39" s="210"/>
    </row>
    <row r="40" spans="1:3" s="328" customFormat="1" ht="12" customHeight="1" thickBot="1">
      <c r="A40" s="320" t="s">
        <v>377</v>
      </c>
      <c r="B40" s="104" t="s">
        <v>378</v>
      </c>
      <c r="C40" s="62"/>
    </row>
    <row r="41" spans="1:3" s="328" customFormat="1" ht="15" customHeight="1" thickBot="1">
      <c r="A41" s="164" t="s">
        <v>22</v>
      </c>
      <c r="B41" s="165" t="s">
        <v>379</v>
      </c>
      <c r="C41" s="259">
        <f>+C36+C37</f>
        <v>5702</v>
      </c>
    </row>
    <row r="42" spans="1:3" s="328" customFormat="1" ht="15" customHeight="1">
      <c r="A42" s="166"/>
      <c r="B42" s="167"/>
      <c r="C42" s="257"/>
    </row>
    <row r="43" spans="1:3" ht="13.5" thickBot="1">
      <c r="A43" s="168"/>
      <c r="B43" s="169"/>
      <c r="C43" s="258"/>
    </row>
    <row r="44" spans="1:3" s="327" customFormat="1" ht="16.5" customHeight="1" thickBot="1">
      <c r="A44" s="170"/>
      <c r="B44" s="171" t="s">
        <v>54</v>
      </c>
      <c r="C44" s="259"/>
    </row>
    <row r="45" spans="1:3" s="329" customFormat="1" ht="12" customHeight="1" thickBot="1">
      <c r="A45" s="130" t="s">
        <v>13</v>
      </c>
      <c r="B45" s="101" t="s">
        <v>380</v>
      </c>
      <c r="C45" s="209">
        <f>SUM(C46:C50)</f>
        <v>51825</v>
      </c>
    </row>
    <row r="46" spans="1:3" ht="12" customHeight="1">
      <c r="A46" s="320" t="s">
        <v>91</v>
      </c>
      <c r="B46" s="8" t="s">
        <v>44</v>
      </c>
      <c r="C46" s="59">
        <f>30612+514</f>
        <v>31126</v>
      </c>
    </row>
    <row r="47" spans="1:3" ht="12" customHeight="1">
      <c r="A47" s="320" t="s">
        <v>92</v>
      </c>
      <c r="B47" s="7" t="s">
        <v>161</v>
      </c>
      <c r="C47" s="61">
        <f>8269+139-71-38</f>
        <v>8299</v>
      </c>
    </row>
    <row r="48" spans="1:3" ht="12" customHeight="1">
      <c r="A48" s="320" t="s">
        <v>93</v>
      </c>
      <c r="B48" s="7" t="s">
        <v>129</v>
      </c>
      <c r="C48" s="61">
        <f>12291+71+38</f>
        <v>12400</v>
      </c>
    </row>
    <row r="49" spans="1:3" ht="12" customHeight="1">
      <c r="A49" s="320" t="s">
        <v>94</v>
      </c>
      <c r="B49" s="7" t="s">
        <v>162</v>
      </c>
      <c r="C49" s="61"/>
    </row>
    <row r="50" spans="1:3" ht="12" customHeight="1" thickBot="1">
      <c r="A50" s="320" t="s">
        <v>137</v>
      </c>
      <c r="B50" s="7" t="s">
        <v>163</v>
      </c>
      <c r="C50" s="61"/>
    </row>
    <row r="51" spans="1:3" ht="12" customHeight="1" thickBot="1">
      <c r="A51" s="130" t="s">
        <v>14</v>
      </c>
      <c r="B51" s="101" t="s">
        <v>381</v>
      </c>
      <c r="C51" s="209">
        <f>SUM(C52:C54)</f>
        <v>229</v>
      </c>
    </row>
    <row r="52" spans="1:3" s="329" customFormat="1" ht="12" customHeight="1">
      <c r="A52" s="320" t="s">
        <v>97</v>
      </c>
      <c r="B52" s="8" t="s">
        <v>184</v>
      </c>
      <c r="C52" s="59">
        <v>229</v>
      </c>
    </row>
    <row r="53" spans="1:3" ht="12" customHeight="1">
      <c r="A53" s="320" t="s">
        <v>98</v>
      </c>
      <c r="B53" s="7" t="s">
        <v>165</v>
      </c>
      <c r="C53" s="61"/>
    </row>
    <row r="54" spans="1:3" ht="12" customHeight="1">
      <c r="A54" s="320" t="s">
        <v>99</v>
      </c>
      <c r="B54" s="7" t="s">
        <v>55</v>
      </c>
      <c r="C54" s="61"/>
    </row>
    <row r="55" spans="1:3" ht="12" customHeight="1" thickBot="1">
      <c r="A55" s="320" t="s">
        <v>100</v>
      </c>
      <c r="B55" s="7" t="s">
        <v>629</v>
      </c>
      <c r="C55" s="61"/>
    </row>
    <row r="56" spans="1:3" ht="15" customHeight="1" thickBot="1">
      <c r="A56" s="130" t="s">
        <v>15</v>
      </c>
      <c r="B56" s="101" t="s">
        <v>7</v>
      </c>
      <c r="C56" s="236"/>
    </row>
    <row r="57" spans="1:3" ht="13.5" thickBot="1">
      <c r="A57" s="130" t="s">
        <v>16</v>
      </c>
      <c r="B57" s="172" t="s">
        <v>630</v>
      </c>
      <c r="C57" s="260">
        <f>+C45+C51+C56</f>
        <v>52054</v>
      </c>
    </row>
    <row r="58" ht="15" customHeight="1" thickBot="1">
      <c r="C58" s="261"/>
    </row>
    <row r="59" spans="1:3" ht="14.25" customHeight="1" thickBot="1">
      <c r="A59" s="175" t="s">
        <v>622</v>
      </c>
      <c r="B59" s="176"/>
      <c r="C59" s="99">
        <v>19</v>
      </c>
    </row>
    <row r="60" spans="1:3" ht="13.5" thickBot="1">
      <c r="A60" s="175" t="s">
        <v>179</v>
      </c>
      <c r="B60" s="176"/>
      <c r="C60" s="99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&amp;R26. melléklet a 21/2015.(V.27.) önkormányzati rendelethez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B43">
      <selection activeCell="B53" sqref="B53"/>
    </sheetView>
  </sheetViews>
  <sheetFormatPr defaultColWidth="9.00390625" defaultRowHeight="12.75"/>
  <cols>
    <col min="1" max="1" width="13.875" style="173" customWidth="1"/>
    <col min="2" max="2" width="79.125" style="174" customWidth="1"/>
    <col min="3" max="3" width="25.00390625" style="174" customWidth="1"/>
    <col min="4" max="16384" width="9.375" style="174" customWidth="1"/>
  </cols>
  <sheetData>
    <row r="1" spans="1:3" s="153" customFormat="1" ht="21" customHeight="1" thickBot="1">
      <c r="A1" s="152"/>
      <c r="B1" s="154"/>
      <c r="C1" s="324" t="e">
        <f>+CONCATENATE("9.3.1. melléklet a ……/",LEFT(#REF!,4),". (….) önkormányzati rendelethez")</f>
        <v>#REF!</v>
      </c>
    </row>
    <row r="2" spans="1:3" s="325" customFormat="1" ht="36" customHeight="1">
      <c r="A2" s="280" t="s">
        <v>177</v>
      </c>
      <c r="B2" s="248" t="s">
        <v>651</v>
      </c>
      <c r="C2" s="262" t="s">
        <v>58</v>
      </c>
    </row>
    <row r="3" spans="1:3" s="325" customFormat="1" ht="24.75" thickBot="1">
      <c r="A3" s="318" t="s">
        <v>176</v>
      </c>
      <c r="B3" s="249" t="s">
        <v>382</v>
      </c>
      <c r="C3" s="263" t="s">
        <v>57</v>
      </c>
    </row>
    <row r="4" spans="1:3" s="326" customFormat="1" ht="15.75" customHeight="1" thickBot="1">
      <c r="A4" s="156"/>
      <c r="B4" s="156"/>
      <c r="C4" s="157" t="s">
        <v>50</v>
      </c>
    </row>
    <row r="5" spans="1:3" ht="13.5" thickBot="1">
      <c r="A5" s="281" t="s">
        <v>178</v>
      </c>
      <c r="B5" s="158" t="s">
        <v>51</v>
      </c>
      <c r="C5" s="159" t="s">
        <v>52</v>
      </c>
    </row>
    <row r="6" spans="1:3" s="327" customFormat="1" ht="12.75" customHeight="1" thickBot="1">
      <c r="A6" s="127" t="s">
        <v>543</v>
      </c>
      <c r="B6" s="128" t="s">
        <v>544</v>
      </c>
      <c r="C6" s="129" t="s">
        <v>545</v>
      </c>
    </row>
    <row r="7" spans="1:3" s="327" customFormat="1" ht="15.75" customHeight="1" thickBot="1">
      <c r="A7" s="160"/>
      <c r="B7" s="161" t="s">
        <v>53</v>
      </c>
      <c r="C7" s="162"/>
    </row>
    <row r="8" spans="1:3" s="264" customFormat="1" ht="12" customHeight="1" thickBot="1">
      <c r="A8" s="127" t="s">
        <v>13</v>
      </c>
      <c r="B8" s="163" t="s">
        <v>625</v>
      </c>
      <c r="C8" s="209">
        <f>SUM(C9:C19)</f>
        <v>2192</v>
      </c>
    </row>
    <row r="9" spans="1:3" s="264" customFormat="1" ht="12" customHeight="1">
      <c r="A9" s="319" t="s">
        <v>91</v>
      </c>
      <c r="B9" s="9" t="s">
        <v>240</v>
      </c>
      <c r="C9" s="253"/>
    </row>
    <row r="10" spans="1:3" s="264" customFormat="1" ht="12" customHeight="1">
      <c r="A10" s="320" t="s">
        <v>92</v>
      </c>
      <c r="B10" s="7" t="s">
        <v>241</v>
      </c>
      <c r="C10" s="207"/>
    </row>
    <row r="11" spans="1:3" s="264" customFormat="1" ht="12" customHeight="1">
      <c r="A11" s="320" t="s">
        <v>93</v>
      </c>
      <c r="B11" s="7" t="s">
        <v>242</v>
      </c>
      <c r="C11" s="207"/>
    </row>
    <row r="12" spans="1:3" s="264" customFormat="1" ht="12" customHeight="1">
      <c r="A12" s="320" t="s">
        <v>94</v>
      </c>
      <c r="B12" s="7" t="s">
        <v>243</v>
      </c>
      <c r="C12" s="207"/>
    </row>
    <row r="13" spans="1:3" s="264" customFormat="1" ht="12" customHeight="1">
      <c r="A13" s="320" t="s">
        <v>137</v>
      </c>
      <c r="B13" s="7" t="s">
        <v>244</v>
      </c>
      <c r="C13" s="207">
        <v>1726</v>
      </c>
    </row>
    <row r="14" spans="1:3" s="264" customFormat="1" ht="12" customHeight="1">
      <c r="A14" s="320" t="s">
        <v>95</v>
      </c>
      <c r="B14" s="7" t="s">
        <v>365</v>
      </c>
      <c r="C14" s="207">
        <v>466</v>
      </c>
    </row>
    <row r="15" spans="1:3" s="264" customFormat="1" ht="12" customHeight="1">
      <c r="A15" s="320" t="s">
        <v>96</v>
      </c>
      <c r="B15" s="6" t="s">
        <v>366</v>
      </c>
      <c r="C15" s="207"/>
    </row>
    <row r="16" spans="1:3" s="264" customFormat="1" ht="12" customHeight="1">
      <c r="A16" s="320" t="s">
        <v>106</v>
      </c>
      <c r="B16" s="7" t="s">
        <v>247</v>
      </c>
      <c r="C16" s="254"/>
    </row>
    <row r="17" spans="1:3" s="328" customFormat="1" ht="12" customHeight="1">
      <c r="A17" s="320" t="s">
        <v>107</v>
      </c>
      <c r="B17" s="7" t="s">
        <v>248</v>
      </c>
      <c r="C17" s="207"/>
    </row>
    <row r="18" spans="1:3" s="328" customFormat="1" ht="12" customHeight="1">
      <c r="A18" s="320" t="s">
        <v>108</v>
      </c>
      <c r="B18" s="7" t="s">
        <v>552</v>
      </c>
      <c r="C18" s="208"/>
    </row>
    <row r="19" spans="1:3" s="328" customFormat="1" ht="12" customHeight="1" thickBot="1">
      <c r="A19" s="320" t="s">
        <v>109</v>
      </c>
      <c r="B19" s="6" t="s">
        <v>249</v>
      </c>
      <c r="C19" s="208"/>
    </row>
    <row r="20" spans="1:3" s="264" customFormat="1" ht="12" customHeight="1" thickBot="1">
      <c r="A20" s="127" t="s">
        <v>14</v>
      </c>
      <c r="B20" s="163" t="s">
        <v>367</v>
      </c>
      <c r="C20" s="209">
        <f>SUM(C21:C23)</f>
        <v>0</v>
      </c>
    </row>
    <row r="21" spans="1:3" s="328" customFormat="1" ht="12" customHeight="1">
      <c r="A21" s="320" t="s">
        <v>97</v>
      </c>
      <c r="B21" s="8" t="s">
        <v>217</v>
      </c>
      <c r="C21" s="207"/>
    </row>
    <row r="22" spans="1:3" s="328" customFormat="1" ht="12" customHeight="1">
      <c r="A22" s="320" t="s">
        <v>98</v>
      </c>
      <c r="B22" s="7" t="s">
        <v>368</v>
      </c>
      <c r="C22" s="207"/>
    </row>
    <row r="23" spans="1:3" s="328" customFormat="1" ht="12" customHeight="1">
      <c r="A23" s="320" t="s">
        <v>99</v>
      </c>
      <c r="B23" s="7" t="s">
        <v>369</v>
      </c>
      <c r="C23" s="207"/>
    </row>
    <row r="24" spans="1:3" s="328" customFormat="1" ht="12" customHeight="1" thickBot="1">
      <c r="A24" s="320" t="s">
        <v>100</v>
      </c>
      <c r="B24" s="7" t="s">
        <v>645</v>
      </c>
      <c r="C24" s="207"/>
    </row>
    <row r="25" spans="1:3" s="328" customFormat="1" ht="12" customHeight="1" thickBot="1">
      <c r="A25" s="130" t="s">
        <v>15</v>
      </c>
      <c r="B25" s="101" t="s">
        <v>152</v>
      </c>
      <c r="C25" s="236"/>
    </row>
    <row r="26" spans="1:3" s="328" customFormat="1" ht="12" customHeight="1" thickBot="1">
      <c r="A26" s="130" t="s">
        <v>16</v>
      </c>
      <c r="B26" s="101" t="s">
        <v>646</v>
      </c>
      <c r="C26" s="209">
        <f>+C27+C28</f>
        <v>0</v>
      </c>
    </row>
    <row r="27" spans="1:3" s="328" customFormat="1" ht="12" customHeight="1">
      <c r="A27" s="321" t="s">
        <v>227</v>
      </c>
      <c r="B27" s="322" t="s">
        <v>368</v>
      </c>
      <c r="C27" s="59"/>
    </row>
    <row r="28" spans="1:3" s="328" customFormat="1" ht="12" customHeight="1">
      <c r="A28" s="321" t="s">
        <v>230</v>
      </c>
      <c r="B28" s="323" t="s">
        <v>370</v>
      </c>
      <c r="C28" s="210"/>
    </row>
    <row r="29" spans="1:3" s="328" customFormat="1" ht="12" customHeight="1" thickBot="1">
      <c r="A29" s="320" t="s">
        <v>231</v>
      </c>
      <c r="B29" s="104" t="s">
        <v>647</v>
      </c>
      <c r="C29" s="62"/>
    </row>
    <row r="30" spans="1:3" s="328" customFormat="1" ht="12" customHeight="1" thickBot="1">
      <c r="A30" s="130" t="s">
        <v>17</v>
      </c>
      <c r="B30" s="101" t="s">
        <v>371</v>
      </c>
      <c r="C30" s="209">
        <f>+C31+C32+C33</f>
        <v>0</v>
      </c>
    </row>
    <row r="31" spans="1:3" s="328" customFormat="1" ht="12" customHeight="1">
      <c r="A31" s="321" t="s">
        <v>84</v>
      </c>
      <c r="B31" s="322" t="s">
        <v>254</v>
      </c>
      <c r="C31" s="59"/>
    </row>
    <row r="32" spans="1:3" s="328" customFormat="1" ht="12" customHeight="1">
      <c r="A32" s="321" t="s">
        <v>85</v>
      </c>
      <c r="B32" s="323" t="s">
        <v>255</v>
      </c>
      <c r="C32" s="210"/>
    </row>
    <row r="33" spans="1:3" s="328" customFormat="1" ht="12" customHeight="1" thickBot="1">
      <c r="A33" s="320" t="s">
        <v>86</v>
      </c>
      <c r="B33" s="104" t="s">
        <v>256</v>
      </c>
      <c r="C33" s="62"/>
    </row>
    <row r="34" spans="1:3" s="264" customFormat="1" ht="12" customHeight="1" thickBot="1">
      <c r="A34" s="130" t="s">
        <v>18</v>
      </c>
      <c r="B34" s="101" t="s">
        <v>342</v>
      </c>
      <c r="C34" s="236"/>
    </row>
    <row r="35" spans="1:3" s="264" customFormat="1" ht="12" customHeight="1" thickBot="1">
      <c r="A35" s="130" t="s">
        <v>19</v>
      </c>
      <c r="B35" s="101" t="s">
        <v>372</v>
      </c>
      <c r="C35" s="255"/>
    </row>
    <row r="36" spans="1:3" s="264" customFormat="1" ht="12" customHeight="1" thickBot="1">
      <c r="A36" s="127" t="s">
        <v>20</v>
      </c>
      <c r="B36" s="101" t="s">
        <v>648</v>
      </c>
      <c r="C36" s="256">
        <f>+C8+C20+C25+C26+C30+C34+C35</f>
        <v>2192</v>
      </c>
    </row>
    <row r="37" spans="1:3" s="264" customFormat="1" ht="12" customHeight="1" thickBot="1">
      <c r="A37" s="164" t="s">
        <v>21</v>
      </c>
      <c r="B37" s="101" t="s">
        <v>374</v>
      </c>
      <c r="C37" s="256">
        <f>+C38+C39+C40</f>
        <v>17</v>
      </c>
    </row>
    <row r="38" spans="1:3" s="264" customFormat="1" ht="12" customHeight="1">
      <c r="A38" s="321" t="s">
        <v>375</v>
      </c>
      <c r="B38" s="322" t="s">
        <v>194</v>
      </c>
      <c r="C38" s="59">
        <v>17</v>
      </c>
    </row>
    <row r="39" spans="1:3" s="264" customFormat="1" ht="12" customHeight="1">
      <c r="A39" s="321" t="s">
        <v>376</v>
      </c>
      <c r="B39" s="323" t="s">
        <v>3</v>
      </c>
      <c r="C39" s="210"/>
    </row>
    <row r="40" spans="1:3" s="328" customFormat="1" ht="12" customHeight="1" thickBot="1">
      <c r="A40" s="320" t="s">
        <v>377</v>
      </c>
      <c r="B40" s="104" t="s">
        <v>378</v>
      </c>
      <c r="C40" s="62"/>
    </row>
    <row r="41" spans="1:3" s="328" customFormat="1" ht="15" customHeight="1" thickBot="1">
      <c r="A41" s="164" t="s">
        <v>22</v>
      </c>
      <c r="B41" s="165" t="s">
        <v>379</v>
      </c>
      <c r="C41" s="259">
        <f>+C36+C37</f>
        <v>2209</v>
      </c>
    </row>
    <row r="42" spans="1:3" s="328" customFormat="1" ht="15" customHeight="1">
      <c r="A42" s="166"/>
      <c r="B42" s="167"/>
      <c r="C42" s="257"/>
    </row>
    <row r="43" spans="1:3" ht="13.5" thickBot="1">
      <c r="A43" s="168"/>
      <c r="B43" s="169"/>
      <c r="C43" s="258"/>
    </row>
    <row r="44" spans="1:3" s="327" customFormat="1" ht="16.5" customHeight="1" thickBot="1">
      <c r="A44" s="170"/>
      <c r="B44" s="171" t="s">
        <v>54</v>
      </c>
      <c r="C44" s="259"/>
    </row>
    <row r="45" spans="1:3" s="329" customFormat="1" ht="12" customHeight="1" thickBot="1">
      <c r="A45" s="130" t="s">
        <v>13</v>
      </c>
      <c r="B45" s="101" t="s">
        <v>380</v>
      </c>
      <c r="C45" s="209">
        <f>SUM(C46:C50)</f>
        <v>49717</v>
      </c>
    </row>
    <row r="46" spans="1:3" ht="12" customHeight="1">
      <c r="A46" s="320" t="s">
        <v>91</v>
      </c>
      <c r="B46" s="8" t="s">
        <v>44</v>
      </c>
      <c r="C46" s="59">
        <f>30174+514</f>
        <v>30688</v>
      </c>
    </row>
    <row r="47" spans="1:3" ht="12" customHeight="1">
      <c r="A47" s="320" t="s">
        <v>92</v>
      </c>
      <c r="B47" s="7" t="s">
        <v>161</v>
      </c>
      <c r="C47" s="61">
        <f>8151-71+139-38</f>
        <v>8181</v>
      </c>
    </row>
    <row r="48" spans="1:3" ht="12" customHeight="1">
      <c r="A48" s="320" t="s">
        <v>93</v>
      </c>
      <c r="B48" s="7" t="s">
        <v>129</v>
      </c>
      <c r="C48" s="61">
        <f>10739+71+38</f>
        <v>10848</v>
      </c>
    </row>
    <row r="49" spans="1:3" ht="12" customHeight="1">
      <c r="A49" s="320" t="s">
        <v>94</v>
      </c>
      <c r="B49" s="7" t="s">
        <v>162</v>
      </c>
      <c r="C49" s="61"/>
    </row>
    <row r="50" spans="1:3" ht="12" customHeight="1" thickBot="1">
      <c r="A50" s="320" t="s">
        <v>137</v>
      </c>
      <c r="B50" s="7" t="s">
        <v>163</v>
      </c>
      <c r="C50" s="61"/>
    </row>
    <row r="51" spans="1:3" ht="12" customHeight="1" thickBot="1">
      <c r="A51" s="130" t="s">
        <v>14</v>
      </c>
      <c r="B51" s="101" t="s">
        <v>381</v>
      </c>
      <c r="C51" s="209">
        <f>SUM(C52:C54)</f>
        <v>229</v>
      </c>
    </row>
    <row r="52" spans="1:3" s="329" customFormat="1" ht="12" customHeight="1">
      <c r="A52" s="320" t="s">
        <v>97</v>
      </c>
      <c r="B52" s="8" t="s">
        <v>184</v>
      </c>
      <c r="C52" s="59">
        <v>229</v>
      </c>
    </row>
    <row r="53" spans="1:3" ht="12" customHeight="1">
      <c r="A53" s="320" t="s">
        <v>98</v>
      </c>
      <c r="B53" s="7" t="s">
        <v>165</v>
      </c>
      <c r="C53" s="61"/>
    </row>
    <row r="54" spans="1:3" ht="12" customHeight="1">
      <c r="A54" s="320" t="s">
        <v>99</v>
      </c>
      <c r="B54" s="7" t="s">
        <v>55</v>
      </c>
      <c r="C54" s="61"/>
    </row>
    <row r="55" spans="1:3" ht="12" customHeight="1" thickBot="1">
      <c r="A55" s="320" t="s">
        <v>100</v>
      </c>
      <c r="B55" s="7" t="s">
        <v>629</v>
      </c>
      <c r="C55" s="61"/>
    </row>
    <row r="56" spans="1:3" ht="15" customHeight="1" thickBot="1">
      <c r="A56" s="130" t="s">
        <v>15</v>
      </c>
      <c r="B56" s="101" t="s">
        <v>7</v>
      </c>
      <c r="C56" s="236"/>
    </row>
    <row r="57" spans="1:3" ht="13.5" thickBot="1">
      <c r="A57" s="130" t="s">
        <v>16</v>
      </c>
      <c r="B57" s="172" t="s">
        <v>630</v>
      </c>
      <c r="C57" s="260">
        <f>+C45+C51+C56</f>
        <v>49946</v>
      </c>
    </row>
    <row r="58" ht="15" customHeight="1" thickBot="1">
      <c r="C58" s="261"/>
    </row>
    <row r="59" spans="1:3" ht="14.25" customHeight="1" thickBot="1">
      <c r="A59" s="175" t="s">
        <v>622</v>
      </c>
      <c r="B59" s="176"/>
      <c r="C59" s="99">
        <v>19</v>
      </c>
    </row>
    <row r="60" spans="1:3" ht="13.5" thickBot="1">
      <c r="A60" s="175" t="s">
        <v>179</v>
      </c>
      <c r="B60" s="176"/>
      <c r="C60" s="99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&amp;R27. melléklet a 21/2015.(V.27.) önkormányzati rendelethez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J26"/>
  <sheetViews>
    <sheetView workbookViewId="0" topLeftCell="A1">
      <selection activeCell="F10" sqref="F10"/>
    </sheetView>
  </sheetViews>
  <sheetFormatPr defaultColWidth="10.625" defaultRowHeight="12.75"/>
  <cols>
    <col min="1" max="1" width="27.625" style="387" bestFit="1" customWidth="1"/>
    <col min="2" max="2" width="9.625" style="387" customWidth="1"/>
    <col min="3" max="3" width="10.625" style="387" customWidth="1"/>
    <col min="4" max="4" width="10.875" style="387" customWidth="1"/>
    <col min="5" max="5" width="10.375" style="387" customWidth="1"/>
    <col min="6" max="6" width="9.625" style="387" customWidth="1"/>
    <col min="7" max="7" width="8.625" style="387" bestFit="1" customWidth="1"/>
    <col min="8" max="8" width="11.00390625" style="387" customWidth="1"/>
    <col min="9" max="9" width="8.875" style="387" customWidth="1"/>
    <col min="10" max="10" width="10.375" style="387" bestFit="1" customWidth="1"/>
    <col min="11" max="16384" width="10.625" style="387" customWidth="1"/>
  </cols>
  <sheetData>
    <row r="1" spans="1:10" ht="12.75">
      <c r="A1" s="385"/>
      <c r="B1" s="385"/>
      <c r="C1" s="385"/>
      <c r="D1" s="385"/>
      <c r="E1" s="385"/>
      <c r="F1" s="385"/>
      <c r="H1" s="388"/>
      <c r="I1" s="388"/>
      <c r="J1" s="386"/>
    </row>
    <row r="2" spans="1:10" ht="12.75">
      <c r="A2" s="385"/>
      <c r="B2" s="385"/>
      <c r="C2" s="385"/>
      <c r="D2" s="385"/>
      <c r="E2" s="385"/>
      <c r="F2" s="385"/>
      <c r="G2" s="389"/>
      <c r="H2" s="389"/>
      <c r="I2" s="389"/>
      <c r="J2" s="390"/>
    </row>
    <row r="3" spans="1:10" ht="12.75">
      <c r="A3" s="385"/>
      <c r="B3" s="385"/>
      <c r="C3" s="385"/>
      <c r="D3" s="385"/>
      <c r="E3" s="385"/>
      <c r="F3" s="385"/>
      <c r="G3" s="389"/>
      <c r="H3" s="389"/>
      <c r="I3" s="389"/>
      <c r="J3" s="389"/>
    </row>
    <row r="4" spans="1:10" ht="19.5">
      <c r="A4" s="391" t="s">
        <v>413</v>
      </c>
      <c r="B4" s="391"/>
      <c r="C4" s="391"/>
      <c r="D4" s="391"/>
      <c r="E4" s="391"/>
      <c r="F4" s="391"/>
      <c r="G4" s="391"/>
      <c r="H4" s="391"/>
      <c r="I4" s="391"/>
      <c r="J4" s="391"/>
    </row>
    <row r="5" spans="1:10" ht="19.5">
      <c r="A5" s="391" t="s">
        <v>533</v>
      </c>
      <c r="B5" s="391"/>
      <c r="C5" s="391"/>
      <c r="D5" s="391"/>
      <c r="E5" s="391"/>
      <c r="F5" s="391"/>
      <c r="G5" s="391"/>
      <c r="H5" s="391"/>
      <c r="I5" s="391"/>
      <c r="J5" s="391"/>
    </row>
    <row r="6" spans="1:10" ht="13.5" thickBot="1">
      <c r="A6" s="385"/>
      <c r="B6" s="385"/>
      <c r="C6" s="385"/>
      <c r="D6" s="385"/>
      <c r="E6" s="385"/>
      <c r="F6" s="385"/>
      <c r="G6" s="385"/>
      <c r="H6" s="385"/>
      <c r="I6" s="385"/>
      <c r="J6" s="385"/>
    </row>
    <row r="7" spans="1:10" ht="15.75" customHeight="1" thickBot="1">
      <c r="A7" s="393"/>
      <c r="B7" s="719" t="s">
        <v>414</v>
      </c>
      <c r="C7" s="720"/>
      <c r="D7" s="721"/>
      <c r="E7" s="719" t="s">
        <v>415</v>
      </c>
      <c r="F7" s="720"/>
      <c r="G7" s="720"/>
      <c r="H7" s="720"/>
      <c r="I7" s="720"/>
      <c r="J7" s="721"/>
    </row>
    <row r="8" spans="1:10" ht="15.75" customHeight="1">
      <c r="A8" s="394" t="s">
        <v>409</v>
      </c>
      <c r="B8" s="395" t="s">
        <v>416</v>
      </c>
      <c r="C8" s="396" t="s">
        <v>417</v>
      </c>
      <c r="D8" s="397" t="s">
        <v>418</v>
      </c>
      <c r="E8" s="395" t="s">
        <v>419</v>
      </c>
      <c r="F8" s="396" t="s">
        <v>420</v>
      </c>
      <c r="G8" s="396" t="s">
        <v>421</v>
      </c>
      <c r="H8" s="398" t="s">
        <v>422</v>
      </c>
      <c r="I8" s="398" t="s">
        <v>423</v>
      </c>
      <c r="J8" s="621" t="s">
        <v>418</v>
      </c>
    </row>
    <row r="9" spans="1:10" ht="15.75" customHeight="1" thickBot="1">
      <c r="A9" s="399" t="s">
        <v>410</v>
      </c>
      <c r="B9" s="400" t="s">
        <v>424</v>
      </c>
      <c r="C9" s="401" t="s">
        <v>425</v>
      </c>
      <c r="D9" s="402" t="s">
        <v>426</v>
      </c>
      <c r="E9" s="400" t="s">
        <v>427</v>
      </c>
      <c r="F9" s="401" t="s">
        <v>428</v>
      </c>
      <c r="G9" s="401" t="s">
        <v>429</v>
      </c>
      <c r="H9" s="403" t="s">
        <v>430</v>
      </c>
      <c r="I9" s="403" t="s">
        <v>429</v>
      </c>
      <c r="J9" s="622" t="s">
        <v>431</v>
      </c>
    </row>
    <row r="10" spans="1:10" ht="15.75" customHeight="1">
      <c r="A10" s="404" t="s">
        <v>432</v>
      </c>
      <c r="B10" s="623">
        <v>143951</v>
      </c>
      <c r="C10" s="624">
        <f aca="true" t="shared" si="0" ref="C10:C16">J10-B10</f>
        <v>180999</v>
      </c>
      <c r="D10" s="625">
        <f aca="true" t="shared" si="1" ref="D10:D16">SUM(B10:C10)</f>
        <v>324950</v>
      </c>
      <c r="E10" s="626">
        <v>60145</v>
      </c>
      <c r="F10" s="627">
        <v>17991</v>
      </c>
      <c r="G10" s="627">
        <v>243719</v>
      </c>
      <c r="H10" s="627"/>
      <c r="I10" s="628">
        <v>3095</v>
      </c>
      <c r="J10" s="629">
        <f aca="true" t="shared" si="2" ref="J10:J16">SUM(E10:I10)</f>
        <v>324950</v>
      </c>
    </row>
    <row r="11" spans="1:10" ht="15.75" customHeight="1">
      <c r="A11" s="405" t="s">
        <v>433</v>
      </c>
      <c r="B11" s="630">
        <v>16692</v>
      </c>
      <c r="C11" s="631">
        <f t="shared" si="0"/>
        <v>260819</v>
      </c>
      <c r="D11" s="632">
        <f t="shared" si="1"/>
        <v>277511</v>
      </c>
      <c r="E11" s="633">
        <v>161042</v>
      </c>
      <c r="F11" s="634">
        <v>45931</v>
      </c>
      <c r="G11" s="634">
        <v>69575</v>
      </c>
      <c r="H11" s="634"/>
      <c r="I11" s="635">
        <v>963</v>
      </c>
      <c r="J11" s="636">
        <f t="shared" si="2"/>
        <v>277511</v>
      </c>
    </row>
    <row r="12" spans="1:10" ht="15.75" customHeight="1">
      <c r="A12" s="405" t="s">
        <v>398</v>
      </c>
      <c r="B12" s="630">
        <v>9236</v>
      </c>
      <c r="C12" s="631">
        <f t="shared" si="0"/>
        <v>41090</v>
      </c>
      <c r="D12" s="632">
        <f t="shared" si="1"/>
        <v>50326</v>
      </c>
      <c r="E12" s="633">
        <v>19104</v>
      </c>
      <c r="F12" s="634">
        <v>5100</v>
      </c>
      <c r="G12" s="634">
        <v>23044</v>
      </c>
      <c r="H12" s="634"/>
      <c r="I12" s="666">
        <v>3078</v>
      </c>
      <c r="J12" s="636">
        <f t="shared" si="2"/>
        <v>50326</v>
      </c>
    </row>
    <row r="13" spans="1:10" ht="15.75" customHeight="1">
      <c r="A13" s="405" t="s">
        <v>399</v>
      </c>
      <c r="B13" s="630">
        <v>5387</v>
      </c>
      <c r="C13" s="631">
        <f t="shared" si="0"/>
        <v>21442</v>
      </c>
      <c r="D13" s="632">
        <f t="shared" si="1"/>
        <v>26829</v>
      </c>
      <c r="E13" s="633">
        <v>10699</v>
      </c>
      <c r="F13" s="634">
        <v>2927</v>
      </c>
      <c r="G13" s="634">
        <v>13203</v>
      </c>
      <c r="H13" s="634"/>
      <c r="I13" s="635"/>
      <c r="J13" s="636">
        <f t="shared" si="2"/>
        <v>26829</v>
      </c>
    </row>
    <row r="14" spans="1:10" s="392" customFormat="1" ht="18" customHeight="1">
      <c r="A14" s="406" t="s">
        <v>699</v>
      </c>
      <c r="B14" s="637">
        <v>292357</v>
      </c>
      <c r="C14" s="631">
        <f t="shared" si="0"/>
        <v>305445</v>
      </c>
      <c r="D14" s="638">
        <f t="shared" si="1"/>
        <v>597802</v>
      </c>
      <c r="E14" s="556">
        <v>296710</v>
      </c>
      <c r="F14" s="407">
        <v>81752</v>
      </c>
      <c r="G14" s="407">
        <v>213892</v>
      </c>
      <c r="H14" s="407"/>
      <c r="I14" s="580">
        <v>5448</v>
      </c>
      <c r="J14" s="639">
        <f t="shared" si="2"/>
        <v>597802</v>
      </c>
    </row>
    <row r="15" spans="1:10" s="392" customFormat="1" ht="18" customHeight="1">
      <c r="A15" s="406" t="s">
        <v>411</v>
      </c>
      <c r="B15" s="637">
        <v>5702</v>
      </c>
      <c r="C15" s="631">
        <f t="shared" si="0"/>
        <v>46352</v>
      </c>
      <c r="D15" s="638">
        <f t="shared" si="1"/>
        <v>52054</v>
      </c>
      <c r="E15" s="556">
        <v>31126</v>
      </c>
      <c r="F15" s="407">
        <v>8299</v>
      </c>
      <c r="G15" s="407">
        <v>12400</v>
      </c>
      <c r="H15" s="407"/>
      <c r="I15" s="580">
        <v>229</v>
      </c>
      <c r="J15" s="639">
        <f t="shared" si="2"/>
        <v>52054</v>
      </c>
    </row>
    <row r="16" spans="1:10" s="392" customFormat="1" ht="18" customHeight="1" thickBot="1">
      <c r="A16" s="408" t="s">
        <v>412</v>
      </c>
      <c r="B16" s="670">
        <v>12710</v>
      </c>
      <c r="C16" s="640">
        <f t="shared" si="0"/>
        <v>259836</v>
      </c>
      <c r="D16" s="641">
        <f t="shared" si="1"/>
        <v>272546</v>
      </c>
      <c r="E16" s="669">
        <v>108766</v>
      </c>
      <c r="F16" s="667">
        <v>29743</v>
      </c>
      <c r="G16" s="667">
        <v>56241</v>
      </c>
      <c r="H16" s="667">
        <v>72887</v>
      </c>
      <c r="I16" s="668">
        <v>4909</v>
      </c>
      <c r="J16" s="642">
        <f t="shared" si="2"/>
        <v>272546</v>
      </c>
    </row>
    <row r="17" spans="1:10" s="392" customFormat="1" ht="18" customHeight="1" thickBot="1">
      <c r="A17" s="409" t="s">
        <v>434</v>
      </c>
      <c r="B17" s="410">
        <f aca="true" t="shared" si="3" ref="B17:J17">SUM(B10:B16)</f>
        <v>486035</v>
      </c>
      <c r="C17" s="410">
        <f t="shared" si="3"/>
        <v>1115983</v>
      </c>
      <c r="D17" s="410">
        <f t="shared" si="3"/>
        <v>1602018</v>
      </c>
      <c r="E17" s="410">
        <f t="shared" si="3"/>
        <v>687592</v>
      </c>
      <c r="F17" s="410">
        <f t="shared" si="3"/>
        <v>191743</v>
      </c>
      <c r="G17" s="410">
        <f t="shared" si="3"/>
        <v>632074</v>
      </c>
      <c r="H17" s="410">
        <f t="shared" si="3"/>
        <v>72887</v>
      </c>
      <c r="I17" s="643">
        <f t="shared" si="3"/>
        <v>17722</v>
      </c>
      <c r="J17" s="411">
        <f t="shared" si="3"/>
        <v>1602018</v>
      </c>
    </row>
    <row r="26" ht="12.75">
      <c r="J26" s="523"/>
    </row>
  </sheetData>
  <sheetProtection/>
  <mergeCells count="2">
    <mergeCell ref="B7:D7"/>
    <mergeCell ref="E7:J7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&amp;R28. melléklet a 21/2015.(V.27.) önkormányzati rendelethez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Munka75">
    <pageSetUpPr fitToPage="1"/>
  </sheetPr>
  <dimension ref="A1:F28"/>
  <sheetViews>
    <sheetView workbookViewId="0" topLeftCell="A7">
      <selection activeCell="I9" sqref="I9"/>
    </sheetView>
  </sheetViews>
  <sheetFormatPr defaultColWidth="10.625" defaultRowHeight="12.75"/>
  <cols>
    <col min="1" max="1" width="10.00390625" style="343" customWidth="1"/>
    <col min="2" max="2" width="37.375" style="343" customWidth="1"/>
    <col min="3" max="3" width="24.875" style="343" customWidth="1"/>
    <col min="4" max="4" width="22.625" style="343" customWidth="1"/>
    <col min="5" max="16384" width="10.625" style="343" customWidth="1"/>
  </cols>
  <sheetData>
    <row r="1" spans="1:4" ht="15.75">
      <c r="A1" s="341"/>
      <c r="B1" s="341"/>
      <c r="C1" s="341"/>
      <c r="D1" s="342"/>
    </row>
    <row r="2" spans="1:4" ht="15.75">
      <c r="A2" s="341"/>
      <c r="B2" s="341"/>
      <c r="C2" s="341"/>
      <c r="D2" s="344"/>
    </row>
    <row r="3" spans="1:4" ht="15.75">
      <c r="A3" s="341"/>
      <c r="B3" s="341"/>
      <c r="C3" s="341"/>
      <c r="D3" s="342"/>
    </row>
    <row r="4" spans="1:4" ht="15.75">
      <c r="A4" s="341"/>
      <c r="B4" s="341"/>
      <c r="C4" s="341"/>
      <c r="D4" s="345"/>
    </row>
    <row r="5" spans="1:4" ht="15.75">
      <c r="A5" s="341"/>
      <c r="B5" s="341"/>
      <c r="C5" s="341"/>
      <c r="D5" s="345"/>
    </row>
    <row r="6" spans="1:4" ht="15.75">
      <c r="A6" s="341"/>
      <c r="B6" s="341"/>
      <c r="C6" s="341"/>
      <c r="D6" s="346"/>
    </row>
    <row r="7" spans="1:4" ht="19.5">
      <c r="A7" s="347" t="s">
        <v>400</v>
      </c>
      <c r="B7" s="347"/>
      <c r="C7" s="347"/>
      <c r="D7" s="348"/>
    </row>
    <row r="8" spans="1:4" ht="19.5">
      <c r="A8" s="347" t="s">
        <v>534</v>
      </c>
      <c r="B8" s="347"/>
      <c r="C8" s="347"/>
      <c r="D8" s="348"/>
    </row>
    <row r="9" spans="1:4" ht="19.5">
      <c r="A9" s="347"/>
      <c r="B9" s="347"/>
      <c r="C9" s="347"/>
      <c r="D9" s="348"/>
    </row>
    <row r="10" spans="1:4" ht="19.5">
      <c r="A10" s="347"/>
      <c r="B10" s="347"/>
      <c r="C10" s="347"/>
      <c r="D10" s="348"/>
    </row>
    <row r="11" spans="1:4" ht="19.5">
      <c r="A11" s="347"/>
      <c r="B11" s="347"/>
      <c r="C11" s="347"/>
      <c r="D11" s="348"/>
    </row>
    <row r="12" spans="1:4" ht="19.5">
      <c r="A12" s="347"/>
      <c r="B12" s="347"/>
      <c r="C12" s="347"/>
      <c r="D12" s="348"/>
    </row>
    <row r="13" spans="1:4" ht="16.5" thickBot="1">
      <c r="A13" s="341"/>
      <c r="B13" s="341"/>
      <c r="C13" s="341"/>
      <c r="D13" s="349" t="s">
        <v>401</v>
      </c>
    </row>
    <row r="14" spans="1:4" s="354" customFormat="1" ht="33" customHeight="1" thickBot="1">
      <c r="A14" s="350" t="s">
        <v>60</v>
      </c>
      <c r="B14" s="351"/>
      <c r="C14" s="352"/>
      <c r="D14" s="353" t="s">
        <v>52</v>
      </c>
    </row>
    <row r="15" spans="1:6" ht="15.75">
      <c r="A15" s="355" t="s">
        <v>56</v>
      </c>
      <c r="B15" s="356"/>
      <c r="C15" s="357"/>
      <c r="D15" s="606">
        <v>3512</v>
      </c>
      <c r="E15" s="358"/>
      <c r="F15" s="359"/>
    </row>
    <row r="16" spans="1:6" ht="15.75">
      <c r="A16" s="360" t="s">
        <v>402</v>
      </c>
      <c r="B16" s="361"/>
      <c r="C16" s="362"/>
      <c r="D16" s="363"/>
      <c r="E16" s="359"/>
      <c r="F16" s="359"/>
    </row>
    <row r="17" spans="1:6" ht="12.75">
      <c r="A17" s="364" t="s">
        <v>403</v>
      </c>
      <c r="B17" s="365"/>
      <c r="C17" s="366"/>
      <c r="D17" s="367">
        <v>0</v>
      </c>
      <c r="E17" s="368"/>
      <c r="F17" s="369"/>
    </row>
    <row r="18" spans="1:6" ht="12.75">
      <c r="A18" s="364" t="s">
        <v>404</v>
      </c>
      <c r="B18" s="365"/>
      <c r="C18" s="366"/>
      <c r="D18" s="367">
        <v>14776</v>
      </c>
      <c r="E18" s="370"/>
      <c r="F18" s="369"/>
    </row>
    <row r="19" spans="1:6" ht="12.75">
      <c r="A19" s="364" t="s">
        <v>405</v>
      </c>
      <c r="B19" s="365"/>
      <c r="C19" s="366"/>
      <c r="D19" s="535"/>
      <c r="E19" s="370"/>
      <c r="F19" s="369"/>
    </row>
    <row r="20" spans="1:6" ht="12.75">
      <c r="A20" s="371" t="s">
        <v>406</v>
      </c>
      <c r="B20" s="365"/>
      <c r="C20" s="366"/>
      <c r="D20" s="367"/>
      <c r="E20" s="370"/>
      <c r="F20" s="372"/>
    </row>
    <row r="21" spans="1:6" ht="12.75">
      <c r="A21" s="364" t="s">
        <v>642</v>
      </c>
      <c r="B21" s="365"/>
      <c r="C21" s="366"/>
      <c r="D21" s="367">
        <v>1005</v>
      </c>
      <c r="E21" s="370"/>
      <c r="F21" s="372"/>
    </row>
    <row r="22" spans="1:6" ht="12.75">
      <c r="A22" s="364" t="s">
        <v>632</v>
      </c>
      <c r="B22" s="365"/>
      <c r="C22" s="366"/>
      <c r="D22" s="367">
        <v>1606</v>
      </c>
      <c r="E22" s="370"/>
      <c r="F22" s="372"/>
    </row>
    <row r="23" spans="1:6" ht="12.75">
      <c r="A23" s="373" t="s">
        <v>435</v>
      </c>
      <c r="B23" s="374"/>
      <c r="C23" s="366"/>
      <c r="D23" s="367">
        <v>33000</v>
      </c>
      <c r="E23" s="370"/>
      <c r="F23" s="369"/>
    </row>
    <row r="24" spans="1:6" ht="12.75">
      <c r="A24" s="373" t="s">
        <v>633</v>
      </c>
      <c r="B24" s="375"/>
      <c r="C24" s="376"/>
      <c r="D24" s="535">
        <v>7642</v>
      </c>
      <c r="E24" s="370"/>
      <c r="F24" s="369"/>
    </row>
    <row r="25" spans="1:6" ht="12.75">
      <c r="A25" s="364"/>
      <c r="B25" s="365"/>
      <c r="C25" s="366"/>
      <c r="D25" s="377"/>
      <c r="E25" s="370"/>
      <c r="F25" s="369"/>
    </row>
    <row r="26" spans="1:4" ht="15.75">
      <c r="A26" s="360" t="s">
        <v>407</v>
      </c>
      <c r="B26" s="378"/>
      <c r="C26" s="379"/>
      <c r="D26" s="380">
        <f>SUM(D17:D25)</f>
        <v>58029</v>
      </c>
    </row>
    <row r="27" spans="1:4" ht="15.75">
      <c r="A27" s="360"/>
      <c r="B27" s="378"/>
      <c r="C27" s="379"/>
      <c r="D27" s="379"/>
    </row>
    <row r="28" spans="1:4" ht="16.5" thickBot="1">
      <c r="A28" s="381" t="s">
        <v>408</v>
      </c>
      <c r="B28" s="382"/>
      <c r="C28" s="383"/>
      <c r="D28" s="384">
        <f>SUM(D15,D26)</f>
        <v>61541</v>
      </c>
    </row>
  </sheetData>
  <sheetProtection/>
  <printOptions horizont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portrait" paperSize="9" scale="94" r:id="rId1"/>
  <headerFooter alignWithMargins="0">
    <oddHeader>&amp;R29. melléklet a 21/2015.(V.27.)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67">
    <tabColor rgb="FF92D050"/>
  </sheetPr>
  <dimension ref="A1:I159"/>
  <sheetViews>
    <sheetView zoomScaleSheetLayoutView="100" workbookViewId="0" topLeftCell="A76">
      <selection activeCell="E122" sqref="E122"/>
    </sheetView>
  </sheetViews>
  <sheetFormatPr defaultColWidth="9.00390625" defaultRowHeight="12.75"/>
  <cols>
    <col min="1" max="1" width="9.50390625" style="271" customWidth="1"/>
    <col min="2" max="2" width="91.625" style="271" customWidth="1"/>
    <col min="3" max="3" width="21.625" style="272" customWidth="1"/>
    <col min="4" max="4" width="9.00390625" style="287" customWidth="1"/>
    <col min="5" max="16384" width="9.375" style="287" customWidth="1"/>
  </cols>
  <sheetData>
    <row r="1" spans="1:3" ht="15.75" customHeight="1">
      <c r="A1" s="682" t="s">
        <v>10</v>
      </c>
      <c r="B1" s="682"/>
      <c r="C1" s="682"/>
    </row>
    <row r="2" spans="1:3" ht="15.75" customHeight="1" thickBot="1">
      <c r="A2" s="681" t="s">
        <v>140</v>
      </c>
      <c r="B2" s="681"/>
      <c r="C2" s="201" t="s">
        <v>185</v>
      </c>
    </row>
    <row r="3" spans="1:3" ht="37.5" customHeight="1" thickBot="1">
      <c r="A3" s="22" t="s">
        <v>66</v>
      </c>
      <c r="B3" s="23" t="s">
        <v>12</v>
      </c>
      <c r="C3" s="36" t="str">
        <f>+CONCATENATE(LEFT('[1]ÖSSZEFÜGGÉSEK'!A5,4),". évi előirányzat")</f>
        <v>2015. évi előirányzat</v>
      </c>
    </row>
    <row r="4" spans="1:3" s="288" customFormat="1" ht="12" customHeight="1" thickBot="1">
      <c r="A4" s="282" t="s">
        <v>543</v>
      </c>
      <c r="B4" s="283" t="s">
        <v>544</v>
      </c>
      <c r="C4" s="284" t="s">
        <v>545</v>
      </c>
    </row>
    <row r="5" spans="1:3" s="289" customFormat="1" ht="12" customHeight="1" thickBot="1">
      <c r="A5" s="19" t="s">
        <v>13</v>
      </c>
      <c r="B5" s="20" t="s">
        <v>211</v>
      </c>
      <c r="C5" s="192">
        <f>+C6+C7+C8+C9+C10+C11</f>
        <v>0</v>
      </c>
    </row>
    <row r="6" spans="1:3" s="289" customFormat="1" ht="12" customHeight="1">
      <c r="A6" s="14" t="s">
        <v>91</v>
      </c>
      <c r="B6" s="290" t="s">
        <v>212</v>
      </c>
      <c r="C6" s="194"/>
    </row>
    <row r="7" spans="1:3" s="289" customFormat="1" ht="12" customHeight="1">
      <c r="A7" s="13" t="s">
        <v>92</v>
      </c>
      <c r="B7" s="291" t="s">
        <v>213</v>
      </c>
      <c r="C7" s="193"/>
    </row>
    <row r="8" spans="1:3" s="289" customFormat="1" ht="12" customHeight="1">
      <c r="A8" s="13" t="s">
        <v>93</v>
      </c>
      <c r="B8" s="291" t="s">
        <v>214</v>
      </c>
      <c r="C8" s="193"/>
    </row>
    <row r="9" spans="1:3" s="289" customFormat="1" ht="12" customHeight="1">
      <c r="A9" s="13" t="s">
        <v>94</v>
      </c>
      <c r="B9" s="291" t="s">
        <v>215</v>
      </c>
      <c r="C9" s="193"/>
    </row>
    <row r="10" spans="1:3" s="289" customFormat="1" ht="12" customHeight="1">
      <c r="A10" s="13" t="s">
        <v>137</v>
      </c>
      <c r="B10" s="188" t="s">
        <v>546</v>
      </c>
      <c r="C10" s="193"/>
    </row>
    <row r="11" spans="1:3" s="289" customFormat="1" ht="12" customHeight="1" thickBot="1">
      <c r="A11" s="15" t="s">
        <v>95</v>
      </c>
      <c r="B11" s="189" t="s">
        <v>547</v>
      </c>
      <c r="C11" s="193"/>
    </row>
    <row r="12" spans="1:3" s="289" customFormat="1" ht="12" customHeight="1" thickBot="1">
      <c r="A12" s="19" t="s">
        <v>14</v>
      </c>
      <c r="B12" s="187" t="s">
        <v>216</v>
      </c>
      <c r="C12" s="192">
        <f>+C13+C14+C15+C16+C17</f>
        <v>208122</v>
      </c>
    </row>
    <row r="13" spans="1:3" s="289" customFormat="1" ht="12" customHeight="1">
      <c r="A13" s="14" t="s">
        <v>97</v>
      </c>
      <c r="B13" s="290" t="s">
        <v>217</v>
      </c>
      <c r="C13" s="194"/>
    </row>
    <row r="14" spans="1:3" s="289" customFormat="1" ht="12" customHeight="1">
      <c r="A14" s="13" t="s">
        <v>98</v>
      </c>
      <c r="B14" s="291" t="s">
        <v>218</v>
      </c>
      <c r="C14" s="193"/>
    </row>
    <row r="15" spans="1:3" s="289" customFormat="1" ht="12" customHeight="1">
      <c r="A15" s="13" t="s">
        <v>99</v>
      </c>
      <c r="B15" s="291" t="s">
        <v>387</v>
      </c>
      <c r="C15" s="193"/>
    </row>
    <row r="16" spans="1:3" s="289" customFormat="1" ht="12" customHeight="1">
      <c r="A16" s="13" t="s">
        <v>100</v>
      </c>
      <c r="B16" s="291" t="s">
        <v>388</v>
      </c>
      <c r="C16" s="193"/>
    </row>
    <row r="17" spans="1:3" s="289" customFormat="1" ht="12" customHeight="1">
      <c r="A17" s="13" t="s">
        <v>101</v>
      </c>
      <c r="B17" s="291" t="s">
        <v>219</v>
      </c>
      <c r="C17" s="596">
        <v>208122</v>
      </c>
    </row>
    <row r="18" spans="1:3" s="289" customFormat="1" ht="12" customHeight="1" thickBot="1">
      <c r="A18" s="15" t="s">
        <v>110</v>
      </c>
      <c r="B18" s="189" t="s">
        <v>220</v>
      </c>
      <c r="C18" s="597">
        <v>9589</v>
      </c>
    </row>
    <row r="19" spans="1:3" s="289" customFormat="1" ht="12" customHeight="1" thickBot="1">
      <c r="A19" s="19" t="s">
        <v>15</v>
      </c>
      <c r="B19" s="20" t="s">
        <v>221</v>
      </c>
      <c r="C19" s="192">
        <f>+C20+C21+C22+C23+C24</f>
        <v>37148</v>
      </c>
    </row>
    <row r="20" spans="1:3" s="289" customFormat="1" ht="12" customHeight="1">
      <c r="A20" s="14" t="s">
        <v>80</v>
      </c>
      <c r="B20" s="290" t="s">
        <v>222</v>
      </c>
      <c r="C20" s="194"/>
    </row>
    <row r="21" spans="1:3" s="289" customFormat="1" ht="12" customHeight="1">
      <c r="A21" s="13" t="s">
        <v>81</v>
      </c>
      <c r="B21" s="291" t="s">
        <v>223</v>
      </c>
      <c r="C21" s="193"/>
    </row>
    <row r="22" spans="1:3" s="289" customFormat="1" ht="12" customHeight="1">
      <c r="A22" s="13" t="s">
        <v>82</v>
      </c>
      <c r="B22" s="291" t="s">
        <v>389</v>
      </c>
      <c r="C22" s="193"/>
    </row>
    <row r="23" spans="1:3" s="289" customFormat="1" ht="12" customHeight="1">
      <c r="A23" s="13" t="s">
        <v>83</v>
      </c>
      <c r="B23" s="291" t="s">
        <v>390</v>
      </c>
      <c r="C23" s="193"/>
    </row>
    <row r="24" spans="1:3" s="289" customFormat="1" ht="12" customHeight="1">
      <c r="A24" s="13" t="s">
        <v>149</v>
      </c>
      <c r="B24" s="291" t="s">
        <v>224</v>
      </c>
      <c r="C24" s="596">
        <v>37148</v>
      </c>
    </row>
    <row r="25" spans="1:3" s="289" customFormat="1" ht="12" customHeight="1" thickBot="1">
      <c r="A25" s="15" t="s">
        <v>150</v>
      </c>
      <c r="B25" s="292" t="s">
        <v>225</v>
      </c>
      <c r="C25" s="597">
        <v>37148</v>
      </c>
    </row>
    <row r="26" spans="1:3" s="289" customFormat="1" ht="12" customHeight="1" thickBot="1">
      <c r="A26" s="19" t="s">
        <v>151</v>
      </c>
      <c r="B26" s="20" t="s">
        <v>226</v>
      </c>
      <c r="C26" s="197">
        <f>+C27+C31+C32+C33</f>
        <v>0</v>
      </c>
    </row>
    <row r="27" spans="1:3" s="289" customFormat="1" ht="12" customHeight="1">
      <c r="A27" s="14" t="s">
        <v>227</v>
      </c>
      <c r="B27" s="290" t="s">
        <v>548</v>
      </c>
      <c r="C27" s="285">
        <f>+C28+C29+C30</f>
        <v>0</v>
      </c>
    </row>
    <row r="28" spans="1:3" s="289" customFormat="1" ht="12" customHeight="1">
      <c r="A28" s="13" t="s">
        <v>228</v>
      </c>
      <c r="B28" s="291" t="s">
        <v>233</v>
      </c>
      <c r="C28" s="193"/>
    </row>
    <row r="29" spans="1:3" s="289" customFormat="1" ht="12" customHeight="1">
      <c r="A29" s="13" t="s">
        <v>229</v>
      </c>
      <c r="B29" s="291" t="s">
        <v>234</v>
      </c>
      <c r="C29" s="193"/>
    </row>
    <row r="30" spans="1:3" s="289" customFormat="1" ht="12" customHeight="1">
      <c r="A30" s="13" t="s">
        <v>549</v>
      </c>
      <c r="B30" s="564" t="s">
        <v>550</v>
      </c>
      <c r="C30" s="193"/>
    </row>
    <row r="31" spans="1:3" s="289" customFormat="1" ht="12" customHeight="1">
      <c r="A31" s="13" t="s">
        <v>230</v>
      </c>
      <c r="B31" s="291" t="s">
        <v>235</v>
      </c>
      <c r="C31" s="193"/>
    </row>
    <row r="32" spans="1:3" s="289" customFormat="1" ht="12" customHeight="1">
      <c r="A32" s="13" t="s">
        <v>231</v>
      </c>
      <c r="B32" s="291" t="s">
        <v>236</v>
      </c>
      <c r="C32" s="193"/>
    </row>
    <row r="33" spans="1:3" s="289" customFormat="1" ht="12" customHeight="1" thickBot="1">
      <c r="A33" s="15" t="s">
        <v>232</v>
      </c>
      <c r="B33" s="292" t="s">
        <v>237</v>
      </c>
      <c r="C33" s="195"/>
    </row>
    <row r="34" spans="1:3" s="289" customFormat="1" ht="12" customHeight="1" thickBot="1">
      <c r="A34" s="19" t="s">
        <v>17</v>
      </c>
      <c r="B34" s="20" t="s">
        <v>551</v>
      </c>
      <c r="C34" s="192">
        <f>SUM(C35:C45)</f>
        <v>231348</v>
      </c>
    </row>
    <row r="35" spans="1:3" s="289" customFormat="1" ht="12" customHeight="1">
      <c r="A35" s="14" t="s">
        <v>84</v>
      </c>
      <c r="B35" s="290" t="s">
        <v>240</v>
      </c>
      <c r="C35" s="194">
        <v>12820</v>
      </c>
    </row>
    <row r="36" spans="1:3" s="289" customFormat="1" ht="12" customHeight="1">
      <c r="A36" s="13" t="s">
        <v>85</v>
      </c>
      <c r="B36" s="291" t="s">
        <v>241</v>
      </c>
      <c r="C36" s="193">
        <v>43918</v>
      </c>
    </row>
    <row r="37" spans="1:3" s="289" customFormat="1" ht="12" customHeight="1">
      <c r="A37" s="13" t="s">
        <v>86</v>
      </c>
      <c r="B37" s="291" t="s">
        <v>242</v>
      </c>
      <c r="C37" s="196">
        <v>10904</v>
      </c>
    </row>
    <row r="38" spans="1:3" s="289" customFormat="1" ht="12" customHeight="1">
      <c r="A38" s="13" t="s">
        <v>153</v>
      </c>
      <c r="B38" s="291" t="s">
        <v>243</v>
      </c>
      <c r="C38" s="196"/>
    </row>
    <row r="39" spans="1:3" s="289" customFormat="1" ht="12" customHeight="1">
      <c r="A39" s="13" t="s">
        <v>154</v>
      </c>
      <c r="B39" s="291" t="s">
        <v>244</v>
      </c>
      <c r="C39" s="596">
        <v>152007</v>
      </c>
    </row>
    <row r="40" spans="1:3" s="289" customFormat="1" ht="12" customHeight="1">
      <c r="A40" s="13" t="s">
        <v>155</v>
      </c>
      <c r="B40" s="291" t="s">
        <v>245</v>
      </c>
      <c r="C40" s="196">
        <v>9739</v>
      </c>
    </row>
    <row r="41" spans="1:3" s="289" customFormat="1" ht="12" customHeight="1">
      <c r="A41" s="13" t="s">
        <v>156</v>
      </c>
      <c r="B41" s="291" t="s">
        <v>246</v>
      </c>
      <c r="C41" s="196">
        <v>1280</v>
      </c>
    </row>
    <row r="42" spans="1:3" s="289" customFormat="1" ht="12" customHeight="1">
      <c r="A42" s="13" t="s">
        <v>157</v>
      </c>
      <c r="B42" s="291" t="s">
        <v>247</v>
      </c>
      <c r="C42" s="196">
        <v>244</v>
      </c>
    </row>
    <row r="43" spans="1:3" s="289" customFormat="1" ht="12" customHeight="1">
      <c r="A43" s="13" t="s">
        <v>238</v>
      </c>
      <c r="B43" s="291" t="s">
        <v>248</v>
      </c>
      <c r="C43" s="196"/>
    </row>
    <row r="44" spans="1:3" s="289" customFormat="1" ht="12" customHeight="1">
      <c r="A44" s="15" t="s">
        <v>239</v>
      </c>
      <c r="B44" s="292" t="s">
        <v>552</v>
      </c>
      <c r="C44" s="279"/>
    </row>
    <row r="45" spans="1:3" s="289" customFormat="1" ht="12" customHeight="1" thickBot="1">
      <c r="A45" s="15" t="s">
        <v>553</v>
      </c>
      <c r="B45" s="189" t="s">
        <v>249</v>
      </c>
      <c r="C45" s="279">
        <v>436</v>
      </c>
    </row>
    <row r="46" spans="1:3" s="289" customFormat="1" ht="12" customHeight="1" thickBot="1">
      <c r="A46" s="19" t="s">
        <v>18</v>
      </c>
      <c r="B46" s="20" t="s">
        <v>250</v>
      </c>
      <c r="C46" s="192">
        <f>SUM(C47:C51)</f>
        <v>5918</v>
      </c>
    </row>
    <row r="47" spans="1:3" s="289" customFormat="1" ht="12" customHeight="1">
      <c r="A47" s="14" t="s">
        <v>87</v>
      </c>
      <c r="B47" s="290" t="s">
        <v>254</v>
      </c>
      <c r="C47" s="330"/>
    </row>
    <row r="48" spans="1:3" s="289" customFormat="1" ht="12" customHeight="1">
      <c r="A48" s="13" t="s">
        <v>88</v>
      </c>
      <c r="B48" s="291" t="s">
        <v>255</v>
      </c>
      <c r="C48" s="596">
        <v>5918</v>
      </c>
    </row>
    <row r="49" spans="1:3" s="289" customFormat="1" ht="12" customHeight="1">
      <c r="A49" s="13" t="s">
        <v>251</v>
      </c>
      <c r="B49" s="291" t="s">
        <v>256</v>
      </c>
      <c r="C49" s="196"/>
    </row>
    <row r="50" spans="1:3" s="289" customFormat="1" ht="12" customHeight="1">
      <c r="A50" s="13" t="s">
        <v>252</v>
      </c>
      <c r="B50" s="291" t="s">
        <v>257</v>
      </c>
      <c r="C50" s="196"/>
    </row>
    <row r="51" spans="1:3" s="289" customFormat="1" ht="12" customHeight="1" thickBot="1">
      <c r="A51" s="15" t="s">
        <v>253</v>
      </c>
      <c r="B51" s="189" t="s">
        <v>258</v>
      </c>
      <c r="C51" s="279"/>
    </row>
    <row r="52" spans="1:3" s="289" customFormat="1" ht="12" customHeight="1" thickBot="1">
      <c r="A52" s="19" t="s">
        <v>158</v>
      </c>
      <c r="B52" s="20" t="s">
        <v>259</v>
      </c>
      <c r="C52" s="192">
        <f>SUM(C53:C55)</f>
        <v>100</v>
      </c>
    </row>
    <row r="53" spans="1:3" s="289" customFormat="1" ht="12" customHeight="1">
      <c r="A53" s="14" t="s">
        <v>89</v>
      </c>
      <c r="B53" s="290" t="s">
        <v>260</v>
      </c>
      <c r="C53" s="194"/>
    </row>
    <row r="54" spans="1:3" s="289" customFormat="1" ht="12" customHeight="1">
      <c r="A54" s="13" t="s">
        <v>90</v>
      </c>
      <c r="B54" s="291" t="s">
        <v>391</v>
      </c>
      <c r="C54" s="193"/>
    </row>
    <row r="55" spans="1:3" s="289" customFormat="1" ht="12" customHeight="1">
      <c r="A55" s="13" t="s">
        <v>263</v>
      </c>
      <c r="B55" s="291" t="s">
        <v>261</v>
      </c>
      <c r="C55" s="596">
        <v>100</v>
      </c>
    </row>
    <row r="56" spans="1:3" s="289" customFormat="1" ht="12" customHeight="1" thickBot="1">
      <c r="A56" s="15" t="s">
        <v>264</v>
      </c>
      <c r="B56" s="189" t="s">
        <v>262</v>
      </c>
      <c r="C56" s="195"/>
    </row>
    <row r="57" spans="1:3" s="289" customFormat="1" ht="12" customHeight="1" thickBot="1">
      <c r="A57" s="19" t="s">
        <v>20</v>
      </c>
      <c r="B57" s="187" t="s">
        <v>265</v>
      </c>
      <c r="C57" s="192">
        <f>SUM(C58:C60)</f>
        <v>2780</v>
      </c>
    </row>
    <row r="58" spans="1:3" s="289" customFormat="1" ht="12" customHeight="1">
      <c r="A58" s="14" t="s">
        <v>159</v>
      </c>
      <c r="B58" s="290" t="s">
        <v>267</v>
      </c>
      <c r="C58" s="196"/>
    </row>
    <row r="59" spans="1:3" s="289" customFormat="1" ht="12" customHeight="1">
      <c r="A59" s="13" t="s">
        <v>160</v>
      </c>
      <c r="B59" s="291" t="s">
        <v>392</v>
      </c>
      <c r="C59" s="196"/>
    </row>
    <row r="60" spans="1:3" s="289" customFormat="1" ht="12" customHeight="1">
      <c r="A60" s="13" t="s">
        <v>186</v>
      </c>
      <c r="B60" s="291" t="s">
        <v>268</v>
      </c>
      <c r="C60" s="596">
        <v>2780</v>
      </c>
    </row>
    <row r="61" spans="1:3" s="289" customFormat="1" ht="12" customHeight="1" thickBot="1">
      <c r="A61" s="15" t="s">
        <v>266</v>
      </c>
      <c r="B61" s="189" t="s">
        <v>269</v>
      </c>
      <c r="C61" s="196"/>
    </row>
    <row r="62" spans="1:3" s="289" customFormat="1" ht="12" customHeight="1" thickBot="1">
      <c r="A62" s="565" t="s">
        <v>554</v>
      </c>
      <c r="B62" s="20" t="s">
        <v>270</v>
      </c>
      <c r="C62" s="197">
        <f>+C5+C12+C19+C26+C34+C46+C52+C57</f>
        <v>485416</v>
      </c>
    </row>
    <row r="63" spans="1:3" s="289" customFormat="1" ht="12" customHeight="1" thickBot="1">
      <c r="A63" s="566" t="s">
        <v>271</v>
      </c>
      <c r="B63" s="187" t="s">
        <v>272</v>
      </c>
      <c r="C63" s="656">
        <f>SUM(C64:C66)</f>
        <v>138909</v>
      </c>
    </row>
    <row r="64" spans="1:3" s="289" customFormat="1" ht="12" customHeight="1">
      <c r="A64" s="14" t="s">
        <v>303</v>
      </c>
      <c r="B64" s="290" t="s">
        <v>273</v>
      </c>
      <c r="C64" s="196">
        <v>38909</v>
      </c>
    </row>
    <row r="65" spans="1:3" s="289" customFormat="1" ht="12" customHeight="1">
      <c r="A65" s="13" t="s">
        <v>312</v>
      </c>
      <c r="B65" s="291" t="s">
        <v>274</v>
      </c>
      <c r="C65" s="196">
        <v>100000</v>
      </c>
    </row>
    <row r="66" spans="1:3" s="289" customFormat="1" ht="12" customHeight="1" thickBot="1">
      <c r="A66" s="15" t="s">
        <v>313</v>
      </c>
      <c r="B66" s="567" t="s">
        <v>555</v>
      </c>
      <c r="C66" s="196"/>
    </row>
    <row r="67" spans="1:3" s="289" customFormat="1" ht="12" customHeight="1" thickBot="1">
      <c r="A67" s="566" t="s">
        <v>276</v>
      </c>
      <c r="B67" s="187" t="s">
        <v>277</v>
      </c>
      <c r="C67" s="192">
        <f>SUM(C68:C71)</f>
        <v>0</v>
      </c>
    </row>
    <row r="68" spans="1:3" s="289" customFormat="1" ht="12" customHeight="1">
      <c r="A68" s="14" t="s">
        <v>138</v>
      </c>
      <c r="B68" s="290" t="s">
        <v>278</v>
      </c>
      <c r="C68" s="196"/>
    </row>
    <row r="69" spans="1:3" s="289" customFormat="1" ht="12" customHeight="1">
      <c r="A69" s="13" t="s">
        <v>139</v>
      </c>
      <c r="B69" s="291" t="s">
        <v>279</v>
      </c>
      <c r="C69" s="196"/>
    </row>
    <row r="70" spans="1:3" s="289" customFormat="1" ht="12" customHeight="1">
      <c r="A70" s="13" t="s">
        <v>304</v>
      </c>
      <c r="B70" s="291" t="s">
        <v>280</v>
      </c>
      <c r="C70" s="196"/>
    </row>
    <row r="71" spans="1:3" s="289" customFormat="1" ht="12" customHeight="1" thickBot="1">
      <c r="A71" s="15" t="s">
        <v>305</v>
      </c>
      <c r="B71" s="189" t="s">
        <v>281</v>
      </c>
      <c r="C71" s="196"/>
    </row>
    <row r="72" spans="1:3" s="289" customFormat="1" ht="12" customHeight="1" thickBot="1">
      <c r="A72" s="566" t="s">
        <v>282</v>
      </c>
      <c r="B72" s="187" t="s">
        <v>283</v>
      </c>
      <c r="C72" s="192">
        <f>SUM(C73:C74)</f>
        <v>575</v>
      </c>
    </row>
    <row r="73" spans="1:3" s="289" customFormat="1" ht="12" customHeight="1">
      <c r="A73" s="14" t="s">
        <v>306</v>
      </c>
      <c r="B73" s="290" t="s">
        <v>284</v>
      </c>
      <c r="C73" s="196">
        <v>575</v>
      </c>
    </row>
    <row r="74" spans="1:3" s="289" customFormat="1" ht="12" customHeight="1" thickBot="1">
      <c r="A74" s="15" t="s">
        <v>307</v>
      </c>
      <c r="B74" s="189" t="s">
        <v>285</v>
      </c>
      <c r="C74" s="196"/>
    </row>
    <row r="75" spans="1:3" s="289" customFormat="1" ht="12" customHeight="1" thickBot="1">
      <c r="A75" s="566" t="s">
        <v>286</v>
      </c>
      <c r="B75" s="187" t="s">
        <v>287</v>
      </c>
      <c r="C75" s="192">
        <f>SUM(C76:C78)</f>
        <v>0</v>
      </c>
    </row>
    <row r="76" spans="1:3" s="289" customFormat="1" ht="12" customHeight="1">
      <c r="A76" s="14" t="s">
        <v>308</v>
      </c>
      <c r="B76" s="290" t="s">
        <v>288</v>
      </c>
      <c r="C76" s="196"/>
    </row>
    <row r="77" spans="1:3" s="289" customFormat="1" ht="12" customHeight="1">
      <c r="A77" s="13" t="s">
        <v>309</v>
      </c>
      <c r="B77" s="291" t="s">
        <v>289</v>
      </c>
      <c r="C77" s="196"/>
    </row>
    <row r="78" spans="1:3" s="289" customFormat="1" ht="12" customHeight="1" thickBot="1">
      <c r="A78" s="15" t="s">
        <v>310</v>
      </c>
      <c r="B78" s="189" t="s">
        <v>290</v>
      </c>
      <c r="C78" s="196"/>
    </row>
    <row r="79" spans="1:3" s="289" customFormat="1" ht="12" customHeight="1" thickBot="1">
      <c r="A79" s="566" t="s">
        <v>291</v>
      </c>
      <c r="B79" s="187" t="s">
        <v>311</v>
      </c>
      <c r="C79" s="192">
        <f>SUM(C80:C83)</f>
        <v>0</v>
      </c>
    </row>
    <row r="80" spans="1:3" s="289" customFormat="1" ht="12" customHeight="1">
      <c r="A80" s="294" t="s">
        <v>292</v>
      </c>
      <c r="B80" s="290" t="s">
        <v>293</v>
      </c>
      <c r="C80" s="196"/>
    </row>
    <row r="81" spans="1:3" s="289" customFormat="1" ht="12" customHeight="1">
      <c r="A81" s="295" t="s">
        <v>294</v>
      </c>
      <c r="B81" s="291" t="s">
        <v>295</v>
      </c>
      <c r="C81" s="196"/>
    </row>
    <row r="82" spans="1:3" s="289" customFormat="1" ht="12" customHeight="1">
      <c r="A82" s="295" t="s">
        <v>296</v>
      </c>
      <c r="B82" s="291" t="s">
        <v>297</v>
      </c>
      <c r="C82" s="196"/>
    </row>
    <row r="83" spans="1:3" s="289" customFormat="1" ht="12" customHeight="1" thickBot="1">
      <c r="A83" s="296" t="s">
        <v>298</v>
      </c>
      <c r="B83" s="189" t="s">
        <v>299</v>
      </c>
      <c r="C83" s="196"/>
    </row>
    <row r="84" spans="1:3" s="289" customFormat="1" ht="12" customHeight="1" thickBot="1">
      <c r="A84" s="566" t="s">
        <v>300</v>
      </c>
      <c r="B84" s="187" t="s">
        <v>556</v>
      </c>
      <c r="C84" s="331"/>
    </row>
    <row r="85" spans="1:3" s="289" customFormat="1" ht="13.5" customHeight="1" thickBot="1">
      <c r="A85" s="566" t="s">
        <v>302</v>
      </c>
      <c r="B85" s="187" t="s">
        <v>301</v>
      </c>
      <c r="C85" s="331"/>
    </row>
    <row r="86" spans="1:3" s="289" customFormat="1" ht="15.75" customHeight="1" thickBot="1">
      <c r="A86" s="566" t="s">
        <v>314</v>
      </c>
      <c r="B86" s="297" t="s">
        <v>557</v>
      </c>
      <c r="C86" s="197">
        <f>+C63+C67+C72+C75+C79+C85+C84</f>
        <v>139484</v>
      </c>
    </row>
    <row r="87" spans="1:3" s="289" customFormat="1" ht="16.5" customHeight="1" thickBot="1">
      <c r="A87" s="568" t="s">
        <v>558</v>
      </c>
      <c r="B87" s="298" t="s">
        <v>559</v>
      </c>
      <c r="C87" s="197">
        <f>+C62+C86</f>
        <v>624900</v>
      </c>
    </row>
    <row r="88" spans="1:3" s="289" customFormat="1" ht="83.25" customHeight="1">
      <c r="A88" s="4"/>
      <c r="B88" s="5"/>
      <c r="C88" s="198"/>
    </row>
    <row r="89" spans="1:3" ht="16.5" customHeight="1">
      <c r="A89" s="682" t="s">
        <v>42</v>
      </c>
      <c r="B89" s="682"/>
      <c r="C89" s="682"/>
    </row>
    <row r="90" spans="1:3" s="299" customFormat="1" ht="16.5" customHeight="1" thickBot="1">
      <c r="A90" s="683" t="s">
        <v>141</v>
      </c>
      <c r="B90" s="683"/>
      <c r="C90" s="103" t="s">
        <v>185</v>
      </c>
    </row>
    <row r="91" spans="1:3" ht="37.5" customHeight="1" thickBot="1">
      <c r="A91" s="22" t="s">
        <v>66</v>
      </c>
      <c r="B91" s="23" t="s">
        <v>43</v>
      </c>
      <c r="C91" s="36" t="str">
        <f>+C3</f>
        <v>2015. évi előirányzat</v>
      </c>
    </row>
    <row r="92" spans="1:3" s="288" customFormat="1" ht="12" customHeight="1" thickBot="1">
      <c r="A92" s="32" t="s">
        <v>543</v>
      </c>
      <c r="B92" s="33" t="s">
        <v>544</v>
      </c>
      <c r="C92" s="34" t="s">
        <v>545</v>
      </c>
    </row>
    <row r="93" spans="1:3" ht="12" customHeight="1" thickBot="1">
      <c r="A93" s="21" t="s">
        <v>13</v>
      </c>
      <c r="B93" s="26" t="s">
        <v>597</v>
      </c>
      <c r="C93" s="191">
        <f>C94+C95+C96+C97+C98+C111</f>
        <v>606606</v>
      </c>
    </row>
    <row r="94" spans="1:3" ht="12" customHeight="1">
      <c r="A94" s="16" t="s">
        <v>91</v>
      </c>
      <c r="B94" s="9" t="s">
        <v>44</v>
      </c>
      <c r="C94" s="655">
        <v>253202</v>
      </c>
    </row>
    <row r="95" spans="1:3" ht="12" customHeight="1">
      <c r="A95" s="13" t="s">
        <v>92</v>
      </c>
      <c r="B95" s="7" t="s">
        <v>161</v>
      </c>
      <c r="C95" s="596">
        <v>70722</v>
      </c>
    </row>
    <row r="96" spans="1:3" ht="12" customHeight="1">
      <c r="A96" s="13" t="s">
        <v>93</v>
      </c>
      <c r="B96" s="7" t="s">
        <v>129</v>
      </c>
      <c r="C96" s="597">
        <v>251684</v>
      </c>
    </row>
    <row r="97" spans="1:3" ht="12" customHeight="1">
      <c r="A97" s="13" t="s">
        <v>94</v>
      </c>
      <c r="B97" s="10" t="s">
        <v>162</v>
      </c>
      <c r="C97" s="195">
        <v>500</v>
      </c>
    </row>
    <row r="98" spans="1:3" ht="12" customHeight="1">
      <c r="A98" s="13" t="s">
        <v>105</v>
      </c>
      <c r="B98" s="18" t="s">
        <v>163</v>
      </c>
      <c r="C98" s="597">
        <v>30498</v>
      </c>
    </row>
    <row r="99" spans="1:3" ht="12" customHeight="1">
      <c r="A99" s="13" t="s">
        <v>95</v>
      </c>
      <c r="B99" s="7" t="s">
        <v>560</v>
      </c>
      <c r="C99" s="195"/>
    </row>
    <row r="100" spans="1:3" ht="12" customHeight="1">
      <c r="A100" s="13" t="s">
        <v>96</v>
      </c>
      <c r="B100" s="107" t="s">
        <v>561</v>
      </c>
      <c r="C100" s="195"/>
    </row>
    <row r="101" spans="1:3" ht="12" customHeight="1">
      <c r="A101" s="13" t="s">
        <v>106</v>
      </c>
      <c r="B101" s="107" t="s">
        <v>562</v>
      </c>
      <c r="C101" s="195"/>
    </row>
    <row r="102" spans="1:3" ht="12" customHeight="1">
      <c r="A102" s="13" t="s">
        <v>107</v>
      </c>
      <c r="B102" s="105" t="s">
        <v>317</v>
      </c>
      <c r="C102" s="195"/>
    </row>
    <row r="103" spans="1:3" ht="12" customHeight="1">
      <c r="A103" s="13" t="s">
        <v>108</v>
      </c>
      <c r="B103" s="106" t="s">
        <v>318</v>
      </c>
      <c r="C103" s="195"/>
    </row>
    <row r="104" spans="1:3" ht="12" customHeight="1">
      <c r="A104" s="13" t="s">
        <v>109</v>
      </c>
      <c r="B104" s="106" t="s">
        <v>319</v>
      </c>
      <c r="C104" s="195"/>
    </row>
    <row r="105" spans="1:3" ht="12" customHeight="1">
      <c r="A105" s="13" t="s">
        <v>111</v>
      </c>
      <c r="B105" s="105" t="s">
        <v>320</v>
      </c>
      <c r="C105" s="195">
        <v>14753</v>
      </c>
    </row>
    <row r="106" spans="1:3" ht="12" customHeight="1">
      <c r="A106" s="13" t="s">
        <v>164</v>
      </c>
      <c r="B106" s="105" t="s">
        <v>321</v>
      </c>
      <c r="C106" s="195"/>
    </row>
    <row r="107" spans="1:3" ht="12" customHeight="1">
      <c r="A107" s="13" t="s">
        <v>315</v>
      </c>
      <c r="B107" s="106" t="s">
        <v>322</v>
      </c>
      <c r="C107" s="195"/>
    </row>
    <row r="108" spans="1:3" ht="12" customHeight="1">
      <c r="A108" s="12" t="s">
        <v>316</v>
      </c>
      <c r="B108" s="107" t="s">
        <v>323</v>
      </c>
      <c r="C108" s="195"/>
    </row>
    <row r="109" spans="1:3" ht="12" customHeight="1">
      <c r="A109" s="13" t="s">
        <v>563</v>
      </c>
      <c r="B109" s="107" t="s">
        <v>324</v>
      </c>
      <c r="C109" s="195"/>
    </row>
    <row r="110" spans="1:3" ht="12" customHeight="1">
      <c r="A110" s="15" t="s">
        <v>564</v>
      </c>
      <c r="B110" s="107" t="s">
        <v>325</v>
      </c>
      <c r="C110" s="597">
        <v>15745</v>
      </c>
    </row>
    <row r="111" spans="1:3" ht="12" customHeight="1">
      <c r="A111" s="13" t="s">
        <v>565</v>
      </c>
      <c r="B111" s="10" t="s">
        <v>45</v>
      </c>
      <c r="C111" s="193"/>
    </row>
    <row r="112" spans="1:3" ht="12" customHeight="1">
      <c r="A112" s="13" t="s">
        <v>566</v>
      </c>
      <c r="B112" s="7" t="s">
        <v>567</v>
      </c>
      <c r="C112" s="193"/>
    </row>
    <row r="113" spans="1:3" ht="12" customHeight="1" thickBot="1">
      <c r="A113" s="17" t="s">
        <v>568</v>
      </c>
      <c r="B113" s="570" t="s">
        <v>569</v>
      </c>
      <c r="C113" s="199"/>
    </row>
    <row r="114" spans="1:3" ht="12" customHeight="1" thickBot="1">
      <c r="A114" s="571" t="s">
        <v>14</v>
      </c>
      <c r="B114" s="572" t="s">
        <v>326</v>
      </c>
      <c r="C114" s="573">
        <f>+C115+C117+C119</f>
        <v>55289</v>
      </c>
    </row>
    <row r="115" spans="1:3" ht="12" customHeight="1">
      <c r="A115" s="14" t="s">
        <v>97</v>
      </c>
      <c r="B115" s="7" t="s">
        <v>184</v>
      </c>
      <c r="C115" s="598">
        <v>42607</v>
      </c>
    </row>
    <row r="116" spans="1:3" ht="12" customHeight="1">
      <c r="A116" s="14" t="s">
        <v>98</v>
      </c>
      <c r="B116" s="11" t="s">
        <v>330</v>
      </c>
      <c r="C116" s="598">
        <v>37148</v>
      </c>
    </row>
    <row r="117" spans="1:3" ht="12" customHeight="1">
      <c r="A117" s="14" t="s">
        <v>99</v>
      </c>
      <c r="B117" s="11" t="s">
        <v>165</v>
      </c>
      <c r="C117" s="193">
        <v>1588</v>
      </c>
    </row>
    <row r="118" spans="1:3" ht="12" customHeight="1">
      <c r="A118" s="14" t="s">
        <v>100</v>
      </c>
      <c r="B118" s="11" t="s">
        <v>331</v>
      </c>
      <c r="C118" s="179"/>
    </row>
    <row r="119" spans="1:3" ht="12" customHeight="1">
      <c r="A119" s="14" t="s">
        <v>101</v>
      </c>
      <c r="B119" s="189" t="s">
        <v>187</v>
      </c>
      <c r="C119" s="179">
        <v>11094</v>
      </c>
    </row>
    <row r="120" spans="1:3" ht="12" customHeight="1">
      <c r="A120" s="14" t="s">
        <v>110</v>
      </c>
      <c r="B120" s="188" t="s">
        <v>393</v>
      </c>
      <c r="C120" s="179"/>
    </row>
    <row r="121" spans="1:3" ht="12" customHeight="1">
      <c r="A121" s="14" t="s">
        <v>112</v>
      </c>
      <c r="B121" s="286" t="s">
        <v>336</v>
      </c>
      <c r="C121" s="179"/>
    </row>
    <row r="122" spans="1:3" ht="15.75">
      <c r="A122" s="14" t="s">
        <v>166</v>
      </c>
      <c r="B122" s="106" t="s">
        <v>319</v>
      </c>
      <c r="C122" s="179"/>
    </row>
    <row r="123" spans="1:3" ht="12" customHeight="1">
      <c r="A123" s="14" t="s">
        <v>167</v>
      </c>
      <c r="B123" s="106" t="s">
        <v>335</v>
      </c>
      <c r="C123" s="179"/>
    </row>
    <row r="124" spans="1:3" ht="12" customHeight="1">
      <c r="A124" s="14" t="s">
        <v>168</v>
      </c>
      <c r="B124" s="106" t="s">
        <v>334</v>
      </c>
      <c r="C124" s="179"/>
    </row>
    <row r="125" spans="1:3" ht="12" customHeight="1">
      <c r="A125" s="14" t="s">
        <v>327</v>
      </c>
      <c r="B125" s="106" t="s">
        <v>322</v>
      </c>
      <c r="C125" s="179"/>
    </row>
    <row r="126" spans="1:3" ht="12" customHeight="1">
      <c r="A126" s="14" t="s">
        <v>328</v>
      </c>
      <c r="B126" s="106" t="s">
        <v>333</v>
      </c>
      <c r="C126" s="179"/>
    </row>
    <row r="127" spans="1:3" ht="16.5" thickBot="1">
      <c r="A127" s="12" t="s">
        <v>329</v>
      </c>
      <c r="B127" s="106" t="s">
        <v>332</v>
      </c>
      <c r="C127" s="180">
        <v>11094</v>
      </c>
    </row>
    <row r="128" spans="1:3" ht="12" customHeight="1" thickBot="1">
      <c r="A128" s="19" t="s">
        <v>15</v>
      </c>
      <c r="B128" s="101" t="s">
        <v>570</v>
      </c>
      <c r="C128" s="192">
        <f>+C93+C114</f>
        <v>661895</v>
      </c>
    </row>
    <row r="129" spans="1:3" ht="12" customHeight="1" thickBot="1">
      <c r="A129" s="19" t="s">
        <v>16</v>
      </c>
      <c r="B129" s="101" t="s">
        <v>571</v>
      </c>
      <c r="C129" s="192">
        <f>+C130+C131+C132</f>
        <v>102952</v>
      </c>
    </row>
    <row r="130" spans="1:3" ht="12" customHeight="1">
      <c r="A130" s="14" t="s">
        <v>227</v>
      </c>
      <c r="B130" s="11" t="s">
        <v>572</v>
      </c>
      <c r="C130" s="179">
        <v>2952</v>
      </c>
    </row>
    <row r="131" spans="1:3" ht="12" customHeight="1">
      <c r="A131" s="14" t="s">
        <v>230</v>
      </c>
      <c r="B131" s="11" t="s">
        <v>573</v>
      </c>
      <c r="C131" s="179">
        <v>100000</v>
      </c>
    </row>
    <row r="132" spans="1:3" ht="12" customHeight="1" thickBot="1">
      <c r="A132" s="12" t="s">
        <v>231</v>
      </c>
      <c r="B132" s="11" t="s">
        <v>574</v>
      </c>
      <c r="C132" s="179"/>
    </row>
    <row r="133" spans="1:3" ht="12" customHeight="1" thickBot="1">
      <c r="A133" s="19" t="s">
        <v>17</v>
      </c>
      <c r="B133" s="101" t="s">
        <v>575</v>
      </c>
      <c r="C133" s="192">
        <f>SUM(C134:C139)</f>
        <v>0</v>
      </c>
    </row>
    <row r="134" spans="1:3" ht="12" customHeight="1">
      <c r="A134" s="14" t="s">
        <v>84</v>
      </c>
      <c r="B134" s="8" t="s">
        <v>576</v>
      </c>
      <c r="C134" s="179"/>
    </row>
    <row r="135" spans="1:3" ht="12" customHeight="1">
      <c r="A135" s="14" t="s">
        <v>85</v>
      </c>
      <c r="B135" s="8" t="s">
        <v>577</v>
      </c>
      <c r="C135" s="179"/>
    </row>
    <row r="136" spans="1:3" ht="12" customHeight="1">
      <c r="A136" s="14" t="s">
        <v>86</v>
      </c>
      <c r="B136" s="8" t="s">
        <v>578</v>
      </c>
      <c r="C136" s="179"/>
    </row>
    <row r="137" spans="1:3" ht="12" customHeight="1">
      <c r="A137" s="14" t="s">
        <v>153</v>
      </c>
      <c r="B137" s="8" t="s">
        <v>579</v>
      </c>
      <c r="C137" s="179"/>
    </row>
    <row r="138" spans="1:3" ht="12" customHeight="1">
      <c r="A138" s="14" t="s">
        <v>154</v>
      </c>
      <c r="B138" s="8" t="s">
        <v>580</v>
      </c>
      <c r="C138" s="179"/>
    </row>
    <row r="139" spans="1:3" ht="12" customHeight="1" thickBot="1">
      <c r="A139" s="12" t="s">
        <v>155</v>
      </c>
      <c r="B139" s="8" t="s">
        <v>581</v>
      </c>
      <c r="C139" s="179"/>
    </row>
    <row r="140" spans="1:3" ht="12" customHeight="1" thickBot="1">
      <c r="A140" s="19" t="s">
        <v>18</v>
      </c>
      <c r="B140" s="101" t="s">
        <v>582</v>
      </c>
      <c r="C140" s="197">
        <f>+C141+C142+C143+C144</f>
        <v>0</v>
      </c>
    </row>
    <row r="141" spans="1:3" ht="12" customHeight="1">
      <c r="A141" s="14" t="s">
        <v>87</v>
      </c>
      <c r="B141" s="8" t="s">
        <v>337</v>
      </c>
      <c r="C141" s="179"/>
    </row>
    <row r="142" spans="1:3" ht="12" customHeight="1">
      <c r="A142" s="14" t="s">
        <v>88</v>
      </c>
      <c r="B142" s="8" t="s">
        <v>338</v>
      </c>
      <c r="C142" s="179"/>
    </row>
    <row r="143" spans="1:3" ht="12" customHeight="1">
      <c r="A143" s="14" t="s">
        <v>251</v>
      </c>
      <c r="B143" s="8" t="s">
        <v>583</v>
      </c>
      <c r="C143" s="179"/>
    </row>
    <row r="144" spans="1:3" ht="12" customHeight="1" thickBot="1">
      <c r="A144" s="12" t="s">
        <v>252</v>
      </c>
      <c r="B144" s="6" t="s">
        <v>356</v>
      </c>
      <c r="C144" s="179"/>
    </row>
    <row r="145" spans="1:3" ht="12" customHeight="1" thickBot="1">
      <c r="A145" s="19" t="s">
        <v>19</v>
      </c>
      <c r="B145" s="101" t="s">
        <v>584</v>
      </c>
      <c r="C145" s="200">
        <f>SUM(C146:C150)</f>
        <v>0</v>
      </c>
    </row>
    <row r="146" spans="1:3" ht="12" customHeight="1">
      <c r="A146" s="14" t="s">
        <v>89</v>
      </c>
      <c r="B146" s="8" t="s">
        <v>585</v>
      </c>
      <c r="C146" s="179"/>
    </row>
    <row r="147" spans="1:3" ht="12" customHeight="1">
      <c r="A147" s="14" t="s">
        <v>90</v>
      </c>
      <c r="B147" s="8" t="s">
        <v>586</v>
      </c>
      <c r="C147" s="179"/>
    </row>
    <row r="148" spans="1:3" ht="12" customHeight="1">
      <c r="A148" s="14" t="s">
        <v>263</v>
      </c>
      <c r="B148" s="8" t="s">
        <v>587</v>
      </c>
      <c r="C148" s="179"/>
    </row>
    <row r="149" spans="1:3" ht="12" customHeight="1">
      <c r="A149" s="14" t="s">
        <v>264</v>
      </c>
      <c r="B149" s="8" t="s">
        <v>588</v>
      </c>
      <c r="C149" s="179"/>
    </row>
    <row r="150" spans="1:3" ht="12" customHeight="1" thickBot="1">
      <c r="A150" s="14" t="s">
        <v>589</v>
      </c>
      <c r="B150" s="8" t="s">
        <v>590</v>
      </c>
      <c r="C150" s="179"/>
    </row>
    <row r="151" spans="1:3" ht="12" customHeight="1" thickBot="1">
      <c r="A151" s="19" t="s">
        <v>20</v>
      </c>
      <c r="B151" s="101" t="s">
        <v>591</v>
      </c>
      <c r="C151" s="574"/>
    </row>
    <row r="152" spans="1:3" ht="12" customHeight="1" thickBot="1">
      <c r="A152" s="19" t="s">
        <v>21</v>
      </c>
      <c r="B152" s="101" t="s">
        <v>592</v>
      </c>
      <c r="C152" s="574"/>
    </row>
    <row r="153" spans="1:9" ht="15" customHeight="1" thickBot="1">
      <c r="A153" s="19" t="s">
        <v>22</v>
      </c>
      <c r="B153" s="101" t="s">
        <v>593</v>
      </c>
      <c r="C153" s="300">
        <f>+C129+C133+C140+C145+C151+C152</f>
        <v>102952</v>
      </c>
      <c r="F153" s="301"/>
      <c r="G153" s="302"/>
      <c r="H153" s="302"/>
      <c r="I153" s="302"/>
    </row>
    <row r="154" spans="1:3" s="289" customFormat="1" ht="12.75" customHeight="1" thickBot="1">
      <c r="A154" s="190" t="s">
        <v>23</v>
      </c>
      <c r="B154" s="270" t="s">
        <v>594</v>
      </c>
      <c r="C154" s="300">
        <f>+C128+C153</f>
        <v>764847</v>
      </c>
    </row>
    <row r="155" ht="7.5" customHeight="1"/>
    <row r="156" spans="1:3" ht="15.75">
      <c r="A156" s="684" t="s">
        <v>339</v>
      </c>
      <c r="B156" s="684"/>
      <c r="C156" s="684"/>
    </row>
    <row r="157" spans="1:3" ht="15" customHeight="1" thickBot="1">
      <c r="A157" s="681" t="s">
        <v>142</v>
      </c>
      <c r="B157" s="681"/>
      <c r="C157" s="201" t="s">
        <v>185</v>
      </c>
    </row>
    <row r="158" spans="1:4" ht="13.5" customHeight="1" thickBot="1">
      <c r="A158" s="19">
        <v>1</v>
      </c>
      <c r="B158" s="25" t="s">
        <v>595</v>
      </c>
      <c r="C158" s="192">
        <f>+C62-C128</f>
        <v>-176479</v>
      </c>
      <c r="D158" s="303"/>
    </row>
    <row r="159" spans="1:3" ht="27.75" customHeight="1" thickBot="1">
      <c r="A159" s="19" t="s">
        <v>14</v>
      </c>
      <c r="B159" s="25" t="s">
        <v>596</v>
      </c>
      <c r="C159" s="192">
        <f>+C86-C153</f>
        <v>36532</v>
      </c>
    </row>
  </sheetData>
  <sheetProtection/>
  <mergeCells count="6">
    <mergeCell ref="A156:C156"/>
    <mergeCell ref="A157:B157"/>
    <mergeCell ref="A1:C1"/>
    <mergeCell ref="A2:B2"/>
    <mergeCell ref="A89:C89"/>
    <mergeCell ref="A90:B90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Tiszavasvári Város Önkormányzata
2015. ÉVI KÖLTSÉGVETÉS
ÖNKÉNT VÁLLALT FELADATAINAK MÉRLEGE
&amp;R&amp;"Times New Roman CE,Félkövér dőlt"&amp;11 3. melléklet a 21/2015.(V.27.) önkormányzati rendelethez</oddHeader>
  </headerFooter>
  <rowBreaks count="1" manualBreakCount="1">
    <brk id="88" max="2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 codeName="Munka76">
    <tabColor rgb="FF92D050"/>
  </sheetPr>
  <dimension ref="A1:P82"/>
  <sheetViews>
    <sheetView workbookViewId="0" topLeftCell="A7">
      <selection activeCell="J32" sqref="J32"/>
    </sheetView>
  </sheetViews>
  <sheetFormatPr defaultColWidth="9.00390625" defaultRowHeight="12.75"/>
  <cols>
    <col min="1" max="1" width="4.875" style="79" customWidth="1"/>
    <col min="2" max="2" width="31.125" style="94" customWidth="1"/>
    <col min="3" max="4" width="9.00390625" style="94" customWidth="1"/>
    <col min="5" max="5" width="9.50390625" style="94" customWidth="1"/>
    <col min="6" max="6" width="8.875" style="94" customWidth="1"/>
    <col min="7" max="7" width="8.625" style="94" customWidth="1"/>
    <col min="8" max="8" width="8.875" style="94" customWidth="1"/>
    <col min="9" max="9" width="8.125" style="94" customWidth="1"/>
    <col min="10" max="14" width="9.50390625" style="94" customWidth="1"/>
    <col min="15" max="15" width="12.625" style="79" customWidth="1"/>
    <col min="16" max="16384" width="9.375" style="94" customWidth="1"/>
  </cols>
  <sheetData>
    <row r="1" spans="1:15" ht="31.5" customHeight="1">
      <c r="A1" s="725" t="s">
        <v>528</v>
      </c>
      <c r="B1" s="726"/>
      <c r="C1" s="726"/>
      <c r="D1" s="726"/>
      <c r="E1" s="726"/>
      <c r="F1" s="726"/>
      <c r="G1" s="726"/>
      <c r="H1" s="726"/>
      <c r="I1" s="726"/>
      <c r="J1" s="726"/>
      <c r="K1" s="726"/>
      <c r="L1" s="726"/>
      <c r="M1" s="726"/>
      <c r="N1" s="726"/>
      <c r="O1" s="726"/>
    </row>
    <row r="2" ht="16.5" thickBot="1">
      <c r="O2" s="3" t="s">
        <v>50</v>
      </c>
    </row>
    <row r="3" spans="1:15" s="79" customFormat="1" ht="25.5" customHeight="1" thickBot="1">
      <c r="A3" s="76" t="s">
        <v>11</v>
      </c>
      <c r="B3" s="77" t="s">
        <v>60</v>
      </c>
      <c r="C3" s="77" t="s">
        <v>67</v>
      </c>
      <c r="D3" s="77" t="s">
        <v>68</v>
      </c>
      <c r="E3" s="77" t="s">
        <v>69</v>
      </c>
      <c r="F3" s="77" t="s">
        <v>70</v>
      </c>
      <c r="G3" s="77" t="s">
        <v>71</v>
      </c>
      <c r="H3" s="77" t="s">
        <v>72</v>
      </c>
      <c r="I3" s="77" t="s">
        <v>73</v>
      </c>
      <c r="J3" s="77" t="s">
        <v>74</v>
      </c>
      <c r="K3" s="77" t="s">
        <v>75</v>
      </c>
      <c r="L3" s="77" t="s">
        <v>76</v>
      </c>
      <c r="M3" s="77" t="s">
        <v>77</v>
      </c>
      <c r="N3" s="77" t="s">
        <v>78</v>
      </c>
      <c r="O3" s="78" t="s">
        <v>48</v>
      </c>
    </row>
    <row r="4" spans="1:15" s="81" customFormat="1" ht="15" customHeight="1" thickBot="1">
      <c r="A4" s="80" t="s">
        <v>13</v>
      </c>
      <c r="B4" s="722" t="s">
        <v>53</v>
      </c>
      <c r="C4" s="723"/>
      <c r="D4" s="723"/>
      <c r="E4" s="723"/>
      <c r="F4" s="723"/>
      <c r="G4" s="723"/>
      <c r="H4" s="723"/>
      <c r="I4" s="723"/>
      <c r="J4" s="723"/>
      <c r="K4" s="723"/>
      <c r="L4" s="723"/>
      <c r="M4" s="723"/>
      <c r="N4" s="723"/>
      <c r="O4" s="724"/>
    </row>
    <row r="5" spans="1:15" s="81" customFormat="1" ht="22.5">
      <c r="A5" s="82" t="s">
        <v>14</v>
      </c>
      <c r="B5" s="335" t="s">
        <v>340</v>
      </c>
      <c r="C5" s="83">
        <v>79540</v>
      </c>
      <c r="D5" s="671">
        <v>81619</v>
      </c>
      <c r="E5" s="83">
        <v>79488</v>
      </c>
      <c r="F5" s="83">
        <v>76238</v>
      </c>
      <c r="G5" s="83">
        <v>76238</v>
      </c>
      <c r="H5" s="83">
        <v>76238</v>
      </c>
      <c r="I5" s="83">
        <v>76238</v>
      </c>
      <c r="J5" s="83">
        <v>76238</v>
      </c>
      <c r="K5" s="83">
        <v>76238</v>
      </c>
      <c r="L5" s="83">
        <v>76238</v>
      </c>
      <c r="M5" s="83">
        <v>131838</v>
      </c>
      <c r="N5" s="83">
        <v>76238</v>
      </c>
      <c r="O5" s="644">
        <f aca="true" t="shared" si="0" ref="O5:O14">SUM(C5:N5)</f>
        <v>982389</v>
      </c>
    </row>
    <row r="6" spans="1:15" s="86" customFormat="1" ht="22.5">
      <c r="A6" s="84" t="s">
        <v>15</v>
      </c>
      <c r="B6" s="183" t="s">
        <v>384</v>
      </c>
      <c r="C6" s="85"/>
      <c r="D6" s="85"/>
      <c r="E6" s="85">
        <v>81140</v>
      </c>
      <c r="F6" s="85">
        <v>50000</v>
      </c>
      <c r="G6" s="85">
        <v>50000</v>
      </c>
      <c r="H6" s="85">
        <v>131140</v>
      </c>
      <c r="I6" s="85">
        <v>50000</v>
      </c>
      <c r="J6" s="672">
        <v>51500</v>
      </c>
      <c r="K6" s="672">
        <v>132640</v>
      </c>
      <c r="L6" s="672">
        <v>22446</v>
      </c>
      <c r="M6" s="672">
        <v>1500</v>
      </c>
      <c r="N6" s="672">
        <v>82639</v>
      </c>
      <c r="O6" s="608">
        <f t="shared" si="0"/>
        <v>653005</v>
      </c>
    </row>
    <row r="7" spans="1:15" s="86" customFormat="1" ht="22.5">
      <c r="A7" s="84" t="s">
        <v>16</v>
      </c>
      <c r="B7" s="182" t="s">
        <v>385</v>
      </c>
      <c r="C7" s="87"/>
      <c r="D7" s="87"/>
      <c r="E7" s="87">
        <v>6425</v>
      </c>
      <c r="F7" s="87">
        <v>80000</v>
      </c>
      <c r="G7" s="87"/>
      <c r="H7" s="87"/>
      <c r="I7" s="87">
        <v>105000</v>
      </c>
      <c r="J7" s="673">
        <v>18925</v>
      </c>
      <c r="K7" s="542">
        <v>80000</v>
      </c>
      <c r="L7" s="542"/>
      <c r="M7" s="673">
        <v>18926</v>
      </c>
      <c r="N7" s="87">
        <v>64840</v>
      </c>
      <c r="O7" s="608">
        <f t="shared" si="0"/>
        <v>374116</v>
      </c>
    </row>
    <row r="8" spans="1:15" s="86" customFormat="1" ht="13.5" customHeight="1">
      <c r="A8" s="84" t="s">
        <v>17</v>
      </c>
      <c r="B8" s="181" t="s">
        <v>152</v>
      </c>
      <c r="C8" s="85">
        <v>3000</v>
      </c>
      <c r="D8" s="85">
        <v>4000</v>
      </c>
      <c r="E8" s="85">
        <v>115000</v>
      </c>
      <c r="F8" s="85">
        <v>9000</v>
      </c>
      <c r="G8" s="85">
        <v>4000</v>
      </c>
      <c r="H8" s="85">
        <v>3000</v>
      </c>
      <c r="I8" s="85">
        <v>4000</v>
      </c>
      <c r="J8" s="541">
        <v>3000</v>
      </c>
      <c r="K8" s="541">
        <v>118000</v>
      </c>
      <c r="L8" s="541">
        <v>9000</v>
      </c>
      <c r="M8" s="541">
        <v>3863</v>
      </c>
      <c r="N8" s="85">
        <v>19000</v>
      </c>
      <c r="O8" s="529">
        <f t="shared" si="0"/>
        <v>294863</v>
      </c>
    </row>
    <row r="9" spans="1:15" s="86" customFormat="1" ht="13.5" customHeight="1">
      <c r="A9" s="84" t="s">
        <v>18</v>
      </c>
      <c r="B9" s="181" t="s">
        <v>386</v>
      </c>
      <c r="C9" s="85">
        <v>38000</v>
      </c>
      <c r="D9" s="85">
        <v>35000</v>
      </c>
      <c r="E9" s="85">
        <v>39000</v>
      </c>
      <c r="F9" s="85">
        <v>37918</v>
      </c>
      <c r="G9" s="85">
        <v>35000</v>
      </c>
      <c r="H9" s="85">
        <v>33000</v>
      </c>
      <c r="I9" s="85">
        <v>32000</v>
      </c>
      <c r="J9" s="541">
        <v>32000</v>
      </c>
      <c r="K9" s="541">
        <v>38257</v>
      </c>
      <c r="L9" s="672">
        <v>37500</v>
      </c>
      <c r="M9" s="672">
        <v>37500</v>
      </c>
      <c r="N9" s="672">
        <v>36869</v>
      </c>
      <c r="O9" s="608">
        <f t="shared" si="0"/>
        <v>432044</v>
      </c>
    </row>
    <row r="10" spans="1:15" s="86" customFormat="1" ht="13.5" customHeight="1">
      <c r="A10" s="84" t="s">
        <v>19</v>
      </c>
      <c r="B10" s="181" t="s">
        <v>4</v>
      </c>
      <c r="C10" s="85"/>
      <c r="D10" s="85">
        <v>5400</v>
      </c>
      <c r="E10" s="85"/>
      <c r="F10" s="85"/>
      <c r="G10" s="85"/>
      <c r="H10" s="672">
        <v>518</v>
      </c>
      <c r="I10" s="85"/>
      <c r="J10" s="541"/>
      <c r="K10" s="541"/>
      <c r="L10" s="541"/>
      <c r="M10" s="541"/>
      <c r="N10" s="85"/>
      <c r="O10" s="608">
        <f t="shared" si="0"/>
        <v>5918</v>
      </c>
    </row>
    <row r="11" spans="1:15" s="86" customFormat="1" ht="13.5" customHeight="1">
      <c r="A11" s="84" t="s">
        <v>20</v>
      </c>
      <c r="B11" s="181" t="s">
        <v>342</v>
      </c>
      <c r="C11" s="85">
        <v>1136</v>
      </c>
      <c r="D11" s="85">
        <v>1136</v>
      </c>
      <c r="E11" s="85">
        <v>1146</v>
      </c>
      <c r="F11" s="85">
        <v>1136</v>
      </c>
      <c r="G11" s="85">
        <v>1146</v>
      </c>
      <c r="H11" s="672">
        <v>1346</v>
      </c>
      <c r="I11" s="85">
        <v>1136</v>
      </c>
      <c r="J11" s="541">
        <v>3346</v>
      </c>
      <c r="K11" s="541">
        <v>1146</v>
      </c>
      <c r="L11" s="541">
        <v>1146</v>
      </c>
      <c r="M11" s="541">
        <v>50</v>
      </c>
      <c r="N11" s="85">
        <v>40</v>
      </c>
      <c r="O11" s="608">
        <f t="shared" si="0"/>
        <v>13910</v>
      </c>
    </row>
    <row r="12" spans="1:15" s="86" customFormat="1" ht="22.5">
      <c r="A12" s="84" t="s">
        <v>21</v>
      </c>
      <c r="B12" s="183" t="s">
        <v>372</v>
      </c>
      <c r="C12" s="85"/>
      <c r="D12" s="85"/>
      <c r="E12" s="85">
        <v>1880</v>
      </c>
      <c r="F12" s="85"/>
      <c r="G12" s="672">
        <v>900</v>
      </c>
      <c r="H12" s="85"/>
      <c r="I12" s="85"/>
      <c r="J12" s="85"/>
      <c r="K12" s="85"/>
      <c r="L12" s="85"/>
      <c r="M12" s="85"/>
      <c r="N12" s="85"/>
      <c r="O12" s="608">
        <f t="shared" si="0"/>
        <v>2780</v>
      </c>
    </row>
    <row r="13" spans="1:15" s="86" customFormat="1" ht="13.5" customHeight="1" thickBot="1">
      <c r="A13" s="84" t="s">
        <v>22</v>
      </c>
      <c r="B13" s="181" t="s">
        <v>5</v>
      </c>
      <c r="C13" s="85">
        <v>192441</v>
      </c>
      <c r="D13" s="85">
        <v>20000</v>
      </c>
      <c r="E13" s="85"/>
      <c r="F13" s="85">
        <v>5000</v>
      </c>
      <c r="G13" s="85">
        <v>15000</v>
      </c>
      <c r="H13" s="85">
        <v>15000</v>
      </c>
      <c r="I13" s="85">
        <v>15000</v>
      </c>
      <c r="J13" s="85">
        <v>15000</v>
      </c>
      <c r="K13" s="85">
        <v>53909</v>
      </c>
      <c r="L13" s="85"/>
      <c r="M13" s="85"/>
      <c r="N13" s="541"/>
      <c r="O13" s="529">
        <f t="shared" si="0"/>
        <v>331350</v>
      </c>
    </row>
    <row r="14" spans="1:15" s="81" customFormat="1" ht="15.75" customHeight="1" thickBot="1">
      <c r="A14" s="80" t="s">
        <v>23</v>
      </c>
      <c r="B14" s="35" t="s">
        <v>102</v>
      </c>
      <c r="C14" s="88">
        <f aca="true" t="shared" si="1" ref="C14:N14">SUM(C5:C13)</f>
        <v>314117</v>
      </c>
      <c r="D14" s="88">
        <f t="shared" si="1"/>
        <v>147155</v>
      </c>
      <c r="E14" s="88">
        <f t="shared" si="1"/>
        <v>324079</v>
      </c>
      <c r="F14" s="88">
        <f t="shared" si="1"/>
        <v>259292</v>
      </c>
      <c r="G14" s="88">
        <f t="shared" si="1"/>
        <v>182284</v>
      </c>
      <c r="H14" s="88">
        <f t="shared" si="1"/>
        <v>260242</v>
      </c>
      <c r="I14" s="88">
        <f t="shared" si="1"/>
        <v>283374</v>
      </c>
      <c r="J14" s="88">
        <f t="shared" si="1"/>
        <v>200009</v>
      </c>
      <c r="K14" s="88">
        <f t="shared" si="1"/>
        <v>500190</v>
      </c>
      <c r="L14" s="88">
        <f t="shared" si="1"/>
        <v>146330</v>
      </c>
      <c r="M14" s="88">
        <f t="shared" si="1"/>
        <v>193677</v>
      </c>
      <c r="N14" s="88">
        <f t="shared" si="1"/>
        <v>279626</v>
      </c>
      <c r="O14" s="89">
        <f t="shared" si="0"/>
        <v>3090375</v>
      </c>
    </row>
    <row r="15" spans="1:15" s="81" customFormat="1" ht="15" customHeight="1" thickBot="1">
      <c r="A15" s="80" t="s">
        <v>24</v>
      </c>
      <c r="B15" s="722" t="s">
        <v>54</v>
      </c>
      <c r="C15" s="723"/>
      <c r="D15" s="723"/>
      <c r="E15" s="723"/>
      <c r="F15" s="723"/>
      <c r="G15" s="723"/>
      <c r="H15" s="723"/>
      <c r="I15" s="723"/>
      <c r="J15" s="723"/>
      <c r="K15" s="723"/>
      <c r="L15" s="723"/>
      <c r="M15" s="723"/>
      <c r="N15" s="723"/>
      <c r="O15" s="724"/>
    </row>
    <row r="16" spans="1:15" s="86" customFormat="1" ht="13.5" customHeight="1">
      <c r="A16" s="90" t="s">
        <v>25</v>
      </c>
      <c r="B16" s="184" t="s">
        <v>61</v>
      </c>
      <c r="C16" s="87">
        <v>65000</v>
      </c>
      <c r="D16" s="87">
        <v>65000</v>
      </c>
      <c r="E16" s="87">
        <v>66000</v>
      </c>
      <c r="F16" s="87">
        <v>105000</v>
      </c>
      <c r="G16" s="673">
        <v>107104</v>
      </c>
      <c r="H16" s="524">
        <v>105000</v>
      </c>
      <c r="I16" s="524">
        <v>108000</v>
      </c>
      <c r="J16" s="87">
        <v>107000</v>
      </c>
      <c r="K16" s="87">
        <v>107000</v>
      </c>
      <c r="L16" s="87">
        <v>86015</v>
      </c>
      <c r="M16" s="87">
        <v>64000</v>
      </c>
      <c r="N16" s="87">
        <v>60025</v>
      </c>
      <c r="O16" s="607">
        <f aca="true" t="shared" si="2" ref="O16:O26">SUM(C16:N16)</f>
        <v>1045144</v>
      </c>
    </row>
    <row r="17" spans="1:15" s="86" customFormat="1" ht="27" customHeight="1">
      <c r="A17" s="84" t="s">
        <v>26</v>
      </c>
      <c r="B17" s="183" t="s">
        <v>161</v>
      </c>
      <c r="C17" s="85">
        <v>17737</v>
      </c>
      <c r="D17" s="85">
        <v>17000</v>
      </c>
      <c r="E17" s="85">
        <v>17500</v>
      </c>
      <c r="F17" s="85">
        <v>23000</v>
      </c>
      <c r="G17" s="672">
        <v>23515</v>
      </c>
      <c r="H17" s="85">
        <v>23500</v>
      </c>
      <c r="I17" s="85">
        <v>23500</v>
      </c>
      <c r="J17" s="85">
        <v>23500</v>
      </c>
      <c r="K17" s="85">
        <v>23500</v>
      </c>
      <c r="L17" s="85">
        <v>18944</v>
      </c>
      <c r="M17" s="85">
        <v>16500</v>
      </c>
      <c r="N17" s="85">
        <v>15500</v>
      </c>
      <c r="O17" s="608">
        <f t="shared" si="2"/>
        <v>243696</v>
      </c>
    </row>
    <row r="18" spans="1:15" s="86" customFormat="1" ht="13.5" customHeight="1">
      <c r="A18" s="84" t="s">
        <v>27</v>
      </c>
      <c r="B18" s="181" t="s">
        <v>129</v>
      </c>
      <c r="C18" s="85">
        <v>74000</v>
      </c>
      <c r="D18" s="85">
        <v>73000</v>
      </c>
      <c r="E18" s="85">
        <v>73000</v>
      </c>
      <c r="F18" s="85">
        <v>77000</v>
      </c>
      <c r="G18" s="672">
        <v>75190</v>
      </c>
      <c r="H18" s="672">
        <v>72000</v>
      </c>
      <c r="I18" s="672">
        <v>56000</v>
      </c>
      <c r="J18" s="672">
        <v>57000</v>
      </c>
      <c r="K18" s="672">
        <v>69634</v>
      </c>
      <c r="L18" s="672">
        <v>68000</v>
      </c>
      <c r="M18" s="672">
        <v>71000</v>
      </c>
      <c r="N18" s="672">
        <v>74914</v>
      </c>
      <c r="O18" s="608">
        <f t="shared" si="2"/>
        <v>840738</v>
      </c>
    </row>
    <row r="19" spans="1:15" s="86" customFormat="1" ht="13.5" customHeight="1">
      <c r="A19" s="84" t="s">
        <v>28</v>
      </c>
      <c r="B19" s="181" t="s">
        <v>162</v>
      </c>
      <c r="C19" s="85">
        <v>11200</v>
      </c>
      <c r="D19" s="672">
        <v>13887</v>
      </c>
      <c r="E19" s="85">
        <v>11300</v>
      </c>
      <c r="F19" s="85">
        <v>11200</v>
      </c>
      <c r="G19" s="85">
        <v>11300</v>
      </c>
      <c r="H19" s="85">
        <v>11200</v>
      </c>
      <c r="I19" s="85">
        <v>11200</v>
      </c>
      <c r="J19" s="85">
        <v>11300</v>
      </c>
      <c r="K19" s="85">
        <v>11400</v>
      </c>
      <c r="L19" s="85">
        <v>11200</v>
      </c>
      <c r="M19" s="85">
        <v>11200</v>
      </c>
      <c r="N19" s="85">
        <v>11400</v>
      </c>
      <c r="O19" s="608">
        <f t="shared" si="2"/>
        <v>137787</v>
      </c>
    </row>
    <row r="20" spans="1:15" s="86" customFormat="1" ht="13.5" customHeight="1">
      <c r="A20" s="84" t="s">
        <v>29</v>
      </c>
      <c r="B20" s="181" t="s">
        <v>6</v>
      </c>
      <c r="C20" s="85">
        <v>12900</v>
      </c>
      <c r="D20" s="85">
        <v>13000</v>
      </c>
      <c r="E20" s="85">
        <v>20763</v>
      </c>
      <c r="F20" s="85">
        <v>12800</v>
      </c>
      <c r="G20" s="672">
        <v>13040</v>
      </c>
      <c r="H20" s="85">
        <v>13000</v>
      </c>
      <c r="I20" s="85">
        <v>13100</v>
      </c>
      <c r="J20" s="85">
        <v>13000</v>
      </c>
      <c r="K20" s="85">
        <v>12900</v>
      </c>
      <c r="L20" s="85">
        <v>13000</v>
      </c>
      <c r="M20" s="85">
        <v>12900</v>
      </c>
      <c r="N20" s="85">
        <v>12980</v>
      </c>
      <c r="O20" s="608">
        <f t="shared" si="2"/>
        <v>163383</v>
      </c>
    </row>
    <row r="21" spans="1:16" s="86" customFormat="1" ht="13.5" customHeight="1">
      <c r="A21" s="84" t="s">
        <v>30</v>
      </c>
      <c r="B21" s="181" t="s">
        <v>184</v>
      </c>
      <c r="C21" s="85"/>
      <c r="D21" s="85">
        <v>1400</v>
      </c>
      <c r="E21" s="85">
        <v>9806</v>
      </c>
      <c r="F21" s="85">
        <v>1500</v>
      </c>
      <c r="G21" s="85">
        <v>6400</v>
      </c>
      <c r="H21" s="85">
        <v>6400</v>
      </c>
      <c r="I21" s="85">
        <v>6500</v>
      </c>
      <c r="J21" s="672">
        <v>26173</v>
      </c>
      <c r="K21" s="85">
        <v>1500</v>
      </c>
      <c r="L21" s="85">
        <v>1619</v>
      </c>
      <c r="M21" s="672">
        <v>23400</v>
      </c>
      <c r="N21" s="85">
        <v>1356</v>
      </c>
      <c r="O21" s="608">
        <f t="shared" si="2"/>
        <v>86054</v>
      </c>
      <c r="P21" s="674"/>
    </row>
    <row r="22" spans="1:15" s="86" customFormat="1" ht="15.75">
      <c r="A22" s="84" t="s">
        <v>31</v>
      </c>
      <c r="B22" s="183" t="s">
        <v>165</v>
      </c>
      <c r="C22" s="85"/>
      <c r="D22" s="85">
        <v>1000</v>
      </c>
      <c r="E22" s="85">
        <v>2000</v>
      </c>
      <c r="F22" s="85">
        <v>45000</v>
      </c>
      <c r="G22" s="85">
        <v>45035</v>
      </c>
      <c r="H22" s="85">
        <v>60000</v>
      </c>
      <c r="I22" s="85">
        <v>60000</v>
      </c>
      <c r="J22" s="85">
        <v>50000</v>
      </c>
      <c r="K22" s="85">
        <v>88910</v>
      </c>
      <c r="L22" s="85">
        <v>5000</v>
      </c>
      <c r="M22" s="85">
        <v>3000</v>
      </c>
      <c r="N22" s="85">
        <v>3403</v>
      </c>
      <c r="O22" s="529">
        <f t="shared" si="2"/>
        <v>363348</v>
      </c>
    </row>
    <row r="23" spans="1:15" s="86" customFormat="1" ht="13.5" customHeight="1">
      <c r="A23" s="84" t="s">
        <v>32</v>
      </c>
      <c r="B23" s="181" t="s">
        <v>187</v>
      </c>
      <c r="C23" s="85"/>
      <c r="D23" s="85">
        <v>1500</v>
      </c>
      <c r="E23" s="85">
        <v>1700</v>
      </c>
      <c r="F23" s="85">
        <v>1800</v>
      </c>
      <c r="G23" s="672">
        <v>1718</v>
      </c>
      <c r="H23" s="85">
        <v>1900</v>
      </c>
      <c r="I23" s="85">
        <v>1700</v>
      </c>
      <c r="J23" s="85">
        <v>1600</v>
      </c>
      <c r="K23" s="85">
        <v>1600</v>
      </c>
      <c r="L23" s="85">
        <v>1600</v>
      </c>
      <c r="M23" s="85">
        <v>1600</v>
      </c>
      <c r="N23" s="85">
        <v>1594</v>
      </c>
      <c r="O23" s="608">
        <f t="shared" si="2"/>
        <v>18312</v>
      </c>
    </row>
    <row r="24" spans="1:15" s="86" customFormat="1" ht="13.5" customHeight="1">
      <c r="A24" s="84" t="s">
        <v>33</v>
      </c>
      <c r="B24" s="181" t="s">
        <v>45</v>
      </c>
      <c r="C24" s="85"/>
      <c r="D24" s="85"/>
      <c r="E24" s="85"/>
      <c r="F24" s="85">
        <v>2000</v>
      </c>
      <c r="G24" s="85">
        <v>8000</v>
      </c>
      <c r="H24" s="85">
        <v>5500</v>
      </c>
      <c r="I24" s="85">
        <v>8980</v>
      </c>
      <c r="J24" s="85">
        <v>6500</v>
      </c>
      <c r="K24" s="85">
        <v>6000</v>
      </c>
      <c r="L24" s="85">
        <v>6500</v>
      </c>
      <c r="M24" s="85">
        <v>8104</v>
      </c>
      <c r="N24" s="85">
        <v>9957</v>
      </c>
      <c r="O24" s="608">
        <f t="shared" si="2"/>
        <v>61541</v>
      </c>
    </row>
    <row r="25" spans="1:15" s="86" customFormat="1" ht="13.5" customHeight="1" thickBot="1">
      <c r="A25" s="84" t="s">
        <v>34</v>
      </c>
      <c r="B25" s="181" t="s">
        <v>7</v>
      </c>
      <c r="C25" s="85">
        <v>27420</v>
      </c>
      <c r="D25" s="85"/>
      <c r="E25" s="85">
        <v>700</v>
      </c>
      <c r="F25" s="541"/>
      <c r="G25" s="85"/>
      <c r="H25" s="85">
        <v>750</v>
      </c>
      <c r="I25" s="85"/>
      <c r="J25" s="85"/>
      <c r="K25" s="85">
        <v>70750</v>
      </c>
      <c r="L25" s="85"/>
      <c r="M25" s="85"/>
      <c r="N25" s="85">
        <v>30752</v>
      </c>
      <c r="O25" s="529">
        <f t="shared" si="2"/>
        <v>130372</v>
      </c>
    </row>
    <row r="26" spans="1:15" s="81" customFormat="1" ht="15.75" customHeight="1" thickBot="1">
      <c r="A26" s="91" t="s">
        <v>35</v>
      </c>
      <c r="B26" s="35" t="s">
        <v>103</v>
      </c>
      <c r="C26" s="88">
        <f aca="true" t="shared" si="3" ref="C26:N26">SUM(C16:C25)</f>
        <v>208257</v>
      </c>
      <c r="D26" s="88">
        <f t="shared" si="3"/>
        <v>185787</v>
      </c>
      <c r="E26" s="88">
        <f t="shared" si="3"/>
        <v>202769</v>
      </c>
      <c r="F26" s="88">
        <f t="shared" si="3"/>
        <v>279300</v>
      </c>
      <c r="G26" s="88">
        <f t="shared" si="3"/>
        <v>291302</v>
      </c>
      <c r="H26" s="88">
        <f t="shared" si="3"/>
        <v>299250</v>
      </c>
      <c r="I26" s="88">
        <f t="shared" si="3"/>
        <v>288980</v>
      </c>
      <c r="J26" s="88">
        <f t="shared" si="3"/>
        <v>296073</v>
      </c>
      <c r="K26" s="88">
        <f t="shared" si="3"/>
        <v>393194</v>
      </c>
      <c r="L26" s="88">
        <f t="shared" si="3"/>
        <v>211878</v>
      </c>
      <c r="M26" s="88">
        <f t="shared" si="3"/>
        <v>211704</v>
      </c>
      <c r="N26" s="88">
        <f t="shared" si="3"/>
        <v>221881</v>
      </c>
      <c r="O26" s="89">
        <f t="shared" si="2"/>
        <v>3090375</v>
      </c>
    </row>
    <row r="27" spans="1:15" ht="16.5" thickBot="1">
      <c r="A27" s="91" t="s">
        <v>36</v>
      </c>
      <c r="B27" s="185" t="s">
        <v>104</v>
      </c>
      <c r="C27" s="92">
        <f aca="true" t="shared" si="4" ref="C27:O27">C14-C26</f>
        <v>105860</v>
      </c>
      <c r="D27" s="92">
        <f t="shared" si="4"/>
        <v>-38632</v>
      </c>
      <c r="E27" s="92">
        <f t="shared" si="4"/>
        <v>121310</v>
      </c>
      <c r="F27" s="92">
        <f t="shared" si="4"/>
        <v>-20008</v>
      </c>
      <c r="G27" s="92">
        <f t="shared" si="4"/>
        <v>-109018</v>
      </c>
      <c r="H27" s="92">
        <f t="shared" si="4"/>
        <v>-39008</v>
      </c>
      <c r="I27" s="92">
        <f t="shared" si="4"/>
        <v>-5606</v>
      </c>
      <c r="J27" s="92">
        <f t="shared" si="4"/>
        <v>-96064</v>
      </c>
      <c r="K27" s="92">
        <f t="shared" si="4"/>
        <v>106996</v>
      </c>
      <c r="L27" s="92">
        <f t="shared" si="4"/>
        <v>-65548</v>
      </c>
      <c r="M27" s="92">
        <f t="shared" si="4"/>
        <v>-18027</v>
      </c>
      <c r="N27" s="92">
        <f t="shared" si="4"/>
        <v>57745</v>
      </c>
      <c r="O27" s="93">
        <f t="shared" si="4"/>
        <v>0</v>
      </c>
    </row>
    <row r="28" ht="15.75">
      <c r="A28" s="95"/>
    </row>
    <row r="29" spans="2:15" ht="15.75">
      <c r="B29" s="96"/>
      <c r="C29" s="97"/>
      <c r="D29" s="97"/>
      <c r="O29" s="94"/>
    </row>
    <row r="30" ht="15.75">
      <c r="O30" s="94"/>
    </row>
    <row r="31" ht="15.75">
      <c r="O31" s="94"/>
    </row>
    <row r="32" ht="15.75">
      <c r="O32" s="94"/>
    </row>
    <row r="33" ht="15.75">
      <c r="O33" s="94"/>
    </row>
    <row r="34" ht="15.75">
      <c r="O34" s="94"/>
    </row>
    <row r="35" ht="15.75">
      <c r="O35" s="94"/>
    </row>
    <row r="36" ht="15.75">
      <c r="O36" s="94"/>
    </row>
    <row r="37" ht="15.75">
      <c r="O37" s="94"/>
    </row>
    <row r="38" ht="15.75">
      <c r="O38" s="94"/>
    </row>
    <row r="39" ht="15.75">
      <c r="O39" s="94"/>
    </row>
    <row r="40" ht="15.75">
      <c r="O40" s="94"/>
    </row>
    <row r="41" ht="15.75">
      <c r="O41" s="94"/>
    </row>
    <row r="42" ht="15.75">
      <c r="O42" s="94"/>
    </row>
    <row r="43" ht="15.75">
      <c r="O43" s="94"/>
    </row>
    <row r="44" ht="15.75">
      <c r="O44" s="94"/>
    </row>
    <row r="45" ht="15.75">
      <c r="O45" s="94"/>
    </row>
    <row r="46" ht="15.75">
      <c r="O46" s="94"/>
    </row>
    <row r="47" ht="15.75">
      <c r="O47" s="94"/>
    </row>
    <row r="48" ht="15.75">
      <c r="O48" s="94"/>
    </row>
    <row r="49" ht="15.75">
      <c r="O49" s="94"/>
    </row>
    <row r="50" ht="15.75">
      <c r="O50" s="94"/>
    </row>
    <row r="51" ht="15.75">
      <c r="O51" s="94"/>
    </row>
    <row r="52" ht="15.75">
      <c r="O52" s="94"/>
    </row>
    <row r="53" ht="15.75">
      <c r="O53" s="94"/>
    </row>
    <row r="54" ht="15.75">
      <c r="O54" s="94"/>
    </row>
    <row r="55" ht="15.75">
      <c r="O55" s="94"/>
    </row>
    <row r="56" ht="15.75">
      <c r="O56" s="94"/>
    </row>
    <row r="57" ht="15.75">
      <c r="O57" s="94"/>
    </row>
    <row r="58" ht="15.75">
      <c r="O58" s="94"/>
    </row>
    <row r="59" ht="15.75">
      <c r="O59" s="94"/>
    </row>
    <row r="60" ht="15.75">
      <c r="O60" s="94"/>
    </row>
    <row r="61" ht="15.75">
      <c r="O61" s="94"/>
    </row>
    <row r="62" ht="15.75">
      <c r="O62" s="94"/>
    </row>
    <row r="63" ht="15.75">
      <c r="O63" s="94"/>
    </row>
    <row r="64" ht="15.75">
      <c r="O64" s="94"/>
    </row>
    <row r="65" ht="15.75">
      <c r="O65" s="94"/>
    </row>
    <row r="66" ht="15.75">
      <c r="O66" s="94"/>
    </row>
    <row r="67" ht="15.75">
      <c r="O67" s="94"/>
    </row>
    <row r="68" ht="15.75">
      <c r="O68" s="94"/>
    </row>
    <row r="69" ht="15.75">
      <c r="O69" s="94"/>
    </row>
    <row r="70" ht="15.75">
      <c r="O70" s="94"/>
    </row>
    <row r="71" ht="15.75">
      <c r="O71" s="94"/>
    </row>
    <row r="72" ht="15.75">
      <c r="O72" s="94"/>
    </row>
    <row r="73" ht="15.75">
      <c r="O73" s="94"/>
    </row>
    <row r="74" ht="15.75">
      <c r="O74" s="94"/>
    </row>
    <row r="75" ht="15.75">
      <c r="O75" s="94"/>
    </row>
    <row r="76" ht="15.75">
      <c r="O76" s="94"/>
    </row>
    <row r="77" ht="15.75">
      <c r="O77" s="94"/>
    </row>
    <row r="78" ht="15.75">
      <c r="O78" s="94"/>
    </row>
    <row r="79" ht="15.75">
      <c r="O79" s="94"/>
    </row>
    <row r="80" ht="15.75">
      <c r="O80" s="94"/>
    </row>
    <row r="81" ht="15.75">
      <c r="O81" s="94"/>
    </row>
    <row r="82" ht="15.75">
      <c r="O82" s="94"/>
    </row>
  </sheetData>
  <sheetProtection/>
  <mergeCells count="3">
    <mergeCell ref="B4:O4"/>
    <mergeCell ref="B15:O15"/>
    <mergeCell ref="A1:O1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 xml:space="preserve">&amp;R&amp;"Times New Roman CE,Dőlt"&amp;11 30. számú melléklet a 21/2015.(V.27.) önkormányzati rendelethez   TÁJÉKOZTATÓ TÁBLA 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Munka26">
    <pageSetUpPr fitToPage="1"/>
  </sheetPr>
  <dimension ref="A1:C35"/>
  <sheetViews>
    <sheetView workbookViewId="0" topLeftCell="A1">
      <selection activeCell="C8" sqref="C8"/>
    </sheetView>
  </sheetViews>
  <sheetFormatPr defaultColWidth="9.00390625" defaultRowHeight="12.75"/>
  <cols>
    <col min="1" max="1" width="60.125" style="412" customWidth="1"/>
    <col min="2" max="2" width="48.875" style="416" customWidth="1"/>
    <col min="3" max="3" width="16.50390625" style="412" bestFit="1" customWidth="1"/>
    <col min="4" max="16384" width="10.625" style="412" customWidth="1"/>
  </cols>
  <sheetData>
    <row r="1" spans="1:2" ht="12.75">
      <c r="A1" s="727" t="s">
        <v>702</v>
      </c>
      <c r="B1" s="727"/>
    </row>
    <row r="2" spans="1:2" ht="17.25" customHeight="1">
      <c r="A2" s="413"/>
      <c r="B2" s="581"/>
    </row>
    <row r="3" spans="1:2" ht="42" customHeight="1">
      <c r="A3" s="731" t="s">
        <v>635</v>
      </c>
      <c r="B3" s="731"/>
    </row>
    <row r="4" spans="1:2" ht="33" customHeight="1" thickBot="1">
      <c r="A4" s="414"/>
      <c r="B4" s="266" t="s">
        <v>8</v>
      </c>
    </row>
    <row r="5" spans="1:2" ht="12.75">
      <c r="A5" s="728" t="s">
        <v>60</v>
      </c>
      <c r="B5" s="728" t="s">
        <v>636</v>
      </c>
    </row>
    <row r="6" spans="1:2" ht="12.75">
      <c r="A6" s="729"/>
      <c r="B6" s="729"/>
    </row>
    <row r="7" spans="1:2" ht="13.5" thickBot="1">
      <c r="A7" s="729"/>
      <c r="B7" s="730"/>
    </row>
    <row r="8" spans="1:2" ht="23.25" customHeight="1" thickBot="1">
      <c r="A8" s="186" t="s">
        <v>47</v>
      </c>
      <c r="B8" s="415"/>
    </row>
    <row r="9" spans="1:2" ht="24" customHeight="1">
      <c r="A9" s="417"/>
      <c r="B9" s="426"/>
    </row>
    <row r="10" spans="1:2" ht="18" customHeight="1">
      <c r="A10" s="418" t="s">
        <v>437</v>
      </c>
      <c r="B10" s="427">
        <v>150269800</v>
      </c>
    </row>
    <row r="11" spans="1:2" ht="39" customHeight="1">
      <c r="A11" s="419" t="s">
        <v>438</v>
      </c>
      <c r="B11" s="427">
        <f>SUM(B12:B15)</f>
        <v>78017070</v>
      </c>
    </row>
    <row r="12" spans="1:2" ht="39" customHeight="1">
      <c r="A12" s="419" t="s">
        <v>439</v>
      </c>
      <c r="B12" s="427">
        <v>17077920</v>
      </c>
    </row>
    <row r="13" spans="1:2" ht="39" customHeight="1">
      <c r="A13" s="419" t="s">
        <v>440</v>
      </c>
      <c r="B13" s="427">
        <v>40080000</v>
      </c>
    </row>
    <row r="14" spans="1:2" ht="39" customHeight="1">
      <c r="A14" s="419" t="s">
        <v>441</v>
      </c>
      <c r="B14" s="427">
        <v>100000</v>
      </c>
    </row>
    <row r="15" spans="1:2" ht="39" customHeight="1">
      <c r="A15" s="419" t="s">
        <v>442</v>
      </c>
      <c r="B15" s="427">
        <v>20759150</v>
      </c>
    </row>
    <row r="16" spans="1:2" ht="39" customHeight="1">
      <c r="A16" s="425" t="s">
        <v>454</v>
      </c>
      <c r="B16" s="427">
        <v>137700</v>
      </c>
    </row>
    <row r="17" spans="1:2" ht="39" customHeight="1">
      <c r="A17" s="419" t="s">
        <v>443</v>
      </c>
      <c r="B17" s="427">
        <v>5384575</v>
      </c>
    </row>
    <row r="18" spans="1:2" ht="39" customHeight="1">
      <c r="A18" s="420" t="s">
        <v>637</v>
      </c>
      <c r="B18" s="582">
        <f>SUM(B10+B11+B17+B16)</f>
        <v>233809145</v>
      </c>
    </row>
    <row r="19" spans="1:2" ht="36" customHeight="1">
      <c r="A19" s="421" t="s">
        <v>444</v>
      </c>
      <c r="B19" s="427">
        <v>171320800</v>
      </c>
    </row>
    <row r="20" spans="1:2" ht="30.75" customHeight="1">
      <c r="A20" s="422" t="s">
        <v>445</v>
      </c>
      <c r="B20" s="427">
        <v>24453333</v>
      </c>
    </row>
    <row r="21" spans="1:2" ht="31.5" customHeight="1">
      <c r="A21" s="423" t="s">
        <v>446</v>
      </c>
      <c r="B21" s="582">
        <f>SUM(B19:B20)</f>
        <v>195774133</v>
      </c>
    </row>
    <row r="22" spans="1:2" ht="31.5" customHeight="1">
      <c r="A22" s="583" t="s">
        <v>638</v>
      </c>
      <c r="B22" s="427">
        <v>111295460</v>
      </c>
    </row>
    <row r="23" spans="1:2" ht="31.5" customHeight="1">
      <c r="A23" s="583" t="s">
        <v>686</v>
      </c>
      <c r="B23" s="427">
        <v>64220000</v>
      </c>
    </row>
    <row r="24" spans="1:2" ht="28.5" customHeight="1">
      <c r="A24" s="424" t="s">
        <v>447</v>
      </c>
      <c r="B24" s="427">
        <v>52886460</v>
      </c>
    </row>
    <row r="25" spans="1:2" ht="60" customHeight="1">
      <c r="A25" s="425" t="s">
        <v>639</v>
      </c>
      <c r="B25" s="427">
        <v>128042480</v>
      </c>
    </row>
    <row r="26" spans="1:2" ht="23.25" customHeight="1">
      <c r="A26" s="422" t="s">
        <v>448</v>
      </c>
      <c r="B26" s="427">
        <v>48421440</v>
      </c>
    </row>
    <row r="27" spans="1:2" ht="20.25" customHeight="1">
      <c r="A27" s="424" t="s">
        <v>449</v>
      </c>
      <c r="B27" s="427">
        <v>54461103</v>
      </c>
    </row>
    <row r="28" spans="1:3" ht="34.5" customHeight="1">
      <c r="A28" s="423" t="s">
        <v>450</v>
      </c>
      <c r="B28" s="428">
        <f>SUM(B22:B27)</f>
        <v>459326943</v>
      </c>
      <c r="C28" s="584"/>
    </row>
    <row r="29" spans="1:2" ht="27.75" customHeight="1">
      <c r="A29" s="587" t="s">
        <v>451</v>
      </c>
      <c r="B29" s="585">
        <v>25944900</v>
      </c>
    </row>
    <row r="30" spans="1:2" ht="30" customHeight="1">
      <c r="A30" s="588" t="s">
        <v>452</v>
      </c>
      <c r="B30" s="586">
        <v>10629000</v>
      </c>
    </row>
    <row r="31" spans="1:2" ht="31.5" customHeight="1" thickBot="1">
      <c r="A31" s="589" t="s">
        <v>453</v>
      </c>
      <c r="B31" s="645">
        <v>25944900</v>
      </c>
    </row>
    <row r="32" spans="1:2" ht="31.5" customHeight="1" thickBot="1">
      <c r="A32" s="646" t="s">
        <v>687</v>
      </c>
      <c r="B32" s="647">
        <v>6420475</v>
      </c>
    </row>
    <row r="33" spans="1:2" ht="31.5" customHeight="1" thickBot="1">
      <c r="A33" s="646" t="s">
        <v>688</v>
      </c>
      <c r="B33" s="647">
        <v>4901948</v>
      </c>
    </row>
    <row r="34" spans="1:2" ht="31.5" customHeight="1" thickBot="1">
      <c r="A34" s="648" t="s">
        <v>689</v>
      </c>
      <c r="B34" s="647">
        <v>55600000</v>
      </c>
    </row>
    <row r="35" spans="1:2" ht="19.5" thickBot="1">
      <c r="A35" s="649" t="s">
        <v>48</v>
      </c>
      <c r="B35" s="650">
        <f>SUM(B18+B21+B28+B31+B32+B33+B34)</f>
        <v>981777544</v>
      </c>
    </row>
  </sheetData>
  <sheetProtection/>
  <mergeCells count="4">
    <mergeCell ref="A1:B1"/>
    <mergeCell ref="A5:A7"/>
    <mergeCell ref="B5:B7"/>
    <mergeCell ref="A3:B3"/>
  </mergeCells>
  <printOptions horizontalCentered="1"/>
  <pageMargins left="0.39" right="0.3937007874015748" top="0.4724409448818898" bottom="0.64" header="0.31496062992125984" footer="0.35433070866141736"/>
  <pageSetup fitToHeight="1" fitToWidth="1" horizontalDpi="600" verticalDpi="600" orientation="portrait" paperSize="9" scale="72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Munka42">
    <tabColor rgb="FF92D050"/>
  </sheetPr>
  <dimension ref="A1:F38"/>
  <sheetViews>
    <sheetView workbookViewId="0" topLeftCell="A1">
      <selection activeCell="G12" sqref="G12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</cols>
  <sheetData>
    <row r="1" spans="1:4" ht="45" customHeight="1">
      <c r="A1" s="735" t="s">
        <v>529</v>
      </c>
      <c r="B1" s="735"/>
      <c r="C1" s="735"/>
      <c r="D1" s="735"/>
    </row>
    <row r="2" spans="1:4" ht="17.25" customHeight="1">
      <c r="A2" s="265"/>
      <c r="B2" s="265"/>
      <c r="C2" s="265"/>
      <c r="D2" s="265"/>
    </row>
    <row r="3" spans="1:4" ht="13.5" thickBot="1">
      <c r="A3" s="131"/>
      <c r="B3" s="131"/>
      <c r="C3" s="732" t="s">
        <v>523</v>
      </c>
      <c r="D3" s="732"/>
    </row>
    <row r="4" spans="1:4" ht="42.75" customHeight="1" thickBot="1">
      <c r="A4" s="267" t="s">
        <v>66</v>
      </c>
      <c r="B4" s="268" t="s">
        <v>113</v>
      </c>
      <c r="C4" s="268" t="s">
        <v>114</v>
      </c>
      <c r="D4" s="269" t="s">
        <v>9</v>
      </c>
    </row>
    <row r="5" spans="1:6" ht="15.75" customHeight="1">
      <c r="A5" s="132" t="s">
        <v>13</v>
      </c>
      <c r="B5" s="27" t="s">
        <v>455</v>
      </c>
      <c r="C5" s="429" t="s">
        <v>456</v>
      </c>
      <c r="D5" s="28">
        <v>5000</v>
      </c>
      <c r="E5" s="41"/>
      <c r="F5" s="41"/>
    </row>
    <row r="6" spans="1:6" ht="15.75" customHeight="1">
      <c r="A6" s="133" t="s">
        <v>14</v>
      </c>
      <c r="B6" s="29" t="s">
        <v>457</v>
      </c>
      <c r="C6" s="31" t="s">
        <v>456</v>
      </c>
      <c r="D6" s="30">
        <v>1500</v>
      </c>
      <c r="E6" s="41"/>
      <c r="F6" s="41"/>
    </row>
    <row r="7" spans="1:6" ht="15.75" customHeight="1">
      <c r="A7" s="133" t="s">
        <v>15</v>
      </c>
      <c r="B7" s="29" t="s">
        <v>458</v>
      </c>
      <c r="C7" s="31" t="s">
        <v>456</v>
      </c>
      <c r="D7" s="30">
        <v>500</v>
      </c>
      <c r="E7" s="41"/>
      <c r="F7" s="41"/>
    </row>
    <row r="8" spans="1:6" ht="15.75" customHeight="1">
      <c r="A8" s="133" t="s">
        <v>16</v>
      </c>
      <c r="B8" s="29" t="s">
        <v>459</v>
      </c>
      <c r="C8" s="29" t="s">
        <v>456</v>
      </c>
      <c r="D8" s="30">
        <v>4000</v>
      </c>
      <c r="E8" s="41"/>
      <c r="F8" s="41"/>
    </row>
    <row r="9" spans="1:6" ht="15.75" customHeight="1">
      <c r="A9" s="133" t="s">
        <v>17</v>
      </c>
      <c r="B9" s="29" t="s">
        <v>460</v>
      </c>
      <c r="C9" s="431" t="s">
        <v>456</v>
      </c>
      <c r="D9" s="30">
        <v>200</v>
      </c>
      <c r="E9" s="41"/>
      <c r="F9" s="41"/>
    </row>
    <row r="10" spans="1:6" ht="15.75" customHeight="1">
      <c r="A10" s="133" t="s">
        <v>18</v>
      </c>
      <c r="B10" s="29" t="s">
        <v>461</v>
      </c>
      <c r="C10" s="29" t="s">
        <v>456</v>
      </c>
      <c r="D10" s="30">
        <v>500</v>
      </c>
      <c r="E10" s="41"/>
      <c r="F10" s="41"/>
    </row>
    <row r="11" spans="1:6" ht="15.75" customHeight="1">
      <c r="A11" s="133" t="s">
        <v>19</v>
      </c>
      <c r="B11" s="29" t="s">
        <v>462</v>
      </c>
      <c r="C11" s="430" t="s">
        <v>456</v>
      </c>
      <c r="D11" s="30">
        <v>50</v>
      </c>
      <c r="E11" s="41"/>
      <c r="F11" s="41"/>
    </row>
    <row r="12" spans="1:6" ht="15.75" customHeight="1">
      <c r="A12" s="133" t="s">
        <v>20</v>
      </c>
      <c r="B12" s="29" t="s">
        <v>690</v>
      </c>
      <c r="C12" s="430" t="s">
        <v>456</v>
      </c>
      <c r="D12" s="30">
        <v>108</v>
      </c>
      <c r="E12" s="41"/>
      <c r="F12" s="41"/>
    </row>
    <row r="13" spans="1:6" ht="15.75" customHeight="1">
      <c r="A13" s="133" t="s">
        <v>21</v>
      </c>
      <c r="B13" s="29" t="s">
        <v>463</v>
      </c>
      <c r="C13" s="430" t="s">
        <v>456</v>
      </c>
      <c r="D13" s="30">
        <v>50</v>
      </c>
      <c r="E13" s="41"/>
      <c r="F13" s="41"/>
    </row>
    <row r="14" spans="1:6" ht="15.75" customHeight="1">
      <c r="A14" s="133" t="s">
        <v>22</v>
      </c>
      <c r="B14" s="559" t="s">
        <v>517</v>
      </c>
      <c r="C14" s="559" t="s">
        <v>464</v>
      </c>
      <c r="D14" s="558">
        <v>11094</v>
      </c>
      <c r="E14" s="41"/>
      <c r="F14" s="41"/>
    </row>
    <row r="15" spans="1:6" ht="15.75" customHeight="1">
      <c r="A15" s="133" t="s">
        <v>23</v>
      </c>
      <c r="B15" s="29" t="s">
        <v>465</v>
      </c>
      <c r="C15" s="29" t="s">
        <v>456</v>
      </c>
      <c r="D15" s="30">
        <v>2222</v>
      </c>
      <c r="E15" s="41"/>
      <c r="F15" s="41"/>
    </row>
    <row r="16" spans="1:6" ht="15.75" customHeight="1">
      <c r="A16" s="133" t="s">
        <v>24</v>
      </c>
      <c r="B16" s="29" t="s">
        <v>466</v>
      </c>
      <c r="C16" s="29" t="s">
        <v>456</v>
      </c>
      <c r="D16" s="30">
        <v>186</v>
      </c>
      <c r="E16" s="41"/>
      <c r="F16" s="41"/>
    </row>
    <row r="17" spans="1:6" ht="15.75" customHeight="1">
      <c r="A17" s="133" t="s">
        <v>25</v>
      </c>
      <c r="B17" s="29" t="s">
        <v>467</v>
      </c>
      <c r="C17" s="29" t="s">
        <v>456</v>
      </c>
      <c r="D17" s="30">
        <v>17470</v>
      </c>
      <c r="E17" s="41"/>
      <c r="F17" s="592"/>
    </row>
    <row r="18" spans="1:6" ht="15.75" customHeight="1">
      <c r="A18" s="133" t="s">
        <v>26</v>
      </c>
      <c r="B18" s="559" t="s">
        <v>468</v>
      </c>
      <c r="C18" s="559" t="s">
        <v>456</v>
      </c>
      <c r="D18" s="558">
        <v>104040</v>
      </c>
      <c r="E18" s="41"/>
      <c r="F18" s="41"/>
    </row>
    <row r="19" spans="1:6" ht="15.75" customHeight="1">
      <c r="A19" s="133" t="s">
        <v>27</v>
      </c>
      <c r="B19" s="29" t="s">
        <v>469</v>
      </c>
      <c r="C19" s="29" t="s">
        <v>464</v>
      </c>
      <c r="D19" s="30">
        <v>7100</v>
      </c>
      <c r="E19" s="41"/>
      <c r="F19" s="41"/>
    </row>
    <row r="20" spans="1:6" ht="15.75" customHeight="1">
      <c r="A20" s="133" t="s">
        <v>28</v>
      </c>
      <c r="B20" s="29" t="s">
        <v>470</v>
      </c>
      <c r="C20" s="29" t="s">
        <v>456</v>
      </c>
      <c r="D20" s="30">
        <v>552</v>
      </c>
      <c r="E20" s="41"/>
      <c r="F20" s="41"/>
    </row>
    <row r="21" spans="1:6" ht="15.75" customHeight="1">
      <c r="A21" s="133" t="s">
        <v>29</v>
      </c>
      <c r="B21" s="29" t="s">
        <v>535</v>
      </c>
      <c r="C21" s="29" t="s">
        <v>518</v>
      </c>
      <c r="D21" s="30">
        <v>2250</v>
      </c>
      <c r="E21" s="41"/>
      <c r="F21" s="41"/>
    </row>
    <row r="22" spans="1:4" ht="15.75" customHeight="1">
      <c r="A22" s="133" t="s">
        <v>30</v>
      </c>
      <c r="B22" s="29" t="s">
        <v>643</v>
      </c>
      <c r="C22" s="29" t="s">
        <v>456</v>
      </c>
      <c r="D22" s="30">
        <v>14753</v>
      </c>
    </row>
    <row r="23" spans="1:4" ht="15.75" customHeight="1">
      <c r="A23" s="133" t="s">
        <v>31</v>
      </c>
      <c r="B23" s="29" t="s">
        <v>644</v>
      </c>
      <c r="C23" s="29" t="s">
        <v>456</v>
      </c>
      <c r="D23" s="30">
        <v>1102</v>
      </c>
    </row>
    <row r="24" spans="1:4" ht="15.75" customHeight="1">
      <c r="A24" s="133" t="s">
        <v>32</v>
      </c>
      <c r="B24" s="29" t="s">
        <v>691</v>
      </c>
      <c r="C24" s="29" t="s">
        <v>456</v>
      </c>
      <c r="D24" s="30">
        <v>187</v>
      </c>
    </row>
    <row r="25" spans="1:4" ht="15.75" customHeight="1">
      <c r="A25" s="133" t="s">
        <v>33</v>
      </c>
      <c r="B25" s="680" t="s">
        <v>700</v>
      </c>
      <c r="C25" s="543" t="s">
        <v>456</v>
      </c>
      <c r="D25" s="525">
        <v>100</v>
      </c>
    </row>
    <row r="26" spans="1:4" ht="15.75" customHeight="1">
      <c r="A26" s="133" t="s">
        <v>34</v>
      </c>
      <c r="B26" s="543" t="s">
        <v>701</v>
      </c>
      <c r="C26" s="543" t="s">
        <v>456</v>
      </c>
      <c r="D26" s="525">
        <v>40</v>
      </c>
    </row>
    <row r="27" spans="1:4" ht="15.75" customHeight="1">
      <c r="A27" s="133" t="s">
        <v>35</v>
      </c>
      <c r="B27" s="29"/>
      <c r="C27" s="29"/>
      <c r="D27" s="30"/>
    </row>
    <row r="28" spans="1:4" ht="15.75" customHeight="1">
      <c r="A28" s="133" t="s">
        <v>36</v>
      </c>
      <c r="B28" s="29"/>
      <c r="C28" s="29"/>
      <c r="D28" s="30"/>
    </row>
    <row r="29" spans="1:4" ht="15.75" customHeight="1">
      <c r="A29" s="133" t="s">
        <v>37</v>
      </c>
      <c r="B29" s="29"/>
      <c r="C29" s="29"/>
      <c r="D29" s="30"/>
    </row>
    <row r="30" spans="1:4" ht="15.75" customHeight="1">
      <c r="A30" s="133" t="s">
        <v>38</v>
      </c>
      <c r="B30" s="29"/>
      <c r="C30" s="29"/>
      <c r="D30" s="30"/>
    </row>
    <row r="31" spans="1:4" ht="15.75" customHeight="1">
      <c r="A31" s="133" t="s">
        <v>39</v>
      </c>
      <c r="B31" s="29"/>
      <c r="C31" s="29"/>
      <c r="D31" s="30"/>
    </row>
    <row r="32" spans="1:4" ht="15.75" customHeight="1">
      <c r="A32" s="133" t="s">
        <v>40</v>
      </c>
      <c r="B32" s="29"/>
      <c r="C32" s="29"/>
      <c r="D32" s="30"/>
    </row>
    <row r="33" spans="1:4" ht="15.75" customHeight="1">
      <c r="A33" s="133" t="s">
        <v>41</v>
      </c>
      <c r="B33" s="29"/>
      <c r="C33" s="29"/>
      <c r="D33" s="30"/>
    </row>
    <row r="34" spans="1:4" ht="15.75" customHeight="1">
      <c r="A34" s="133" t="s">
        <v>115</v>
      </c>
      <c r="B34" s="29"/>
      <c r="C34" s="29"/>
      <c r="D34" s="63"/>
    </row>
    <row r="35" spans="1:4" ht="15.75" customHeight="1">
      <c r="A35" s="133" t="s">
        <v>116</v>
      </c>
      <c r="B35" s="29"/>
      <c r="C35" s="29"/>
      <c r="D35" s="63"/>
    </row>
    <row r="36" spans="1:4" ht="15.75" customHeight="1">
      <c r="A36" s="133" t="s">
        <v>117</v>
      </c>
      <c r="B36" s="29"/>
      <c r="C36" s="29"/>
      <c r="D36" s="63"/>
    </row>
    <row r="37" spans="1:4" ht="15.75" customHeight="1" thickBot="1">
      <c r="A37" s="134" t="s">
        <v>118</v>
      </c>
      <c r="B37" s="31"/>
      <c r="C37" s="31"/>
      <c r="D37" s="64"/>
    </row>
    <row r="38" spans="1:4" ht="15.75" customHeight="1" thickBot="1">
      <c r="A38" s="733" t="s">
        <v>48</v>
      </c>
      <c r="B38" s="734"/>
      <c r="C38" s="135"/>
      <c r="D38" s="136">
        <f>SUM(D5:D37)</f>
        <v>173004</v>
      </c>
    </row>
  </sheetData>
  <sheetProtection/>
  <mergeCells count="3">
    <mergeCell ref="C3:D3"/>
    <mergeCell ref="A38:B38"/>
    <mergeCell ref="A1:D1"/>
  </mergeCells>
  <conditionalFormatting sqref="D38">
    <cfRule type="cellIs" priority="1" dxfId="0" operator="equal" stopIfTrue="1">
      <formula>0</formula>
    </cfRule>
  </conditionalFormatting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  <headerFooter alignWithMargins="0">
    <oddHeader xml:space="preserve">&amp;R&amp;"Times New Roman CE,Dőlt"&amp;11 32. számú tájékoztató tábla a 21/2015.(V.27.) önkormányzati rendelethez 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Munka77">
    <pageSetUpPr fitToPage="1"/>
  </sheetPr>
  <dimension ref="A1:GL57"/>
  <sheetViews>
    <sheetView tabSelected="1" workbookViewId="0" topLeftCell="A1">
      <pane xSplit="1" ySplit="8" topLeftCell="B2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K49" sqref="K49"/>
    </sheetView>
  </sheetViews>
  <sheetFormatPr defaultColWidth="10.625" defaultRowHeight="12.75"/>
  <cols>
    <col min="1" max="1" width="42.375" style="432" customWidth="1"/>
    <col min="2" max="3" width="9.50390625" style="433" customWidth="1"/>
    <col min="4" max="4" width="9.375" style="433" bestFit="1" customWidth="1"/>
    <col min="5" max="6" width="9.50390625" style="433" customWidth="1"/>
    <col min="7" max="7" width="9.50390625" style="434" customWidth="1"/>
    <col min="8" max="8" width="1.12109375" style="434" customWidth="1"/>
    <col min="9" max="13" width="9.50390625" style="432" customWidth="1"/>
    <col min="14" max="14" width="9.50390625" style="435" customWidth="1"/>
    <col min="15" max="16384" width="10.625" style="432" customWidth="1"/>
  </cols>
  <sheetData>
    <row r="1" spans="10:13" ht="12.75">
      <c r="J1" s="737"/>
      <c r="K1" s="737"/>
      <c r="L1" s="737"/>
      <c r="M1" s="737"/>
    </row>
    <row r="2" spans="1:14" ht="12.75">
      <c r="A2" s="436"/>
      <c r="E2" s="679"/>
      <c r="I2" s="436"/>
      <c r="J2" s="736"/>
      <c r="K2" s="736"/>
      <c r="L2" s="736"/>
      <c r="M2" s="736"/>
      <c r="N2" s="437"/>
    </row>
    <row r="3" spans="1:14" ht="17.25" customHeight="1">
      <c r="A3" s="438" t="s">
        <v>530</v>
      </c>
      <c r="B3" s="439"/>
      <c r="C3" s="439"/>
      <c r="D3" s="439"/>
      <c r="E3" s="439"/>
      <c r="F3" s="439"/>
      <c r="G3" s="440"/>
      <c r="H3" s="440"/>
      <c r="I3" s="441"/>
      <c r="J3" s="441"/>
      <c r="K3" s="441"/>
      <c r="L3" s="441"/>
      <c r="M3" s="441"/>
      <c r="N3" s="442"/>
    </row>
    <row r="4" spans="1:14" ht="19.5">
      <c r="A4" s="443" t="s">
        <v>471</v>
      </c>
      <c r="B4" s="439"/>
      <c r="C4" s="439"/>
      <c r="D4" s="439"/>
      <c r="E4" s="439"/>
      <c r="F4" s="439"/>
      <c r="G4" s="440"/>
      <c r="H4" s="440"/>
      <c r="I4" s="441"/>
      <c r="J4" s="441"/>
      <c r="K4" s="441"/>
      <c r="L4" s="441"/>
      <c r="M4" s="441"/>
      <c r="N4" s="442"/>
    </row>
    <row r="5" spans="1:14" ht="0.75" customHeight="1" thickBot="1">
      <c r="A5" s="444"/>
      <c r="B5" s="439"/>
      <c r="C5" s="439"/>
      <c r="D5" s="439"/>
      <c r="E5" s="439"/>
      <c r="F5" s="439"/>
      <c r="G5" s="440"/>
      <c r="H5" s="440"/>
      <c r="I5" s="441"/>
      <c r="J5" s="441"/>
      <c r="K5" s="441"/>
      <c r="L5" s="441"/>
      <c r="M5" s="441"/>
      <c r="N5" s="437" t="s">
        <v>401</v>
      </c>
    </row>
    <row r="6" spans="1:14" ht="15.75">
      <c r="A6" s="445" t="s">
        <v>176</v>
      </c>
      <c r="B6" s="738" t="s">
        <v>472</v>
      </c>
      <c r="C6" s="739"/>
      <c r="D6" s="739"/>
      <c r="E6" s="739"/>
      <c r="F6" s="739"/>
      <c r="G6" s="740"/>
      <c r="H6" s="446"/>
      <c r="I6" s="738" t="s">
        <v>473</v>
      </c>
      <c r="J6" s="739"/>
      <c r="K6" s="739"/>
      <c r="L6" s="739"/>
      <c r="M6" s="739"/>
      <c r="N6" s="740"/>
    </row>
    <row r="7" spans="1:14" ht="12.75">
      <c r="A7" s="447"/>
      <c r="B7" s="448" t="s">
        <v>474</v>
      </c>
      <c r="C7" s="449" t="s">
        <v>423</v>
      </c>
      <c r="D7" s="449" t="s">
        <v>499</v>
      </c>
      <c r="E7" s="449" t="s">
        <v>475</v>
      </c>
      <c r="F7" s="449" t="s">
        <v>500</v>
      </c>
      <c r="G7" s="450" t="s">
        <v>531</v>
      </c>
      <c r="H7" s="451"/>
      <c r="I7" s="448" t="s">
        <v>474</v>
      </c>
      <c r="J7" s="449" t="s">
        <v>423</v>
      </c>
      <c r="K7" s="449" t="s">
        <v>511</v>
      </c>
      <c r="L7" s="449" t="s">
        <v>123</v>
      </c>
      <c r="M7" s="449" t="s">
        <v>502</v>
      </c>
      <c r="N7" s="450" t="s">
        <v>532</v>
      </c>
    </row>
    <row r="8" spans="1:14" ht="13.5" thickBot="1">
      <c r="A8" s="452"/>
      <c r="B8" s="453" t="s">
        <v>476</v>
      </c>
      <c r="C8" s="454" t="s">
        <v>476</v>
      </c>
      <c r="D8" s="454" t="s">
        <v>476</v>
      </c>
      <c r="E8" s="454" t="s">
        <v>477</v>
      </c>
      <c r="F8" s="454" t="s">
        <v>501</v>
      </c>
      <c r="G8" s="455" t="s">
        <v>478</v>
      </c>
      <c r="H8" s="456"/>
      <c r="I8" s="453" t="s">
        <v>479</v>
      </c>
      <c r="J8" s="454" t="s">
        <v>429</v>
      </c>
      <c r="K8" s="454" t="s">
        <v>425</v>
      </c>
      <c r="L8" s="454"/>
      <c r="M8" s="454"/>
      <c r="N8" s="455" t="s">
        <v>480</v>
      </c>
    </row>
    <row r="9" spans="1:194" ht="12.75">
      <c r="A9" s="457" t="s">
        <v>503</v>
      </c>
      <c r="B9" s="675">
        <v>10960</v>
      </c>
      <c r="C9" s="460"/>
      <c r="D9" s="459"/>
      <c r="E9" s="458"/>
      <c r="F9" s="460"/>
      <c r="G9" s="461">
        <f aca="true" t="shared" si="0" ref="G9:G18">SUM(B9:F9)</f>
        <v>10960</v>
      </c>
      <c r="H9" s="462"/>
      <c r="I9" s="463"/>
      <c r="J9" s="460">
        <v>7100</v>
      </c>
      <c r="K9" s="464"/>
      <c r="L9" s="458"/>
      <c r="M9" s="458"/>
      <c r="N9" s="461">
        <f aca="true" t="shared" si="1" ref="N9:N15">SUM(I9:M9)</f>
        <v>7100</v>
      </c>
      <c r="O9" s="465"/>
      <c r="P9" s="465"/>
      <c r="Q9" s="465"/>
      <c r="R9" s="465"/>
      <c r="S9" s="465"/>
      <c r="T9" s="465"/>
      <c r="U9" s="465"/>
      <c r="V9" s="465"/>
      <c r="W9" s="465"/>
      <c r="X9" s="465"/>
      <c r="Y9" s="465"/>
      <c r="Z9" s="465"/>
      <c r="AA9" s="465"/>
      <c r="AB9" s="465"/>
      <c r="AC9" s="465"/>
      <c r="AD9" s="465"/>
      <c r="AE9" s="465"/>
      <c r="AF9" s="465"/>
      <c r="AG9" s="465"/>
      <c r="AH9" s="465"/>
      <c r="AI9" s="465"/>
      <c r="AJ9" s="465"/>
      <c r="AK9" s="465"/>
      <c r="AL9" s="465"/>
      <c r="AM9" s="465"/>
      <c r="AN9" s="465"/>
      <c r="AO9" s="465"/>
      <c r="AP9" s="465"/>
      <c r="AQ9" s="465"/>
      <c r="AR9" s="465"/>
      <c r="AS9" s="465"/>
      <c r="AT9" s="465"/>
      <c r="AU9" s="465"/>
      <c r="AV9" s="465"/>
      <c r="AW9" s="465"/>
      <c r="AX9" s="465"/>
      <c r="AY9" s="465"/>
      <c r="AZ9" s="465"/>
      <c r="BA9" s="465"/>
      <c r="BB9" s="465"/>
      <c r="BC9" s="465"/>
      <c r="BD9" s="465"/>
      <c r="BE9" s="465"/>
      <c r="BF9" s="465"/>
      <c r="BG9" s="465"/>
      <c r="BH9" s="465"/>
      <c r="BI9" s="465"/>
      <c r="BJ9" s="465"/>
      <c r="BK9" s="465"/>
      <c r="BL9" s="465"/>
      <c r="BM9" s="465"/>
      <c r="BN9" s="465"/>
      <c r="BO9" s="465"/>
      <c r="BP9" s="465"/>
      <c r="BQ9" s="465"/>
      <c r="BR9" s="465"/>
      <c r="BS9" s="465"/>
      <c r="BT9" s="465"/>
      <c r="BU9" s="465"/>
      <c r="BV9" s="465"/>
      <c r="BW9" s="465"/>
      <c r="BX9" s="465"/>
      <c r="BY9" s="465"/>
      <c r="BZ9" s="465"/>
      <c r="CA9" s="465"/>
      <c r="CB9" s="465"/>
      <c r="CC9" s="465"/>
      <c r="CD9" s="465"/>
      <c r="CE9" s="465"/>
      <c r="CF9" s="465"/>
      <c r="CG9" s="465"/>
      <c r="CH9" s="465"/>
      <c r="CI9" s="465"/>
      <c r="CJ9" s="465"/>
      <c r="CK9" s="465"/>
      <c r="CL9" s="465"/>
      <c r="CM9" s="465"/>
      <c r="CN9" s="465"/>
      <c r="CO9" s="465"/>
      <c r="CP9" s="465"/>
      <c r="CQ9" s="465"/>
      <c r="CR9" s="465"/>
      <c r="CS9" s="465"/>
      <c r="CT9" s="465"/>
      <c r="CU9" s="465"/>
      <c r="CV9" s="465"/>
      <c r="CW9" s="465"/>
      <c r="CX9" s="465"/>
      <c r="CY9" s="465"/>
      <c r="CZ9" s="465"/>
      <c r="DA9" s="465"/>
      <c r="DB9" s="465"/>
      <c r="DC9" s="465"/>
      <c r="DD9" s="465"/>
      <c r="DE9" s="465"/>
      <c r="DF9" s="465"/>
      <c r="DG9" s="465"/>
      <c r="DH9" s="465"/>
      <c r="DI9" s="465"/>
      <c r="DJ9" s="465"/>
      <c r="DK9" s="465"/>
      <c r="DL9" s="465"/>
      <c r="DM9" s="465"/>
      <c r="DN9" s="465"/>
      <c r="DO9" s="465"/>
      <c r="DP9" s="465"/>
      <c r="DQ9" s="465"/>
      <c r="DR9" s="465"/>
      <c r="DS9" s="465"/>
      <c r="DT9" s="465"/>
      <c r="DU9" s="465"/>
      <c r="DV9" s="465"/>
      <c r="DW9" s="465"/>
      <c r="DX9" s="465"/>
      <c r="DY9" s="465"/>
      <c r="DZ9" s="465"/>
      <c r="EA9" s="465"/>
      <c r="EB9" s="465"/>
      <c r="EC9" s="465"/>
      <c r="ED9" s="465"/>
      <c r="EE9" s="465"/>
      <c r="EF9" s="465"/>
      <c r="EG9" s="465"/>
      <c r="EH9" s="465"/>
      <c r="EI9" s="465"/>
      <c r="EJ9" s="465"/>
      <c r="EK9" s="465"/>
      <c r="EL9" s="465"/>
      <c r="EM9" s="465"/>
      <c r="EN9" s="465"/>
      <c r="EO9" s="465"/>
      <c r="EP9" s="465"/>
      <c r="EQ9" s="465"/>
      <c r="ER9" s="465"/>
      <c r="ES9" s="465"/>
      <c r="ET9" s="465"/>
      <c r="EU9" s="465"/>
      <c r="EV9" s="465"/>
      <c r="EW9" s="465"/>
      <c r="EX9" s="465"/>
      <c r="EY9" s="465"/>
      <c r="EZ9" s="465"/>
      <c r="FA9" s="465"/>
      <c r="FB9" s="465"/>
      <c r="FC9" s="465"/>
      <c r="FD9" s="465"/>
      <c r="FE9" s="465"/>
      <c r="FF9" s="465"/>
      <c r="FG9" s="465"/>
      <c r="FH9" s="465"/>
      <c r="FI9" s="465"/>
      <c r="FJ9" s="465"/>
      <c r="FK9" s="465"/>
      <c r="FL9" s="465"/>
      <c r="FM9" s="465"/>
      <c r="FN9" s="465"/>
      <c r="FO9" s="465"/>
      <c r="FP9" s="465"/>
      <c r="FQ9" s="465"/>
      <c r="FR9" s="465"/>
      <c r="FS9" s="465"/>
      <c r="FT9" s="465"/>
      <c r="FU9" s="465"/>
      <c r="FV9" s="465"/>
      <c r="FW9" s="465"/>
      <c r="FX9" s="465"/>
      <c r="FY9" s="465"/>
      <c r="FZ9" s="465"/>
      <c r="GA9" s="465"/>
      <c r="GB9" s="465"/>
      <c r="GC9" s="465"/>
      <c r="GD9" s="465"/>
      <c r="GE9" s="465"/>
      <c r="GF9" s="465"/>
      <c r="GG9" s="465"/>
      <c r="GH9" s="465"/>
      <c r="GI9" s="465"/>
      <c r="GJ9" s="465"/>
      <c r="GK9" s="465"/>
      <c r="GL9" s="465"/>
    </row>
    <row r="10" spans="1:14" ht="12.75">
      <c r="A10" s="466" t="s">
        <v>653</v>
      </c>
      <c r="B10" s="472"/>
      <c r="C10" s="475"/>
      <c r="D10" s="468"/>
      <c r="E10" s="468"/>
      <c r="F10" s="468"/>
      <c r="G10" s="469">
        <f t="shared" si="0"/>
        <v>0</v>
      </c>
      <c r="H10" s="470"/>
      <c r="I10" s="472">
        <v>10495</v>
      </c>
      <c r="J10" s="475"/>
      <c r="K10" s="468"/>
      <c r="L10" s="468"/>
      <c r="M10" s="468"/>
      <c r="N10" s="469">
        <f t="shared" si="1"/>
        <v>10495</v>
      </c>
    </row>
    <row r="11" spans="1:14" ht="12.75">
      <c r="A11" s="471" t="s">
        <v>504</v>
      </c>
      <c r="B11" s="472">
        <v>237</v>
      </c>
      <c r="C11" s="475"/>
      <c r="D11" s="468"/>
      <c r="E11" s="468"/>
      <c r="F11" s="468"/>
      <c r="G11" s="469">
        <f t="shared" si="0"/>
        <v>237</v>
      </c>
      <c r="H11" s="470"/>
      <c r="I11" s="472">
        <v>1341</v>
      </c>
      <c r="J11" s="475"/>
      <c r="K11" s="475"/>
      <c r="L11" s="475"/>
      <c r="M11" s="475"/>
      <c r="N11" s="469">
        <f t="shared" si="1"/>
        <v>1341</v>
      </c>
    </row>
    <row r="12" spans="1:14" ht="12.75">
      <c r="A12" s="471" t="s">
        <v>505</v>
      </c>
      <c r="B12" s="678">
        <v>46308</v>
      </c>
      <c r="C12" s="677">
        <v>374848</v>
      </c>
      <c r="D12" s="475"/>
      <c r="E12" s="474"/>
      <c r="F12" s="474"/>
      <c r="G12" s="469">
        <f t="shared" si="0"/>
        <v>421156</v>
      </c>
      <c r="H12" s="518" t="e">
        <f>SUM(#REF!)</f>
        <v>#REF!</v>
      </c>
      <c r="I12" s="678">
        <v>44825</v>
      </c>
      <c r="J12" s="677">
        <v>403521</v>
      </c>
      <c r="K12" s="475"/>
      <c r="L12" s="475"/>
      <c r="M12" s="475"/>
      <c r="N12" s="469">
        <f t="shared" si="1"/>
        <v>448346</v>
      </c>
    </row>
    <row r="13" spans="1:14" ht="12.75">
      <c r="A13" s="476" t="s">
        <v>654</v>
      </c>
      <c r="B13" s="491">
        <v>16282</v>
      </c>
      <c r="C13" s="483"/>
      <c r="D13" s="475"/>
      <c r="E13" s="477"/>
      <c r="F13" s="478"/>
      <c r="G13" s="479">
        <f t="shared" si="0"/>
        <v>16282</v>
      </c>
      <c r="H13" s="470"/>
      <c r="I13" s="678">
        <v>8417</v>
      </c>
      <c r="J13" s="475"/>
      <c r="K13" s="483"/>
      <c r="L13" s="483"/>
      <c r="M13" s="483"/>
      <c r="N13" s="479">
        <f t="shared" si="1"/>
        <v>8417</v>
      </c>
    </row>
    <row r="14" spans="1:14" ht="12.75">
      <c r="A14" s="466" t="s">
        <v>481</v>
      </c>
      <c r="B14" s="472"/>
      <c r="C14" s="475"/>
      <c r="D14" s="475"/>
      <c r="E14" s="468"/>
      <c r="F14" s="480"/>
      <c r="G14" s="469">
        <f t="shared" si="0"/>
        <v>0</v>
      </c>
      <c r="H14" s="470"/>
      <c r="I14" s="678">
        <v>7965</v>
      </c>
      <c r="J14" s="677">
        <v>254</v>
      </c>
      <c r="K14" s="475"/>
      <c r="L14" s="475"/>
      <c r="M14" s="475"/>
      <c r="N14" s="469">
        <f t="shared" si="1"/>
        <v>8219</v>
      </c>
    </row>
    <row r="15" spans="1:14" ht="12.75">
      <c r="A15" s="466" t="s">
        <v>482</v>
      </c>
      <c r="B15" s="472">
        <v>500</v>
      </c>
      <c r="C15" s="475"/>
      <c r="D15" s="475"/>
      <c r="E15" s="468"/>
      <c r="F15" s="468"/>
      <c r="G15" s="469">
        <f t="shared" si="0"/>
        <v>500</v>
      </c>
      <c r="H15" s="470"/>
      <c r="I15" s="472">
        <v>2444</v>
      </c>
      <c r="J15" s="475"/>
      <c r="K15" s="475"/>
      <c r="L15" s="475"/>
      <c r="M15" s="475"/>
      <c r="N15" s="469">
        <f t="shared" si="1"/>
        <v>2444</v>
      </c>
    </row>
    <row r="16" spans="1:14" ht="12.75">
      <c r="A16" s="466" t="s">
        <v>483</v>
      </c>
      <c r="B16" s="472">
        <v>19894</v>
      </c>
      <c r="C16" s="475"/>
      <c r="D16" s="475"/>
      <c r="E16" s="468"/>
      <c r="F16" s="468"/>
      <c r="G16" s="469">
        <f t="shared" si="0"/>
        <v>19894</v>
      </c>
      <c r="H16" s="470"/>
      <c r="I16" s="472">
        <v>16212</v>
      </c>
      <c r="J16" s="475"/>
      <c r="K16" s="475"/>
      <c r="L16" s="475"/>
      <c r="M16" s="475"/>
      <c r="N16" s="469">
        <f aca="true" t="shared" si="2" ref="N16:N45">SUM(I16:M16)</f>
        <v>16212</v>
      </c>
    </row>
    <row r="17" spans="1:14" ht="12.75">
      <c r="A17" s="466" t="s">
        <v>484</v>
      </c>
      <c r="B17" s="491"/>
      <c r="C17" s="483"/>
      <c r="D17" s="483"/>
      <c r="E17" s="477"/>
      <c r="F17" s="477"/>
      <c r="G17" s="479">
        <f t="shared" si="0"/>
        <v>0</v>
      </c>
      <c r="H17" s="481"/>
      <c r="I17" s="472">
        <v>25063</v>
      </c>
      <c r="J17" s="677">
        <v>1366</v>
      </c>
      <c r="K17" s="483"/>
      <c r="L17" s="483"/>
      <c r="M17" s="483"/>
      <c r="N17" s="479">
        <f t="shared" si="2"/>
        <v>26429</v>
      </c>
    </row>
    <row r="18" spans="1:14" ht="12.75">
      <c r="A18" s="482" t="s">
        <v>485</v>
      </c>
      <c r="B18" s="491"/>
      <c r="C18" s="483"/>
      <c r="D18" s="483"/>
      <c r="E18" s="477"/>
      <c r="F18" s="477"/>
      <c r="G18" s="479">
        <f t="shared" si="0"/>
        <v>0</v>
      </c>
      <c r="H18" s="481"/>
      <c r="I18" s="472">
        <v>500</v>
      </c>
      <c r="J18" s="483"/>
      <c r="K18" s="483"/>
      <c r="L18" s="483"/>
      <c r="M18" s="483"/>
      <c r="N18" s="479">
        <f t="shared" si="2"/>
        <v>500</v>
      </c>
    </row>
    <row r="19" spans="1:14" ht="12.75">
      <c r="A19" s="484" t="s">
        <v>486</v>
      </c>
      <c r="B19" s="472">
        <f>SUM(B20:B22)</f>
        <v>294863</v>
      </c>
      <c r="C19" s="475">
        <f>SUM(C20:C22)</f>
        <v>0</v>
      </c>
      <c r="D19" s="475">
        <f>SUM(D20:D22)</f>
        <v>0</v>
      </c>
      <c r="E19" s="485"/>
      <c r="F19" s="474"/>
      <c r="G19" s="479">
        <f>SUM(G20:G22)</f>
        <v>294863</v>
      </c>
      <c r="H19" s="481"/>
      <c r="I19" s="491"/>
      <c r="J19" s="483"/>
      <c r="K19" s="483">
        <f>SUM(K20:K22)</f>
        <v>0</v>
      </c>
      <c r="L19" s="483"/>
      <c r="M19" s="483"/>
      <c r="N19" s="479">
        <f t="shared" si="2"/>
        <v>0</v>
      </c>
    </row>
    <row r="20" spans="1:14" ht="12.75">
      <c r="A20" s="486" t="s">
        <v>506</v>
      </c>
      <c r="B20" s="472">
        <v>260198</v>
      </c>
      <c r="C20" s="483"/>
      <c r="D20" s="557"/>
      <c r="E20" s="483"/>
      <c r="F20" s="477"/>
      <c r="G20" s="487">
        <f aca="true" t="shared" si="3" ref="G20:G26">SUM(B20:F20)</f>
        <v>260198</v>
      </c>
      <c r="H20" s="481"/>
      <c r="I20" s="491"/>
      <c r="J20" s="483"/>
      <c r="K20" s="483"/>
      <c r="L20" s="483"/>
      <c r="M20" s="483"/>
      <c r="N20" s="487">
        <f t="shared" si="2"/>
        <v>0</v>
      </c>
    </row>
    <row r="21" spans="1:14" ht="12.75">
      <c r="A21" s="486" t="s">
        <v>487</v>
      </c>
      <c r="B21" s="472">
        <v>26000</v>
      </c>
      <c r="C21" s="483"/>
      <c r="D21" s="483"/>
      <c r="E21" s="483"/>
      <c r="F21" s="477"/>
      <c r="G21" s="487">
        <f t="shared" si="3"/>
        <v>26000</v>
      </c>
      <c r="H21" s="481"/>
      <c r="I21" s="491"/>
      <c r="J21" s="483"/>
      <c r="K21" s="483"/>
      <c r="L21" s="483"/>
      <c r="M21" s="483"/>
      <c r="N21" s="487">
        <f t="shared" si="2"/>
        <v>0</v>
      </c>
    </row>
    <row r="22" spans="1:14" ht="12.75">
      <c r="A22" s="486" t="s">
        <v>655</v>
      </c>
      <c r="B22" s="472">
        <v>8665</v>
      </c>
      <c r="C22" s="483"/>
      <c r="D22" s="557"/>
      <c r="E22" s="483"/>
      <c r="F22" s="477"/>
      <c r="G22" s="487">
        <f t="shared" si="3"/>
        <v>8665</v>
      </c>
      <c r="H22" s="481"/>
      <c r="I22" s="491"/>
      <c r="J22" s="483"/>
      <c r="K22" s="483"/>
      <c r="L22" s="483"/>
      <c r="M22" s="483"/>
      <c r="N22" s="487">
        <f t="shared" si="2"/>
        <v>0</v>
      </c>
    </row>
    <row r="23" spans="1:14" ht="12.75">
      <c r="A23" s="488" t="s">
        <v>519</v>
      </c>
      <c r="B23" s="491"/>
      <c r="C23" s="483"/>
      <c r="D23" s="483"/>
      <c r="E23" s="483"/>
      <c r="F23" s="477"/>
      <c r="G23" s="487">
        <f t="shared" si="3"/>
        <v>0</v>
      </c>
      <c r="H23" s="481"/>
      <c r="I23" s="472"/>
      <c r="J23" s="475"/>
      <c r="K23" s="483"/>
      <c r="L23" s="483"/>
      <c r="M23" s="483"/>
      <c r="N23" s="487">
        <f t="shared" si="2"/>
        <v>0</v>
      </c>
    </row>
    <row r="24" spans="1:14" ht="12.75">
      <c r="A24" s="466" t="s">
        <v>522</v>
      </c>
      <c r="B24" s="491"/>
      <c r="C24" s="483"/>
      <c r="D24" s="483"/>
      <c r="E24" s="477"/>
      <c r="F24" s="477"/>
      <c r="G24" s="479">
        <f t="shared" si="3"/>
        <v>0</v>
      </c>
      <c r="H24" s="481"/>
      <c r="I24" s="472"/>
      <c r="J24" s="483"/>
      <c r="K24" s="483"/>
      <c r="L24" s="483"/>
      <c r="M24" s="483"/>
      <c r="N24" s="479">
        <f t="shared" si="2"/>
        <v>0</v>
      </c>
    </row>
    <row r="25" spans="1:14" ht="12.75">
      <c r="A25" s="466" t="s">
        <v>488</v>
      </c>
      <c r="B25" s="491"/>
      <c r="C25" s="483"/>
      <c r="D25" s="483"/>
      <c r="E25" s="477"/>
      <c r="F25" s="477"/>
      <c r="G25" s="479">
        <f t="shared" si="3"/>
        <v>0</v>
      </c>
      <c r="H25" s="481"/>
      <c r="I25" s="472">
        <v>30080</v>
      </c>
      <c r="J25" s="483"/>
      <c r="K25" s="483"/>
      <c r="L25" s="483"/>
      <c r="M25" s="483"/>
      <c r="N25" s="479">
        <f t="shared" si="2"/>
        <v>30080</v>
      </c>
    </row>
    <row r="26" spans="1:14" ht="13.5" customHeight="1">
      <c r="A26" s="493" t="s">
        <v>489</v>
      </c>
      <c r="B26" s="494">
        <v>14990</v>
      </c>
      <c r="C26" s="495"/>
      <c r="D26" s="516"/>
      <c r="E26" s="515"/>
      <c r="F26" s="544">
        <v>188603</v>
      </c>
      <c r="G26" s="497">
        <f t="shared" si="3"/>
        <v>203593</v>
      </c>
      <c r="H26" s="481"/>
      <c r="I26" s="676">
        <v>171961</v>
      </c>
      <c r="J26" s="495">
        <v>6533</v>
      </c>
      <c r="K26" s="495"/>
      <c r="L26" s="516"/>
      <c r="M26" s="516"/>
      <c r="N26" s="497">
        <f t="shared" si="2"/>
        <v>178494</v>
      </c>
    </row>
    <row r="27" spans="1:14" ht="12.75">
      <c r="A27" s="484" t="s">
        <v>507</v>
      </c>
      <c r="B27" s="472">
        <f>SUM(B28:B29)</f>
        <v>1121611</v>
      </c>
      <c r="C27" s="475">
        <f>SUM(C28:C29)</f>
        <v>703</v>
      </c>
      <c r="D27" s="474">
        <f>SUM(D28:D29)</f>
        <v>0</v>
      </c>
      <c r="E27" s="474"/>
      <c r="F27" s="474"/>
      <c r="G27" s="479">
        <f>SUM(G28:G29)</f>
        <v>1122314</v>
      </c>
      <c r="H27" s="517"/>
      <c r="I27" s="491">
        <f>SUM(I28:I29)</f>
        <v>42173</v>
      </c>
      <c r="J27" s="491">
        <f>SUM(J28:J29)</f>
        <v>0</v>
      </c>
      <c r="K27" s="491">
        <f>SUM(K28:K29)</f>
        <v>0</v>
      </c>
      <c r="L27" s="491">
        <f>SUM(L28:L29)</f>
        <v>0</v>
      </c>
      <c r="M27" s="491">
        <f>SUM(M28:M29)</f>
        <v>0</v>
      </c>
      <c r="N27" s="479">
        <f t="shared" si="2"/>
        <v>42173</v>
      </c>
    </row>
    <row r="28" spans="1:14" ht="12.75">
      <c r="A28" s="486" t="s">
        <v>508</v>
      </c>
      <c r="B28" s="651">
        <v>854192</v>
      </c>
      <c r="C28" s="475"/>
      <c r="D28" s="483"/>
      <c r="E28" s="483"/>
      <c r="F28" s="483"/>
      <c r="G28" s="487">
        <f aca="true" t="shared" si="4" ref="G28:G47">SUM(B28:F28)</f>
        <v>854192</v>
      </c>
      <c r="H28" s="481"/>
      <c r="I28" s="472"/>
      <c r="J28" s="483"/>
      <c r="K28" s="483"/>
      <c r="L28" s="483"/>
      <c r="M28" s="483"/>
      <c r="N28" s="492">
        <f t="shared" si="2"/>
        <v>0</v>
      </c>
    </row>
    <row r="29" spans="1:14" ht="12.75">
      <c r="A29" s="486" t="s">
        <v>509</v>
      </c>
      <c r="B29" s="472">
        <v>267419</v>
      </c>
      <c r="C29" s="526">
        <v>703</v>
      </c>
      <c r="D29" s="475"/>
      <c r="E29" s="483"/>
      <c r="F29" s="483"/>
      <c r="G29" s="487">
        <f t="shared" si="4"/>
        <v>268122</v>
      </c>
      <c r="H29" s="481"/>
      <c r="I29" s="472">
        <v>42173</v>
      </c>
      <c r="J29" s="483"/>
      <c r="K29" s="483"/>
      <c r="L29" s="483"/>
      <c r="M29" s="483"/>
      <c r="N29" s="492">
        <f t="shared" si="2"/>
        <v>42173</v>
      </c>
    </row>
    <row r="30" spans="1:14" ht="12.75">
      <c r="A30" s="466" t="s">
        <v>490</v>
      </c>
      <c r="B30" s="472">
        <v>100204</v>
      </c>
      <c r="C30" s="475"/>
      <c r="D30" s="475"/>
      <c r="E30" s="475">
        <v>38909</v>
      </c>
      <c r="F30" s="475"/>
      <c r="G30" s="469">
        <f t="shared" si="4"/>
        <v>139113</v>
      </c>
      <c r="H30" s="470"/>
      <c r="I30" s="472">
        <v>105807</v>
      </c>
      <c r="J30" s="475">
        <v>2952</v>
      </c>
      <c r="K30" s="475"/>
      <c r="L30" s="475"/>
      <c r="M30" s="677">
        <v>61541</v>
      </c>
      <c r="N30" s="479">
        <f t="shared" si="2"/>
        <v>170300</v>
      </c>
    </row>
    <row r="31" spans="1:14" ht="12.75">
      <c r="A31" s="466" t="s">
        <v>510</v>
      </c>
      <c r="B31" s="491"/>
      <c r="C31" s="483"/>
      <c r="D31" s="483"/>
      <c r="E31" s="483"/>
      <c r="F31" s="483"/>
      <c r="G31" s="479">
        <f t="shared" si="4"/>
        <v>0</v>
      </c>
      <c r="H31" s="481"/>
      <c r="I31" s="472"/>
      <c r="J31" s="475"/>
      <c r="K31" s="526">
        <v>1115983</v>
      </c>
      <c r="L31" s="475"/>
      <c r="M31" s="475"/>
      <c r="N31" s="479">
        <f t="shared" si="2"/>
        <v>1115983</v>
      </c>
    </row>
    <row r="32" spans="1:14" ht="12.75">
      <c r="A32" s="466" t="s">
        <v>491</v>
      </c>
      <c r="B32" s="472"/>
      <c r="C32" s="475"/>
      <c r="D32" s="475"/>
      <c r="E32" s="475"/>
      <c r="F32" s="475"/>
      <c r="G32" s="479">
        <f t="shared" si="4"/>
        <v>0</v>
      </c>
      <c r="H32" s="481"/>
      <c r="I32" s="472">
        <v>613</v>
      </c>
      <c r="J32" s="475"/>
      <c r="K32" s="475"/>
      <c r="L32" s="475"/>
      <c r="M32" s="475"/>
      <c r="N32" s="479">
        <f t="shared" si="2"/>
        <v>613</v>
      </c>
    </row>
    <row r="33" spans="1:14" ht="12.75">
      <c r="A33" s="493" t="s">
        <v>492</v>
      </c>
      <c r="B33" s="494"/>
      <c r="C33" s="495"/>
      <c r="D33" s="495"/>
      <c r="E33" s="495"/>
      <c r="F33" s="495"/>
      <c r="G33" s="479">
        <f t="shared" si="4"/>
        <v>0</v>
      </c>
      <c r="H33" s="481"/>
      <c r="I33" s="494">
        <v>985</v>
      </c>
      <c r="J33" s="495"/>
      <c r="K33" s="495"/>
      <c r="L33" s="495"/>
      <c r="M33" s="495"/>
      <c r="N33" s="479">
        <f t="shared" si="2"/>
        <v>985</v>
      </c>
    </row>
    <row r="34" spans="1:14" ht="12.75">
      <c r="A34" s="493" t="s">
        <v>512</v>
      </c>
      <c r="B34" s="494"/>
      <c r="C34" s="495"/>
      <c r="D34" s="495"/>
      <c r="E34" s="495"/>
      <c r="F34" s="495"/>
      <c r="G34" s="479">
        <f t="shared" si="4"/>
        <v>0</v>
      </c>
      <c r="H34" s="481"/>
      <c r="I34" s="494"/>
      <c r="J34" s="495"/>
      <c r="K34" s="495"/>
      <c r="L34" s="495"/>
      <c r="M34" s="495"/>
      <c r="N34" s="469">
        <f t="shared" si="2"/>
        <v>0</v>
      </c>
    </row>
    <row r="35" spans="1:14" ht="12.75">
      <c r="A35" s="493" t="s">
        <v>513</v>
      </c>
      <c r="B35" s="494"/>
      <c r="C35" s="495"/>
      <c r="D35" s="495"/>
      <c r="E35" s="495"/>
      <c r="F35" s="495"/>
      <c r="G35" s="479">
        <f t="shared" si="4"/>
        <v>0</v>
      </c>
      <c r="H35" s="481"/>
      <c r="I35" s="494">
        <v>5745</v>
      </c>
      <c r="J35" s="495"/>
      <c r="K35" s="495"/>
      <c r="L35" s="495"/>
      <c r="M35" s="495"/>
      <c r="N35" s="469">
        <f t="shared" si="2"/>
        <v>5745</v>
      </c>
    </row>
    <row r="36" spans="1:14" ht="12.75">
      <c r="A36" s="493" t="s">
        <v>514</v>
      </c>
      <c r="B36" s="494">
        <v>837</v>
      </c>
      <c r="C36" s="495"/>
      <c r="D36" s="495"/>
      <c r="E36" s="495"/>
      <c r="F36" s="495"/>
      <c r="G36" s="479">
        <f t="shared" si="4"/>
        <v>837</v>
      </c>
      <c r="H36" s="481"/>
      <c r="I36" s="494">
        <v>12854</v>
      </c>
      <c r="J36" s="495"/>
      <c r="K36" s="495"/>
      <c r="L36" s="495"/>
      <c r="M36" s="495"/>
      <c r="N36" s="469">
        <f t="shared" si="2"/>
        <v>12854</v>
      </c>
    </row>
    <row r="37" spans="1:14" ht="12.75">
      <c r="A37" s="493" t="s">
        <v>657</v>
      </c>
      <c r="B37" s="494"/>
      <c r="C37" s="495"/>
      <c r="D37" s="495"/>
      <c r="E37" s="495"/>
      <c r="F37" s="495"/>
      <c r="G37" s="479">
        <f t="shared" si="4"/>
        <v>0</v>
      </c>
      <c r="H37" s="481"/>
      <c r="I37" s="494">
        <v>64000</v>
      </c>
      <c r="J37" s="495"/>
      <c r="K37" s="495"/>
      <c r="L37" s="495"/>
      <c r="M37" s="495"/>
      <c r="N37" s="469">
        <f t="shared" si="2"/>
        <v>64000</v>
      </c>
    </row>
    <row r="38" spans="1:14" ht="12.75">
      <c r="A38" s="493" t="s">
        <v>493</v>
      </c>
      <c r="B38" s="494"/>
      <c r="C38" s="495"/>
      <c r="D38" s="495"/>
      <c r="E38" s="495"/>
      <c r="F38" s="495"/>
      <c r="G38" s="479">
        <f t="shared" si="4"/>
        <v>0</v>
      </c>
      <c r="H38" s="481"/>
      <c r="I38" s="494">
        <v>500</v>
      </c>
      <c r="J38" s="495"/>
      <c r="K38" s="495"/>
      <c r="L38" s="495"/>
      <c r="M38" s="495"/>
      <c r="N38" s="469">
        <f t="shared" si="2"/>
        <v>500</v>
      </c>
    </row>
    <row r="39" spans="1:14" ht="12.75">
      <c r="A39" s="493" t="s">
        <v>494</v>
      </c>
      <c r="B39" s="494"/>
      <c r="C39" s="495"/>
      <c r="D39" s="495"/>
      <c r="E39" s="495"/>
      <c r="F39" s="495"/>
      <c r="G39" s="479">
        <f t="shared" si="4"/>
        <v>0</v>
      </c>
      <c r="H39" s="481"/>
      <c r="I39" s="494">
        <v>400</v>
      </c>
      <c r="J39" s="495"/>
      <c r="K39" s="495"/>
      <c r="L39" s="495"/>
      <c r="M39" s="495"/>
      <c r="N39" s="469">
        <f t="shared" si="2"/>
        <v>400</v>
      </c>
    </row>
    <row r="40" spans="1:14" ht="12.75">
      <c r="A40" s="493" t="s">
        <v>495</v>
      </c>
      <c r="B40" s="494">
        <v>500</v>
      </c>
      <c r="C40" s="495"/>
      <c r="D40" s="495"/>
      <c r="E40" s="495"/>
      <c r="F40" s="495"/>
      <c r="G40" s="479">
        <f t="shared" si="4"/>
        <v>500</v>
      </c>
      <c r="H40" s="481"/>
      <c r="I40" s="494"/>
      <c r="J40" s="495"/>
      <c r="K40" s="495"/>
      <c r="L40" s="495"/>
      <c r="M40" s="495"/>
      <c r="N40" s="469">
        <f t="shared" si="2"/>
        <v>0</v>
      </c>
    </row>
    <row r="41" spans="1:14" ht="12.75">
      <c r="A41" s="536" t="s">
        <v>496</v>
      </c>
      <c r="B41" s="494"/>
      <c r="C41" s="495"/>
      <c r="D41" s="495"/>
      <c r="E41" s="495"/>
      <c r="F41" s="495"/>
      <c r="G41" s="479">
        <f t="shared" si="4"/>
        <v>0</v>
      </c>
      <c r="H41" s="481"/>
      <c r="I41" s="676">
        <v>13337</v>
      </c>
      <c r="J41" s="495">
        <v>11094</v>
      </c>
      <c r="K41" s="530"/>
      <c r="L41" s="495"/>
      <c r="M41" s="495"/>
      <c r="N41" s="469">
        <f t="shared" si="2"/>
        <v>24431</v>
      </c>
    </row>
    <row r="42" spans="1:14" ht="12.75">
      <c r="A42" s="496" t="s">
        <v>497</v>
      </c>
      <c r="B42" s="494">
        <v>90</v>
      </c>
      <c r="C42" s="653">
        <v>5918</v>
      </c>
      <c r="D42" s="495"/>
      <c r="E42" s="495"/>
      <c r="F42" s="495"/>
      <c r="G42" s="479">
        <f t="shared" si="4"/>
        <v>6008</v>
      </c>
      <c r="H42" s="481"/>
      <c r="I42" s="494">
        <v>1424</v>
      </c>
      <c r="J42" s="495">
        <v>7532</v>
      </c>
      <c r="K42" s="495"/>
      <c r="L42" s="495"/>
      <c r="M42" s="495"/>
      <c r="N42" s="469">
        <f t="shared" si="2"/>
        <v>8956</v>
      </c>
    </row>
    <row r="43" spans="1:14" ht="12.75">
      <c r="A43" s="536" t="s">
        <v>0</v>
      </c>
      <c r="B43" s="494"/>
      <c r="C43" s="495"/>
      <c r="D43" s="495"/>
      <c r="E43" s="495"/>
      <c r="F43" s="495"/>
      <c r="G43" s="479">
        <f t="shared" si="4"/>
        <v>0</v>
      </c>
      <c r="H43" s="481"/>
      <c r="I43" s="494"/>
      <c r="J43" s="495"/>
      <c r="K43" s="495"/>
      <c r="L43" s="495"/>
      <c r="M43" s="495"/>
      <c r="N43" s="469">
        <f t="shared" si="2"/>
        <v>0</v>
      </c>
    </row>
    <row r="44" spans="1:14" ht="12.75">
      <c r="A44" s="496" t="s">
        <v>520</v>
      </c>
      <c r="B44" s="494">
        <v>367538</v>
      </c>
      <c r="C44" s="495">
        <v>445</v>
      </c>
      <c r="D44" s="495"/>
      <c r="E44" s="495"/>
      <c r="F44" s="495"/>
      <c r="G44" s="479">
        <f t="shared" si="4"/>
        <v>367983</v>
      </c>
      <c r="H44" s="481"/>
      <c r="I44" s="676">
        <v>406505</v>
      </c>
      <c r="J44" s="495">
        <v>12592</v>
      </c>
      <c r="K44" s="495"/>
      <c r="L44" s="495"/>
      <c r="M44" s="495"/>
      <c r="N44" s="469">
        <f t="shared" si="2"/>
        <v>419097</v>
      </c>
    </row>
    <row r="45" spans="1:14" ht="12.75">
      <c r="A45" s="536" t="s">
        <v>521</v>
      </c>
      <c r="B45" s="494"/>
      <c r="C45" s="495"/>
      <c r="D45" s="495"/>
      <c r="E45" s="495"/>
      <c r="F45" s="495"/>
      <c r="G45" s="479">
        <f t="shared" si="4"/>
        <v>0</v>
      </c>
      <c r="H45" s="481"/>
      <c r="I45" s="494"/>
      <c r="J45" s="495"/>
      <c r="K45" s="495"/>
      <c r="L45" s="495"/>
      <c r="M45" s="495"/>
      <c r="N45" s="469">
        <f t="shared" si="2"/>
        <v>0</v>
      </c>
    </row>
    <row r="46" spans="1:14" ht="12.75">
      <c r="A46" s="493" t="s">
        <v>1</v>
      </c>
      <c r="B46" s="494"/>
      <c r="C46" s="495"/>
      <c r="D46" s="495"/>
      <c r="E46" s="495"/>
      <c r="F46" s="495"/>
      <c r="G46" s="497">
        <f t="shared" si="4"/>
        <v>0</v>
      </c>
      <c r="H46" s="481"/>
      <c r="I46" s="494"/>
      <c r="J46" s="495"/>
      <c r="K46" s="495"/>
      <c r="L46" s="495"/>
      <c r="M46" s="495"/>
      <c r="N46" s="498"/>
    </row>
    <row r="47" spans="1:14" ht="13.5" thickBot="1">
      <c r="A47" s="493" t="s">
        <v>656</v>
      </c>
      <c r="B47" s="652">
        <v>100</v>
      </c>
      <c r="C47" s="495"/>
      <c r="D47" s="495"/>
      <c r="E47" s="495"/>
      <c r="F47" s="495"/>
      <c r="G47" s="497">
        <f t="shared" si="4"/>
        <v>100</v>
      </c>
      <c r="H47" s="481"/>
      <c r="I47" s="676">
        <v>226</v>
      </c>
      <c r="J47" s="495"/>
      <c r="K47" s="495"/>
      <c r="L47" s="495"/>
      <c r="M47" s="495"/>
      <c r="N47" s="498">
        <f>SUM(I47:M47)</f>
        <v>226</v>
      </c>
    </row>
    <row r="48" spans="1:14" ht="12.75">
      <c r="A48" s="499" t="s">
        <v>48</v>
      </c>
      <c r="B48" s="500">
        <f>SUM(B9:B12,B13:B19,B24:B27,B30:B47,B23)</f>
        <v>1994914</v>
      </c>
      <c r="C48" s="500">
        <f>SUM(C9:C12,C13:C19,C24:C27,C30:C47,C23)</f>
        <v>381914</v>
      </c>
      <c r="D48" s="500">
        <f>SUM(D9:D12,D13:D19,D24:D27,D30:D47,D23)</f>
        <v>0</v>
      </c>
      <c r="E48" s="500">
        <f>SUM(E9:E12,E13:E19,E24:E27,E30:E47,E23)</f>
        <v>38909</v>
      </c>
      <c r="F48" s="500">
        <f>SUM(F9:F12,F13:F19,F24:F27,F30:F47,F23)</f>
        <v>188603</v>
      </c>
      <c r="G48" s="500">
        <f>SUM(G9:G12,G13:G19,G24:G27,G30:G36,G37:G47,G23)</f>
        <v>2604340</v>
      </c>
      <c r="H48" s="500" t="e">
        <f>SUM(H9:H12,H14:H19,H24:H27,H30:H36,H37:H47)</f>
        <v>#REF!</v>
      </c>
      <c r="I48" s="500">
        <f aca="true" t="shared" si="5" ref="I48:N48">SUM(I9:I12,I13:I19,I24:I27,I30:I47,I23)</f>
        <v>973872</v>
      </c>
      <c r="J48" s="500">
        <f t="shared" si="5"/>
        <v>452944</v>
      </c>
      <c r="K48" s="500">
        <f t="shared" si="5"/>
        <v>1115983</v>
      </c>
      <c r="L48" s="500">
        <f t="shared" si="5"/>
        <v>0</v>
      </c>
      <c r="M48" s="500">
        <f t="shared" si="5"/>
        <v>61541</v>
      </c>
      <c r="N48" s="501">
        <f t="shared" si="5"/>
        <v>2604340</v>
      </c>
    </row>
    <row r="49" spans="1:14" ht="12.75">
      <c r="A49" s="502" t="s">
        <v>498</v>
      </c>
      <c r="B49" s="467"/>
      <c r="C49" s="468"/>
      <c r="D49" s="468"/>
      <c r="E49" s="468"/>
      <c r="F49" s="468"/>
      <c r="G49" s="469"/>
      <c r="H49" s="503"/>
      <c r="I49" s="473"/>
      <c r="J49" s="475"/>
      <c r="K49" s="485">
        <v>1115983</v>
      </c>
      <c r="L49" s="468"/>
      <c r="M49" s="468"/>
      <c r="N49" s="504">
        <f>SUM(I49:M49)</f>
        <v>1115983</v>
      </c>
    </row>
    <row r="50" spans="1:14" ht="13.5" thickBot="1">
      <c r="A50" s="505" t="s">
        <v>62</v>
      </c>
      <c r="B50" s="506">
        <f aca="true" t="shared" si="6" ref="B50:N50">B48-B49</f>
        <v>1994914</v>
      </c>
      <c r="C50" s="507">
        <f t="shared" si="6"/>
        <v>381914</v>
      </c>
      <c r="D50" s="507">
        <f t="shared" si="6"/>
        <v>0</v>
      </c>
      <c r="E50" s="507">
        <f t="shared" si="6"/>
        <v>38909</v>
      </c>
      <c r="F50" s="507">
        <f t="shared" si="6"/>
        <v>188603</v>
      </c>
      <c r="G50" s="507">
        <f t="shared" si="6"/>
        <v>2604340</v>
      </c>
      <c r="H50" s="508" t="e">
        <f t="shared" si="6"/>
        <v>#REF!</v>
      </c>
      <c r="I50" s="506">
        <f t="shared" si="6"/>
        <v>973872</v>
      </c>
      <c r="J50" s="507">
        <f t="shared" si="6"/>
        <v>452944</v>
      </c>
      <c r="K50" s="507">
        <f t="shared" si="6"/>
        <v>0</v>
      </c>
      <c r="L50" s="507">
        <f t="shared" si="6"/>
        <v>0</v>
      </c>
      <c r="M50" s="507">
        <f t="shared" si="6"/>
        <v>61541</v>
      </c>
      <c r="N50" s="509">
        <f t="shared" si="6"/>
        <v>1488357</v>
      </c>
    </row>
    <row r="51" spans="1:14" ht="12.75">
      <c r="A51" s="510"/>
      <c r="B51" s="511"/>
      <c r="C51" s="511"/>
      <c r="D51" s="511"/>
      <c r="E51" s="511"/>
      <c r="F51" s="511"/>
      <c r="G51" s="490"/>
      <c r="H51" s="490"/>
      <c r="I51" s="512"/>
      <c r="J51" s="511"/>
      <c r="K51" s="513"/>
      <c r="L51" s="512"/>
      <c r="M51" s="512"/>
      <c r="N51" s="489"/>
    </row>
    <row r="52" spans="1:14" ht="12.75">
      <c r="A52" s="510"/>
      <c r="B52" s="511"/>
      <c r="C52" s="511"/>
      <c r="D52" s="511"/>
      <c r="E52" s="511"/>
      <c r="F52" s="511"/>
      <c r="G52" s="490"/>
      <c r="H52" s="490"/>
      <c r="I52" s="511"/>
      <c r="J52" s="511"/>
      <c r="K52" s="513"/>
      <c r="L52" s="512"/>
      <c r="M52" s="512"/>
      <c r="N52" s="489"/>
    </row>
    <row r="53" spans="1:14" ht="12.75">
      <c r="A53" s="510"/>
      <c r="B53" s="511"/>
      <c r="C53" s="511"/>
      <c r="D53" s="511"/>
      <c r="E53" s="511"/>
      <c r="F53" s="511"/>
      <c r="G53" s="490"/>
      <c r="H53" s="490"/>
      <c r="I53" s="514"/>
      <c r="J53" s="511"/>
      <c r="K53" s="489"/>
      <c r="L53" s="511"/>
      <c r="M53" s="511"/>
      <c r="N53" s="489"/>
    </row>
    <row r="54" spans="1:14" ht="12.75">
      <c r="A54" s="510"/>
      <c r="B54" s="511"/>
      <c r="C54" s="511"/>
      <c r="D54" s="511"/>
      <c r="E54" s="511"/>
      <c r="F54" s="511"/>
      <c r="G54" s="490"/>
      <c r="H54" s="490"/>
      <c r="I54" s="511"/>
      <c r="J54" s="511"/>
      <c r="K54" s="489"/>
      <c r="L54" s="511"/>
      <c r="M54" s="511"/>
      <c r="N54" s="489"/>
    </row>
    <row r="55" spans="1:14" ht="12.75">
      <c r="A55" s="510"/>
      <c r="B55" s="511"/>
      <c r="C55" s="511"/>
      <c r="D55" s="511"/>
      <c r="E55" s="511"/>
      <c r="F55" s="511"/>
      <c r="G55" s="490"/>
      <c r="H55" s="490"/>
      <c r="I55" s="511"/>
      <c r="J55" s="511"/>
      <c r="K55" s="489"/>
      <c r="L55" s="511"/>
      <c r="M55" s="511"/>
      <c r="N55" s="489"/>
    </row>
    <row r="56" spans="1:14" ht="12.75">
      <c r="A56" s="510"/>
      <c r="B56" s="511"/>
      <c r="C56" s="511"/>
      <c r="D56" s="511"/>
      <c r="E56" s="511"/>
      <c r="F56" s="511"/>
      <c r="G56" s="490"/>
      <c r="H56" s="490"/>
      <c r="I56" s="511"/>
      <c r="J56" s="511"/>
      <c r="K56" s="489"/>
      <c r="L56" s="511"/>
      <c r="M56" s="511"/>
      <c r="N56" s="489"/>
    </row>
    <row r="57" spans="1:14" ht="12.75">
      <c r="A57" s="510"/>
      <c r="B57" s="511"/>
      <c r="C57" s="511"/>
      <c r="D57" s="511"/>
      <c r="E57" s="511"/>
      <c r="F57" s="511"/>
      <c r="G57" s="490"/>
      <c r="H57" s="490"/>
      <c r="I57" s="511"/>
      <c r="J57" s="511"/>
      <c r="K57" s="489"/>
      <c r="L57" s="511"/>
      <c r="M57" s="511"/>
      <c r="N57" s="489"/>
    </row>
  </sheetData>
  <sheetProtection/>
  <mergeCells count="4">
    <mergeCell ref="J2:M2"/>
    <mergeCell ref="J1:M1"/>
    <mergeCell ref="B6:G6"/>
    <mergeCell ref="I6:N6"/>
  </mergeCells>
  <printOptions horizontalCentered="1"/>
  <pageMargins left="0.5511811023622047" right="0.6299212598425197" top="0.3937007874015748" bottom="0.3937007874015748" header="0.11811023622047245" footer="0.11811023622047245"/>
  <pageSetup fitToHeight="1" fitToWidth="1" horizontalDpi="600" verticalDpi="600" orientation="landscape" paperSize="9" scale="83" r:id="rId1"/>
  <headerFooter alignWithMargins="0">
    <oddHeader>&amp;R33. számú melléklet a 21/2015.(V.27.) önkormányzati rendelethez TÁJÉKOZTATÓ TÁBLA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5">
    <tabColor rgb="FF92D050"/>
  </sheetPr>
  <dimension ref="A1:I159"/>
  <sheetViews>
    <sheetView zoomScaleSheetLayoutView="100" workbookViewId="0" topLeftCell="A67">
      <selection activeCell="F130" sqref="F130"/>
    </sheetView>
  </sheetViews>
  <sheetFormatPr defaultColWidth="9.00390625" defaultRowHeight="12.75"/>
  <cols>
    <col min="1" max="1" width="9.50390625" style="271" customWidth="1"/>
    <col min="2" max="2" width="91.625" style="271" customWidth="1"/>
    <col min="3" max="3" width="21.625" style="272" customWidth="1"/>
    <col min="4" max="4" width="9.00390625" style="287" customWidth="1"/>
    <col min="5" max="16384" width="9.375" style="287" customWidth="1"/>
  </cols>
  <sheetData>
    <row r="1" spans="1:3" ht="15.75" customHeight="1">
      <c r="A1" s="682" t="s">
        <v>10</v>
      </c>
      <c r="B1" s="682"/>
      <c r="C1" s="682"/>
    </row>
    <row r="2" spans="1:3" ht="15.75" customHeight="1" thickBot="1">
      <c r="A2" s="681" t="s">
        <v>140</v>
      </c>
      <c r="B2" s="681"/>
      <c r="C2" s="201" t="s">
        <v>185</v>
      </c>
    </row>
    <row r="3" spans="1:3" ht="37.5" customHeight="1" thickBot="1">
      <c r="A3" s="22" t="s">
        <v>66</v>
      </c>
      <c r="B3" s="23" t="s">
        <v>12</v>
      </c>
      <c r="C3" s="36" t="str">
        <f>+CONCATENATE(LEFT('[2]ÖSSZEFÜGGÉSEK'!A5,4),". évi előirányzat")</f>
        <v>2015. évi előirányzat</v>
      </c>
    </row>
    <row r="4" spans="1:3" s="288" customFormat="1" ht="12" customHeight="1" thickBot="1">
      <c r="A4" s="282" t="s">
        <v>543</v>
      </c>
      <c r="B4" s="283" t="s">
        <v>544</v>
      </c>
      <c r="C4" s="284" t="s">
        <v>545</v>
      </c>
    </row>
    <row r="5" spans="1:3" s="289" customFormat="1" ht="12" customHeight="1" thickBot="1">
      <c r="A5" s="19" t="s">
        <v>13</v>
      </c>
      <c r="B5" s="20" t="s">
        <v>211</v>
      </c>
      <c r="C5" s="192">
        <f>+C6+C7+C8+C9+C10+C11</f>
        <v>0</v>
      </c>
    </row>
    <row r="6" spans="1:3" s="289" customFormat="1" ht="12" customHeight="1">
      <c r="A6" s="14" t="s">
        <v>91</v>
      </c>
      <c r="B6" s="290" t="s">
        <v>212</v>
      </c>
      <c r="C6" s="194"/>
    </row>
    <row r="7" spans="1:3" s="289" customFormat="1" ht="12" customHeight="1">
      <c r="A7" s="13" t="s">
        <v>92</v>
      </c>
      <c r="B7" s="291" t="s">
        <v>213</v>
      </c>
      <c r="C7" s="193"/>
    </row>
    <row r="8" spans="1:3" s="289" customFormat="1" ht="12" customHeight="1">
      <c r="A8" s="13" t="s">
        <v>93</v>
      </c>
      <c r="B8" s="291" t="s">
        <v>214</v>
      </c>
      <c r="C8" s="193"/>
    </row>
    <row r="9" spans="1:3" s="289" customFormat="1" ht="12" customHeight="1">
      <c r="A9" s="13" t="s">
        <v>94</v>
      </c>
      <c r="B9" s="291" t="s">
        <v>215</v>
      </c>
      <c r="C9" s="193"/>
    </row>
    <row r="10" spans="1:3" s="289" customFormat="1" ht="12" customHeight="1">
      <c r="A10" s="13" t="s">
        <v>137</v>
      </c>
      <c r="B10" s="188" t="s">
        <v>546</v>
      </c>
      <c r="C10" s="193"/>
    </row>
    <row r="11" spans="1:3" s="289" customFormat="1" ht="12" customHeight="1" thickBot="1">
      <c r="A11" s="15" t="s">
        <v>95</v>
      </c>
      <c r="B11" s="189" t="s">
        <v>547</v>
      </c>
      <c r="C11" s="193"/>
    </row>
    <row r="12" spans="1:3" s="289" customFormat="1" ht="12" customHeight="1" thickBot="1">
      <c r="A12" s="19" t="s">
        <v>14</v>
      </c>
      <c r="B12" s="187" t="s">
        <v>216</v>
      </c>
      <c r="C12" s="192">
        <f>+C13+C14+C15+C16+C17</f>
        <v>0</v>
      </c>
    </row>
    <row r="13" spans="1:3" s="289" customFormat="1" ht="12" customHeight="1">
      <c r="A13" s="14" t="s">
        <v>97</v>
      </c>
      <c r="B13" s="290" t="s">
        <v>217</v>
      </c>
      <c r="C13" s="194"/>
    </row>
    <row r="14" spans="1:3" s="289" customFormat="1" ht="12" customHeight="1">
      <c r="A14" s="13" t="s">
        <v>98</v>
      </c>
      <c r="B14" s="291" t="s">
        <v>218</v>
      </c>
      <c r="C14" s="193"/>
    </row>
    <row r="15" spans="1:3" s="289" customFormat="1" ht="12" customHeight="1">
      <c r="A15" s="13" t="s">
        <v>99</v>
      </c>
      <c r="B15" s="291" t="s">
        <v>387</v>
      </c>
      <c r="C15" s="193"/>
    </row>
    <row r="16" spans="1:3" s="289" customFormat="1" ht="12" customHeight="1">
      <c r="A16" s="13" t="s">
        <v>100</v>
      </c>
      <c r="B16" s="291" t="s">
        <v>388</v>
      </c>
      <c r="C16" s="193"/>
    </row>
    <row r="17" spans="1:3" s="289" customFormat="1" ht="12" customHeight="1">
      <c r="A17" s="13" t="s">
        <v>101</v>
      </c>
      <c r="B17" s="291" t="s">
        <v>219</v>
      </c>
      <c r="C17" s="193"/>
    </row>
    <row r="18" spans="1:3" s="289" customFormat="1" ht="12" customHeight="1" thickBot="1">
      <c r="A18" s="15" t="s">
        <v>110</v>
      </c>
      <c r="B18" s="189" t="s">
        <v>220</v>
      </c>
      <c r="C18" s="195"/>
    </row>
    <row r="19" spans="1:3" s="289" customFormat="1" ht="12" customHeight="1" thickBot="1">
      <c r="A19" s="19" t="s">
        <v>15</v>
      </c>
      <c r="B19" s="20" t="s">
        <v>221</v>
      </c>
      <c r="C19" s="192">
        <f>+C20+C21+C22+C23+C24</f>
        <v>0</v>
      </c>
    </row>
    <row r="20" spans="1:3" s="289" customFormat="1" ht="12" customHeight="1">
      <c r="A20" s="14" t="s">
        <v>80</v>
      </c>
      <c r="B20" s="290" t="s">
        <v>222</v>
      </c>
      <c r="C20" s="194"/>
    </row>
    <row r="21" spans="1:3" s="289" customFormat="1" ht="12" customHeight="1">
      <c r="A21" s="13" t="s">
        <v>81</v>
      </c>
      <c r="B21" s="291" t="s">
        <v>223</v>
      </c>
      <c r="C21" s="193"/>
    </row>
    <row r="22" spans="1:3" s="289" customFormat="1" ht="12" customHeight="1">
      <c r="A22" s="13" t="s">
        <v>82</v>
      </c>
      <c r="B22" s="291" t="s">
        <v>389</v>
      </c>
      <c r="C22" s="193"/>
    </row>
    <row r="23" spans="1:3" s="289" customFormat="1" ht="12" customHeight="1">
      <c r="A23" s="13" t="s">
        <v>83</v>
      </c>
      <c r="B23" s="291" t="s">
        <v>390</v>
      </c>
      <c r="C23" s="193"/>
    </row>
    <row r="24" spans="1:3" s="289" customFormat="1" ht="12" customHeight="1">
      <c r="A24" s="13" t="s">
        <v>149</v>
      </c>
      <c r="B24" s="291" t="s">
        <v>224</v>
      </c>
      <c r="C24" s="193"/>
    </row>
    <row r="25" spans="1:3" s="289" customFormat="1" ht="12" customHeight="1" thickBot="1">
      <c r="A25" s="15" t="s">
        <v>150</v>
      </c>
      <c r="B25" s="292" t="s">
        <v>225</v>
      </c>
      <c r="C25" s="195"/>
    </row>
    <row r="26" spans="1:3" s="289" customFormat="1" ht="12" customHeight="1" thickBot="1">
      <c r="A26" s="19" t="s">
        <v>151</v>
      </c>
      <c r="B26" s="20" t="s">
        <v>226</v>
      </c>
      <c r="C26" s="197">
        <f>+C27+C31+C32+C33</f>
        <v>0</v>
      </c>
    </row>
    <row r="27" spans="1:3" s="289" customFormat="1" ht="12" customHeight="1">
      <c r="A27" s="14" t="s">
        <v>227</v>
      </c>
      <c r="B27" s="290" t="s">
        <v>548</v>
      </c>
      <c r="C27" s="285">
        <f>+C28+C29+C30</f>
        <v>0</v>
      </c>
    </row>
    <row r="28" spans="1:3" s="289" customFormat="1" ht="12" customHeight="1">
      <c r="A28" s="13" t="s">
        <v>228</v>
      </c>
      <c r="B28" s="291" t="s">
        <v>233</v>
      </c>
      <c r="C28" s="193"/>
    </row>
    <row r="29" spans="1:3" s="289" customFormat="1" ht="12" customHeight="1">
      <c r="A29" s="13" t="s">
        <v>229</v>
      </c>
      <c r="B29" s="291" t="s">
        <v>234</v>
      </c>
      <c r="C29" s="193"/>
    </row>
    <row r="30" spans="1:3" s="289" customFormat="1" ht="12" customHeight="1">
      <c r="A30" s="13" t="s">
        <v>549</v>
      </c>
      <c r="B30" s="564" t="s">
        <v>550</v>
      </c>
      <c r="C30" s="193"/>
    </row>
    <row r="31" spans="1:3" s="289" customFormat="1" ht="12" customHeight="1">
      <c r="A31" s="13" t="s">
        <v>230</v>
      </c>
      <c r="B31" s="291" t="s">
        <v>235</v>
      </c>
      <c r="C31" s="193"/>
    </row>
    <row r="32" spans="1:3" s="289" customFormat="1" ht="12" customHeight="1">
      <c r="A32" s="13" t="s">
        <v>231</v>
      </c>
      <c r="B32" s="291" t="s">
        <v>236</v>
      </c>
      <c r="C32" s="193"/>
    </row>
    <row r="33" spans="1:3" s="289" customFormat="1" ht="12" customHeight="1" thickBot="1">
      <c r="A33" s="15" t="s">
        <v>232</v>
      </c>
      <c r="B33" s="292" t="s">
        <v>237</v>
      </c>
      <c r="C33" s="195"/>
    </row>
    <row r="34" spans="1:3" s="289" customFormat="1" ht="12" customHeight="1" thickBot="1">
      <c r="A34" s="19" t="s">
        <v>17</v>
      </c>
      <c r="B34" s="20" t="s">
        <v>551</v>
      </c>
      <c r="C34" s="192">
        <f>SUM(C35:C45)</f>
        <v>7367</v>
      </c>
    </row>
    <row r="35" spans="1:3" s="289" customFormat="1" ht="12" customHeight="1">
      <c r="A35" s="14" t="s">
        <v>84</v>
      </c>
      <c r="B35" s="290" t="s">
        <v>240</v>
      </c>
      <c r="C35" s="194"/>
    </row>
    <row r="36" spans="1:3" s="289" customFormat="1" ht="12" customHeight="1">
      <c r="A36" s="13" t="s">
        <v>85</v>
      </c>
      <c r="B36" s="291" t="s">
        <v>241</v>
      </c>
      <c r="C36" s="193">
        <v>5000</v>
      </c>
    </row>
    <row r="37" spans="1:3" s="289" customFormat="1" ht="12" customHeight="1">
      <c r="A37" s="13" t="s">
        <v>86</v>
      </c>
      <c r="B37" s="291" t="s">
        <v>242</v>
      </c>
      <c r="C37" s="193">
        <v>800</v>
      </c>
    </row>
    <row r="38" spans="1:3" s="289" customFormat="1" ht="12" customHeight="1">
      <c r="A38" s="13" t="s">
        <v>153</v>
      </c>
      <c r="B38" s="291" t="s">
        <v>243</v>
      </c>
      <c r="C38" s="193"/>
    </row>
    <row r="39" spans="1:3" s="289" customFormat="1" ht="12" customHeight="1">
      <c r="A39" s="13" t="s">
        <v>154</v>
      </c>
      <c r="B39" s="291" t="s">
        <v>244</v>
      </c>
      <c r="C39" s="193"/>
    </row>
    <row r="40" spans="1:3" s="289" customFormat="1" ht="12" customHeight="1">
      <c r="A40" s="13" t="s">
        <v>155</v>
      </c>
      <c r="B40" s="291" t="s">
        <v>245</v>
      </c>
      <c r="C40" s="193">
        <v>1566</v>
      </c>
    </row>
    <row r="41" spans="1:3" s="289" customFormat="1" ht="12" customHeight="1">
      <c r="A41" s="13" t="s">
        <v>156</v>
      </c>
      <c r="B41" s="291" t="s">
        <v>246</v>
      </c>
      <c r="C41" s="193"/>
    </row>
    <row r="42" spans="1:3" s="289" customFormat="1" ht="12" customHeight="1">
      <c r="A42" s="13" t="s">
        <v>157</v>
      </c>
      <c r="B42" s="291" t="s">
        <v>247</v>
      </c>
      <c r="C42" s="193">
        <v>1</v>
      </c>
    </row>
    <row r="43" spans="1:3" s="289" customFormat="1" ht="12" customHeight="1">
      <c r="A43" s="13" t="s">
        <v>238</v>
      </c>
      <c r="B43" s="291" t="s">
        <v>248</v>
      </c>
      <c r="C43" s="196"/>
    </row>
    <row r="44" spans="1:3" s="289" customFormat="1" ht="12" customHeight="1">
      <c r="A44" s="15" t="s">
        <v>239</v>
      </c>
      <c r="B44" s="292" t="s">
        <v>552</v>
      </c>
      <c r="C44" s="279"/>
    </row>
    <row r="45" spans="1:3" s="289" customFormat="1" ht="12" customHeight="1" thickBot="1">
      <c r="A45" s="15" t="s">
        <v>553</v>
      </c>
      <c r="B45" s="189" t="s">
        <v>249</v>
      </c>
      <c r="C45" s="279"/>
    </row>
    <row r="46" spans="1:3" s="289" customFormat="1" ht="12" customHeight="1" thickBot="1">
      <c r="A46" s="19" t="s">
        <v>18</v>
      </c>
      <c r="B46" s="20" t="s">
        <v>250</v>
      </c>
      <c r="C46" s="192">
        <f>SUM(C47:C51)</f>
        <v>0</v>
      </c>
    </row>
    <row r="47" spans="1:3" s="289" customFormat="1" ht="12" customHeight="1">
      <c r="A47" s="14" t="s">
        <v>87</v>
      </c>
      <c r="B47" s="290" t="s">
        <v>254</v>
      </c>
      <c r="C47" s="330"/>
    </row>
    <row r="48" spans="1:3" s="289" customFormat="1" ht="12" customHeight="1">
      <c r="A48" s="13" t="s">
        <v>88</v>
      </c>
      <c r="B48" s="291" t="s">
        <v>255</v>
      </c>
      <c r="C48" s="196"/>
    </row>
    <row r="49" spans="1:3" s="289" customFormat="1" ht="12" customHeight="1">
      <c r="A49" s="13" t="s">
        <v>251</v>
      </c>
      <c r="B49" s="291" t="s">
        <v>256</v>
      </c>
      <c r="C49" s="196"/>
    </row>
    <row r="50" spans="1:3" s="289" customFormat="1" ht="12" customHeight="1">
      <c r="A50" s="13" t="s">
        <v>252</v>
      </c>
      <c r="B50" s="291" t="s">
        <v>257</v>
      </c>
      <c r="C50" s="196"/>
    </row>
    <row r="51" spans="1:3" s="289" customFormat="1" ht="12" customHeight="1" thickBot="1">
      <c r="A51" s="15" t="s">
        <v>253</v>
      </c>
      <c r="B51" s="189" t="s">
        <v>258</v>
      </c>
      <c r="C51" s="279"/>
    </row>
    <row r="52" spans="1:3" s="289" customFormat="1" ht="12" customHeight="1" thickBot="1">
      <c r="A52" s="19" t="s">
        <v>158</v>
      </c>
      <c r="B52" s="20" t="s">
        <v>259</v>
      </c>
      <c r="C52" s="192">
        <f>SUM(C53:C55)</f>
        <v>0</v>
      </c>
    </row>
    <row r="53" spans="1:3" s="289" customFormat="1" ht="12" customHeight="1">
      <c r="A53" s="14" t="s">
        <v>89</v>
      </c>
      <c r="B53" s="290" t="s">
        <v>260</v>
      </c>
      <c r="C53" s="194"/>
    </row>
    <row r="54" spans="1:3" s="289" customFormat="1" ht="12" customHeight="1">
      <c r="A54" s="13" t="s">
        <v>90</v>
      </c>
      <c r="B54" s="291" t="s">
        <v>391</v>
      </c>
      <c r="C54" s="193"/>
    </row>
    <row r="55" spans="1:3" s="289" customFormat="1" ht="12" customHeight="1">
      <c r="A55" s="13" t="s">
        <v>263</v>
      </c>
      <c r="B55" s="291" t="s">
        <v>261</v>
      </c>
      <c r="C55" s="193"/>
    </row>
    <row r="56" spans="1:3" s="289" customFormat="1" ht="12" customHeight="1" thickBot="1">
      <c r="A56" s="15" t="s">
        <v>264</v>
      </c>
      <c r="B56" s="189" t="s">
        <v>262</v>
      </c>
      <c r="C56" s="195"/>
    </row>
    <row r="57" spans="1:3" s="289" customFormat="1" ht="12" customHeight="1" thickBot="1">
      <c r="A57" s="19" t="s">
        <v>20</v>
      </c>
      <c r="B57" s="187" t="s">
        <v>265</v>
      </c>
      <c r="C57" s="192">
        <f>SUM(C58:C60)</f>
        <v>0</v>
      </c>
    </row>
    <row r="58" spans="1:3" s="289" customFormat="1" ht="12" customHeight="1">
      <c r="A58" s="14" t="s">
        <v>159</v>
      </c>
      <c r="B58" s="290" t="s">
        <v>267</v>
      </c>
      <c r="C58" s="196"/>
    </row>
    <row r="59" spans="1:3" s="289" customFormat="1" ht="12" customHeight="1">
      <c r="A59" s="13" t="s">
        <v>160</v>
      </c>
      <c r="B59" s="291" t="s">
        <v>392</v>
      </c>
      <c r="C59" s="196"/>
    </row>
    <row r="60" spans="1:3" s="289" customFormat="1" ht="12" customHeight="1">
      <c r="A60" s="13" t="s">
        <v>186</v>
      </c>
      <c r="B60" s="291" t="s">
        <v>268</v>
      </c>
      <c r="C60" s="196"/>
    </row>
    <row r="61" spans="1:3" s="289" customFormat="1" ht="12" customHeight="1" thickBot="1">
      <c r="A61" s="15" t="s">
        <v>266</v>
      </c>
      <c r="B61" s="189" t="s">
        <v>269</v>
      </c>
      <c r="C61" s="196"/>
    </row>
    <row r="62" spans="1:3" s="289" customFormat="1" ht="12" customHeight="1" thickBot="1">
      <c r="A62" s="565" t="s">
        <v>554</v>
      </c>
      <c r="B62" s="20" t="s">
        <v>270</v>
      </c>
      <c r="C62" s="197">
        <f>+C5+C12+C19+C26+C34+C46+C52+C57</f>
        <v>7367</v>
      </c>
    </row>
    <row r="63" spans="1:3" s="289" customFormat="1" ht="12" customHeight="1" thickBot="1">
      <c r="A63" s="566" t="s">
        <v>271</v>
      </c>
      <c r="B63" s="187" t="s">
        <v>272</v>
      </c>
      <c r="C63" s="192">
        <f>SUM(C64:C66)</f>
        <v>0</v>
      </c>
    </row>
    <row r="64" spans="1:3" s="289" customFormat="1" ht="12" customHeight="1">
      <c r="A64" s="14" t="s">
        <v>303</v>
      </c>
      <c r="B64" s="290" t="s">
        <v>273</v>
      </c>
      <c r="C64" s="196"/>
    </row>
    <row r="65" spans="1:3" s="289" customFormat="1" ht="12" customHeight="1">
      <c r="A65" s="13" t="s">
        <v>312</v>
      </c>
      <c r="B65" s="291" t="s">
        <v>274</v>
      </c>
      <c r="C65" s="196"/>
    </row>
    <row r="66" spans="1:3" s="289" customFormat="1" ht="12" customHeight="1" thickBot="1">
      <c r="A66" s="15" t="s">
        <v>313</v>
      </c>
      <c r="B66" s="567" t="s">
        <v>555</v>
      </c>
      <c r="C66" s="196"/>
    </row>
    <row r="67" spans="1:3" s="289" customFormat="1" ht="12" customHeight="1" thickBot="1">
      <c r="A67" s="566" t="s">
        <v>276</v>
      </c>
      <c r="B67" s="187" t="s">
        <v>277</v>
      </c>
      <c r="C67" s="192">
        <f>SUM(C68:C71)</f>
        <v>0</v>
      </c>
    </row>
    <row r="68" spans="1:3" s="289" customFormat="1" ht="12" customHeight="1">
      <c r="A68" s="14" t="s">
        <v>138</v>
      </c>
      <c r="B68" s="290" t="s">
        <v>278</v>
      </c>
      <c r="C68" s="196"/>
    </row>
    <row r="69" spans="1:3" s="289" customFormat="1" ht="12" customHeight="1">
      <c r="A69" s="13" t="s">
        <v>139</v>
      </c>
      <c r="B69" s="291" t="s">
        <v>279</v>
      </c>
      <c r="C69" s="196"/>
    </row>
    <row r="70" spans="1:3" s="289" customFormat="1" ht="12" customHeight="1">
      <c r="A70" s="13" t="s">
        <v>304</v>
      </c>
      <c r="B70" s="291" t="s">
        <v>280</v>
      </c>
      <c r="C70" s="196"/>
    </row>
    <row r="71" spans="1:3" s="289" customFormat="1" ht="12" customHeight="1" thickBot="1">
      <c r="A71" s="15" t="s">
        <v>305</v>
      </c>
      <c r="B71" s="189" t="s">
        <v>281</v>
      </c>
      <c r="C71" s="196"/>
    </row>
    <row r="72" spans="1:3" s="289" customFormat="1" ht="12" customHeight="1" thickBot="1">
      <c r="A72" s="566" t="s">
        <v>282</v>
      </c>
      <c r="B72" s="187" t="s">
        <v>283</v>
      </c>
      <c r="C72" s="192">
        <f>SUM(C73:C74)</f>
        <v>1571</v>
      </c>
    </row>
    <row r="73" spans="1:3" s="289" customFormat="1" ht="12" customHeight="1">
      <c r="A73" s="14" t="s">
        <v>306</v>
      </c>
      <c r="B73" s="290" t="s">
        <v>284</v>
      </c>
      <c r="C73" s="196">
        <v>1571</v>
      </c>
    </row>
    <row r="74" spans="1:3" s="289" customFormat="1" ht="12" customHeight="1" thickBot="1">
      <c r="A74" s="15" t="s">
        <v>307</v>
      </c>
      <c r="B74" s="189" t="s">
        <v>285</v>
      </c>
      <c r="C74" s="196"/>
    </row>
    <row r="75" spans="1:3" s="289" customFormat="1" ht="12" customHeight="1" thickBot="1">
      <c r="A75" s="566" t="s">
        <v>286</v>
      </c>
      <c r="B75" s="187" t="s">
        <v>287</v>
      </c>
      <c r="C75" s="192">
        <f>SUM(C76:C78)</f>
        <v>0</v>
      </c>
    </row>
    <row r="76" spans="1:3" s="289" customFormat="1" ht="12" customHeight="1">
      <c r="A76" s="14" t="s">
        <v>308</v>
      </c>
      <c r="B76" s="290" t="s">
        <v>288</v>
      </c>
      <c r="C76" s="196"/>
    </row>
    <row r="77" spans="1:3" s="289" customFormat="1" ht="12" customHeight="1">
      <c r="A77" s="13" t="s">
        <v>309</v>
      </c>
      <c r="B77" s="291" t="s">
        <v>289</v>
      </c>
      <c r="C77" s="196"/>
    </row>
    <row r="78" spans="1:3" s="289" customFormat="1" ht="12" customHeight="1" thickBot="1">
      <c r="A78" s="15" t="s">
        <v>310</v>
      </c>
      <c r="B78" s="189" t="s">
        <v>290</v>
      </c>
      <c r="C78" s="196"/>
    </row>
    <row r="79" spans="1:3" s="289" customFormat="1" ht="12" customHeight="1" thickBot="1">
      <c r="A79" s="566" t="s">
        <v>291</v>
      </c>
      <c r="B79" s="187" t="s">
        <v>311</v>
      </c>
      <c r="C79" s="192">
        <f>SUM(C80:C83)</f>
        <v>0</v>
      </c>
    </row>
    <row r="80" spans="1:3" s="289" customFormat="1" ht="12" customHeight="1">
      <c r="A80" s="294" t="s">
        <v>292</v>
      </c>
      <c r="B80" s="290" t="s">
        <v>293</v>
      </c>
      <c r="C80" s="196"/>
    </row>
    <row r="81" spans="1:3" s="289" customFormat="1" ht="12" customHeight="1">
      <c r="A81" s="295" t="s">
        <v>294</v>
      </c>
      <c r="B81" s="291" t="s">
        <v>295</v>
      </c>
      <c r="C81" s="196"/>
    </row>
    <row r="82" spans="1:3" s="289" customFormat="1" ht="12" customHeight="1">
      <c r="A82" s="295" t="s">
        <v>296</v>
      </c>
      <c r="B82" s="291" t="s">
        <v>297</v>
      </c>
      <c r="C82" s="196"/>
    </row>
    <row r="83" spans="1:3" s="289" customFormat="1" ht="12" customHeight="1" thickBot="1">
      <c r="A83" s="296" t="s">
        <v>298</v>
      </c>
      <c r="B83" s="189" t="s">
        <v>299</v>
      </c>
      <c r="C83" s="196"/>
    </row>
    <row r="84" spans="1:3" s="289" customFormat="1" ht="12" customHeight="1" thickBot="1">
      <c r="A84" s="566" t="s">
        <v>300</v>
      </c>
      <c r="B84" s="187" t="s">
        <v>556</v>
      </c>
      <c r="C84" s="331"/>
    </row>
    <row r="85" spans="1:3" s="289" customFormat="1" ht="13.5" customHeight="1" thickBot="1">
      <c r="A85" s="566" t="s">
        <v>302</v>
      </c>
      <c r="B85" s="187" t="s">
        <v>301</v>
      </c>
      <c r="C85" s="331"/>
    </row>
    <row r="86" spans="1:3" s="289" customFormat="1" ht="15.75" customHeight="1" thickBot="1">
      <c r="A86" s="566" t="s">
        <v>314</v>
      </c>
      <c r="B86" s="297" t="s">
        <v>557</v>
      </c>
      <c r="C86" s="197">
        <f>+C63+C67+C72+C75+C79+C85+C84</f>
        <v>1571</v>
      </c>
    </row>
    <row r="87" spans="1:3" s="289" customFormat="1" ht="16.5" customHeight="1" thickBot="1">
      <c r="A87" s="568" t="s">
        <v>558</v>
      </c>
      <c r="B87" s="298" t="s">
        <v>559</v>
      </c>
      <c r="C87" s="197">
        <f>+C62+C86</f>
        <v>8938</v>
      </c>
    </row>
    <row r="88" spans="1:3" s="289" customFormat="1" ht="83.25" customHeight="1">
      <c r="A88" s="4"/>
      <c r="B88" s="5"/>
      <c r="C88" s="198"/>
    </row>
    <row r="89" spans="1:3" ht="16.5" customHeight="1">
      <c r="A89" s="682" t="s">
        <v>42</v>
      </c>
      <c r="B89" s="682"/>
      <c r="C89" s="682"/>
    </row>
    <row r="90" spans="1:3" s="299" customFormat="1" ht="16.5" customHeight="1" thickBot="1">
      <c r="A90" s="683" t="s">
        <v>141</v>
      </c>
      <c r="B90" s="683"/>
      <c r="C90" s="103" t="s">
        <v>185</v>
      </c>
    </row>
    <row r="91" spans="1:3" ht="37.5" customHeight="1" thickBot="1">
      <c r="A91" s="22" t="s">
        <v>66</v>
      </c>
      <c r="B91" s="23" t="s">
        <v>43</v>
      </c>
      <c r="C91" s="36" t="str">
        <f>+C3</f>
        <v>2015. évi előirányzat</v>
      </c>
    </row>
    <row r="92" spans="1:3" s="288" customFormat="1" ht="12" customHeight="1" thickBot="1">
      <c r="A92" s="32" t="s">
        <v>543</v>
      </c>
      <c r="B92" s="33" t="s">
        <v>544</v>
      </c>
      <c r="C92" s="34" t="s">
        <v>545</v>
      </c>
    </row>
    <row r="93" spans="1:3" ht="12" customHeight="1" thickBot="1">
      <c r="A93" s="21" t="s">
        <v>13</v>
      </c>
      <c r="B93" s="26" t="s">
        <v>597</v>
      </c>
      <c r="C93" s="191">
        <f>C94+C95+C96+C97+C98+C111</f>
        <v>189640</v>
      </c>
    </row>
    <row r="94" spans="1:3" ht="12" customHeight="1">
      <c r="A94" s="16" t="s">
        <v>91</v>
      </c>
      <c r="B94" s="9" t="s">
        <v>44</v>
      </c>
      <c r="C94" s="569">
        <v>108157</v>
      </c>
    </row>
    <row r="95" spans="1:3" ht="12" customHeight="1">
      <c r="A95" s="13" t="s">
        <v>92</v>
      </c>
      <c r="B95" s="7" t="s">
        <v>161</v>
      </c>
      <c r="C95" s="596">
        <v>29599</v>
      </c>
    </row>
    <row r="96" spans="1:3" ht="12" customHeight="1">
      <c r="A96" s="13" t="s">
        <v>93</v>
      </c>
      <c r="B96" s="7" t="s">
        <v>129</v>
      </c>
      <c r="C96" s="597">
        <v>51884</v>
      </c>
    </row>
    <row r="97" spans="1:3" ht="12" customHeight="1">
      <c r="A97" s="13" t="s">
        <v>94</v>
      </c>
      <c r="B97" s="10" t="s">
        <v>162</v>
      </c>
      <c r="C97" s="195"/>
    </row>
    <row r="98" spans="1:3" ht="12" customHeight="1">
      <c r="A98" s="13" t="s">
        <v>105</v>
      </c>
      <c r="B98" s="18" t="s">
        <v>163</v>
      </c>
      <c r="C98" s="195"/>
    </row>
    <row r="99" spans="1:3" ht="12" customHeight="1">
      <c r="A99" s="13" t="s">
        <v>95</v>
      </c>
      <c r="B99" s="7" t="s">
        <v>560</v>
      </c>
      <c r="C99" s="195"/>
    </row>
    <row r="100" spans="1:3" ht="12" customHeight="1">
      <c r="A100" s="13" t="s">
        <v>96</v>
      </c>
      <c r="B100" s="107" t="s">
        <v>561</v>
      </c>
      <c r="C100" s="195"/>
    </row>
    <row r="101" spans="1:3" ht="12" customHeight="1">
      <c r="A101" s="13" t="s">
        <v>106</v>
      </c>
      <c r="B101" s="107" t="s">
        <v>562</v>
      </c>
      <c r="C101" s="195"/>
    </row>
    <row r="102" spans="1:3" ht="12" customHeight="1">
      <c r="A102" s="13" t="s">
        <v>107</v>
      </c>
      <c r="B102" s="105" t="s">
        <v>317</v>
      </c>
      <c r="C102" s="195"/>
    </row>
    <row r="103" spans="1:3" ht="12" customHeight="1">
      <c r="A103" s="13" t="s">
        <v>108</v>
      </c>
      <c r="B103" s="106" t="s">
        <v>318</v>
      </c>
      <c r="C103" s="195"/>
    </row>
    <row r="104" spans="1:3" ht="12" customHeight="1">
      <c r="A104" s="13" t="s">
        <v>109</v>
      </c>
      <c r="B104" s="106" t="s">
        <v>319</v>
      </c>
      <c r="C104" s="195"/>
    </row>
    <row r="105" spans="1:3" ht="12" customHeight="1">
      <c r="A105" s="13" t="s">
        <v>111</v>
      </c>
      <c r="B105" s="105" t="s">
        <v>320</v>
      </c>
      <c r="C105" s="195"/>
    </row>
    <row r="106" spans="1:3" ht="12" customHeight="1">
      <c r="A106" s="13" t="s">
        <v>164</v>
      </c>
      <c r="B106" s="105" t="s">
        <v>321</v>
      </c>
      <c r="C106" s="195"/>
    </row>
    <row r="107" spans="1:3" ht="12" customHeight="1">
      <c r="A107" s="13" t="s">
        <v>315</v>
      </c>
      <c r="B107" s="106" t="s">
        <v>322</v>
      </c>
      <c r="C107" s="195"/>
    </row>
    <row r="108" spans="1:3" ht="12" customHeight="1">
      <c r="A108" s="12" t="s">
        <v>316</v>
      </c>
      <c r="B108" s="107" t="s">
        <v>323</v>
      </c>
      <c r="C108" s="195"/>
    </row>
    <row r="109" spans="1:3" ht="12" customHeight="1">
      <c r="A109" s="13" t="s">
        <v>563</v>
      </c>
      <c r="B109" s="107" t="s">
        <v>324</v>
      </c>
      <c r="C109" s="195"/>
    </row>
    <row r="110" spans="1:3" ht="12" customHeight="1">
      <c r="A110" s="15" t="s">
        <v>564</v>
      </c>
      <c r="B110" s="107" t="s">
        <v>325</v>
      </c>
      <c r="C110" s="195"/>
    </row>
    <row r="111" spans="1:3" ht="12" customHeight="1">
      <c r="A111" s="13" t="s">
        <v>565</v>
      </c>
      <c r="B111" s="10" t="s">
        <v>45</v>
      </c>
      <c r="C111" s="193"/>
    </row>
    <row r="112" spans="1:3" ht="12" customHeight="1">
      <c r="A112" s="13" t="s">
        <v>566</v>
      </c>
      <c r="B112" s="7" t="s">
        <v>567</v>
      </c>
      <c r="C112" s="193"/>
    </row>
    <row r="113" spans="1:3" ht="12" customHeight="1" thickBot="1">
      <c r="A113" s="17" t="s">
        <v>568</v>
      </c>
      <c r="B113" s="570" t="s">
        <v>569</v>
      </c>
      <c r="C113" s="199"/>
    </row>
    <row r="114" spans="1:3" ht="12" customHeight="1" thickBot="1">
      <c r="A114" s="571" t="s">
        <v>14</v>
      </c>
      <c r="B114" s="572" t="s">
        <v>326</v>
      </c>
      <c r="C114" s="573">
        <f>+C115+C117+C119</f>
        <v>4909</v>
      </c>
    </row>
    <row r="115" spans="1:3" ht="12" customHeight="1">
      <c r="A115" s="14" t="s">
        <v>97</v>
      </c>
      <c r="B115" s="7" t="s">
        <v>184</v>
      </c>
      <c r="C115" s="330">
        <v>4791</v>
      </c>
    </row>
    <row r="116" spans="1:3" ht="12" customHeight="1">
      <c r="A116" s="14" t="s">
        <v>98</v>
      </c>
      <c r="B116" s="11" t="s">
        <v>330</v>
      </c>
      <c r="C116" s="194"/>
    </row>
    <row r="117" spans="1:3" ht="12" customHeight="1">
      <c r="A117" s="14" t="s">
        <v>99</v>
      </c>
      <c r="B117" s="11" t="s">
        <v>165</v>
      </c>
      <c r="C117" s="193"/>
    </row>
    <row r="118" spans="1:3" ht="12" customHeight="1">
      <c r="A118" s="14" t="s">
        <v>100</v>
      </c>
      <c r="B118" s="11" t="s">
        <v>331</v>
      </c>
      <c r="C118" s="179"/>
    </row>
    <row r="119" spans="1:3" ht="12" customHeight="1">
      <c r="A119" s="14" t="s">
        <v>101</v>
      </c>
      <c r="B119" s="189" t="s">
        <v>187</v>
      </c>
      <c r="C119" s="599">
        <v>118</v>
      </c>
    </row>
    <row r="120" spans="1:3" ht="12" customHeight="1">
      <c r="A120" s="14" t="s">
        <v>110</v>
      </c>
      <c r="B120" s="188" t="s">
        <v>393</v>
      </c>
      <c r="C120" s="179"/>
    </row>
    <row r="121" spans="1:3" ht="12" customHeight="1">
      <c r="A121" s="14" t="s">
        <v>112</v>
      </c>
      <c r="B121" s="286" t="s">
        <v>336</v>
      </c>
      <c r="C121" s="179"/>
    </row>
    <row r="122" spans="1:3" ht="15.75">
      <c r="A122" s="14" t="s">
        <v>166</v>
      </c>
      <c r="B122" s="106" t="s">
        <v>319</v>
      </c>
      <c r="C122" s="179"/>
    </row>
    <row r="123" spans="1:3" ht="12" customHeight="1">
      <c r="A123" s="14" t="s">
        <v>167</v>
      </c>
      <c r="B123" s="106" t="s">
        <v>335</v>
      </c>
      <c r="C123" s="179"/>
    </row>
    <row r="124" spans="1:3" ht="12" customHeight="1">
      <c r="A124" s="14" t="s">
        <v>168</v>
      </c>
      <c r="B124" s="106" t="s">
        <v>334</v>
      </c>
      <c r="C124" s="179"/>
    </row>
    <row r="125" spans="1:3" ht="12" customHeight="1">
      <c r="A125" s="14" t="s">
        <v>327</v>
      </c>
      <c r="B125" s="106" t="s">
        <v>322</v>
      </c>
      <c r="C125" s="599">
        <v>118</v>
      </c>
    </row>
    <row r="126" spans="1:3" ht="12" customHeight="1">
      <c r="A126" s="14" t="s">
        <v>328</v>
      </c>
      <c r="B126" s="106" t="s">
        <v>333</v>
      </c>
      <c r="C126" s="179"/>
    </row>
    <row r="127" spans="1:3" ht="16.5" thickBot="1">
      <c r="A127" s="12" t="s">
        <v>329</v>
      </c>
      <c r="B127" s="106" t="s">
        <v>332</v>
      </c>
      <c r="C127" s="180"/>
    </row>
    <row r="128" spans="1:3" ht="12" customHeight="1" thickBot="1">
      <c r="A128" s="19" t="s">
        <v>15</v>
      </c>
      <c r="B128" s="101" t="s">
        <v>570</v>
      </c>
      <c r="C128" s="192">
        <f>+C93+C114</f>
        <v>194549</v>
      </c>
    </row>
    <row r="129" spans="1:3" ht="12" customHeight="1" thickBot="1">
      <c r="A129" s="19" t="s">
        <v>16</v>
      </c>
      <c r="B129" s="101" t="s">
        <v>571</v>
      </c>
      <c r="C129" s="192">
        <f>+C130+C131+C132</f>
        <v>0</v>
      </c>
    </row>
    <row r="130" spans="1:3" ht="12" customHeight="1">
      <c r="A130" s="14" t="s">
        <v>227</v>
      </c>
      <c r="B130" s="11" t="s">
        <v>572</v>
      </c>
      <c r="C130" s="179"/>
    </row>
    <row r="131" spans="1:3" ht="12" customHeight="1">
      <c r="A131" s="14" t="s">
        <v>230</v>
      </c>
      <c r="B131" s="11" t="s">
        <v>573</v>
      </c>
      <c r="C131" s="179"/>
    </row>
    <row r="132" spans="1:3" ht="12" customHeight="1" thickBot="1">
      <c r="A132" s="12" t="s">
        <v>231</v>
      </c>
      <c r="B132" s="11" t="s">
        <v>574</v>
      </c>
      <c r="C132" s="179"/>
    </row>
    <row r="133" spans="1:3" ht="12" customHeight="1" thickBot="1">
      <c r="A133" s="19" t="s">
        <v>17</v>
      </c>
      <c r="B133" s="101" t="s">
        <v>575</v>
      </c>
      <c r="C133" s="192">
        <f>SUM(C134:C139)</f>
        <v>0</v>
      </c>
    </row>
    <row r="134" spans="1:3" ht="12" customHeight="1">
      <c r="A134" s="14" t="s">
        <v>84</v>
      </c>
      <c r="B134" s="8" t="s">
        <v>576</v>
      </c>
      <c r="C134" s="179"/>
    </row>
    <row r="135" spans="1:3" ht="12" customHeight="1">
      <c r="A135" s="14" t="s">
        <v>85</v>
      </c>
      <c r="B135" s="8" t="s">
        <v>577</v>
      </c>
      <c r="C135" s="179"/>
    </row>
    <row r="136" spans="1:3" ht="12" customHeight="1">
      <c r="A136" s="14" t="s">
        <v>86</v>
      </c>
      <c r="B136" s="8" t="s">
        <v>578</v>
      </c>
      <c r="C136" s="179"/>
    </row>
    <row r="137" spans="1:3" ht="12" customHeight="1">
      <c r="A137" s="14" t="s">
        <v>153</v>
      </c>
      <c r="B137" s="8" t="s">
        <v>579</v>
      </c>
      <c r="C137" s="179"/>
    </row>
    <row r="138" spans="1:3" ht="12" customHeight="1">
      <c r="A138" s="14" t="s">
        <v>154</v>
      </c>
      <c r="B138" s="8" t="s">
        <v>580</v>
      </c>
      <c r="C138" s="179"/>
    </row>
    <row r="139" spans="1:3" ht="12" customHeight="1" thickBot="1">
      <c r="A139" s="12" t="s">
        <v>155</v>
      </c>
      <c r="B139" s="8" t="s">
        <v>581</v>
      </c>
      <c r="C139" s="179"/>
    </row>
    <row r="140" spans="1:3" ht="12" customHeight="1" thickBot="1">
      <c r="A140" s="19" t="s">
        <v>18</v>
      </c>
      <c r="B140" s="101" t="s">
        <v>582</v>
      </c>
      <c r="C140" s="197">
        <f>+C141+C142+C143+C144</f>
        <v>0</v>
      </c>
    </row>
    <row r="141" spans="1:3" ht="12" customHeight="1">
      <c r="A141" s="14" t="s">
        <v>87</v>
      </c>
      <c r="B141" s="8" t="s">
        <v>337</v>
      </c>
      <c r="C141" s="179"/>
    </row>
    <row r="142" spans="1:3" ht="12" customHeight="1">
      <c r="A142" s="14" t="s">
        <v>88</v>
      </c>
      <c r="B142" s="8" t="s">
        <v>338</v>
      </c>
      <c r="C142" s="179"/>
    </row>
    <row r="143" spans="1:3" ht="12" customHeight="1">
      <c r="A143" s="14" t="s">
        <v>251</v>
      </c>
      <c r="B143" s="8" t="s">
        <v>583</v>
      </c>
      <c r="C143" s="179"/>
    </row>
    <row r="144" spans="1:3" ht="12" customHeight="1" thickBot="1">
      <c r="A144" s="12" t="s">
        <v>252</v>
      </c>
      <c r="B144" s="6" t="s">
        <v>356</v>
      </c>
      <c r="C144" s="179"/>
    </row>
    <row r="145" spans="1:3" ht="12" customHeight="1" thickBot="1">
      <c r="A145" s="19" t="s">
        <v>19</v>
      </c>
      <c r="B145" s="101" t="s">
        <v>584</v>
      </c>
      <c r="C145" s="200">
        <f>SUM(C146:C150)</f>
        <v>0</v>
      </c>
    </row>
    <row r="146" spans="1:3" ht="12" customHeight="1">
      <c r="A146" s="14" t="s">
        <v>89</v>
      </c>
      <c r="B146" s="8" t="s">
        <v>585</v>
      </c>
      <c r="C146" s="179"/>
    </row>
    <row r="147" spans="1:3" ht="12" customHeight="1">
      <c r="A147" s="14" t="s">
        <v>90</v>
      </c>
      <c r="B147" s="8" t="s">
        <v>586</v>
      </c>
      <c r="C147" s="179"/>
    </row>
    <row r="148" spans="1:3" ht="12" customHeight="1">
      <c r="A148" s="14" t="s">
        <v>263</v>
      </c>
      <c r="B148" s="8" t="s">
        <v>587</v>
      </c>
      <c r="C148" s="179"/>
    </row>
    <row r="149" spans="1:3" ht="12" customHeight="1">
      <c r="A149" s="14" t="s">
        <v>264</v>
      </c>
      <c r="B149" s="8" t="s">
        <v>588</v>
      </c>
      <c r="C149" s="179"/>
    </row>
    <row r="150" spans="1:3" ht="12" customHeight="1" thickBot="1">
      <c r="A150" s="14" t="s">
        <v>589</v>
      </c>
      <c r="B150" s="8" t="s">
        <v>590</v>
      </c>
      <c r="C150" s="179"/>
    </row>
    <row r="151" spans="1:3" ht="12" customHeight="1" thickBot="1">
      <c r="A151" s="19" t="s">
        <v>20</v>
      </c>
      <c r="B151" s="101" t="s">
        <v>591</v>
      </c>
      <c r="C151" s="574"/>
    </row>
    <row r="152" spans="1:3" ht="12" customHeight="1" thickBot="1">
      <c r="A152" s="19" t="s">
        <v>21</v>
      </c>
      <c r="B152" s="101" t="s">
        <v>592</v>
      </c>
      <c r="C152" s="574"/>
    </row>
    <row r="153" spans="1:9" ht="15" customHeight="1" thickBot="1">
      <c r="A153" s="19" t="s">
        <v>22</v>
      </c>
      <c r="B153" s="101" t="s">
        <v>593</v>
      </c>
      <c r="C153" s="300">
        <f>+C129+C133+C140+C145+C151+C152</f>
        <v>0</v>
      </c>
      <c r="F153" s="301"/>
      <c r="G153" s="302"/>
      <c r="H153" s="302"/>
      <c r="I153" s="302"/>
    </row>
    <row r="154" spans="1:3" s="289" customFormat="1" ht="12.75" customHeight="1" thickBot="1">
      <c r="A154" s="190" t="s">
        <v>23</v>
      </c>
      <c r="B154" s="270" t="s">
        <v>594</v>
      </c>
      <c r="C154" s="300">
        <f>+C128+C153</f>
        <v>194549</v>
      </c>
    </row>
    <row r="155" ht="7.5" customHeight="1"/>
    <row r="156" spans="1:3" ht="15.75">
      <c r="A156" s="684" t="s">
        <v>339</v>
      </c>
      <c r="B156" s="684"/>
      <c r="C156" s="684"/>
    </row>
    <row r="157" spans="1:3" ht="15" customHeight="1" thickBot="1">
      <c r="A157" s="681" t="s">
        <v>142</v>
      </c>
      <c r="B157" s="681"/>
      <c r="C157" s="201" t="s">
        <v>185</v>
      </c>
    </row>
    <row r="158" spans="1:4" ht="13.5" customHeight="1" thickBot="1">
      <c r="A158" s="19">
        <v>1</v>
      </c>
      <c r="B158" s="25" t="s">
        <v>595</v>
      </c>
      <c r="C158" s="192">
        <f>+C62-C128</f>
        <v>-187182</v>
      </c>
      <c r="D158" s="303"/>
    </row>
    <row r="159" spans="1:3" ht="27.75" customHeight="1" thickBot="1">
      <c r="A159" s="19" t="s">
        <v>14</v>
      </c>
      <c r="B159" s="25" t="s">
        <v>596</v>
      </c>
      <c r="C159" s="192">
        <f>+C86-C153</f>
        <v>1571</v>
      </c>
    </row>
  </sheetData>
  <sheetProtection/>
  <mergeCells count="6">
    <mergeCell ref="A156:C156"/>
    <mergeCell ref="A157:B157"/>
    <mergeCell ref="A1:C1"/>
    <mergeCell ref="A2:B2"/>
    <mergeCell ref="A89:C89"/>
    <mergeCell ref="A90:B90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Tiszavasvári Város Önkormányzata
2015. ÉVI KÖLTSÉGVETÉS
ÁLLAMI (ÁLLAMIGAZGATÁSI) FELADATOK MÉRLEGE
&amp;R&amp;"Times New Roman CE,Félkövér dőlt"&amp;11 4. melléklet a 21/2015.(V.27.) önkormányzati rendelethez</oddHeader>
  </headerFooter>
  <rowBreaks count="1" manualBreakCount="1">
    <brk id="88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Munka68">
    <tabColor rgb="FF92D050"/>
  </sheetPr>
  <dimension ref="A1:F33"/>
  <sheetViews>
    <sheetView zoomScale="115" zoomScaleNormal="115" zoomScaleSheetLayoutView="100" workbookViewId="0" topLeftCell="C1">
      <selection activeCell="H8" sqref="H8"/>
    </sheetView>
  </sheetViews>
  <sheetFormatPr defaultColWidth="9.00390625" defaultRowHeight="12.75"/>
  <cols>
    <col min="1" max="1" width="6.875" style="49" customWidth="1"/>
    <col min="2" max="2" width="55.125" style="123" customWidth="1"/>
    <col min="3" max="3" width="16.375" style="49" customWidth="1"/>
    <col min="4" max="4" width="55.125" style="49" customWidth="1"/>
    <col min="5" max="5" width="16.375" style="49" customWidth="1"/>
    <col min="6" max="6" width="4.875" style="49" customWidth="1"/>
    <col min="7" max="16384" width="9.375" style="49" customWidth="1"/>
  </cols>
  <sheetData>
    <row r="1" spans="2:6" ht="39.75" customHeight="1">
      <c r="B1" s="211" t="s">
        <v>145</v>
      </c>
      <c r="C1" s="212"/>
      <c r="D1" s="212"/>
      <c r="E1" s="212"/>
      <c r="F1" s="687"/>
    </row>
    <row r="2" spans="5:6" ht="14.25" thickBot="1">
      <c r="E2" s="213" t="s">
        <v>59</v>
      </c>
      <c r="F2" s="687"/>
    </row>
    <row r="3" spans="1:6" ht="18" customHeight="1" thickBot="1">
      <c r="A3" s="685" t="s">
        <v>66</v>
      </c>
      <c r="B3" s="214" t="s">
        <v>53</v>
      </c>
      <c r="C3" s="215"/>
      <c r="D3" s="214" t="s">
        <v>54</v>
      </c>
      <c r="E3" s="216"/>
      <c r="F3" s="687"/>
    </row>
    <row r="4" spans="1:6" s="217" customFormat="1" ht="35.25" customHeight="1" thickBot="1">
      <c r="A4" s="686"/>
      <c r="B4" s="124" t="s">
        <v>60</v>
      </c>
      <c r="C4" s="125" t="str">
        <f>+'[1]1.1.sz.mell.'!C3</f>
        <v>2015. évi előirányzat</v>
      </c>
      <c r="D4" s="124" t="s">
        <v>60</v>
      </c>
      <c r="E4" s="45" t="str">
        <f>+C4</f>
        <v>2015. évi előirányzat</v>
      </c>
      <c r="F4" s="687"/>
    </row>
    <row r="5" spans="1:6" s="222" customFormat="1" ht="12" customHeight="1" thickBot="1">
      <c r="A5" s="218" t="s">
        <v>543</v>
      </c>
      <c r="B5" s="219" t="s">
        <v>544</v>
      </c>
      <c r="C5" s="220" t="s">
        <v>545</v>
      </c>
      <c r="D5" s="219" t="s">
        <v>598</v>
      </c>
      <c r="E5" s="221" t="s">
        <v>599</v>
      </c>
      <c r="F5" s="687"/>
    </row>
    <row r="6" spans="1:6" ht="12.75" customHeight="1">
      <c r="A6" s="223" t="s">
        <v>13</v>
      </c>
      <c r="B6" s="224" t="s">
        <v>340</v>
      </c>
      <c r="C6" s="601">
        <v>982389</v>
      </c>
      <c r="D6" s="224" t="s">
        <v>61</v>
      </c>
      <c r="E6" s="602">
        <v>1045144</v>
      </c>
      <c r="F6" s="687"/>
    </row>
    <row r="7" spans="1:6" ht="12.75" customHeight="1">
      <c r="A7" s="225" t="s">
        <v>14</v>
      </c>
      <c r="B7" s="226" t="s">
        <v>341</v>
      </c>
      <c r="C7" s="603">
        <v>653005</v>
      </c>
      <c r="D7" s="226" t="s">
        <v>161</v>
      </c>
      <c r="E7" s="600">
        <v>243696</v>
      </c>
      <c r="F7" s="687"/>
    </row>
    <row r="8" spans="1:6" ht="12.75" customHeight="1">
      <c r="A8" s="225" t="s">
        <v>15</v>
      </c>
      <c r="B8" s="226" t="s">
        <v>361</v>
      </c>
      <c r="C8" s="603">
        <v>48331</v>
      </c>
      <c r="D8" s="226" t="s">
        <v>190</v>
      </c>
      <c r="E8" s="600">
        <v>840738</v>
      </c>
      <c r="F8" s="687"/>
    </row>
    <row r="9" spans="1:6" ht="12.75" customHeight="1">
      <c r="A9" s="225" t="s">
        <v>16</v>
      </c>
      <c r="B9" s="226" t="s">
        <v>152</v>
      </c>
      <c r="C9" s="60">
        <v>294863</v>
      </c>
      <c r="D9" s="226" t="s">
        <v>162</v>
      </c>
      <c r="E9" s="600">
        <v>137787</v>
      </c>
      <c r="F9" s="687"/>
    </row>
    <row r="10" spans="1:6" ht="12.75" customHeight="1">
      <c r="A10" s="225" t="s">
        <v>17</v>
      </c>
      <c r="B10" s="227" t="s">
        <v>386</v>
      </c>
      <c r="C10" s="603">
        <v>432044</v>
      </c>
      <c r="D10" s="226" t="s">
        <v>163</v>
      </c>
      <c r="E10" s="600">
        <v>163383</v>
      </c>
      <c r="F10" s="687"/>
    </row>
    <row r="11" spans="1:6" ht="12.75" customHeight="1">
      <c r="A11" s="225" t="s">
        <v>18</v>
      </c>
      <c r="B11" s="226" t="s">
        <v>342</v>
      </c>
      <c r="C11" s="613">
        <v>13910</v>
      </c>
      <c r="D11" s="226" t="s">
        <v>45</v>
      </c>
      <c r="E11" s="600">
        <v>60536</v>
      </c>
      <c r="F11" s="687"/>
    </row>
    <row r="12" spans="1:6" ht="12.75" customHeight="1">
      <c r="A12" s="225" t="s">
        <v>19</v>
      </c>
      <c r="B12" s="226" t="s">
        <v>600</v>
      </c>
      <c r="C12" s="202"/>
      <c r="D12" s="40"/>
      <c r="E12" s="207"/>
      <c r="F12" s="687"/>
    </row>
    <row r="13" spans="1:6" ht="12.75" customHeight="1">
      <c r="A13" s="225" t="s">
        <v>20</v>
      </c>
      <c r="B13" s="40"/>
      <c r="C13" s="202"/>
      <c r="D13" s="40"/>
      <c r="E13" s="207"/>
      <c r="F13" s="687"/>
    </row>
    <row r="14" spans="1:6" ht="12.75" customHeight="1">
      <c r="A14" s="225" t="s">
        <v>21</v>
      </c>
      <c r="B14" s="304"/>
      <c r="C14" s="203"/>
      <c r="D14" s="40"/>
      <c r="E14" s="207"/>
      <c r="F14" s="687"/>
    </row>
    <row r="15" spans="1:6" ht="12.75" customHeight="1">
      <c r="A15" s="225" t="s">
        <v>22</v>
      </c>
      <c r="B15" s="40"/>
      <c r="C15" s="202"/>
      <c r="D15" s="40"/>
      <c r="E15" s="207"/>
      <c r="F15" s="687"/>
    </row>
    <row r="16" spans="1:6" ht="12.75" customHeight="1">
      <c r="A16" s="225" t="s">
        <v>23</v>
      </c>
      <c r="B16" s="40"/>
      <c r="C16" s="202"/>
      <c r="D16" s="40"/>
      <c r="E16" s="207"/>
      <c r="F16" s="687"/>
    </row>
    <row r="17" spans="1:6" ht="12.75" customHeight="1" thickBot="1">
      <c r="A17" s="225" t="s">
        <v>24</v>
      </c>
      <c r="B17" s="51"/>
      <c r="C17" s="204"/>
      <c r="D17" s="40"/>
      <c r="E17" s="208"/>
      <c r="F17" s="687"/>
    </row>
    <row r="18" spans="1:6" ht="15.75" customHeight="1" thickBot="1">
      <c r="A18" s="228" t="s">
        <v>25</v>
      </c>
      <c r="B18" s="102" t="s">
        <v>601</v>
      </c>
      <c r="C18" s="205">
        <f>SUM(C6:C17)-C8</f>
        <v>2376211</v>
      </c>
      <c r="D18" s="102" t="s">
        <v>347</v>
      </c>
      <c r="E18" s="209">
        <f>SUM(E6:E17)</f>
        <v>2491284</v>
      </c>
      <c r="F18" s="687"/>
    </row>
    <row r="19" spans="1:6" ht="12.75" customHeight="1">
      <c r="A19" s="229" t="s">
        <v>26</v>
      </c>
      <c r="B19" s="230" t="s">
        <v>344</v>
      </c>
      <c r="C19" s="336">
        <f>+C20+C21+C22+C23</f>
        <v>185218</v>
      </c>
      <c r="D19" s="231" t="s">
        <v>169</v>
      </c>
      <c r="E19" s="210"/>
      <c r="F19" s="687"/>
    </row>
    <row r="20" spans="1:6" ht="12.75" customHeight="1">
      <c r="A20" s="232" t="s">
        <v>27</v>
      </c>
      <c r="B20" s="231" t="s">
        <v>182</v>
      </c>
      <c r="C20" s="60">
        <v>185218</v>
      </c>
      <c r="D20" s="231" t="s">
        <v>346</v>
      </c>
      <c r="E20" s="61"/>
      <c r="F20" s="687"/>
    </row>
    <row r="21" spans="1:6" ht="12.75" customHeight="1">
      <c r="A21" s="232" t="s">
        <v>28</v>
      </c>
      <c r="B21" s="231" t="s">
        <v>183</v>
      </c>
      <c r="C21" s="60"/>
      <c r="D21" s="231" t="s">
        <v>143</v>
      </c>
      <c r="E21" s="61">
        <v>100000</v>
      </c>
      <c r="F21" s="687"/>
    </row>
    <row r="22" spans="1:6" ht="12.75" customHeight="1">
      <c r="A22" s="232" t="s">
        <v>29</v>
      </c>
      <c r="B22" s="231" t="s">
        <v>188</v>
      </c>
      <c r="C22" s="60"/>
      <c r="D22" s="231" t="s">
        <v>144</v>
      </c>
      <c r="E22" s="61"/>
      <c r="F22" s="687"/>
    </row>
    <row r="23" spans="1:6" ht="12.75" customHeight="1">
      <c r="A23" s="232" t="s">
        <v>30</v>
      </c>
      <c r="B23" s="231" t="s">
        <v>189</v>
      </c>
      <c r="C23" s="60"/>
      <c r="D23" s="230" t="s">
        <v>191</v>
      </c>
      <c r="E23" s="61"/>
      <c r="F23" s="687"/>
    </row>
    <row r="24" spans="1:6" ht="12.75" customHeight="1">
      <c r="A24" s="232" t="s">
        <v>31</v>
      </c>
      <c r="B24" s="231" t="s">
        <v>345</v>
      </c>
      <c r="C24" s="233">
        <f>+C25+C26</f>
        <v>100000</v>
      </c>
      <c r="D24" s="231" t="s">
        <v>170</v>
      </c>
      <c r="E24" s="61"/>
      <c r="F24" s="687"/>
    </row>
    <row r="25" spans="1:6" ht="12.75" customHeight="1">
      <c r="A25" s="229" t="s">
        <v>32</v>
      </c>
      <c r="B25" s="230" t="s">
        <v>343</v>
      </c>
      <c r="C25" s="206">
        <v>100000</v>
      </c>
      <c r="D25" s="224" t="s">
        <v>583</v>
      </c>
      <c r="E25" s="210"/>
      <c r="F25" s="687"/>
    </row>
    <row r="26" spans="1:6" ht="12.75" customHeight="1">
      <c r="A26" s="232" t="s">
        <v>33</v>
      </c>
      <c r="B26" s="231" t="s">
        <v>602</v>
      </c>
      <c r="C26" s="60"/>
      <c r="D26" s="226" t="s">
        <v>591</v>
      </c>
      <c r="E26" s="61"/>
      <c r="F26" s="687"/>
    </row>
    <row r="27" spans="1:6" ht="12.75" customHeight="1">
      <c r="A27" s="225" t="s">
        <v>34</v>
      </c>
      <c r="B27" s="231" t="s">
        <v>556</v>
      </c>
      <c r="C27" s="60"/>
      <c r="D27" s="226" t="s">
        <v>592</v>
      </c>
      <c r="E27" s="61"/>
      <c r="F27" s="687"/>
    </row>
    <row r="28" spans="1:6" ht="12.75" customHeight="1" thickBot="1">
      <c r="A28" s="276" t="s">
        <v>35</v>
      </c>
      <c r="B28" s="230" t="s">
        <v>301</v>
      </c>
      <c r="C28" s="206"/>
      <c r="D28" s="305" t="s">
        <v>652</v>
      </c>
      <c r="E28" s="210">
        <v>27420</v>
      </c>
      <c r="F28" s="687"/>
    </row>
    <row r="29" spans="1:6" ht="15.75" customHeight="1" thickBot="1">
      <c r="A29" s="228" t="s">
        <v>36</v>
      </c>
      <c r="B29" s="102" t="s">
        <v>603</v>
      </c>
      <c r="C29" s="205">
        <f>+C19+C24+C27+C28</f>
        <v>285218</v>
      </c>
      <c r="D29" s="102" t="s">
        <v>604</v>
      </c>
      <c r="E29" s="209">
        <f>SUM(E19:E28)</f>
        <v>127420</v>
      </c>
      <c r="F29" s="687"/>
    </row>
    <row r="30" spans="1:6" ht="13.5" thickBot="1">
      <c r="A30" s="228" t="s">
        <v>37</v>
      </c>
      <c r="B30" s="234" t="s">
        <v>605</v>
      </c>
      <c r="C30" s="235">
        <f>+C18+C29</f>
        <v>2661429</v>
      </c>
      <c r="D30" s="234" t="s">
        <v>606</v>
      </c>
      <c r="E30" s="235">
        <f>+E18+E29</f>
        <v>2618704</v>
      </c>
      <c r="F30" s="687"/>
    </row>
    <row r="31" spans="1:6" ht="13.5" thickBot="1">
      <c r="A31" s="228" t="s">
        <v>38</v>
      </c>
      <c r="B31" s="234" t="s">
        <v>147</v>
      </c>
      <c r="C31" s="235">
        <f>IF(C18-E18&lt;0,E18-C18,"-")</f>
        <v>115073</v>
      </c>
      <c r="D31" s="234" t="s">
        <v>148</v>
      </c>
      <c r="E31" s="235" t="str">
        <f>IF(C18-E18&gt;0,C18-E18,"-")</f>
        <v>-</v>
      </c>
      <c r="F31" s="687"/>
    </row>
    <row r="32" spans="1:6" ht="13.5" thickBot="1">
      <c r="A32" s="228" t="s">
        <v>39</v>
      </c>
      <c r="B32" s="234" t="s">
        <v>192</v>
      </c>
      <c r="C32" s="235" t="str">
        <f>IF(C18+C29-E30&lt;0,E30-(C18+C29),"-")</f>
        <v>-</v>
      </c>
      <c r="D32" s="234" t="s">
        <v>193</v>
      </c>
      <c r="E32" s="235">
        <f>IF(C18+C29-E30&gt;0,C18+C29-E30,"-")</f>
        <v>42725</v>
      </c>
      <c r="F32" s="687"/>
    </row>
    <row r="33" spans="2:4" ht="18.75">
      <c r="B33" s="688"/>
      <c r="C33" s="688"/>
      <c r="D33" s="688"/>
    </row>
  </sheetData>
  <sheetProtection/>
  <mergeCells count="3">
    <mergeCell ref="A3:A4"/>
    <mergeCell ref="F1:F32"/>
    <mergeCell ref="B33:D33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5. melléklet a 21/2015.(V.27.) önkormányzati rendelethez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Munka69">
    <tabColor rgb="FF92D050"/>
  </sheetPr>
  <dimension ref="A1:F33"/>
  <sheetViews>
    <sheetView zoomScaleSheetLayoutView="115" workbookViewId="0" topLeftCell="A16">
      <selection activeCell="D13" sqref="D13"/>
    </sheetView>
  </sheetViews>
  <sheetFormatPr defaultColWidth="9.00390625" defaultRowHeight="12.75"/>
  <cols>
    <col min="1" max="1" width="6.875" style="49" customWidth="1"/>
    <col min="2" max="2" width="55.125" style="123" customWidth="1"/>
    <col min="3" max="3" width="16.375" style="49" customWidth="1"/>
    <col min="4" max="4" width="55.125" style="49" customWidth="1"/>
    <col min="5" max="5" width="16.375" style="49" customWidth="1"/>
    <col min="6" max="6" width="4.875" style="49" customWidth="1"/>
    <col min="7" max="16384" width="9.375" style="49" customWidth="1"/>
  </cols>
  <sheetData>
    <row r="1" spans="2:6" ht="31.5">
      <c r="B1" s="211" t="s">
        <v>146</v>
      </c>
      <c r="C1" s="212"/>
      <c r="D1" s="212"/>
      <c r="E1" s="212"/>
      <c r="F1" s="687"/>
    </row>
    <row r="2" spans="5:6" ht="14.25" thickBot="1">
      <c r="E2" s="213" t="s">
        <v>59</v>
      </c>
      <c r="F2" s="687"/>
    </row>
    <row r="3" spans="1:6" ht="13.5" thickBot="1">
      <c r="A3" s="689" t="s">
        <v>66</v>
      </c>
      <c r="B3" s="214" t="s">
        <v>53</v>
      </c>
      <c r="C3" s="215"/>
      <c r="D3" s="214" t="s">
        <v>54</v>
      </c>
      <c r="E3" s="216"/>
      <c r="F3" s="687"/>
    </row>
    <row r="4" spans="1:6" s="217" customFormat="1" ht="24.75" thickBot="1">
      <c r="A4" s="690"/>
      <c r="B4" s="124" t="s">
        <v>60</v>
      </c>
      <c r="C4" s="125" t="str">
        <f>+'[1]2.1.sz.mell  '!C4</f>
        <v>2015. évi előirányzat</v>
      </c>
      <c r="D4" s="124" t="s">
        <v>60</v>
      </c>
      <c r="E4" s="125" t="str">
        <f>+'[1]2.1.sz.mell  '!C4</f>
        <v>2015. évi előirányzat</v>
      </c>
      <c r="F4" s="687"/>
    </row>
    <row r="5" spans="1:6" s="217" customFormat="1" ht="13.5" thickBot="1">
      <c r="A5" s="218" t="s">
        <v>543</v>
      </c>
      <c r="B5" s="219" t="s">
        <v>544</v>
      </c>
      <c r="C5" s="220" t="s">
        <v>545</v>
      </c>
      <c r="D5" s="219" t="s">
        <v>598</v>
      </c>
      <c r="E5" s="221" t="s">
        <v>599</v>
      </c>
      <c r="F5" s="687"/>
    </row>
    <row r="6" spans="1:6" ht="12.75" customHeight="1">
      <c r="A6" s="223" t="s">
        <v>13</v>
      </c>
      <c r="B6" s="224" t="s">
        <v>348</v>
      </c>
      <c r="C6" s="601">
        <v>374116</v>
      </c>
      <c r="D6" s="224" t="s">
        <v>184</v>
      </c>
      <c r="E6" s="602">
        <v>86054</v>
      </c>
      <c r="F6" s="687"/>
    </row>
    <row r="7" spans="1:6" ht="12.75">
      <c r="A7" s="225" t="s">
        <v>14</v>
      </c>
      <c r="B7" s="226" t="s">
        <v>349</v>
      </c>
      <c r="C7" s="603">
        <v>368310</v>
      </c>
      <c r="D7" s="226" t="s">
        <v>354</v>
      </c>
      <c r="E7" s="600">
        <v>45453</v>
      </c>
      <c r="F7" s="687"/>
    </row>
    <row r="8" spans="1:6" ht="12.75" customHeight="1">
      <c r="A8" s="225" t="s">
        <v>15</v>
      </c>
      <c r="B8" s="226" t="s">
        <v>4</v>
      </c>
      <c r="C8" s="603">
        <v>5918</v>
      </c>
      <c r="D8" s="226" t="s">
        <v>165</v>
      </c>
      <c r="E8" s="61">
        <v>363348</v>
      </c>
      <c r="F8" s="687"/>
    </row>
    <row r="9" spans="1:6" ht="12.75" customHeight="1">
      <c r="A9" s="225" t="s">
        <v>16</v>
      </c>
      <c r="B9" s="226" t="s">
        <v>350</v>
      </c>
      <c r="C9" s="603">
        <v>2780</v>
      </c>
      <c r="D9" s="226" t="s">
        <v>355</v>
      </c>
      <c r="E9" s="61">
        <v>358067</v>
      </c>
      <c r="F9" s="687"/>
    </row>
    <row r="10" spans="1:6" ht="12.75" customHeight="1">
      <c r="A10" s="225" t="s">
        <v>17</v>
      </c>
      <c r="B10" s="226" t="s">
        <v>351</v>
      </c>
      <c r="C10" s="202"/>
      <c r="D10" s="226" t="s">
        <v>187</v>
      </c>
      <c r="E10" s="600">
        <v>18312</v>
      </c>
      <c r="F10" s="687"/>
    </row>
    <row r="11" spans="1:6" ht="12.75" customHeight="1">
      <c r="A11" s="225" t="s">
        <v>18</v>
      </c>
      <c r="B11" s="226" t="s">
        <v>352</v>
      </c>
      <c r="C11" s="203"/>
      <c r="D11" s="575"/>
      <c r="E11" s="207"/>
      <c r="F11" s="687"/>
    </row>
    <row r="12" spans="1:6" ht="12.75" customHeight="1">
      <c r="A12" s="225" t="s">
        <v>19</v>
      </c>
      <c r="B12" s="40"/>
      <c r="C12" s="202"/>
      <c r="D12" s="575"/>
      <c r="E12" s="207"/>
      <c r="F12" s="687"/>
    </row>
    <row r="13" spans="1:6" ht="12.75" customHeight="1">
      <c r="A13" s="225" t="s">
        <v>20</v>
      </c>
      <c r="B13" s="40"/>
      <c r="C13" s="202"/>
      <c r="D13" s="576"/>
      <c r="E13" s="207"/>
      <c r="F13" s="687"/>
    </row>
    <row r="14" spans="1:6" ht="12.75" customHeight="1">
      <c r="A14" s="225" t="s">
        <v>21</v>
      </c>
      <c r="B14" s="577"/>
      <c r="C14" s="203"/>
      <c r="D14" s="575"/>
      <c r="E14" s="207"/>
      <c r="F14" s="687"/>
    </row>
    <row r="15" spans="1:6" ht="12.75">
      <c r="A15" s="225" t="s">
        <v>22</v>
      </c>
      <c r="B15" s="40"/>
      <c r="C15" s="203"/>
      <c r="D15" s="575"/>
      <c r="E15" s="207"/>
      <c r="F15" s="687"/>
    </row>
    <row r="16" spans="1:6" ht="12.75" customHeight="1" thickBot="1">
      <c r="A16" s="276" t="s">
        <v>23</v>
      </c>
      <c r="B16" s="305"/>
      <c r="C16" s="278"/>
      <c r="D16" s="277" t="s">
        <v>45</v>
      </c>
      <c r="E16" s="254">
        <v>1005</v>
      </c>
      <c r="F16" s="687"/>
    </row>
    <row r="17" spans="1:6" ht="15.75" customHeight="1" thickBot="1">
      <c r="A17" s="228" t="s">
        <v>24</v>
      </c>
      <c r="B17" s="102" t="s">
        <v>362</v>
      </c>
      <c r="C17" s="205">
        <f>+C6+C8+C9+C11+C12+C13+C14+C15+C16</f>
        <v>382814</v>
      </c>
      <c r="D17" s="102" t="s">
        <v>363</v>
      </c>
      <c r="E17" s="209">
        <f>+E6+E8+E10+E11+E12+E13+E14+E15+E16</f>
        <v>468719</v>
      </c>
      <c r="F17" s="687"/>
    </row>
    <row r="18" spans="1:6" ht="12.75" customHeight="1">
      <c r="A18" s="223" t="s">
        <v>25</v>
      </c>
      <c r="B18" s="238" t="s">
        <v>205</v>
      </c>
      <c r="C18" s="245">
        <f>+C19+C20+C21+C22+C23</f>
        <v>7223</v>
      </c>
      <c r="D18" s="231" t="s">
        <v>169</v>
      </c>
      <c r="E18" s="59"/>
      <c r="F18" s="687"/>
    </row>
    <row r="19" spans="1:6" ht="12.75" customHeight="1">
      <c r="A19" s="225" t="s">
        <v>26</v>
      </c>
      <c r="B19" s="239" t="s">
        <v>194</v>
      </c>
      <c r="C19" s="60">
        <v>7223</v>
      </c>
      <c r="D19" s="231" t="s">
        <v>172</v>
      </c>
      <c r="E19" s="61"/>
      <c r="F19" s="687"/>
    </row>
    <row r="20" spans="1:6" ht="12.75" customHeight="1">
      <c r="A20" s="223" t="s">
        <v>27</v>
      </c>
      <c r="B20" s="239" t="s">
        <v>195</v>
      </c>
      <c r="C20" s="60"/>
      <c r="D20" s="231" t="s">
        <v>143</v>
      </c>
      <c r="E20" s="61"/>
      <c r="F20" s="687"/>
    </row>
    <row r="21" spans="1:6" ht="12.75" customHeight="1">
      <c r="A21" s="225" t="s">
        <v>28</v>
      </c>
      <c r="B21" s="239" t="s">
        <v>196</v>
      </c>
      <c r="C21" s="60"/>
      <c r="D21" s="231" t="s">
        <v>144</v>
      </c>
      <c r="E21" s="61">
        <v>2952</v>
      </c>
      <c r="F21" s="687"/>
    </row>
    <row r="22" spans="1:6" ht="12.75" customHeight="1">
      <c r="A22" s="223" t="s">
        <v>29</v>
      </c>
      <c r="B22" s="239" t="s">
        <v>197</v>
      </c>
      <c r="C22" s="60"/>
      <c r="D22" s="230" t="s">
        <v>191</v>
      </c>
      <c r="E22" s="61"/>
      <c r="F22" s="687"/>
    </row>
    <row r="23" spans="1:6" ht="12.75" customHeight="1">
      <c r="A23" s="225" t="s">
        <v>30</v>
      </c>
      <c r="B23" s="240" t="s">
        <v>198</v>
      </c>
      <c r="C23" s="60"/>
      <c r="D23" s="231" t="s">
        <v>173</v>
      </c>
      <c r="E23" s="61"/>
      <c r="F23" s="687"/>
    </row>
    <row r="24" spans="1:6" ht="12.75" customHeight="1">
      <c r="A24" s="223" t="s">
        <v>31</v>
      </c>
      <c r="B24" s="241" t="s">
        <v>199</v>
      </c>
      <c r="C24" s="233">
        <f>+C25+C26+C27+C28+C29</f>
        <v>38909</v>
      </c>
      <c r="D24" s="242" t="s">
        <v>171</v>
      </c>
      <c r="E24" s="61"/>
      <c r="F24" s="687"/>
    </row>
    <row r="25" spans="1:6" ht="12.75" customHeight="1">
      <c r="A25" s="225" t="s">
        <v>32</v>
      </c>
      <c r="B25" s="240" t="s">
        <v>200</v>
      </c>
      <c r="C25" s="60">
        <v>38909</v>
      </c>
      <c r="D25" s="242" t="s">
        <v>356</v>
      </c>
      <c r="E25" s="61"/>
      <c r="F25" s="687"/>
    </row>
    <row r="26" spans="1:6" ht="12.75" customHeight="1">
      <c r="A26" s="223" t="s">
        <v>33</v>
      </c>
      <c r="B26" s="240" t="s">
        <v>201</v>
      </c>
      <c r="C26" s="60"/>
      <c r="D26" s="237"/>
      <c r="E26" s="61"/>
      <c r="F26" s="687"/>
    </row>
    <row r="27" spans="1:6" ht="12.75" customHeight="1">
      <c r="A27" s="225" t="s">
        <v>34</v>
      </c>
      <c r="B27" s="239" t="s">
        <v>202</v>
      </c>
      <c r="C27" s="60"/>
      <c r="D27" s="100"/>
      <c r="E27" s="61"/>
      <c r="F27" s="687"/>
    </row>
    <row r="28" spans="1:6" ht="12.75" customHeight="1">
      <c r="A28" s="223" t="s">
        <v>35</v>
      </c>
      <c r="B28" s="243" t="s">
        <v>203</v>
      </c>
      <c r="C28" s="60"/>
      <c r="D28" s="40"/>
      <c r="E28" s="61"/>
      <c r="F28" s="687"/>
    </row>
    <row r="29" spans="1:6" ht="12.75" customHeight="1" thickBot="1">
      <c r="A29" s="225" t="s">
        <v>36</v>
      </c>
      <c r="B29" s="244" t="s">
        <v>204</v>
      </c>
      <c r="C29" s="60"/>
      <c r="D29" s="100"/>
      <c r="E29" s="61"/>
      <c r="F29" s="687"/>
    </row>
    <row r="30" spans="1:6" ht="21.75" customHeight="1" thickBot="1">
      <c r="A30" s="228" t="s">
        <v>37</v>
      </c>
      <c r="B30" s="102" t="s">
        <v>353</v>
      </c>
      <c r="C30" s="205">
        <f>+C18+C24</f>
        <v>46132</v>
      </c>
      <c r="D30" s="102" t="s">
        <v>357</v>
      </c>
      <c r="E30" s="209">
        <f>SUM(E18:E29)</f>
        <v>2952</v>
      </c>
      <c r="F30" s="687"/>
    </row>
    <row r="31" spans="1:6" ht="13.5" thickBot="1">
      <c r="A31" s="228" t="s">
        <v>38</v>
      </c>
      <c r="B31" s="234" t="s">
        <v>358</v>
      </c>
      <c r="C31" s="235">
        <f>+C17+C30</f>
        <v>428946</v>
      </c>
      <c r="D31" s="234" t="s">
        <v>359</v>
      </c>
      <c r="E31" s="235">
        <f>+E17+E30</f>
        <v>471671</v>
      </c>
      <c r="F31" s="687"/>
    </row>
    <row r="32" spans="1:6" ht="13.5" thickBot="1">
      <c r="A32" s="228" t="s">
        <v>39</v>
      </c>
      <c r="B32" s="234" t="s">
        <v>147</v>
      </c>
      <c r="C32" s="235">
        <f>IF(C17-E17&lt;0,E17-C17,"-")</f>
        <v>85905</v>
      </c>
      <c r="D32" s="234" t="s">
        <v>148</v>
      </c>
      <c r="E32" s="235" t="str">
        <f>IF(C17-E17&gt;0,C17-E17,"-")</f>
        <v>-</v>
      </c>
      <c r="F32" s="687"/>
    </row>
    <row r="33" spans="1:6" ht="13.5" thickBot="1">
      <c r="A33" s="228" t="s">
        <v>40</v>
      </c>
      <c r="B33" s="234" t="s">
        <v>192</v>
      </c>
      <c r="C33" s="235">
        <v>8987</v>
      </c>
      <c r="D33" s="234" t="s">
        <v>193</v>
      </c>
      <c r="E33" s="235"/>
      <c r="F33" s="687"/>
    </row>
  </sheetData>
  <sheetProtection/>
  <mergeCells count="2">
    <mergeCell ref="A3:A4"/>
    <mergeCell ref="F1:F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  <headerFooter alignWithMargins="0">
    <oddHeader>&amp;R6. melléklet  a 21./2015.(V.27.)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Munka9">
    <tabColor rgb="FF92D050"/>
  </sheetPr>
  <dimension ref="A1:D12"/>
  <sheetViews>
    <sheetView zoomScale="120" zoomScaleNormal="120" workbookViewId="0" topLeftCell="A1">
      <selection activeCell="E6" sqref="E6"/>
    </sheetView>
  </sheetViews>
  <sheetFormatPr defaultColWidth="9.00390625" defaultRowHeight="12.75"/>
  <cols>
    <col min="1" max="1" width="5.625" style="109" customWidth="1"/>
    <col min="2" max="2" width="68.625" style="109" customWidth="1"/>
    <col min="3" max="3" width="19.50390625" style="109" customWidth="1"/>
    <col min="4" max="16384" width="9.375" style="109" customWidth="1"/>
  </cols>
  <sheetData>
    <row r="1" spans="1:3" ht="33" customHeight="1">
      <c r="A1" s="691" t="s">
        <v>516</v>
      </c>
      <c r="B1" s="691"/>
      <c r="C1" s="691"/>
    </row>
    <row r="2" spans="1:4" ht="15.75" customHeight="1" thickBot="1">
      <c r="A2" s="110"/>
      <c r="B2" s="110"/>
      <c r="C2" s="112" t="s">
        <v>50</v>
      </c>
      <c r="D2" s="111"/>
    </row>
    <row r="3" spans="1:3" ht="26.25" customHeight="1" thickBot="1">
      <c r="A3" s="113" t="s">
        <v>11</v>
      </c>
      <c r="B3" s="114" t="s">
        <v>174</v>
      </c>
      <c r="C3" s="115" t="s">
        <v>524</v>
      </c>
    </row>
    <row r="4" spans="1:3" ht="15.75" thickBot="1">
      <c r="A4" s="116">
        <v>1</v>
      </c>
      <c r="B4" s="117">
        <v>2</v>
      </c>
      <c r="C4" s="118">
        <v>3</v>
      </c>
    </row>
    <row r="5" spans="1:3" ht="15">
      <c r="A5" s="119" t="s">
        <v>13</v>
      </c>
      <c r="B5" s="247" t="s">
        <v>672</v>
      </c>
      <c r="C5" s="657">
        <v>260863</v>
      </c>
    </row>
    <row r="6" spans="1:3" ht="24.75">
      <c r="A6" s="120" t="s">
        <v>14</v>
      </c>
      <c r="B6" s="273" t="s">
        <v>208</v>
      </c>
      <c r="C6" s="246">
        <v>16270</v>
      </c>
    </row>
    <row r="7" spans="1:3" ht="15">
      <c r="A7" s="120" t="s">
        <v>15</v>
      </c>
      <c r="B7" s="274" t="s">
        <v>397</v>
      </c>
      <c r="C7" s="246">
        <v>81</v>
      </c>
    </row>
    <row r="8" spans="1:3" ht="24.75">
      <c r="A8" s="120" t="s">
        <v>16</v>
      </c>
      <c r="B8" s="274" t="s">
        <v>210</v>
      </c>
      <c r="C8" s="614">
        <v>5918</v>
      </c>
    </row>
    <row r="9" spans="1:3" ht="15">
      <c r="A9" s="121" t="s">
        <v>17</v>
      </c>
      <c r="B9" s="274" t="s">
        <v>209</v>
      </c>
      <c r="C9" s="658">
        <v>8000</v>
      </c>
    </row>
    <row r="10" spans="1:3" ht="15.75" thickBot="1">
      <c r="A10" s="120" t="s">
        <v>18</v>
      </c>
      <c r="B10" s="275" t="s">
        <v>673</v>
      </c>
      <c r="C10" s="246"/>
    </row>
    <row r="11" spans="1:3" ht="15.75" thickBot="1">
      <c r="A11" s="692" t="s">
        <v>175</v>
      </c>
      <c r="B11" s="693"/>
      <c r="C11" s="122">
        <f>SUM(C5:C10)</f>
        <v>291132</v>
      </c>
    </row>
    <row r="12" spans="1:3" ht="23.25" customHeight="1">
      <c r="A12" s="694" t="s">
        <v>181</v>
      </c>
      <c r="B12" s="694"/>
      <c r="C12" s="694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7. melléklet a 21/2015.(V.27.)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Munka70">
    <tabColor rgb="FF92D050"/>
    <pageSetUpPr fitToPage="1"/>
  </sheetPr>
  <dimension ref="A1:F39"/>
  <sheetViews>
    <sheetView workbookViewId="0" topLeftCell="A13">
      <selection activeCell="D29" sqref="D29"/>
    </sheetView>
  </sheetViews>
  <sheetFormatPr defaultColWidth="9.00390625" defaultRowHeight="12.75"/>
  <cols>
    <col min="1" max="1" width="47.125" style="38" customWidth="1"/>
    <col min="2" max="2" width="15.625" style="37" customWidth="1"/>
    <col min="3" max="3" width="16.375" style="37" customWidth="1"/>
    <col min="4" max="4" width="18.00390625" style="37" customWidth="1"/>
    <col min="5" max="5" width="16.625" style="37" customWidth="1"/>
    <col min="6" max="6" width="18.875" style="49" customWidth="1"/>
    <col min="7" max="8" width="12.875" style="37" customWidth="1"/>
    <col min="9" max="9" width="13.875" style="37" customWidth="1"/>
    <col min="10" max="16384" width="9.375" style="37" customWidth="1"/>
  </cols>
  <sheetData>
    <row r="1" spans="1:6" ht="25.5" customHeight="1">
      <c r="A1" s="695" t="s">
        <v>2</v>
      </c>
      <c r="B1" s="695"/>
      <c r="C1" s="695"/>
      <c r="D1" s="695"/>
      <c r="E1" s="695"/>
      <c r="F1" s="695"/>
    </row>
    <row r="2" spans="1:6" ht="22.5" customHeight="1" thickBot="1">
      <c r="A2" s="123"/>
      <c r="B2" s="49"/>
      <c r="C2" s="49"/>
      <c r="D2" s="49"/>
      <c r="E2" s="49"/>
      <c r="F2" s="44" t="s">
        <v>59</v>
      </c>
    </row>
    <row r="3" spans="1:6" s="39" customFormat="1" ht="44.25" customHeight="1" thickBot="1">
      <c r="A3" s="124" t="s">
        <v>63</v>
      </c>
      <c r="B3" s="125" t="s">
        <v>64</v>
      </c>
      <c r="C3" s="125" t="s">
        <v>65</v>
      </c>
      <c r="D3" s="125" t="s">
        <v>525</v>
      </c>
      <c r="E3" s="125" t="s">
        <v>524</v>
      </c>
      <c r="F3" s="45" t="s">
        <v>526</v>
      </c>
    </row>
    <row r="4" spans="1:6" s="49" customFormat="1" ht="12" customHeight="1" thickBot="1">
      <c r="A4" s="46">
        <v>1</v>
      </c>
      <c r="B4" s="47">
        <v>2</v>
      </c>
      <c r="C4" s="47">
        <v>3</v>
      </c>
      <c r="D4" s="47">
        <v>4</v>
      </c>
      <c r="E4" s="47">
        <v>5</v>
      </c>
      <c r="F4" s="48" t="s">
        <v>79</v>
      </c>
    </row>
    <row r="5" spans="1:6" ht="15.75" customHeight="1">
      <c r="A5" s="560" t="s">
        <v>537</v>
      </c>
      <c r="B5" s="545">
        <v>3000</v>
      </c>
      <c r="C5" s="546" t="s">
        <v>536</v>
      </c>
      <c r="D5" s="547"/>
      <c r="E5" s="548">
        <v>3000</v>
      </c>
      <c r="F5" s="549">
        <f aca="true" t="shared" si="0" ref="F5:F38">B5-D5-E5</f>
        <v>0</v>
      </c>
    </row>
    <row r="6" spans="1:6" ht="15.75" customHeight="1">
      <c r="A6" s="561" t="s">
        <v>538</v>
      </c>
      <c r="B6" s="58">
        <v>78</v>
      </c>
      <c r="C6" s="334" t="s">
        <v>536</v>
      </c>
      <c r="D6" s="24"/>
      <c r="E6" s="24">
        <v>78</v>
      </c>
      <c r="F6" s="50">
        <f t="shared" si="0"/>
        <v>0</v>
      </c>
    </row>
    <row r="7" spans="1:6" ht="15.75" customHeight="1">
      <c r="A7" s="561" t="s">
        <v>539</v>
      </c>
      <c r="B7" s="58">
        <v>2731</v>
      </c>
      <c r="C7" s="334" t="s">
        <v>536</v>
      </c>
      <c r="D7" s="24"/>
      <c r="E7" s="24">
        <v>2731</v>
      </c>
      <c r="F7" s="50">
        <f t="shared" si="0"/>
        <v>0</v>
      </c>
    </row>
    <row r="8" spans="1:6" ht="15.75" customHeight="1">
      <c r="A8" s="562" t="s">
        <v>540</v>
      </c>
      <c r="B8" s="58">
        <v>3001</v>
      </c>
      <c r="C8" s="334" t="s">
        <v>536</v>
      </c>
      <c r="D8" s="24"/>
      <c r="E8" s="24">
        <v>3001</v>
      </c>
      <c r="F8" s="50">
        <f t="shared" si="0"/>
        <v>0</v>
      </c>
    </row>
    <row r="9" spans="1:6" ht="15.75" customHeight="1">
      <c r="A9" s="561" t="s">
        <v>541</v>
      </c>
      <c r="B9" s="615">
        <v>12592</v>
      </c>
      <c r="C9" s="538" t="s">
        <v>536</v>
      </c>
      <c r="D9" s="539"/>
      <c r="E9" s="616">
        <v>12592</v>
      </c>
      <c r="F9" s="50">
        <f t="shared" si="0"/>
        <v>0</v>
      </c>
    </row>
    <row r="10" spans="1:6" ht="25.5" customHeight="1">
      <c r="A10" s="562" t="s">
        <v>542</v>
      </c>
      <c r="B10" s="550">
        <v>1871</v>
      </c>
      <c r="C10" s="538" t="s">
        <v>536</v>
      </c>
      <c r="D10" s="539"/>
      <c r="E10" s="539">
        <v>1871</v>
      </c>
      <c r="F10" s="50">
        <f t="shared" si="0"/>
        <v>0</v>
      </c>
    </row>
    <row r="11" spans="1:6" ht="15.75" customHeight="1">
      <c r="A11" s="590" t="s">
        <v>640</v>
      </c>
      <c r="B11" s="551">
        <v>300</v>
      </c>
      <c r="C11" s="534" t="s">
        <v>536</v>
      </c>
      <c r="D11" s="528"/>
      <c r="E11" s="528">
        <v>300</v>
      </c>
      <c r="F11" s="50">
        <f t="shared" si="0"/>
        <v>0</v>
      </c>
    </row>
    <row r="12" spans="1:6" ht="18.75" customHeight="1">
      <c r="A12" s="591" t="s">
        <v>641</v>
      </c>
      <c r="B12" s="540">
        <v>501</v>
      </c>
      <c r="C12" s="537" t="s">
        <v>536</v>
      </c>
      <c r="D12" s="527"/>
      <c r="E12" s="527">
        <v>501</v>
      </c>
      <c r="F12" s="50">
        <f t="shared" si="0"/>
        <v>0</v>
      </c>
    </row>
    <row r="13" spans="1:6" ht="15.75" customHeight="1">
      <c r="A13" s="332" t="s">
        <v>658</v>
      </c>
      <c r="B13" s="24">
        <v>121</v>
      </c>
      <c r="C13" s="334" t="s">
        <v>536</v>
      </c>
      <c r="D13" s="595"/>
      <c r="E13" s="24">
        <v>121</v>
      </c>
      <c r="F13" s="337">
        <f t="shared" si="0"/>
        <v>0</v>
      </c>
    </row>
    <row r="14" spans="1:6" ht="15.75" customHeight="1">
      <c r="A14" s="332" t="s">
        <v>659</v>
      </c>
      <c r="B14" s="24">
        <v>41</v>
      </c>
      <c r="C14" s="334" t="s">
        <v>536</v>
      </c>
      <c r="D14" s="24"/>
      <c r="E14" s="24">
        <v>41</v>
      </c>
      <c r="F14" s="50">
        <f t="shared" si="0"/>
        <v>0</v>
      </c>
    </row>
    <row r="15" spans="1:6" ht="15.75" customHeight="1">
      <c r="A15" s="332" t="s">
        <v>660</v>
      </c>
      <c r="B15" s="24">
        <v>801</v>
      </c>
      <c r="C15" s="334" t="s">
        <v>536</v>
      </c>
      <c r="D15" s="24"/>
      <c r="E15" s="24">
        <v>801</v>
      </c>
      <c r="F15" s="50">
        <f t="shared" si="0"/>
        <v>0</v>
      </c>
    </row>
    <row r="16" spans="1:6" ht="15.75" customHeight="1">
      <c r="A16" s="333" t="s">
        <v>661</v>
      </c>
      <c r="B16" s="24">
        <v>127</v>
      </c>
      <c r="C16" s="334" t="s">
        <v>536</v>
      </c>
      <c r="D16" s="24"/>
      <c r="E16" s="24">
        <v>127</v>
      </c>
      <c r="F16" s="50">
        <f t="shared" si="0"/>
        <v>0</v>
      </c>
    </row>
    <row r="17" spans="1:6" ht="15.75" customHeight="1">
      <c r="A17" s="332" t="s">
        <v>662</v>
      </c>
      <c r="B17" s="24">
        <v>114</v>
      </c>
      <c r="C17" s="334" t="s">
        <v>536</v>
      </c>
      <c r="D17" s="24"/>
      <c r="E17" s="24">
        <v>114</v>
      </c>
      <c r="F17" s="50">
        <f t="shared" si="0"/>
        <v>0</v>
      </c>
    </row>
    <row r="18" spans="1:6" ht="15.75" customHeight="1">
      <c r="A18" s="333" t="s">
        <v>663</v>
      </c>
      <c r="B18" s="24">
        <v>737</v>
      </c>
      <c r="C18" s="334" t="s">
        <v>536</v>
      </c>
      <c r="D18" s="24"/>
      <c r="E18" s="24">
        <v>737</v>
      </c>
      <c r="F18" s="50">
        <f t="shared" si="0"/>
        <v>0</v>
      </c>
    </row>
    <row r="19" spans="1:6" ht="15.75" customHeight="1">
      <c r="A19" s="332" t="s">
        <v>664</v>
      </c>
      <c r="B19" s="24">
        <v>254</v>
      </c>
      <c r="C19" s="334" t="s">
        <v>536</v>
      </c>
      <c r="D19" s="24"/>
      <c r="E19" s="24">
        <v>254</v>
      </c>
      <c r="F19" s="531">
        <f t="shared" si="0"/>
        <v>0</v>
      </c>
    </row>
    <row r="20" spans="1:6" ht="15.75" customHeight="1">
      <c r="A20" s="332" t="s">
        <v>665</v>
      </c>
      <c r="B20" s="24">
        <v>254</v>
      </c>
      <c r="C20" s="334" t="s">
        <v>536</v>
      </c>
      <c r="D20" s="24"/>
      <c r="E20" s="24">
        <v>254</v>
      </c>
      <c r="F20" s="50">
        <f t="shared" si="0"/>
        <v>0</v>
      </c>
    </row>
    <row r="21" spans="1:6" ht="18.75" customHeight="1">
      <c r="A21" s="332" t="s">
        <v>666</v>
      </c>
      <c r="B21" s="24">
        <v>250</v>
      </c>
      <c r="C21" s="334" t="s">
        <v>536</v>
      </c>
      <c r="D21" s="24"/>
      <c r="E21" s="24">
        <v>250</v>
      </c>
      <c r="F21" s="55">
        <f t="shared" si="0"/>
        <v>0</v>
      </c>
    </row>
    <row r="22" spans="1:6" ht="17.25" customHeight="1">
      <c r="A22" s="332" t="s">
        <v>667</v>
      </c>
      <c r="B22" s="24">
        <v>318</v>
      </c>
      <c r="C22" s="334" t="s">
        <v>536</v>
      </c>
      <c r="D22" s="24"/>
      <c r="E22" s="24">
        <v>318</v>
      </c>
      <c r="F22" s="56">
        <f t="shared" si="0"/>
        <v>0</v>
      </c>
    </row>
    <row r="23" spans="1:6" ht="21.75" customHeight="1">
      <c r="A23" s="332" t="s">
        <v>668</v>
      </c>
      <c r="B23" s="24">
        <v>351</v>
      </c>
      <c r="C23" s="334" t="s">
        <v>536</v>
      </c>
      <c r="D23" s="24"/>
      <c r="E23" s="24">
        <v>351</v>
      </c>
      <c r="F23" s="56">
        <f t="shared" si="0"/>
        <v>0</v>
      </c>
    </row>
    <row r="24" spans="1:6" ht="20.25" customHeight="1">
      <c r="A24" s="332" t="s">
        <v>669</v>
      </c>
      <c r="B24" s="24">
        <v>331</v>
      </c>
      <c r="C24" s="334" t="s">
        <v>536</v>
      </c>
      <c r="D24" s="24"/>
      <c r="E24" s="24">
        <v>331</v>
      </c>
      <c r="F24" s="56">
        <f t="shared" si="0"/>
        <v>0</v>
      </c>
    </row>
    <row r="25" spans="1:6" ht="20.25" customHeight="1">
      <c r="A25" s="332" t="s">
        <v>670</v>
      </c>
      <c r="B25" s="24">
        <v>102</v>
      </c>
      <c r="C25" s="334" t="s">
        <v>536</v>
      </c>
      <c r="D25" s="24"/>
      <c r="E25" s="24">
        <v>102</v>
      </c>
      <c r="F25" s="56">
        <f t="shared" si="0"/>
        <v>0</v>
      </c>
    </row>
    <row r="26" spans="1:6" ht="20.25" customHeight="1">
      <c r="A26" s="332" t="s">
        <v>671</v>
      </c>
      <c r="B26" s="24">
        <v>127</v>
      </c>
      <c r="C26" s="334" t="s">
        <v>536</v>
      </c>
      <c r="D26" s="24"/>
      <c r="E26" s="24">
        <v>127</v>
      </c>
      <c r="F26" s="56">
        <f t="shared" si="0"/>
        <v>0</v>
      </c>
    </row>
    <row r="27" spans="1:6" ht="20.25" customHeight="1">
      <c r="A27" s="617" t="s">
        <v>674</v>
      </c>
      <c r="B27" s="552">
        <v>8306</v>
      </c>
      <c r="C27" s="532" t="s">
        <v>536</v>
      </c>
      <c r="D27" s="533"/>
      <c r="E27" s="533">
        <v>8306</v>
      </c>
      <c r="F27" s="56">
        <f t="shared" si="0"/>
        <v>0</v>
      </c>
    </row>
    <row r="28" spans="1:6" ht="20.25" customHeight="1">
      <c r="A28" s="617" t="s">
        <v>680</v>
      </c>
      <c r="B28" s="552">
        <v>2920</v>
      </c>
      <c r="C28" s="532" t="s">
        <v>536</v>
      </c>
      <c r="D28" s="533"/>
      <c r="E28" s="533">
        <v>2920</v>
      </c>
      <c r="F28" s="56">
        <f t="shared" si="0"/>
        <v>0</v>
      </c>
    </row>
    <row r="29" spans="1:6" ht="20.25" customHeight="1">
      <c r="A29" s="617" t="s">
        <v>681</v>
      </c>
      <c r="B29" s="552">
        <v>275</v>
      </c>
      <c r="C29" s="532" t="s">
        <v>682</v>
      </c>
      <c r="D29" s="533"/>
      <c r="E29" s="533">
        <v>275</v>
      </c>
      <c r="F29" s="56">
        <f t="shared" si="0"/>
        <v>0</v>
      </c>
    </row>
    <row r="30" spans="1:6" ht="20.25" customHeight="1">
      <c r="A30" s="617" t="s">
        <v>683</v>
      </c>
      <c r="B30" s="552">
        <v>1617</v>
      </c>
      <c r="C30" s="532" t="s">
        <v>536</v>
      </c>
      <c r="D30" s="533"/>
      <c r="E30" s="533">
        <v>1617</v>
      </c>
      <c r="F30" s="56">
        <f t="shared" si="0"/>
        <v>0</v>
      </c>
    </row>
    <row r="31" spans="1:6" ht="20.25" customHeight="1">
      <c r="A31" s="617" t="s">
        <v>684</v>
      </c>
      <c r="B31" s="552">
        <v>11</v>
      </c>
      <c r="C31" s="532" t="s">
        <v>536</v>
      </c>
      <c r="D31" s="533"/>
      <c r="E31" s="533">
        <v>11</v>
      </c>
      <c r="F31" s="56">
        <f t="shared" si="0"/>
        <v>0</v>
      </c>
    </row>
    <row r="32" spans="1:6" ht="20.25" customHeight="1">
      <c r="A32" s="662" t="s">
        <v>685</v>
      </c>
      <c r="B32" s="552">
        <v>750</v>
      </c>
      <c r="C32" s="537" t="s">
        <v>536</v>
      </c>
      <c r="D32" s="533"/>
      <c r="E32" s="533">
        <v>750</v>
      </c>
      <c r="F32" s="56">
        <f t="shared" si="0"/>
        <v>0</v>
      </c>
    </row>
    <row r="33" spans="1:6" ht="20.25" customHeight="1">
      <c r="A33" s="660" t="s">
        <v>692</v>
      </c>
      <c r="B33" s="604">
        <v>37148</v>
      </c>
      <c r="C33" s="659" t="s">
        <v>536</v>
      </c>
      <c r="D33" s="605"/>
      <c r="E33" s="605">
        <v>37148</v>
      </c>
      <c r="F33" s="56">
        <f t="shared" si="0"/>
        <v>0</v>
      </c>
    </row>
    <row r="34" spans="1:6" ht="20.25" customHeight="1">
      <c r="A34" s="618" t="s">
        <v>693</v>
      </c>
      <c r="B34" s="604">
        <v>957</v>
      </c>
      <c r="C34" s="619" t="s">
        <v>536</v>
      </c>
      <c r="D34" s="605"/>
      <c r="E34" s="605">
        <v>957</v>
      </c>
      <c r="F34" s="56">
        <f t="shared" si="0"/>
        <v>0</v>
      </c>
    </row>
    <row r="35" spans="1:6" ht="20.25" customHeight="1">
      <c r="A35" s="661" t="s">
        <v>694</v>
      </c>
      <c r="B35" s="604">
        <v>254</v>
      </c>
      <c r="C35" s="619" t="s">
        <v>536</v>
      </c>
      <c r="D35" s="605"/>
      <c r="E35" s="605">
        <v>254</v>
      </c>
      <c r="F35" s="56">
        <f t="shared" si="0"/>
        <v>0</v>
      </c>
    </row>
    <row r="36" spans="1:6" ht="20.25" customHeight="1">
      <c r="A36" s="661" t="s">
        <v>695</v>
      </c>
      <c r="B36" s="604">
        <v>900</v>
      </c>
      <c r="C36" s="619" t="s">
        <v>536</v>
      </c>
      <c r="D36" s="605"/>
      <c r="E36" s="605">
        <v>900</v>
      </c>
      <c r="F36" s="56">
        <f t="shared" si="0"/>
        <v>0</v>
      </c>
    </row>
    <row r="37" spans="1:6" ht="20.25" customHeight="1">
      <c r="A37" s="661" t="s">
        <v>696</v>
      </c>
      <c r="B37" s="604">
        <v>3548</v>
      </c>
      <c r="C37" s="619" t="s">
        <v>536</v>
      </c>
      <c r="D37" s="605"/>
      <c r="E37" s="605">
        <v>3548</v>
      </c>
      <c r="F37" s="56">
        <f t="shared" si="0"/>
        <v>0</v>
      </c>
    </row>
    <row r="38" spans="1:6" ht="16.5" customHeight="1" thickBot="1">
      <c r="A38" s="563" t="s">
        <v>697</v>
      </c>
      <c r="B38" s="555">
        <v>1366</v>
      </c>
      <c r="C38" s="553" t="s">
        <v>536</v>
      </c>
      <c r="D38" s="554"/>
      <c r="E38" s="554">
        <v>1366</v>
      </c>
      <c r="F38" s="56">
        <f t="shared" si="0"/>
        <v>0</v>
      </c>
    </row>
    <row r="39" spans="1:6" s="54" customFormat="1" ht="18" customHeight="1" thickBot="1">
      <c r="A39" s="126" t="s">
        <v>62</v>
      </c>
      <c r="B39" s="52">
        <f>SUM(B5:B38)</f>
        <v>86054</v>
      </c>
      <c r="C39" s="98"/>
      <c r="D39" s="52">
        <f>SUM(D5:D38)</f>
        <v>0</v>
      </c>
      <c r="E39" s="52">
        <f>SUM(E5:E38)</f>
        <v>86054</v>
      </c>
      <c r="F39" s="53">
        <f>SUM(F5:F32)</f>
        <v>0</v>
      </c>
    </row>
  </sheetData>
  <sheetProtection/>
  <mergeCells count="1">
    <mergeCell ref="A1:F1"/>
  </mergeCells>
  <printOptions horizontalCentered="1"/>
  <pageMargins left="0.7874015748031497" right="0.7874015748031497" top="1.02" bottom="0.984251968503937" header="0.7874015748031497" footer="0.7874015748031497"/>
  <pageSetup fitToHeight="1" fitToWidth="1" horizontalDpi="600" verticalDpi="600" orientation="landscape" paperSize="9" scale="60" r:id="rId1"/>
  <headerFooter alignWithMargins="0">
    <oddHeader>&amp;R&amp;"Times New Roman CE,Félkövér dőlt"&amp;11 8. melléklet a  21/2015.(V.27.)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Munka20">
    <tabColor rgb="FF92D050"/>
  </sheetPr>
  <dimension ref="A1:H51"/>
  <sheetViews>
    <sheetView workbookViewId="0" topLeftCell="A1">
      <selection activeCell="G24" sqref="G24"/>
    </sheetView>
  </sheetViews>
  <sheetFormatPr defaultColWidth="9.00390625" defaultRowHeight="12.75"/>
  <cols>
    <col min="1" max="1" width="38.625" style="41" customWidth="1"/>
    <col min="2" max="5" width="13.875" style="41" customWidth="1"/>
    <col min="6" max="16384" width="9.375" style="41" customWidth="1"/>
  </cols>
  <sheetData>
    <row r="1" spans="1:5" ht="12.75">
      <c r="A1" s="137"/>
      <c r="B1" s="137"/>
      <c r="C1" s="137"/>
      <c r="D1" s="137"/>
      <c r="E1" s="137"/>
    </row>
    <row r="2" spans="1:5" ht="28.5" customHeight="1">
      <c r="A2" s="138" t="s">
        <v>127</v>
      </c>
      <c r="B2" s="696" t="s">
        <v>634</v>
      </c>
      <c r="C2" s="696"/>
      <c r="D2" s="696"/>
      <c r="E2" s="696"/>
    </row>
    <row r="3" spans="1:5" ht="14.25" thickBot="1">
      <c r="A3" s="137"/>
      <c r="B3" s="137"/>
      <c r="C3" s="137"/>
      <c r="D3" s="697" t="s">
        <v>120</v>
      </c>
      <c r="E3" s="697"/>
    </row>
    <row r="4" spans="1:5" ht="15" customHeight="1" thickBot="1">
      <c r="A4" s="139" t="s">
        <v>119</v>
      </c>
      <c r="B4" s="140" t="s">
        <v>206</v>
      </c>
      <c r="C4" s="140" t="s">
        <v>207</v>
      </c>
      <c r="D4" s="140" t="s">
        <v>436</v>
      </c>
      <c r="E4" s="141" t="s">
        <v>46</v>
      </c>
    </row>
    <row r="5" spans="1:5" ht="12.75">
      <c r="A5" s="142" t="s">
        <v>121</v>
      </c>
      <c r="B5" s="65">
        <v>7240</v>
      </c>
      <c r="C5" s="65"/>
      <c r="D5" s="65"/>
      <c r="E5" s="143">
        <f aca="true" t="shared" si="0" ref="E5:E11">SUM(B5:D5)</f>
        <v>7240</v>
      </c>
    </row>
    <row r="6" spans="1:5" ht="12.75">
      <c r="A6" s="144" t="s">
        <v>134</v>
      </c>
      <c r="B6" s="66">
        <v>7240</v>
      </c>
      <c r="C6" s="66"/>
      <c r="D6" s="66"/>
      <c r="E6" s="145">
        <f t="shared" si="0"/>
        <v>7240</v>
      </c>
    </row>
    <row r="7" spans="1:5" ht="12.75">
      <c r="A7" s="146" t="s">
        <v>122</v>
      </c>
      <c r="B7" s="67">
        <v>1118</v>
      </c>
      <c r="C7" s="67"/>
      <c r="D7" s="67"/>
      <c r="E7" s="147">
        <f t="shared" si="0"/>
        <v>1118</v>
      </c>
    </row>
    <row r="8" spans="1:5" ht="12.75">
      <c r="A8" s="146" t="s">
        <v>135</v>
      </c>
      <c r="B8" s="67"/>
      <c r="C8" s="67"/>
      <c r="D8" s="67"/>
      <c r="E8" s="147">
        <f t="shared" si="0"/>
        <v>0</v>
      </c>
    </row>
    <row r="9" spans="1:5" ht="12.75">
      <c r="A9" s="146" t="s">
        <v>123</v>
      </c>
      <c r="B9" s="67"/>
      <c r="C9" s="67"/>
      <c r="D9" s="67"/>
      <c r="E9" s="147">
        <f t="shared" si="0"/>
        <v>0</v>
      </c>
    </row>
    <row r="10" spans="1:5" ht="12.75">
      <c r="A10" s="146" t="s">
        <v>124</v>
      </c>
      <c r="B10" s="67"/>
      <c r="C10" s="67"/>
      <c r="D10" s="67"/>
      <c r="E10" s="147">
        <f t="shared" si="0"/>
        <v>0</v>
      </c>
    </row>
    <row r="11" spans="1:5" ht="13.5" thickBot="1">
      <c r="A11" s="68"/>
      <c r="B11" s="69"/>
      <c r="C11" s="69"/>
      <c r="D11" s="69"/>
      <c r="E11" s="147">
        <f t="shared" si="0"/>
        <v>0</v>
      </c>
    </row>
    <row r="12" spans="1:5" ht="13.5" thickBot="1">
      <c r="A12" s="148" t="s">
        <v>126</v>
      </c>
      <c r="B12" s="149">
        <f>B5+SUM(B7:B11)</f>
        <v>8358</v>
      </c>
      <c r="C12" s="149">
        <f>C5+SUM(C7:C11)</f>
        <v>0</v>
      </c>
      <c r="D12" s="149">
        <f>D5+SUM(D7:D11)</f>
        <v>0</v>
      </c>
      <c r="E12" s="150">
        <f>E5+SUM(E7:E11)</f>
        <v>8358</v>
      </c>
    </row>
    <row r="13" spans="1:5" ht="13.5" thickBot="1">
      <c r="A13" s="43"/>
      <c r="B13" s="43"/>
      <c r="C13" s="43"/>
      <c r="D13" s="43"/>
      <c r="E13" s="43"/>
    </row>
    <row r="14" spans="1:5" ht="15" customHeight="1" thickBot="1">
      <c r="A14" s="139" t="s">
        <v>125</v>
      </c>
      <c r="B14" s="140" t="s">
        <v>206</v>
      </c>
      <c r="C14" s="140" t="s">
        <v>207</v>
      </c>
      <c r="D14" s="140" t="s">
        <v>436</v>
      </c>
      <c r="E14" s="141" t="s">
        <v>46</v>
      </c>
    </row>
    <row r="15" spans="1:5" ht="12.75">
      <c r="A15" s="142" t="s">
        <v>130</v>
      </c>
      <c r="B15" s="519"/>
      <c r="C15" s="65"/>
      <c r="D15" s="65"/>
      <c r="E15" s="520">
        <f aca="true" t="shared" si="1" ref="E15:E21">SUM(B15:D15)</f>
        <v>0</v>
      </c>
    </row>
    <row r="16" spans="1:5" ht="12.75">
      <c r="A16" s="151" t="s">
        <v>131</v>
      </c>
      <c r="B16" s="67"/>
      <c r="C16" s="67"/>
      <c r="D16" s="67"/>
      <c r="E16" s="147">
        <f t="shared" si="1"/>
        <v>0</v>
      </c>
    </row>
    <row r="17" spans="1:5" ht="12.75">
      <c r="A17" s="146" t="s">
        <v>132</v>
      </c>
      <c r="B17" s="521"/>
      <c r="C17" s="67"/>
      <c r="D17" s="67"/>
      <c r="E17" s="522">
        <f t="shared" si="1"/>
        <v>0</v>
      </c>
    </row>
    <row r="18" spans="1:5" ht="12.75">
      <c r="A18" s="146" t="s">
        <v>133</v>
      </c>
      <c r="B18" s="67"/>
      <c r="C18" s="67"/>
      <c r="D18" s="67"/>
      <c r="E18" s="147">
        <f t="shared" si="1"/>
        <v>0</v>
      </c>
    </row>
    <row r="19" spans="1:5" ht="12.75">
      <c r="A19" s="70"/>
      <c r="B19" s="67"/>
      <c r="C19" s="67"/>
      <c r="D19" s="67"/>
      <c r="E19" s="147">
        <f t="shared" si="1"/>
        <v>0</v>
      </c>
    </row>
    <row r="20" spans="1:5" ht="12.75">
      <c r="A20" s="70"/>
      <c r="B20" s="67"/>
      <c r="C20" s="67"/>
      <c r="D20" s="67"/>
      <c r="E20" s="147">
        <f t="shared" si="1"/>
        <v>0</v>
      </c>
    </row>
    <row r="21" spans="1:5" ht="13.5" thickBot="1">
      <c r="A21" s="68"/>
      <c r="B21" s="69"/>
      <c r="C21" s="69"/>
      <c r="D21" s="69"/>
      <c r="E21" s="147">
        <f t="shared" si="1"/>
        <v>0</v>
      </c>
    </row>
    <row r="22" spans="1:5" ht="13.5" thickBot="1">
      <c r="A22" s="148" t="s">
        <v>48</v>
      </c>
      <c r="B22" s="149">
        <f>SUM(B15:B21)</f>
        <v>0</v>
      </c>
      <c r="C22" s="149">
        <f>SUM(C15:C21)</f>
        <v>0</v>
      </c>
      <c r="D22" s="149">
        <f>SUM(D15:D21)</f>
        <v>0</v>
      </c>
      <c r="E22" s="150">
        <f>SUM(E15:E21)</f>
        <v>0</v>
      </c>
    </row>
    <row r="23" spans="1:5" ht="12.75">
      <c r="A23" s="137"/>
      <c r="B23" s="137"/>
      <c r="C23" s="137"/>
      <c r="D23" s="137"/>
      <c r="E23" s="137"/>
    </row>
    <row r="24" spans="1:5" ht="28.5" customHeight="1">
      <c r="A24" s="138" t="s">
        <v>127</v>
      </c>
      <c r="B24" s="696" t="s">
        <v>698</v>
      </c>
      <c r="C24" s="696"/>
      <c r="D24" s="696"/>
      <c r="E24" s="696"/>
    </row>
    <row r="25" spans="1:5" ht="14.25" thickBot="1">
      <c r="A25" s="137"/>
      <c r="B25" s="137"/>
      <c r="C25" s="137"/>
      <c r="D25" s="697" t="s">
        <v>120</v>
      </c>
      <c r="E25" s="697"/>
    </row>
    <row r="26" spans="1:5" ht="13.5" thickBot="1">
      <c r="A26" s="139" t="s">
        <v>119</v>
      </c>
      <c r="B26" s="140" t="s">
        <v>206</v>
      </c>
      <c r="C26" s="140" t="s">
        <v>207</v>
      </c>
      <c r="D26" s="140" t="s">
        <v>436</v>
      </c>
      <c r="E26" s="141" t="s">
        <v>46</v>
      </c>
    </row>
    <row r="27" spans="1:5" ht="12.75">
      <c r="A27" s="142" t="s">
        <v>121</v>
      </c>
      <c r="B27" s="65"/>
      <c r="C27" s="65"/>
      <c r="D27" s="65"/>
      <c r="E27" s="143">
        <f aca="true" t="shared" si="2" ref="E27:E33">SUM(B27:D27)</f>
        <v>0</v>
      </c>
    </row>
    <row r="28" spans="1:5" ht="12.75">
      <c r="A28" s="144" t="s">
        <v>134</v>
      </c>
      <c r="B28" s="66"/>
      <c r="C28" s="66"/>
      <c r="D28" s="66"/>
      <c r="E28" s="145">
        <f t="shared" si="2"/>
        <v>0</v>
      </c>
    </row>
    <row r="29" spans="1:5" ht="12.75">
      <c r="A29" s="146" t="s">
        <v>122</v>
      </c>
      <c r="B29" s="67">
        <v>42629</v>
      </c>
      <c r="C29" s="67"/>
      <c r="D29" s="67"/>
      <c r="E29" s="147">
        <f t="shared" si="2"/>
        <v>42629</v>
      </c>
    </row>
    <row r="30" spans="1:5" ht="12.75">
      <c r="A30" s="146" t="s">
        <v>135</v>
      </c>
      <c r="B30" s="67"/>
      <c r="C30" s="67"/>
      <c r="D30" s="67"/>
      <c r="E30" s="147">
        <f t="shared" si="2"/>
        <v>0</v>
      </c>
    </row>
    <row r="31" spans="1:5" ht="12.75">
      <c r="A31" s="146" t="s">
        <v>123</v>
      </c>
      <c r="B31" s="67"/>
      <c r="C31" s="67"/>
      <c r="D31" s="67"/>
      <c r="E31" s="147">
        <f t="shared" si="2"/>
        <v>0</v>
      </c>
    </row>
    <row r="32" spans="1:5" ht="12.75">
      <c r="A32" s="146" t="s">
        <v>124</v>
      </c>
      <c r="B32" s="67"/>
      <c r="C32" s="67"/>
      <c r="D32" s="67"/>
      <c r="E32" s="147">
        <f t="shared" si="2"/>
        <v>0</v>
      </c>
    </row>
    <row r="33" spans="1:5" ht="13.5" thickBot="1">
      <c r="A33" s="68"/>
      <c r="B33" s="69"/>
      <c r="C33" s="69"/>
      <c r="D33" s="69"/>
      <c r="E33" s="147">
        <f t="shared" si="2"/>
        <v>0</v>
      </c>
    </row>
    <row r="34" spans="1:5" ht="13.5" thickBot="1">
      <c r="A34" s="148" t="s">
        <v>126</v>
      </c>
      <c r="B34" s="149">
        <f>B27+SUM(B29:B33)</f>
        <v>42629</v>
      </c>
      <c r="C34" s="149">
        <f>C27+SUM(C29:C33)</f>
        <v>0</v>
      </c>
      <c r="D34" s="149">
        <f>D27+SUM(D29:D33)</f>
        <v>0</v>
      </c>
      <c r="E34" s="150">
        <f>E27+SUM(E29:E33)</f>
        <v>42629</v>
      </c>
    </row>
    <row r="35" spans="1:5" ht="13.5" thickBot="1">
      <c r="A35" s="43"/>
      <c r="B35" s="43"/>
      <c r="C35" s="43"/>
      <c r="D35" s="43"/>
      <c r="E35" s="43"/>
    </row>
    <row r="36" spans="1:5" ht="13.5" thickBot="1">
      <c r="A36" s="139" t="s">
        <v>125</v>
      </c>
      <c r="B36" s="140" t="s">
        <v>206</v>
      </c>
      <c r="C36" s="140" t="s">
        <v>207</v>
      </c>
      <c r="D36" s="140" t="s">
        <v>436</v>
      </c>
      <c r="E36" s="141" t="s">
        <v>46</v>
      </c>
    </row>
    <row r="37" spans="1:5" ht="12.75">
      <c r="A37" s="142" t="s">
        <v>130</v>
      </c>
      <c r="B37" s="65"/>
      <c r="C37" s="65"/>
      <c r="D37" s="65"/>
      <c r="E37" s="143">
        <f aca="true" t="shared" si="3" ref="E37:E43">SUM(B37:D37)</f>
        <v>0</v>
      </c>
    </row>
    <row r="38" spans="1:5" ht="12.75">
      <c r="A38" s="151" t="s">
        <v>131</v>
      </c>
      <c r="B38" s="67">
        <v>37148</v>
      </c>
      <c r="C38" s="67"/>
      <c r="D38" s="67"/>
      <c r="E38" s="147">
        <f t="shared" si="3"/>
        <v>37148</v>
      </c>
    </row>
    <row r="39" spans="1:5" ht="12.75">
      <c r="A39" s="146" t="s">
        <v>132</v>
      </c>
      <c r="B39" s="67">
        <v>5481</v>
      </c>
      <c r="C39" s="67"/>
      <c r="D39" s="67"/>
      <c r="E39" s="147">
        <f t="shared" si="3"/>
        <v>5481</v>
      </c>
    </row>
    <row r="40" spans="1:5" ht="12.75">
      <c r="A40" s="146" t="s">
        <v>133</v>
      </c>
      <c r="B40" s="67"/>
      <c r="C40" s="67"/>
      <c r="D40" s="67"/>
      <c r="E40" s="147">
        <f t="shared" si="3"/>
        <v>0</v>
      </c>
    </row>
    <row r="41" spans="1:5" ht="12.75">
      <c r="A41" s="70"/>
      <c r="B41" s="67"/>
      <c r="C41" s="67"/>
      <c r="D41" s="67"/>
      <c r="E41" s="147">
        <f t="shared" si="3"/>
        <v>0</v>
      </c>
    </row>
    <row r="42" spans="1:5" ht="12.75">
      <c r="A42" s="70"/>
      <c r="B42" s="67"/>
      <c r="C42" s="67"/>
      <c r="D42" s="67"/>
      <c r="E42" s="147">
        <f t="shared" si="3"/>
        <v>0</v>
      </c>
    </row>
    <row r="43" spans="1:5" ht="13.5" thickBot="1">
      <c r="A43" s="68"/>
      <c r="B43" s="69"/>
      <c r="C43" s="69"/>
      <c r="D43" s="69"/>
      <c r="E43" s="147">
        <f t="shared" si="3"/>
        <v>0</v>
      </c>
    </row>
    <row r="44" spans="1:5" ht="13.5" thickBot="1">
      <c r="A44" s="148" t="s">
        <v>48</v>
      </c>
      <c r="B44" s="149">
        <f>SUM(B37:B43)</f>
        <v>42629</v>
      </c>
      <c r="C44" s="149">
        <f>SUM(C37:C43)</f>
        <v>0</v>
      </c>
      <c r="D44" s="149">
        <f>SUM(D37:D43)</f>
        <v>0</v>
      </c>
      <c r="E44" s="150">
        <f>SUM(E37:E43)</f>
        <v>42629</v>
      </c>
    </row>
    <row r="45" spans="1:5" ht="12.75">
      <c r="A45" s="137"/>
      <c r="B45" s="137"/>
      <c r="C45" s="137"/>
      <c r="D45" s="137"/>
      <c r="E45" s="137"/>
    </row>
    <row r="46" spans="1:5" ht="15.75">
      <c r="A46" s="705" t="s">
        <v>527</v>
      </c>
      <c r="B46" s="705"/>
      <c r="C46" s="705"/>
      <c r="D46" s="705"/>
      <c r="E46" s="705"/>
    </row>
    <row r="47" spans="1:5" ht="13.5" thickBot="1">
      <c r="A47" s="137"/>
      <c r="B47" s="137"/>
      <c r="C47" s="137"/>
      <c r="D47" s="137"/>
      <c r="E47" s="137"/>
    </row>
    <row r="48" spans="1:8" ht="13.5" thickBot="1">
      <c r="A48" s="710" t="s">
        <v>128</v>
      </c>
      <c r="B48" s="711"/>
      <c r="C48" s="712"/>
      <c r="D48" s="708" t="s">
        <v>136</v>
      </c>
      <c r="E48" s="709"/>
      <c r="H48" s="42"/>
    </row>
    <row r="49" spans="1:5" ht="12.75">
      <c r="A49" s="713"/>
      <c r="B49" s="714"/>
      <c r="C49" s="715"/>
      <c r="D49" s="701"/>
      <c r="E49" s="702"/>
    </row>
    <row r="50" spans="1:5" ht="13.5" thickBot="1">
      <c r="A50" s="716"/>
      <c r="B50" s="717"/>
      <c r="C50" s="718"/>
      <c r="D50" s="703"/>
      <c r="E50" s="704"/>
    </row>
    <row r="51" spans="1:5" ht="13.5" thickBot="1">
      <c r="A51" s="698" t="s">
        <v>48</v>
      </c>
      <c r="B51" s="699"/>
      <c r="C51" s="700"/>
      <c r="D51" s="706">
        <f>SUM(D49:E50)</f>
        <v>0</v>
      </c>
      <c r="E51" s="707"/>
    </row>
  </sheetData>
  <sheetProtection/>
  <mergeCells count="13">
    <mergeCell ref="A51:C51"/>
    <mergeCell ref="D49:E49"/>
    <mergeCell ref="D50:E50"/>
    <mergeCell ref="A46:E46"/>
    <mergeCell ref="D51:E51"/>
    <mergeCell ref="D48:E48"/>
    <mergeCell ref="A48:C48"/>
    <mergeCell ref="A49:C49"/>
    <mergeCell ref="A50:C50"/>
    <mergeCell ref="B2:E2"/>
    <mergeCell ref="B24:E24"/>
    <mergeCell ref="D3:E3"/>
    <mergeCell ref="D25:E25"/>
  </mergeCells>
  <conditionalFormatting sqref="E27:E34 B34:D34 E37:E44 B44:D44 D51:E51 E5:E12 B12:D12 B22:E22 E15:E21">
    <cfRule type="cellIs" priority="1" dxfId="0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9. melléklet a 21/2015.(V.27.)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user</cp:lastModifiedBy>
  <cp:lastPrinted>2015-05-22T11:35:26Z</cp:lastPrinted>
  <dcterms:created xsi:type="dcterms:W3CDTF">1999-10-30T10:30:45Z</dcterms:created>
  <dcterms:modified xsi:type="dcterms:W3CDTF">2015-05-22T11:45:42Z</dcterms:modified>
  <cp:category/>
  <cp:version/>
  <cp:contentType/>
  <cp:contentStatus/>
</cp:coreProperties>
</file>