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749" activeTab="0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<sst xmlns="http://schemas.openxmlformats.org/spreadsheetml/2006/main" count="164" uniqueCount="136">
  <si>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</si>
  <si>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</si>
  <si>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</si>
  <si>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</si>
  <si>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</si>
  <si>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</si>
  <si>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</si>
  <si>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</si>
  <si>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</si>
  <si>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</si>
  <si>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</si>
  <si>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</si>
  <si>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</si>
  <si>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</si>
  <si>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</si>
  <si>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</si>
  <si>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</si>
  <si>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</si>
  <si>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</si>
  <si>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</si>
  <si>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</si>
  <si>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</si>
  <si>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</si>
  <si>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</si>
  <si>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</si>
  <si>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</si>
  <si>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</si>
  <si>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</si>
  <si>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</si>
  <si>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</si>
  <si>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</si>
  <si>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</si>
  <si>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</si>
  <si>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</si>
  <si>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</si>
  <si>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</si>
  <si>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</si>
  <si>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</si>
  <si>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</si>
  <si>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</si>
  <si>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Bérbeszámítás</t>
  </si>
  <si>
    <t>Kémények és kapcsolódó fűtés felújítása</t>
  </si>
  <si>
    <t>BLESZ felújításai</t>
  </si>
  <si>
    <t>Áthúzódó kötelezettségek</t>
  </si>
  <si>
    <t>Társasházak felújítása</t>
  </si>
  <si>
    <t>Bástya u. 1- 11. telek vételár és kapcsolódó költségek</t>
  </si>
  <si>
    <t>Bank utca megújítása a Podmaniczky tér és a Sas utca között projekt tervezése és műszaki lebonyolítása</t>
  </si>
  <si>
    <t>Podmaniczky Frigyes tér megújítása projekt tervezése és műszaki lebonyolítása</t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</si>
  <si>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</si>
  <si>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</si>
  <si>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</si>
  <si>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</si>
  <si>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</si>
  <si>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</si>
  <si>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>Kölcsönnyújtás lakásvásárláshoz,felújításhoz,helyi támogatás áthúzódó</t>
  </si>
  <si>
    <t>Áthúzódó kötelezettségek összesen:</t>
  </si>
  <si>
    <t>Balatonszepezd konyha felújítása</t>
  </si>
  <si>
    <t>Balatonfenyves- szezonkezdés</t>
  </si>
  <si>
    <t>Belvárosi Piac áram bővítés</t>
  </si>
  <si>
    <t>Belvárosi Piac légtechnika</t>
  </si>
  <si>
    <t>Pilinszky János szobor</t>
  </si>
  <si>
    <t>City Tv támogatása</t>
  </si>
  <si>
    <t>Városház utca és körny. megújítása II. ütem kivitelezése, műszaki ellenőrzése</t>
  </si>
  <si>
    <t>József nádor tér felszín rendezése</t>
  </si>
  <si>
    <t>Déli Belváros megújítása III. ütem (Reáltanoda u., Magyar u., Szép u., Ferenczy u.)</t>
  </si>
  <si>
    <t>Vörösmarty tér és környékének megújításának tervezése</t>
  </si>
  <si>
    <t>Erzsébet tér 3. és József nádor tér 10. sz. közterületi passzázs rekonsturkciója és az alatta lévő födém megerősítése</t>
  </si>
  <si>
    <t>József nádor téri fák</t>
  </si>
  <si>
    <t>Podmaniczky Frigyes tér megújítása</t>
  </si>
  <si>
    <t>Vörösmarty tér és környékének megújítása</t>
  </si>
  <si>
    <t>Intézmények beruházás</t>
  </si>
  <si>
    <t>Kerületi Építési Szabályzat</t>
  </si>
  <si>
    <t>József nádor téren 2 db szökőkút kialakítása</t>
  </si>
  <si>
    <t>Vadász u. 30. szám alatt létesítendő Belvárosi Sportközpont kialakítása</t>
  </si>
  <si>
    <t>Térfigyelő rendszer bővítés</t>
  </si>
  <si>
    <t>Bank utca megújítása a Podmaniczky tér és a Sas utca között, műszaki ellenőrzés</t>
  </si>
  <si>
    <t>Városház utca és körny. megújítása I. ütem tervezés és műszaki lebonyolítás, kivitelezési és műszaki ellenőri feladatok</t>
  </si>
  <si>
    <t>Bárczy István utca megújítása projekt tervezési és műszaki lebonyolítási munkái</t>
  </si>
  <si>
    <t>Régiposta u megújítása projet tervezése és műszaki lebonyolítása</t>
  </si>
  <si>
    <t>Vadász u.- Nagysándor József u. megújításának tervezése</t>
  </si>
  <si>
    <t>Semmelweis u. 14. háziorvosi rendelő felújítása</t>
  </si>
  <si>
    <t>Idősek klubja tervezése és kapcsolódó költségek</t>
  </si>
  <si>
    <t>Idősek klubja kialakítása</t>
  </si>
  <si>
    <t>7. számú melléklet</t>
  </si>
  <si>
    <t>2018.</t>
  </si>
  <si>
    <t>Belvárosi Piac fűtési rendszer kialakítása</t>
  </si>
  <si>
    <t>Déli Belváros megújítása II. ütem (Váci u. és környéke, Nyáry Pál u., Sörház u., Pintér u., Havas u.)</t>
  </si>
  <si>
    <t>Településfejlesztési Koncepció és Megalapozó Vizsgálat, Integrált Városfejlesztési Stratégia, Örökségvédelmi Hatástanulmány elkészítése</t>
  </si>
  <si>
    <t>Villamos mérőhelyek felszerelése</t>
  </si>
  <si>
    <t>Bihari J. u. 16. 2/15. lakás műszaki megosztásának költsége</t>
  </si>
  <si>
    <t>Önkormányzat tulajdonában lévő lakás és nem lakás célú ingatlanokban vízmérők és elektromos mérőhelyek kialakítása</t>
  </si>
  <si>
    <t>Mérleg u. 9. "Belvárosi Közösségi Tér" intézmény kialakítása III. ütem</t>
  </si>
  <si>
    <t>V. Garibaldi u. 5. fe. 8. lakás elektromos fűtés kialakítása</t>
  </si>
  <si>
    <t>Mérleg u. 9. "Belvárosi Közösségi Tér" intézmény kialakítása IV. ütem</t>
  </si>
  <si>
    <t>Kémények felújítása</t>
  </si>
  <si>
    <t>Alkotmány u. 19. V. em. 1. lakás nyílászáróinak cseréje</t>
  </si>
  <si>
    <t>Bihari J. u. 20. I.8.a. lakás rendeltetésszerű használatra alkalmas állapotba hozatal</t>
  </si>
  <si>
    <t>Szervita tér 4. I/3. felújítása vakolat szintig</t>
  </si>
  <si>
    <t>Nádor u. 6. sz alatt lévő csatlakozó gázvezeték cseréje, lakásokban gázmérő óráig, tervezéssel együtt</t>
  </si>
  <si>
    <t>Vármegye utcai fás dézsák beszerzése</t>
  </si>
  <si>
    <t>Vadász utca 15. földszint 5., rendeltetésszerű állapotba hozatal</t>
  </si>
  <si>
    <t>"Pilvax köz burkolatának megújítása" beruházás kivitelezése és kapcsolódó költségek</t>
  </si>
  <si>
    <t>Vadász u. 30. szám alatt létesítendő Belvárosi Sportközpont kialakítása műszaki bonyolítása és műszaki ellenőrzése</t>
  </si>
  <si>
    <t>Egyházak, társadalmi és civil szervezetek, valamint alapítványok felhalmozási célú támogatása</t>
  </si>
  <si>
    <t>Módosított előirányzat</t>
  </si>
  <si>
    <t>Fővárosi Közterület- hasznosítási Társulás tárgyi eszközeinek megvásárlása</t>
  </si>
  <si>
    <t>elektromos és víz mérők kiépítése önkormányzati ingatlanokban</t>
  </si>
  <si>
    <t>Vadász u. és Nagysándor J. u. gázvezeték kiváltása beruházás kivitelezése és kapcsolósó költségek</t>
  </si>
  <si>
    <t>Intézményekbe konyhatechnológiai és előkészítő gépek beszerzése</t>
  </si>
  <si>
    <t>Vadász u. 11-13. nyugdíjasházi lakások felújítása (13 db)</t>
  </si>
  <si>
    <t>2018 intézmények nyári felújítási munkák</t>
  </si>
  <si>
    <t>Királyi Pál u. 18. fsz. 1. lakás rendeltetésszerű használatba hozatala</t>
  </si>
  <si>
    <t>Vadász u. 17. II. em. 10. lakás rendeltetésszerű használatba hozatala</t>
  </si>
  <si>
    <t>Váci utcai Ének- Zenei Általános Iskola, Szemere Bertalan Általános Iskola és a Szent István téri iskola udvarainak sportburkolatainak felújítása</t>
  </si>
  <si>
    <t>1056 Budapest, Molnár utca 31. Fszt. 5. szám alatti lakás rendeltetésszerű használatba hozatala</t>
  </si>
  <si>
    <t>Szent István tér 15 ingatlan visszavásárlása</t>
  </si>
  <si>
    <t>Tolnay Klári emléktábla tervezés</t>
  </si>
  <si>
    <t>Wekerle szobor</t>
  </si>
  <si>
    <t>Csemer Géza emléktábla</t>
  </si>
  <si>
    <t>Gazdasági szervezettel nem rendelkező intézmények tárgyi eszk beszerzése</t>
  </si>
  <si>
    <t>Hild József Általános Iskola közösségi termekben gumiburkolat kivitelezési munkái</t>
  </si>
  <si>
    <t>Hold utcai Vásárcsarnok fejlesztése – gépészeti bővítése</t>
  </si>
  <si>
    <t>Nádor u. 18. utcai homlokzatokon lévő erkélyek felújítása</t>
  </si>
  <si>
    <t>Báthory u. 3. III/15 szám alatti ingatlan rendeltetésszerű használatra alkalmas állapotba hozatala</t>
  </si>
  <si>
    <t>Nagysándor József u. 2.III/5. sz alatti ingatlan rendeltetésszerű használatra alakamas állapotba hozatala</t>
  </si>
  <si>
    <t>Segítő Kezek az Aktív Évekért Közhasznú Nonprofit Kft támogatása</t>
  </si>
  <si>
    <t>Parkolási tevékenységhez felújítás</t>
  </si>
  <si>
    <t>Nádor u. 36. épület I. emeleti iroda- átalakítási, az I. és II. emeleti irodák felújítási munkái</t>
  </si>
  <si>
    <t>Falk M. u. 28. 3/3a. lakás rendeltetésszerű használatra alkalmas állapotba tétel költsége, lakás bérbeadása szociális alapon</t>
  </si>
  <si>
    <t>Nádor u. 36. I. emeleti irodákba 7 db split klíma telepítése</t>
  </si>
  <si>
    <t>Önkormányzati tárgyi eszköz beszerzése</t>
  </si>
  <si>
    <t>Városház utca és körny. megújítása I. ütem műszaki lebonyolítás műszaki ellenőri feladatok</t>
  </si>
  <si>
    <t>Kántor Lajos emléktábla</t>
  </si>
  <si>
    <t>Közterület-felügyelet felújításai</t>
  </si>
  <si>
    <t>Eredeti előirányzat</t>
  </si>
  <si>
    <t>Teljesítés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</si>
</sst>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  <numFmt numFmtId="178" formatCode="0.0"/>
    <numFmt numFmtId="179" formatCode="[$-40E]yyyy\.\ mmmm\ d\.\,\ dddd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0" fontId="6" fillId="0" borderId="0">
      <alignment/>
      <protection/>
    </xf>
    <xf numFmtId="177" fontId="37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3" fontId="5" fillId="0" borderId="10" xfId="40" applyNumberFormat="1" applyFont="1" applyFill="1" applyBorder="1" applyAlignment="1">
      <alignment vertical="center"/>
      <protection/>
    </xf>
    <xf numFmtId="0" fontId="5" fillId="0" borderId="22" xfId="40" applyNumberFormat="1" applyFont="1" applyFill="1" applyBorder="1" applyAlignment="1">
      <alignment vertical="center"/>
      <protection/>
    </xf>
    <xf numFmtId="0" fontId="5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7" fillId="0" borderId="22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47" fillId="0" borderId="37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27" fillId="0" borderId="12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3" fontId="27" fillId="0" borderId="0" xfId="0" applyNumberFormat="1" applyFont="1" applyFill="1" applyAlignment="1">
      <alignment horizontal="right" vertical="top" wrapText="1"/>
    </xf>
    <xf numFmtId="3" fontId="7" fillId="0" borderId="14" xfId="0" applyNumberFormat="1" applyFont="1" applyFill="1" applyBorder="1" applyAlignment="1">
      <alignment vertical="center"/>
    </xf>
    <xf numFmtId="3" fontId="7" fillId="0" borderId="10" xfId="40" applyNumberFormat="1" applyFont="1" applyFill="1" applyBorder="1" applyAlignment="1">
      <alignment vertical="center"/>
      <protection/>
    </xf>
    <xf numFmtId="172" fontId="7" fillId="0" borderId="0" xfId="0" applyNumberFormat="1" applyFont="1" applyFill="1" applyAlignment="1">
      <alignment vertical="center"/>
    </xf>
    <xf numFmtId="0" fontId="27" fillId="0" borderId="23" xfId="0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top" wrapText="1"/>
    </xf>
    <xf numFmtId="3" fontId="47" fillId="0" borderId="1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3" fontId="7" fillId="0" borderId="37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" fontId="7" fillId="0" borderId="16" xfId="40" applyNumberFormat="1" applyFont="1" applyFill="1" applyBorder="1" applyAlignment="1">
      <alignment vertical="center"/>
      <protection/>
    </xf>
    <xf numFmtId="3" fontId="7" fillId="0" borderId="14" xfId="40" applyNumberFormat="1" applyFont="1" applyFill="1" applyBorder="1" applyAlignment="1">
      <alignment vertical="center"/>
      <protection/>
    </xf>
    <xf numFmtId="3" fontId="27" fillId="0" borderId="23" xfId="0" applyNumberFormat="1" applyFont="1" applyFill="1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D46" sqref="D46:D52"/>
    </sheetView>
  </sheetViews>
  <sheetFormatPr defaultColWidth="9.00390625" defaultRowHeight="12.75"/>
  <cols>
    <col min="1" max="1" width="85.25390625" style="88" customWidth="1"/>
    <col min="2" max="2" width="12.375" style="88" customWidth="1"/>
    <col min="3" max="3" width="12.125" style="88" customWidth="1"/>
    <col min="4" max="4" width="10.875" style="88" bestFit="1" customWidth="1"/>
    <col min="5" max="5" width="9.125" style="88" customWidth="1"/>
    <col min="6" max="6" width="11.25390625" style="89" bestFit="1" customWidth="1"/>
    <col min="7" max="9" width="9.125" style="89" customWidth="1"/>
    <col min="10" max="10" width="17.25390625" style="89" bestFit="1" customWidth="1"/>
    <col min="11" max="11" width="9.125" style="89" customWidth="1"/>
    <col min="12" max="12" width="9.25390625" style="89" bestFit="1" customWidth="1"/>
    <col min="13" max="14" width="9.125" style="89" customWidth="1"/>
    <col min="15" max="16384" width="9.125" style="88" customWidth="1"/>
  </cols>
  <sheetData>
    <row r="1" spans="3:4" ht="15">
      <c r="C1" s="90" t="s">
        <v>27</v>
      </c>
      <c r="D1" s="90"/>
    </row>
    <row r="3" spans="1:4" ht="15">
      <c r="A3" s="91" t="s">
        <v>3</v>
      </c>
      <c r="B3" s="91"/>
      <c r="C3" s="91"/>
      <c r="D3" s="91"/>
    </row>
    <row r="4" spans="1:4" ht="15">
      <c r="A4" s="91" t="s">
        <v>84</v>
      </c>
      <c r="B4" s="91"/>
      <c r="C4" s="91"/>
      <c r="D4" s="91"/>
    </row>
    <row r="5" ht="15">
      <c r="A5" s="119"/>
    </row>
    <row r="6" spans="2:4" ht="15.75" thickBot="1">
      <c r="B6" s="120" t="s">
        <v>28</v>
      </c>
      <c r="C6" s="120"/>
      <c r="D6" s="120"/>
    </row>
    <row r="7" spans="1:4" ht="30" customHeight="1" thickBot="1">
      <c r="A7" s="121" t="s">
        <v>0</v>
      </c>
      <c r="B7" s="92" t="s">
        <v>134</v>
      </c>
      <c r="C7" s="92" t="s">
        <v>104</v>
      </c>
      <c r="D7" s="93" t="s">
        <v>135</v>
      </c>
    </row>
    <row r="8" spans="1:4" ht="12.75" customHeight="1" thickBot="1">
      <c r="A8" s="93" t="s">
        <v>43</v>
      </c>
      <c r="B8" s="108"/>
      <c r="C8" s="94"/>
      <c r="D8" s="94"/>
    </row>
    <row r="9" spans="1:5" ht="15">
      <c r="A9" s="122" t="s">
        <v>44</v>
      </c>
      <c r="B9" s="95">
        <v>52451</v>
      </c>
      <c r="C9" s="95">
        <v>52502</v>
      </c>
      <c r="D9" s="95">
        <v>29108</v>
      </c>
      <c r="E9" s="89"/>
    </row>
    <row r="10" spans="1:5" ht="15">
      <c r="A10" s="98" t="s">
        <v>34</v>
      </c>
      <c r="B10" s="97">
        <v>9606</v>
      </c>
      <c r="C10" s="97">
        <v>9606</v>
      </c>
      <c r="D10" s="96">
        <v>2049</v>
      </c>
      <c r="E10" s="89"/>
    </row>
    <row r="11" spans="1:5" ht="15">
      <c r="A11" s="123" t="s">
        <v>94</v>
      </c>
      <c r="B11" s="96"/>
      <c r="C11" s="96">
        <f>733+13679</f>
        <v>14412</v>
      </c>
      <c r="D11" s="96">
        <v>13814</v>
      </c>
      <c r="E11" s="89"/>
    </row>
    <row r="12" spans="1:5" ht="15">
      <c r="A12" s="116" t="s">
        <v>95</v>
      </c>
      <c r="B12" s="96"/>
      <c r="C12" s="96">
        <v>4595</v>
      </c>
      <c r="D12" s="96">
        <v>0</v>
      </c>
      <c r="E12" s="89"/>
    </row>
    <row r="13" spans="1:5" ht="15">
      <c r="A13" s="117" t="s">
        <v>96</v>
      </c>
      <c r="B13" s="97"/>
      <c r="C13" s="97">
        <v>6741</v>
      </c>
      <c r="D13" s="96">
        <v>6741</v>
      </c>
      <c r="E13" s="89"/>
    </row>
    <row r="14" spans="1:5" ht="15">
      <c r="A14" s="64" t="s">
        <v>97</v>
      </c>
      <c r="B14" s="96"/>
      <c r="C14" s="96">
        <v>8182</v>
      </c>
      <c r="D14" s="96">
        <v>8182</v>
      </c>
      <c r="E14" s="89"/>
    </row>
    <row r="15" spans="1:5" ht="15.75" thickBot="1">
      <c r="A15" s="71" t="s">
        <v>98</v>
      </c>
      <c r="B15" s="96"/>
      <c r="C15" s="96">
        <v>4165</v>
      </c>
      <c r="D15" s="97">
        <v>4165</v>
      </c>
      <c r="E15" s="89"/>
    </row>
    <row r="16" spans="1:5" ht="15.75" thickBot="1">
      <c r="A16" s="99" t="s">
        <v>55</v>
      </c>
      <c r="B16" s="106">
        <f>SUM(B9:B15)</f>
        <v>62057</v>
      </c>
      <c r="C16" s="106">
        <f>SUM(C9:C15)</f>
        <v>100203</v>
      </c>
      <c r="D16" s="106">
        <f>SUM(D9:D15)</f>
        <v>64059</v>
      </c>
      <c r="E16" s="89"/>
    </row>
    <row r="17" spans="1:5" ht="15">
      <c r="A17" s="100" t="s">
        <v>34</v>
      </c>
      <c r="B17" s="95">
        <v>33000</v>
      </c>
      <c r="C17" s="95">
        <v>33000</v>
      </c>
      <c r="D17" s="95">
        <v>15309</v>
      </c>
      <c r="E17" s="89"/>
    </row>
    <row r="18" spans="1:5" ht="15">
      <c r="A18" s="71" t="s">
        <v>40</v>
      </c>
      <c r="B18" s="96">
        <v>15000</v>
      </c>
      <c r="C18" s="96">
        <f>15000+24765</f>
        <v>39765</v>
      </c>
      <c r="D18" s="96">
        <v>36028</v>
      </c>
      <c r="E18" s="89"/>
    </row>
    <row r="19" spans="1:5" ht="15">
      <c r="A19" s="71" t="s">
        <v>41</v>
      </c>
      <c r="B19" s="96">
        <v>30000</v>
      </c>
      <c r="C19" s="96">
        <v>30000</v>
      </c>
      <c r="D19" s="96">
        <v>5134</v>
      </c>
      <c r="E19" s="89"/>
    </row>
    <row r="20" spans="1:6" ht="15">
      <c r="A20" s="71" t="s">
        <v>42</v>
      </c>
      <c r="B20" s="96">
        <v>31154</v>
      </c>
      <c r="C20" s="96">
        <f>31154+100</f>
        <v>31254</v>
      </c>
      <c r="D20" s="96">
        <v>29241</v>
      </c>
      <c r="E20" s="89"/>
      <c r="F20" s="101"/>
    </row>
    <row r="21" spans="1:5" ht="15">
      <c r="A21" s="103" t="s">
        <v>56</v>
      </c>
      <c r="B21" s="96">
        <v>12700</v>
      </c>
      <c r="C21" s="96">
        <v>12700</v>
      </c>
      <c r="D21" s="96">
        <v>12700</v>
      </c>
      <c r="E21" s="89"/>
    </row>
    <row r="22" spans="1:5" ht="15">
      <c r="A22" s="124" t="s">
        <v>57</v>
      </c>
      <c r="B22" s="97">
        <v>21600</v>
      </c>
      <c r="C22" s="97">
        <v>21600</v>
      </c>
      <c r="D22" s="96">
        <v>17000</v>
      </c>
      <c r="E22" s="89"/>
    </row>
    <row r="23" spans="1:5" ht="15">
      <c r="A23" s="103" t="s">
        <v>80</v>
      </c>
      <c r="B23" s="96">
        <v>44486</v>
      </c>
      <c r="C23" s="96">
        <f>30000+14486</f>
        <v>44486</v>
      </c>
      <c r="D23" s="96">
        <v>0</v>
      </c>
      <c r="E23" s="89"/>
    </row>
    <row r="24" spans="1:5" ht="15">
      <c r="A24" s="125" t="s">
        <v>100</v>
      </c>
      <c r="B24" s="102"/>
      <c r="C24" s="102">
        <v>1950</v>
      </c>
      <c r="D24" s="96">
        <v>0</v>
      </c>
      <c r="E24" s="89"/>
    </row>
    <row r="25" spans="1:5" ht="15">
      <c r="A25" s="64" t="s">
        <v>109</v>
      </c>
      <c r="B25" s="65"/>
      <c r="C25" s="65">
        <v>23051</v>
      </c>
      <c r="D25" s="96">
        <v>366</v>
      </c>
      <c r="E25" s="89"/>
    </row>
    <row r="26" spans="1:5" ht="15">
      <c r="A26" s="67" t="s">
        <v>110</v>
      </c>
      <c r="B26" s="65"/>
      <c r="C26" s="65">
        <v>58398</v>
      </c>
      <c r="D26" s="96">
        <f>58016+1</f>
        <v>58017</v>
      </c>
      <c r="E26" s="89"/>
    </row>
    <row r="27" spans="1:5" ht="15">
      <c r="A27" s="67" t="s">
        <v>111</v>
      </c>
      <c r="B27" s="65"/>
      <c r="C27" s="65">
        <v>1503</v>
      </c>
      <c r="D27" s="96">
        <v>1503</v>
      </c>
      <c r="E27" s="89"/>
    </row>
    <row r="28" spans="1:5" ht="15">
      <c r="A28" s="67" t="s">
        <v>112</v>
      </c>
      <c r="B28" s="65"/>
      <c r="C28" s="65">
        <v>3104</v>
      </c>
      <c r="D28" s="96">
        <v>0</v>
      </c>
      <c r="E28" s="89"/>
    </row>
    <row r="29" spans="1:5" ht="30">
      <c r="A29" s="67" t="s">
        <v>113</v>
      </c>
      <c r="B29" s="65"/>
      <c r="C29" s="65">
        <v>39091</v>
      </c>
      <c r="D29" s="96">
        <v>39091</v>
      </c>
      <c r="E29" s="89"/>
    </row>
    <row r="30" spans="1:5" ht="15">
      <c r="A30" s="67" t="s">
        <v>114</v>
      </c>
      <c r="B30" s="65"/>
      <c r="C30" s="65">
        <v>1276</v>
      </c>
      <c r="D30" s="96">
        <v>0</v>
      </c>
      <c r="E30" s="89"/>
    </row>
    <row r="31" spans="1:5" ht="30">
      <c r="A31" s="67" t="s">
        <v>124</v>
      </c>
      <c r="B31" s="65"/>
      <c r="C31" s="65">
        <v>7932</v>
      </c>
      <c r="D31" s="96">
        <v>0</v>
      </c>
      <c r="E31" s="89"/>
    </row>
    <row r="32" spans="1:5" ht="15">
      <c r="A32" s="67" t="s">
        <v>123</v>
      </c>
      <c r="B32" s="65"/>
      <c r="C32" s="65">
        <v>9474</v>
      </c>
      <c r="D32" s="96">
        <v>0</v>
      </c>
      <c r="E32" s="89"/>
    </row>
    <row r="33" spans="1:5" ht="15">
      <c r="A33" s="67" t="s">
        <v>44</v>
      </c>
      <c r="B33" s="65"/>
      <c r="C33" s="65">
        <f>11651+12931+633</f>
        <v>25215</v>
      </c>
      <c r="D33" s="96">
        <f>14115+2949</f>
        <v>17064</v>
      </c>
      <c r="E33" s="89"/>
    </row>
    <row r="34" spans="1:5" ht="15">
      <c r="A34" s="67" t="s">
        <v>122</v>
      </c>
      <c r="B34" s="65"/>
      <c r="C34" s="65">
        <v>25000</v>
      </c>
      <c r="D34" s="96">
        <v>0</v>
      </c>
      <c r="E34" s="89"/>
    </row>
    <row r="35" spans="1:5" ht="15">
      <c r="A35" s="96" t="s">
        <v>126</v>
      </c>
      <c r="B35" s="96"/>
      <c r="C35" s="96">
        <v>18717</v>
      </c>
      <c r="D35" s="96">
        <v>18717</v>
      </c>
      <c r="E35" s="89"/>
    </row>
    <row r="36" spans="1:5" ht="15">
      <c r="A36" s="67" t="s">
        <v>127</v>
      </c>
      <c r="B36" s="96"/>
      <c r="C36" s="96">
        <v>8206</v>
      </c>
      <c r="D36" s="96">
        <v>8206</v>
      </c>
      <c r="E36" s="89"/>
    </row>
    <row r="37" spans="1:10" ht="30">
      <c r="A37" s="72" t="s">
        <v>128</v>
      </c>
      <c r="B37" s="97"/>
      <c r="C37" s="97">
        <v>5871</v>
      </c>
      <c r="D37" s="96">
        <v>5871</v>
      </c>
      <c r="E37" s="89"/>
      <c r="J37" s="104"/>
    </row>
    <row r="38" spans="1:10" ht="15">
      <c r="A38" s="96" t="s">
        <v>133</v>
      </c>
      <c r="B38" s="96"/>
      <c r="C38" s="96">
        <v>13750</v>
      </c>
      <c r="D38" s="96">
        <v>12793</v>
      </c>
      <c r="E38" s="89"/>
      <c r="J38" s="69"/>
    </row>
    <row r="39" spans="1:5" ht="15.75" thickBot="1">
      <c r="A39" s="105" t="s">
        <v>18</v>
      </c>
      <c r="B39" s="126">
        <f>SUM(B17:B37)</f>
        <v>187940</v>
      </c>
      <c r="C39" s="126">
        <f>SUM(C17:C38)</f>
        <v>455343</v>
      </c>
      <c r="D39" s="126">
        <f>SUM(D17:D38)</f>
        <v>277040</v>
      </c>
      <c r="E39" s="89"/>
    </row>
    <row r="40" spans="1:5" ht="15.75" thickBot="1">
      <c r="A40" s="93" t="s">
        <v>21</v>
      </c>
      <c r="B40" s="106">
        <f>+B16+B39</f>
        <v>249997</v>
      </c>
      <c r="C40" s="106">
        <f>+C16+C39</f>
        <v>555546</v>
      </c>
      <c r="D40" s="106">
        <f>+D16+D39</f>
        <v>341099</v>
      </c>
      <c r="E40" s="89"/>
    </row>
    <row r="43" ht="15">
      <c r="D43" s="89"/>
    </row>
    <row r="46" ht="15">
      <c r="D46" s="107"/>
    </row>
    <row r="47" ht="15">
      <c r="D47" s="107"/>
    </row>
    <row r="48" ht="15">
      <c r="D48" s="89"/>
    </row>
    <row r="50" spans="1:3" ht="15">
      <c r="A50" s="118"/>
      <c r="B50" s="118"/>
      <c r="C50" s="118"/>
    </row>
    <row r="52" spans="1:3" ht="15">
      <c r="A52" s="118"/>
      <c r="B52" s="118"/>
      <c r="C52" s="118"/>
    </row>
  </sheetData>
  <sheetProtection/>
  <mergeCells count="4">
    <mergeCell ref="C1:D1"/>
    <mergeCell ref="A3:D3"/>
    <mergeCell ref="A4:D4"/>
    <mergeCell ref="B6:D6"/>
  </mergeCells>
  <printOptions horizontalCentered="1"/>
  <pageMargins left="0.2362204724409449" right="0.629921259842519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134"/>
  <sheetViews>
    <sheetView zoomScale="80" zoomScaleNormal="80" zoomScalePageLayoutView="0" workbookViewId="0" topLeftCell="A64">
      <selection activeCell="K99" sqref="K99"/>
    </sheetView>
  </sheetViews>
  <sheetFormatPr defaultColWidth="9.00390625" defaultRowHeight="12.75"/>
  <cols>
    <col min="1" max="1" width="5.75390625" style="18" customWidth="1"/>
    <col min="2" max="2" width="85.875" style="18" customWidth="1"/>
    <col min="3" max="3" width="14.00390625" style="19" customWidth="1"/>
    <col min="4" max="4" width="12.875" style="18" customWidth="1"/>
    <col min="5" max="5" width="10.75390625" style="18" bestFit="1" customWidth="1"/>
    <col min="6" max="6" width="11.75390625" style="19" customWidth="1"/>
    <col min="7" max="7" width="10.875" style="19" bestFit="1" customWidth="1"/>
    <col min="8" max="9" width="9.125" style="19" customWidth="1"/>
    <col min="10" max="10" width="16.375" style="19" customWidth="1"/>
    <col min="11" max="14" width="9.125" style="19" customWidth="1"/>
    <col min="15" max="15" width="10.875" style="19" bestFit="1" customWidth="1"/>
    <col min="16" max="20" width="9.125" style="19" customWidth="1"/>
    <col min="21" max="16384" width="9.125" style="18" customWidth="1"/>
  </cols>
  <sheetData>
    <row r="5" spans="4:5" ht="15">
      <c r="D5" s="90" t="s">
        <v>83</v>
      </c>
      <c r="E5" s="90"/>
    </row>
    <row r="7" spans="1:5" ht="14.25">
      <c r="A7" s="91" t="s">
        <v>4</v>
      </c>
      <c r="B7" s="91"/>
      <c r="C7" s="91"/>
      <c r="D7" s="91"/>
      <c r="E7" s="91"/>
    </row>
    <row r="8" spans="1:5" ht="14.25">
      <c r="A8" s="91">
        <v>2018</v>
      </c>
      <c r="B8" s="91"/>
      <c r="C8" s="91"/>
      <c r="D8" s="91"/>
      <c r="E8" s="91"/>
    </row>
    <row r="9" ht="13.5" thickBot="1">
      <c r="E9" s="18" t="s">
        <v>28</v>
      </c>
    </row>
    <row r="10" spans="1:5" ht="26.25" thickBot="1">
      <c r="A10" s="77" t="s">
        <v>0</v>
      </c>
      <c r="B10" s="78"/>
      <c r="C10" s="63" t="s">
        <v>134</v>
      </c>
      <c r="D10" s="63" t="s">
        <v>104</v>
      </c>
      <c r="E10" s="36" t="s">
        <v>135</v>
      </c>
    </row>
    <row r="11" spans="1:5" ht="13.5" thickBot="1">
      <c r="A11" s="20"/>
      <c r="B11" s="21" t="s">
        <v>43</v>
      </c>
      <c r="C11" s="22"/>
      <c r="D11" s="23"/>
      <c r="E11" s="39"/>
    </row>
    <row r="12" spans="1:5" ht="12.75">
      <c r="A12" s="24"/>
      <c r="B12" s="7" t="s">
        <v>45</v>
      </c>
      <c r="C12" s="57">
        <v>650000</v>
      </c>
      <c r="D12" s="57">
        <f>400421+150000+100000-421</f>
        <v>650000</v>
      </c>
      <c r="E12" s="57">
        <v>0</v>
      </c>
    </row>
    <row r="13" spans="1:5" ht="12.75">
      <c r="A13" s="24"/>
      <c r="B13" s="1" t="s">
        <v>73</v>
      </c>
      <c r="C13" s="1">
        <v>386918</v>
      </c>
      <c r="D13" s="1">
        <v>418668</v>
      </c>
      <c r="E13" s="1">
        <v>255780</v>
      </c>
    </row>
    <row r="14" spans="1:5" ht="12.75">
      <c r="A14" s="24"/>
      <c r="B14" s="11" t="s">
        <v>47</v>
      </c>
      <c r="C14" s="1">
        <v>45376</v>
      </c>
      <c r="D14" s="1">
        <v>45276</v>
      </c>
      <c r="E14" s="1">
        <v>45276</v>
      </c>
    </row>
    <row r="15" spans="1:5" ht="25.5">
      <c r="A15" s="24"/>
      <c r="B15" s="9" t="s">
        <v>76</v>
      </c>
      <c r="C15" s="1">
        <v>7956</v>
      </c>
      <c r="D15" s="1">
        <v>5323</v>
      </c>
      <c r="E15" s="1">
        <v>5323</v>
      </c>
    </row>
    <row r="16" spans="1:5" ht="12.75">
      <c r="A16" s="24"/>
      <c r="B16" s="5" t="s">
        <v>62</v>
      </c>
      <c r="C16" s="1">
        <v>877641</v>
      </c>
      <c r="D16" s="1">
        <f>800053+1-160146</f>
        <v>639908</v>
      </c>
      <c r="E16" s="1">
        <v>580537</v>
      </c>
    </row>
    <row r="17" spans="1:5" ht="12.75">
      <c r="A17" s="24"/>
      <c r="B17" s="27" t="s">
        <v>46</v>
      </c>
      <c r="C17" s="1">
        <v>1611</v>
      </c>
      <c r="D17" s="1">
        <v>1611</v>
      </c>
      <c r="E17" s="1">
        <v>1459</v>
      </c>
    </row>
    <row r="18" spans="1:5" ht="25.5">
      <c r="A18" s="24"/>
      <c r="B18" s="10" t="s">
        <v>66</v>
      </c>
      <c r="C18" s="1">
        <v>47575</v>
      </c>
      <c r="D18" s="1">
        <f>47575+1</f>
        <v>47576</v>
      </c>
      <c r="E18" s="1">
        <v>43918</v>
      </c>
    </row>
    <row r="19" spans="1:5" ht="12.75">
      <c r="A19" s="24"/>
      <c r="B19" s="5" t="s">
        <v>63</v>
      </c>
      <c r="C19" s="1">
        <v>11997</v>
      </c>
      <c r="D19" s="1">
        <v>11997</v>
      </c>
      <c r="E19" s="1">
        <v>6306</v>
      </c>
    </row>
    <row r="20" spans="1:5" ht="12.75">
      <c r="A20" s="24"/>
      <c r="B20" s="1" t="s">
        <v>65</v>
      </c>
      <c r="C20" s="1">
        <v>117182</v>
      </c>
      <c r="D20" s="1">
        <v>117182</v>
      </c>
      <c r="E20" s="1">
        <v>98191</v>
      </c>
    </row>
    <row r="21" spans="1:20" s="28" customFormat="1" ht="12.75">
      <c r="A21" s="24"/>
      <c r="B21" s="1" t="s">
        <v>64</v>
      </c>
      <c r="C21" s="1">
        <v>394809</v>
      </c>
      <c r="D21" s="1">
        <v>394809</v>
      </c>
      <c r="E21" s="1">
        <v>316031</v>
      </c>
      <c r="F21" s="73"/>
      <c r="G21" s="73"/>
      <c r="H21" s="19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s="28" customFormat="1" ht="12.75">
      <c r="A22" s="24"/>
      <c r="B22" s="26" t="s">
        <v>77</v>
      </c>
      <c r="C22" s="1">
        <v>3902</v>
      </c>
      <c r="D22" s="1">
        <v>3902</v>
      </c>
      <c r="E22" s="1">
        <v>0</v>
      </c>
      <c r="F22" s="73"/>
      <c r="G22" s="73"/>
      <c r="H22" s="19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s="28" customFormat="1" ht="12.75">
      <c r="A23" s="24"/>
      <c r="B23" s="26" t="s">
        <v>78</v>
      </c>
      <c r="C23" s="1">
        <v>7694</v>
      </c>
      <c r="D23" s="1">
        <v>7694</v>
      </c>
      <c r="E23" s="1">
        <v>686</v>
      </c>
      <c r="F23" s="73"/>
      <c r="G23" s="73"/>
      <c r="H23" s="19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s="28" customFormat="1" ht="12.75">
      <c r="A24" s="24"/>
      <c r="B24" s="1" t="s">
        <v>79</v>
      </c>
      <c r="C24" s="1">
        <v>36391</v>
      </c>
      <c r="D24" s="1">
        <v>36391</v>
      </c>
      <c r="E24" s="1">
        <v>16228</v>
      </c>
      <c r="F24" s="73"/>
      <c r="G24" s="73"/>
      <c r="H24" s="19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5" ht="12.75">
      <c r="A25" s="24"/>
      <c r="B25" s="8" t="s">
        <v>81</v>
      </c>
      <c r="C25" s="1">
        <v>22883</v>
      </c>
      <c r="D25" s="1">
        <v>22883</v>
      </c>
      <c r="E25" s="1">
        <v>20016</v>
      </c>
    </row>
    <row r="26" spans="1:5" ht="12.75">
      <c r="A26" s="24"/>
      <c r="B26" s="109" t="s">
        <v>74</v>
      </c>
      <c r="C26" s="8">
        <v>4972</v>
      </c>
      <c r="D26" s="8">
        <v>4972</v>
      </c>
      <c r="E26" s="1">
        <v>0</v>
      </c>
    </row>
    <row r="27" spans="1:5" ht="12.75">
      <c r="A27" s="24"/>
      <c r="B27" s="58" t="s">
        <v>29</v>
      </c>
      <c r="C27" s="8"/>
      <c r="D27" s="8">
        <v>7683</v>
      </c>
      <c r="E27" s="1">
        <v>7683</v>
      </c>
    </row>
    <row r="28" spans="1:5" ht="25.5">
      <c r="A28" s="24"/>
      <c r="B28" s="59" t="s">
        <v>87</v>
      </c>
      <c r="C28" s="1"/>
      <c r="D28" s="1">
        <v>1534</v>
      </c>
      <c r="E28" s="1">
        <v>0</v>
      </c>
    </row>
    <row r="29" spans="1:5" ht="12.75">
      <c r="A29" s="24"/>
      <c r="B29" s="26" t="s">
        <v>88</v>
      </c>
      <c r="C29" s="1"/>
      <c r="D29" s="1">
        <v>3998</v>
      </c>
      <c r="E29" s="1">
        <v>0</v>
      </c>
    </row>
    <row r="30" spans="1:5" ht="12.75">
      <c r="A30" s="24"/>
      <c r="B30" s="26" t="s">
        <v>89</v>
      </c>
      <c r="C30" s="1"/>
      <c r="D30" s="1">
        <v>16559</v>
      </c>
      <c r="E30" s="1">
        <v>0</v>
      </c>
    </row>
    <row r="31" spans="1:5" ht="29.25" customHeight="1">
      <c r="A31" s="24"/>
      <c r="B31" s="59" t="s">
        <v>90</v>
      </c>
      <c r="C31" s="1"/>
      <c r="D31" s="1">
        <v>3207</v>
      </c>
      <c r="E31" s="1">
        <v>3207</v>
      </c>
    </row>
    <row r="32" spans="1:5" ht="12.75">
      <c r="A32" s="24"/>
      <c r="B32" s="26" t="s">
        <v>91</v>
      </c>
      <c r="C32" s="1"/>
      <c r="D32" s="1">
        <v>246</v>
      </c>
      <c r="E32" s="1">
        <v>0</v>
      </c>
    </row>
    <row r="33" spans="1:5" ht="12.75">
      <c r="A33" s="24"/>
      <c r="B33" s="26" t="s">
        <v>93</v>
      </c>
      <c r="C33" s="1"/>
      <c r="D33" s="1">
        <v>955</v>
      </c>
      <c r="E33" s="1">
        <f>948-1</f>
        <v>947</v>
      </c>
    </row>
    <row r="34" spans="1:5" ht="12.75">
      <c r="A34" s="24"/>
      <c r="B34" s="26" t="s">
        <v>92</v>
      </c>
      <c r="C34" s="1"/>
      <c r="D34" s="1">
        <v>649</v>
      </c>
      <c r="E34" s="1">
        <v>0</v>
      </c>
    </row>
    <row r="35" spans="1:5" ht="13.5" thickBot="1">
      <c r="A35" s="24"/>
      <c r="B35" s="1" t="s">
        <v>39</v>
      </c>
      <c r="C35" s="4"/>
      <c r="D35" s="4">
        <v>38070</v>
      </c>
      <c r="E35" s="12">
        <v>38070</v>
      </c>
    </row>
    <row r="36" spans="1:5" ht="13.5" thickBot="1">
      <c r="A36" s="24"/>
      <c r="B36" s="3" t="s">
        <v>55</v>
      </c>
      <c r="C36" s="30">
        <f>SUM(C12:C35)</f>
        <v>2616907</v>
      </c>
      <c r="D36" s="30">
        <f>SUM(D12:D35)</f>
        <v>2481093</v>
      </c>
      <c r="E36" s="30">
        <f>SUM(E12:E35)</f>
        <v>1439658</v>
      </c>
    </row>
    <row r="37" spans="1:5" ht="12.75">
      <c r="A37" s="31"/>
      <c r="B37" s="25" t="s">
        <v>29</v>
      </c>
      <c r="C37" s="57">
        <v>13105</v>
      </c>
      <c r="D37" s="57">
        <v>13105</v>
      </c>
      <c r="E37" s="57">
        <v>13105</v>
      </c>
    </row>
    <row r="38" spans="1:5" ht="12.75">
      <c r="A38" s="31"/>
      <c r="B38" s="1" t="s">
        <v>36</v>
      </c>
      <c r="C38" s="1">
        <v>20000</v>
      </c>
      <c r="D38" s="1">
        <f>20000+22000+24945</f>
        <v>66945</v>
      </c>
      <c r="E38" s="1">
        <f>66945-2949</f>
        <v>63996</v>
      </c>
    </row>
    <row r="39" spans="1:15" ht="12.75">
      <c r="A39" s="31"/>
      <c r="B39" s="1" t="s">
        <v>35</v>
      </c>
      <c r="C39" s="1">
        <v>10000</v>
      </c>
      <c r="D39" s="1">
        <v>10000</v>
      </c>
      <c r="E39" s="1">
        <v>9883</v>
      </c>
      <c r="O39" s="110"/>
    </row>
    <row r="40" spans="1:5" ht="12.75">
      <c r="A40" s="31"/>
      <c r="B40" s="1" t="s">
        <v>39</v>
      </c>
      <c r="C40" s="1">
        <v>67196</v>
      </c>
      <c r="D40" s="1">
        <f>92334-38070+7220+415</f>
        <v>61899</v>
      </c>
      <c r="E40" s="1">
        <f>83214-38070</f>
        <v>45144</v>
      </c>
    </row>
    <row r="41" spans="1:5" ht="12.75">
      <c r="A41" s="31"/>
      <c r="B41" s="1" t="s">
        <v>38</v>
      </c>
      <c r="C41" s="1">
        <v>20000</v>
      </c>
      <c r="D41" s="1">
        <f>20000+10000-13750</f>
        <v>16250</v>
      </c>
      <c r="E41" s="1">
        <v>13332</v>
      </c>
    </row>
    <row r="42" spans="1:5" ht="12.75">
      <c r="A42" s="31"/>
      <c r="B42" s="1" t="s">
        <v>70</v>
      </c>
      <c r="C42" s="1">
        <v>9754</v>
      </c>
      <c r="D42" s="1">
        <f>10474+300+310</f>
        <v>11084</v>
      </c>
      <c r="E42" s="1">
        <v>6604</v>
      </c>
    </row>
    <row r="43" spans="1:5" ht="12.75">
      <c r="A43" s="31"/>
      <c r="B43" s="5" t="s">
        <v>63</v>
      </c>
      <c r="C43" s="1">
        <v>1583149</v>
      </c>
      <c r="D43" s="1">
        <f>1583149+88900+89699-165038</f>
        <v>1596710</v>
      </c>
      <c r="E43" s="1">
        <v>743481</v>
      </c>
    </row>
    <row r="44" spans="1:5" ht="12.75">
      <c r="A44" s="31"/>
      <c r="B44" s="1" t="s">
        <v>86</v>
      </c>
      <c r="C44" s="1">
        <v>76200</v>
      </c>
      <c r="D44" s="1">
        <v>76200</v>
      </c>
      <c r="E44" s="1">
        <v>9428</v>
      </c>
    </row>
    <row r="45" spans="1:5" ht="12.75">
      <c r="A45" s="31"/>
      <c r="B45" s="8" t="s">
        <v>64</v>
      </c>
      <c r="C45" s="1">
        <v>9269</v>
      </c>
      <c r="D45" s="1">
        <f>9269+2448</f>
        <v>11717</v>
      </c>
      <c r="E45" s="1">
        <v>2448</v>
      </c>
    </row>
    <row r="46" spans="1:5" ht="12.75">
      <c r="A46" s="31"/>
      <c r="B46" s="5" t="s">
        <v>75</v>
      </c>
      <c r="C46" s="1">
        <v>51435</v>
      </c>
      <c r="D46" s="1">
        <f>51435+1757</f>
        <v>53192</v>
      </c>
      <c r="E46" s="1">
        <v>14504</v>
      </c>
    </row>
    <row r="47" spans="1:5" ht="12.75">
      <c r="A47" s="31"/>
      <c r="B47" s="6" t="s">
        <v>73</v>
      </c>
      <c r="C47" s="1">
        <v>4985656</v>
      </c>
      <c r="D47" s="1">
        <f>4985656+5179</f>
        <v>4990835</v>
      </c>
      <c r="E47" s="1">
        <v>499084</v>
      </c>
    </row>
    <row r="48" spans="1:5" ht="12.75">
      <c r="A48" s="31"/>
      <c r="B48" s="32" t="s">
        <v>67</v>
      </c>
      <c r="C48" s="1">
        <v>10000</v>
      </c>
      <c r="D48" s="1">
        <v>10000</v>
      </c>
      <c r="E48" s="1">
        <v>0</v>
      </c>
    </row>
    <row r="49" spans="1:5" ht="12.75">
      <c r="A49" s="31"/>
      <c r="B49" s="33" t="s">
        <v>85</v>
      </c>
      <c r="C49" s="1">
        <v>24000</v>
      </c>
      <c r="D49" s="1">
        <v>24000</v>
      </c>
      <c r="E49" s="1">
        <v>0</v>
      </c>
    </row>
    <row r="50" spans="1:5" ht="12.75">
      <c r="A50" s="31"/>
      <c r="B50" s="32" t="s">
        <v>58</v>
      </c>
      <c r="C50" s="1">
        <v>21300</v>
      </c>
      <c r="D50" s="1">
        <v>21300</v>
      </c>
      <c r="E50" s="1">
        <v>0</v>
      </c>
    </row>
    <row r="51" spans="1:5" ht="12.75">
      <c r="A51" s="31"/>
      <c r="B51" s="32" t="s">
        <v>59</v>
      </c>
      <c r="C51" s="1">
        <v>19000</v>
      </c>
      <c r="D51" s="1">
        <v>19000</v>
      </c>
      <c r="E51" s="1">
        <v>0</v>
      </c>
    </row>
    <row r="52" spans="1:5" ht="12.75">
      <c r="A52" s="31"/>
      <c r="B52" s="1" t="s">
        <v>69</v>
      </c>
      <c r="C52" s="1">
        <v>1694046</v>
      </c>
      <c r="D52" s="1">
        <f>1694046-124136</f>
        <v>1569910</v>
      </c>
      <c r="E52" s="1">
        <v>91952</v>
      </c>
    </row>
    <row r="53" spans="1:5" ht="12.75">
      <c r="A53" s="31"/>
      <c r="B53" s="1" t="s">
        <v>60</v>
      </c>
      <c r="C53" s="1">
        <v>2140</v>
      </c>
      <c r="D53" s="1">
        <f>2140+87</f>
        <v>2227</v>
      </c>
      <c r="E53" s="1">
        <v>2227</v>
      </c>
    </row>
    <row r="54" spans="1:5" ht="12.75">
      <c r="A54" s="31"/>
      <c r="B54" s="1" t="s">
        <v>68</v>
      </c>
      <c r="C54" s="1">
        <v>1055687</v>
      </c>
      <c r="D54" s="1">
        <f>1055687-300000</f>
        <v>755687</v>
      </c>
      <c r="E54" s="1">
        <f>17074-1528</f>
        <v>15546</v>
      </c>
    </row>
    <row r="55" spans="1:5" ht="12.75">
      <c r="A55" s="31"/>
      <c r="B55" s="1" t="s">
        <v>82</v>
      </c>
      <c r="C55" s="1">
        <v>500000</v>
      </c>
      <c r="D55" s="1">
        <v>500000</v>
      </c>
      <c r="E55" s="1">
        <v>0</v>
      </c>
    </row>
    <row r="56" spans="1:5" ht="12.75">
      <c r="A56" s="31"/>
      <c r="B56" s="32" t="s">
        <v>72</v>
      </c>
      <c r="C56" s="1">
        <v>15000</v>
      </c>
      <c r="D56" s="1">
        <v>15000</v>
      </c>
      <c r="E56" s="1">
        <v>0</v>
      </c>
    </row>
    <row r="57" spans="1:5" ht="12.75">
      <c r="A57" s="31"/>
      <c r="B57" s="1" t="s">
        <v>71</v>
      </c>
      <c r="C57" s="1">
        <v>27686</v>
      </c>
      <c r="D57" s="1">
        <v>27686</v>
      </c>
      <c r="E57" s="1">
        <v>20772</v>
      </c>
    </row>
    <row r="58" spans="1:5" ht="25.5">
      <c r="A58" s="31"/>
      <c r="B58" s="61" t="s">
        <v>102</v>
      </c>
      <c r="C58" s="1"/>
      <c r="D58" s="1">
        <v>185656</v>
      </c>
      <c r="E58" s="1">
        <v>9013</v>
      </c>
    </row>
    <row r="59" spans="1:5" ht="12.75">
      <c r="A59" s="31"/>
      <c r="B59" s="60" t="s">
        <v>99</v>
      </c>
      <c r="C59" s="1"/>
      <c r="D59" s="1">
        <v>1595</v>
      </c>
      <c r="E59" s="1">
        <v>1595</v>
      </c>
    </row>
    <row r="60" spans="1:5" ht="12.75">
      <c r="A60" s="31"/>
      <c r="B60" s="5" t="s">
        <v>101</v>
      </c>
      <c r="C60" s="1"/>
      <c r="D60" s="1">
        <v>242047</v>
      </c>
      <c r="E60" s="1">
        <v>231706</v>
      </c>
    </row>
    <row r="61" spans="1:5" ht="12.75">
      <c r="A61" s="68"/>
      <c r="B61" s="5" t="s">
        <v>119</v>
      </c>
      <c r="C61" s="1"/>
      <c r="D61" s="1">
        <v>1150</v>
      </c>
      <c r="E61" s="1">
        <v>0</v>
      </c>
    </row>
    <row r="62" spans="1:5" ht="12.75">
      <c r="A62" s="68"/>
      <c r="B62" s="5" t="s">
        <v>105</v>
      </c>
      <c r="C62" s="66"/>
      <c r="D62" s="66">
        <v>980</v>
      </c>
      <c r="E62" s="1">
        <v>980</v>
      </c>
    </row>
    <row r="63" spans="1:5" ht="25.5">
      <c r="A63" s="68"/>
      <c r="B63" s="10" t="s">
        <v>66</v>
      </c>
      <c r="C63" s="1"/>
      <c r="D63" s="1">
        <f>28784+5309</f>
        <v>34093</v>
      </c>
      <c r="E63" s="1">
        <v>34093</v>
      </c>
    </row>
    <row r="64" spans="1:5" ht="12.75">
      <c r="A64" s="68"/>
      <c r="B64" s="5" t="s">
        <v>108</v>
      </c>
      <c r="C64" s="66"/>
      <c r="D64" s="66">
        <v>8192</v>
      </c>
      <c r="E64" s="1">
        <v>0</v>
      </c>
    </row>
    <row r="65" spans="1:5" ht="12.75">
      <c r="A65" s="68"/>
      <c r="B65" s="5" t="s">
        <v>106</v>
      </c>
      <c r="C65" s="66"/>
      <c r="D65" s="66">
        <v>19050</v>
      </c>
      <c r="E65" s="1">
        <f>13585-1</f>
        <v>13584</v>
      </c>
    </row>
    <row r="66" spans="1:5" ht="12.75">
      <c r="A66" s="68"/>
      <c r="B66" s="5" t="s">
        <v>107</v>
      </c>
      <c r="C66" s="66"/>
      <c r="D66" s="66">
        <v>39911</v>
      </c>
      <c r="E66" s="1"/>
    </row>
    <row r="67" spans="1:5" ht="12.75">
      <c r="A67" s="68"/>
      <c r="B67" s="10" t="s">
        <v>115</v>
      </c>
      <c r="C67" s="66"/>
      <c r="D67" s="66">
        <v>187000</v>
      </c>
      <c r="E67" s="1">
        <v>187000</v>
      </c>
    </row>
    <row r="68" spans="1:5" ht="12.75">
      <c r="A68" s="68"/>
      <c r="B68" s="26" t="s">
        <v>116</v>
      </c>
      <c r="C68" s="66"/>
      <c r="D68" s="66">
        <v>100</v>
      </c>
      <c r="E68" s="1">
        <v>100</v>
      </c>
    </row>
    <row r="69" spans="1:5" ht="12.75">
      <c r="A69" s="68"/>
      <c r="B69" s="26" t="s">
        <v>117</v>
      </c>
      <c r="C69" s="66"/>
      <c r="D69" s="66">
        <f>4430-4430</f>
        <v>0</v>
      </c>
      <c r="E69" s="1"/>
    </row>
    <row r="70" spans="1:5" ht="12.75">
      <c r="A70" s="68"/>
      <c r="B70" s="26" t="s">
        <v>118</v>
      </c>
      <c r="C70" s="66"/>
      <c r="D70" s="66">
        <v>330</v>
      </c>
      <c r="E70" s="1">
        <v>294</v>
      </c>
    </row>
    <row r="71" spans="1:5" ht="12.75">
      <c r="A71" s="68"/>
      <c r="B71" s="5" t="s">
        <v>120</v>
      </c>
      <c r="C71" s="66"/>
      <c r="D71" s="66">
        <v>2949</v>
      </c>
      <c r="E71" s="1">
        <v>2949</v>
      </c>
    </row>
    <row r="72" spans="1:5" ht="13.5" thickBot="1">
      <c r="A72" s="85"/>
      <c r="B72" s="86" t="s">
        <v>121</v>
      </c>
      <c r="C72" s="87"/>
      <c r="D72" s="87">
        <v>8890</v>
      </c>
      <c r="E72" s="12">
        <v>8890</v>
      </c>
    </row>
    <row r="73" spans="1:5" ht="12.75">
      <c r="A73" s="114"/>
      <c r="B73" s="79"/>
      <c r="C73" s="80"/>
      <c r="D73" s="80"/>
      <c r="E73" s="81"/>
    </row>
    <row r="74" spans="1:5" ht="12.75">
      <c r="A74" s="17"/>
      <c r="B74" s="79"/>
      <c r="C74" s="80"/>
      <c r="D74" s="80"/>
      <c r="E74" s="81"/>
    </row>
    <row r="75" spans="1:5" ht="12.75">
      <c r="A75" s="17"/>
      <c r="B75" s="79"/>
      <c r="C75" s="80"/>
      <c r="D75" s="80"/>
      <c r="E75" s="81"/>
    </row>
    <row r="76" spans="1:5" ht="12.75">
      <c r="A76" s="17"/>
      <c r="B76" s="79"/>
      <c r="C76" s="80"/>
      <c r="D76" s="80"/>
      <c r="E76" s="81"/>
    </row>
    <row r="77" spans="1:5" ht="12.75">
      <c r="A77" s="17"/>
      <c r="B77" s="79"/>
      <c r="C77" s="80"/>
      <c r="D77" s="80"/>
      <c r="E77" s="81"/>
    </row>
    <row r="78" spans="1:5" ht="12.75">
      <c r="A78" s="17"/>
      <c r="B78" s="79"/>
      <c r="C78" s="80"/>
      <c r="D78" s="80"/>
      <c r="E78" s="81"/>
    </row>
    <row r="79" spans="1:5" ht="12.75">
      <c r="A79" s="17"/>
      <c r="B79" s="79"/>
      <c r="C79" s="80"/>
      <c r="D79" s="80"/>
      <c r="E79" s="81"/>
    </row>
    <row r="80" spans="1:5" ht="12.75">
      <c r="A80" s="17"/>
      <c r="B80" s="79"/>
      <c r="C80" s="80"/>
      <c r="D80" s="80"/>
      <c r="E80" s="81"/>
    </row>
    <row r="81" spans="1:5" ht="12.75">
      <c r="A81" s="17"/>
      <c r="B81" s="79"/>
      <c r="C81" s="80"/>
      <c r="D81" s="80"/>
      <c r="E81" s="81"/>
    </row>
    <row r="82" spans="1:5" ht="13.5" thickBot="1">
      <c r="A82" s="115"/>
      <c r="B82" s="82"/>
      <c r="C82" s="83"/>
      <c r="D82" s="83"/>
      <c r="E82" s="84"/>
    </row>
    <row r="83" spans="1:6" ht="27" customHeight="1" thickBot="1">
      <c r="A83" s="77" t="s">
        <v>0</v>
      </c>
      <c r="B83" s="78"/>
      <c r="C83" s="63" t="s">
        <v>134</v>
      </c>
      <c r="D83" s="63" t="s">
        <v>104</v>
      </c>
      <c r="E83" s="36" t="s">
        <v>135</v>
      </c>
      <c r="F83" s="74"/>
    </row>
    <row r="84" spans="1:5" ht="12.75">
      <c r="A84" s="68"/>
      <c r="B84" s="70" t="s">
        <v>45</v>
      </c>
      <c r="C84" s="66"/>
      <c r="D84" s="66">
        <v>127600</v>
      </c>
      <c r="E84" s="6">
        <v>0</v>
      </c>
    </row>
    <row r="85" spans="1:15" ht="12.75">
      <c r="A85" s="68"/>
      <c r="B85" s="5" t="s">
        <v>129</v>
      </c>
      <c r="C85" s="66"/>
      <c r="D85" s="111">
        <v>4953</v>
      </c>
      <c r="E85" s="1">
        <v>0</v>
      </c>
      <c r="J85" s="112"/>
      <c r="O85" s="112"/>
    </row>
    <row r="86" spans="1:10" ht="12.75">
      <c r="A86" s="68"/>
      <c r="B86" s="26" t="s">
        <v>130</v>
      </c>
      <c r="C86" s="66"/>
      <c r="D86" s="111">
        <v>1952</v>
      </c>
      <c r="E86" s="1">
        <f>1952-8-980</f>
        <v>964</v>
      </c>
      <c r="J86" s="75"/>
    </row>
    <row r="87" spans="1:15" ht="12.75">
      <c r="A87" s="68"/>
      <c r="B87" s="70" t="s">
        <v>131</v>
      </c>
      <c r="C87" s="66"/>
      <c r="D87" s="66">
        <v>3381</v>
      </c>
      <c r="E87" s="1">
        <v>3381</v>
      </c>
      <c r="J87" s="81"/>
      <c r="O87" s="113"/>
    </row>
    <row r="88" spans="1:15" ht="13.5" thickBot="1">
      <c r="A88" s="68"/>
      <c r="B88" s="5" t="s">
        <v>132</v>
      </c>
      <c r="C88" s="66"/>
      <c r="D88" s="66">
        <v>300</v>
      </c>
      <c r="E88" s="12">
        <v>100</v>
      </c>
      <c r="J88" s="81"/>
      <c r="O88" s="112"/>
    </row>
    <row r="89" spans="1:5" ht="13.5" thickBot="1">
      <c r="A89" s="35"/>
      <c r="B89" s="36" t="s">
        <v>18</v>
      </c>
      <c r="C89" s="2">
        <f>SUM(C37:C88)</f>
        <v>10214623</v>
      </c>
      <c r="D89" s="2">
        <f>SUM(D37:D88)</f>
        <v>10722876</v>
      </c>
      <c r="E89" s="2">
        <f>SUM(E37:E88)</f>
        <v>2046155</v>
      </c>
    </row>
    <row r="90" spans="1:7" ht="13.5" thickBot="1">
      <c r="A90" s="36" t="s">
        <v>5</v>
      </c>
      <c r="B90" s="36" t="s">
        <v>19</v>
      </c>
      <c r="C90" s="14">
        <f>C36+C89</f>
        <v>12831530</v>
      </c>
      <c r="D90" s="2">
        <f>D36+D89</f>
        <v>13203969</v>
      </c>
      <c r="E90" s="2">
        <f>E36+E89</f>
        <v>3485813</v>
      </c>
      <c r="G90" s="76"/>
    </row>
    <row r="91" spans="1:5" ht="13.5" thickBot="1">
      <c r="A91" s="37"/>
      <c r="B91" s="21" t="s">
        <v>43</v>
      </c>
      <c r="C91" s="38"/>
      <c r="D91" s="39"/>
      <c r="E91" s="22"/>
    </row>
    <row r="92" spans="1:5" ht="12.75">
      <c r="A92" s="24"/>
      <c r="B92" s="40" t="s">
        <v>48</v>
      </c>
      <c r="C92" s="57">
        <v>532262</v>
      </c>
      <c r="D92" s="57">
        <v>532262</v>
      </c>
      <c r="E92" s="6">
        <v>167103</v>
      </c>
    </row>
    <row r="93" spans="1:5" ht="12.75">
      <c r="A93" s="24"/>
      <c r="B93" s="41" t="s">
        <v>49</v>
      </c>
      <c r="C93" s="1">
        <v>21882</v>
      </c>
      <c r="D93" s="1">
        <v>21882</v>
      </c>
      <c r="E93" s="1">
        <v>16228</v>
      </c>
    </row>
    <row r="94" spans="1:5" ht="12.75">
      <c r="A94" s="24"/>
      <c r="B94" s="41" t="s">
        <v>48</v>
      </c>
      <c r="C94" s="1"/>
      <c r="D94" s="1"/>
      <c r="E94" s="1"/>
    </row>
    <row r="95" spans="1:5" ht="12.75">
      <c r="A95" s="24"/>
      <c r="B95" s="41" t="s">
        <v>50</v>
      </c>
      <c r="C95" s="1">
        <v>2328</v>
      </c>
      <c r="D95" s="1">
        <v>2328</v>
      </c>
      <c r="E95" s="1">
        <v>238</v>
      </c>
    </row>
    <row r="96" spans="1:5" ht="12.75">
      <c r="A96" s="24"/>
      <c r="B96" s="41" t="s">
        <v>51</v>
      </c>
      <c r="C96" s="1">
        <v>2769</v>
      </c>
      <c r="D96" s="1">
        <v>2769</v>
      </c>
      <c r="E96" s="1">
        <v>1099</v>
      </c>
    </row>
    <row r="97" spans="1:5" ht="12.75">
      <c r="A97" s="24"/>
      <c r="B97" s="41" t="s">
        <v>52</v>
      </c>
      <c r="C97" s="1">
        <v>4313</v>
      </c>
      <c r="D97" s="1">
        <v>4313</v>
      </c>
      <c r="E97" s="1">
        <v>3154</v>
      </c>
    </row>
    <row r="98" spans="1:5" ht="13.5" thickBot="1">
      <c r="A98" s="24"/>
      <c r="B98" s="42" t="s">
        <v>53</v>
      </c>
      <c r="C98" s="12">
        <v>21503</v>
      </c>
      <c r="D98" s="12">
        <v>21503</v>
      </c>
      <c r="E98" s="12">
        <v>0</v>
      </c>
    </row>
    <row r="99" spans="1:5" ht="13.5" thickBot="1">
      <c r="A99" s="24"/>
      <c r="B99" s="43" t="s">
        <v>55</v>
      </c>
      <c r="C99" s="44">
        <f>SUM(C92:C98)</f>
        <v>585057</v>
      </c>
      <c r="D99" s="45">
        <f>SUM(D92:D98)</f>
        <v>585057</v>
      </c>
      <c r="E99" s="30">
        <f>SUM(E92:E98)</f>
        <v>187822</v>
      </c>
    </row>
    <row r="100" spans="1:5" ht="12.75">
      <c r="A100" s="31"/>
      <c r="B100" s="46" t="s">
        <v>1</v>
      </c>
      <c r="C100" s="57">
        <v>200000</v>
      </c>
      <c r="D100" s="57">
        <f>200000+82740-12931</f>
        <v>269809</v>
      </c>
      <c r="E100" s="6">
        <v>32944</v>
      </c>
    </row>
    <row r="101" spans="1:5" ht="12.75">
      <c r="A101" s="31"/>
      <c r="B101" s="47" t="s">
        <v>6</v>
      </c>
      <c r="C101" s="1">
        <v>29750</v>
      </c>
      <c r="D101" s="1">
        <v>29750</v>
      </c>
      <c r="E101" s="1">
        <v>29750</v>
      </c>
    </row>
    <row r="102" spans="1:5" ht="12.75">
      <c r="A102" s="31"/>
      <c r="B102" s="47" t="s">
        <v>9</v>
      </c>
      <c r="C102" s="1">
        <v>10000</v>
      </c>
      <c r="D102" s="1">
        <v>10000</v>
      </c>
      <c r="E102" s="1">
        <v>10000</v>
      </c>
    </row>
    <row r="103" spans="1:5" ht="12.75">
      <c r="A103" s="31"/>
      <c r="B103" s="47" t="s">
        <v>10</v>
      </c>
      <c r="C103" s="1">
        <v>35000</v>
      </c>
      <c r="D103" s="1">
        <f>35000+15000+7000-11651-633</f>
        <v>44716</v>
      </c>
      <c r="E103" s="1">
        <v>18328</v>
      </c>
    </row>
    <row r="104" spans="1:5" ht="12.75">
      <c r="A104" s="31"/>
      <c r="B104" s="47" t="s">
        <v>1</v>
      </c>
      <c r="C104" s="1"/>
      <c r="D104" s="1"/>
      <c r="E104" s="1"/>
    </row>
    <row r="105" spans="1:5" ht="12.75">
      <c r="A105" s="31"/>
      <c r="B105" s="47" t="s">
        <v>30</v>
      </c>
      <c r="C105" s="1">
        <v>500</v>
      </c>
      <c r="D105" s="1">
        <f>500-285</f>
        <v>215</v>
      </c>
      <c r="E105" s="1">
        <v>206</v>
      </c>
    </row>
    <row r="106" spans="1:5" ht="12.75">
      <c r="A106" s="31"/>
      <c r="B106" s="47" t="s">
        <v>31</v>
      </c>
      <c r="C106" s="1">
        <v>1100</v>
      </c>
      <c r="D106" s="1">
        <f>1100+285</f>
        <v>1385</v>
      </c>
      <c r="E106" s="1">
        <v>801</v>
      </c>
    </row>
    <row r="107" spans="1:5" ht="12.75">
      <c r="A107" s="31"/>
      <c r="B107" s="48" t="s">
        <v>22</v>
      </c>
      <c r="C107" s="1"/>
      <c r="D107" s="1">
        <v>0</v>
      </c>
      <c r="E107" s="1">
        <v>0</v>
      </c>
    </row>
    <row r="108" spans="1:5" ht="12.75">
      <c r="A108" s="31"/>
      <c r="B108" s="48" t="s">
        <v>33</v>
      </c>
      <c r="C108" s="1">
        <v>2000</v>
      </c>
      <c r="D108" s="1">
        <f>2000+1072</f>
        <v>3072</v>
      </c>
      <c r="E108" s="1">
        <v>0</v>
      </c>
    </row>
    <row r="109" spans="1:5" ht="12.75">
      <c r="A109" s="31"/>
      <c r="B109" s="48" t="s">
        <v>61</v>
      </c>
      <c r="C109" s="8">
        <v>6000</v>
      </c>
      <c r="D109" s="8">
        <f>10000-4000</f>
        <v>6000</v>
      </c>
      <c r="E109" s="1">
        <v>6000</v>
      </c>
    </row>
    <row r="110" spans="1:5" ht="12.75">
      <c r="A110" s="31"/>
      <c r="B110" s="48" t="s">
        <v>37</v>
      </c>
      <c r="C110" s="8">
        <v>25000</v>
      </c>
      <c r="D110" s="8">
        <v>25000</v>
      </c>
      <c r="E110" s="1">
        <v>1457</v>
      </c>
    </row>
    <row r="111" spans="1:5" ht="12.75">
      <c r="A111" s="31"/>
      <c r="B111" s="48" t="s">
        <v>125</v>
      </c>
      <c r="C111" s="8"/>
      <c r="D111" s="8">
        <v>4205</v>
      </c>
      <c r="E111" s="1">
        <v>4205</v>
      </c>
    </row>
    <row r="112" spans="1:5" ht="13.5" thickBot="1">
      <c r="A112" s="31"/>
      <c r="B112" s="62" t="s">
        <v>103</v>
      </c>
      <c r="C112" s="12"/>
      <c r="D112" s="12">
        <f>550+700+200+211+4438+100+1000+300-300+200</f>
        <v>7399</v>
      </c>
      <c r="E112" s="12">
        <v>6238</v>
      </c>
    </row>
    <row r="113" spans="1:10" ht="13.5" thickBot="1">
      <c r="A113" s="34"/>
      <c r="B113" s="50" t="s">
        <v>17</v>
      </c>
      <c r="C113" s="15">
        <f>SUM(C100:C112)</f>
        <v>309350</v>
      </c>
      <c r="D113" s="2">
        <f>SUM(D100:D112)</f>
        <v>401551</v>
      </c>
      <c r="E113" s="2">
        <f>SUM(E100:E112)</f>
        <v>109929</v>
      </c>
      <c r="J113" s="81"/>
    </row>
    <row r="114" spans="1:5" ht="13.5" thickBot="1">
      <c r="A114" s="35" t="s">
        <v>11</v>
      </c>
      <c r="B114" s="51" t="s">
        <v>20</v>
      </c>
      <c r="C114" s="14">
        <f>C99+C113</f>
        <v>894407</v>
      </c>
      <c r="D114" s="2">
        <f>D99+D113</f>
        <v>986608</v>
      </c>
      <c r="E114" s="2">
        <f>E99+E113</f>
        <v>297751</v>
      </c>
    </row>
    <row r="115" spans="1:5" ht="13.5" thickBot="1">
      <c r="A115" s="37"/>
      <c r="B115" s="50" t="s">
        <v>43</v>
      </c>
      <c r="C115" s="52"/>
      <c r="D115" s="39"/>
      <c r="E115" s="4"/>
    </row>
    <row r="116" spans="1:5" ht="13.5" thickBot="1">
      <c r="A116" s="53"/>
      <c r="B116" s="17" t="s">
        <v>54</v>
      </c>
      <c r="C116" s="16">
        <v>0</v>
      </c>
      <c r="D116" s="39">
        <v>0</v>
      </c>
      <c r="E116" s="22"/>
    </row>
    <row r="117" spans="1:5" ht="13.5" thickBot="1">
      <c r="A117" s="53"/>
      <c r="B117" s="43" t="s">
        <v>55</v>
      </c>
      <c r="C117" s="54">
        <f>SUM(C116)</f>
        <v>0</v>
      </c>
      <c r="D117" s="55">
        <f>SUM(D116)</f>
        <v>0</v>
      </c>
      <c r="E117" s="22"/>
    </row>
    <row r="118" spans="1:5" ht="12.75">
      <c r="A118" s="31"/>
      <c r="B118" s="48" t="s">
        <v>2</v>
      </c>
      <c r="C118" s="13">
        <v>10000</v>
      </c>
      <c r="D118" s="57">
        <v>10000</v>
      </c>
      <c r="E118" s="57">
        <v>6200</v>
      </c>
    </row>
    <row r="119" spans="1:5" ht="13.5" thickBot="1">
      <c r="A119" s="31"/>
      <c r="B119" s="49" t="s">
        <v>26</v>
      </c>
      <c r="C119" s="16"/>
      <c r="D119" s="29"/>
      <c r="E119" s="12"/>
    </row>
    <row r="120" spans="1:5" ht="13.5" thickBot="1">
      <c r="A120" s="34"/>
      <c r="B120" s="50" t="s">
        <v>18</v>
      </c>
      <c r="C120" s="14">
        <f>SUM(C118:C119)</f>
        <v>10000</v>
      </c>
      <c r="D120" s="2">
        <f>SUM(D118:D119)</f>
        <v>10000</v>
      </c>
      <c r="E120" s="2">
        <f>SUM(E118:E119)</f>
        <v>6200</v>
      </c>
    </row>
    <row r="121" spans="1:5" ht="13.5" thickBot="1">
      <c r="A121" s="36" t="s">
        <v>12</v>
      </c>
      <c r="B121" s="21" t="s">
        <v>16</v>
      </c>
      <c r="C121" s="14">
        <f>+C117+C120</f>
        <v>10000</v>
      </c>
      <c r="D121" s="2">
        <f>+D117+D120</f>
        <v>10000</v>
      </c>
      <c r="E121" s="2">
        <f>+E117+E120</f>
        <v>6200</v>
      </c>
    </row>
    <row r="122" spans="1:10" ht="13.5" thickBot="1">
      <c r="A122" s="36"/>
      <c r="B122" s="51" t="s">
        <v>23</v>
      </c>
      <c r="C122" s="22">
        <v>1365874</v>
      </c>
      <c r="D122" s="22">
        <v>2156510</v>
      </c>
      <c r="E122" s="4">
        <v>0</v>
      </c>
      <c r="J122" s="75"/>
    </row>
    <row r="123" spans="1:10" ht="13.5" thickBot="1">
      <c r="A123" s="36" t="s">
        <v>24</v>
      </c>
      <c r="B123" s="21" t="s">
        <v>25</v>
      </c>
      <c r="C123" s="14">
        <f>SUM(C122)</f>
        <v>1365874</v>
      </c>
      <c r="D123" s="2">
        <f>SUM(D122)</f>
        <v>2156510</v>
      </c>
      <c r="E123" s="2">
        <f>SUM(E122)</f>
        <v>0</v>
      </c>
      <c r="J123" s="81"/>
    </row>
    <row r="124" spans="1:7" ht="13.5" thickBot="1">
      <c r="A124" s="36" t="s">
        <v>7</v>
      </c>
      <c r="B124" s="50" t="s">
        <v>32</v>
      </c>
      <c r="C124" s="14">
        <f>SUM(C114,C121,C123)</f>
        <v>2270281</v>
      </c>
      <c r="D124" s="2">
        <f>SUM(D114,D121,D123)</f>
        <v>3153118</v>
      </c>
      <c r="E124" s="2">
        <f>SUM(E114,E121,E123)</f>
        <v>303951</v>
      </c>
      <c r="G124" s="76"/>
    </row>
    <row r="125" spans="1:5" ht="13.5" thickBot="1">
      <c r="A125" s="23"/>
      <c r="B125" s="56" t="s">
        <v>13</v>
      </c>
      <c r="C125" s="16"/>
      <c r="D125" s="4"/>
      <c r="E125" s="4"/>
    </row>
    <row r="126" spans="1:5" ht="13.5" thickBot="1">
      <c r="A126" s="36" t="s">
        <v>8</v>
      </c>
      <c r="B126" s="50" t="s">
        <v>14</v>
      </c>
      <c r="C126" s="14">
        <f>SUM(C125)</f>
        <v>0</v>
      </c>
      <c r="D126" s="2">
        <f>SUM(D125)</f>
        <v>0</v>
      </c>
      <c r="E126" s="2">
        <f>SUM(E125)</f>
        <v>0</v>
      </c>
    </row>
    <row r="127" spans="1:5" ht="13.5" thickBot="1">
      <c r="A127" s="21" t="s">
        <v>15</v>
      </c>
      <c r="B127" s="50"/>
      <c r="C127" s="14">
        <f>SUM(C126,C124,C90)</f>
        <v>15101811</v>
      </c>
      <c r="D127" s="2">
        <f>SUM(D126,D124,D90)</f>
        <v>16357087</v>
      </c>
      <c r="E127" s="2">
        <f>SUM(E126,E124,E90)</f>
        <v>3789764</v>
      </c>
    </row>
    <row r="129" ht="12.75">
      <c r="D129" s="19"/>
    </row>
    <row r="130" spans="4:5" ht="12.75">
      <c r="D130" s="19"/>
      <c r="E130" s="19"/>
    </row>
    <row r="131" ht="12.75">
      <c r="D131" s="19"/>
    </row>
    <row r="132" spans="4:10" ht="12.75">
      <c r="D132" s="19"/>
      <c r="J132" s="75"/>
    </row>
    <row r="133" spans="4:10" ht="12.75">
      <c r="D133" s="19"/>
      <c r="E133" s="19"/>
      <c r="J133" s="81"/>
    </row>
    <row r="134" ht="12.75">
      <c r="D134" s="19"/>
    </row>
  </sheetData>
  <sheetProtection/>
  <mergeCells count="5">
    <mergeCell ref="A10:B10"/>
    <mergeCell ref="A83:B83"/>
    <mergeCell ref="D5:E5"/>
    <mergeCell ref="A7:E7"/>
    <mergeCell ref="A8:E8"/>
  </mergeCells>
  <printOptions horizontalCentered="1"/>
  <pageMargins left="0" right="0.5905511811023623" top="0" bottom="0.35433070866141736" header="0.31496062992125984" footer="0.31496062992125984"/>
  <pageSetup fitToWidth="0" horizontalDpi="600" verticalDpi="600" orientation="portrait" paperSize="9" scale="75" r:id="rId1"/>
  <rowBreaks count="1" manualBreakCount="1"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2019-05-09T08:26:10Z</cp:lastPrinted>
  <dcterms:created xsi:type="dcterms:W3CDTF">1997-01-17T14:02:09Z</dcterms:created>
  <dcterms:modified xsi:type="dcterms:W3CDTF">2019-05-09T08:26:12Z</dcterms:modified>
  <cp:category/>
  <cp:version/>
  <cp:contentType/>
  <cp:contentStatus/>
</cp:coreProperties>
</file>