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5" yWindow="645" windowWidth="12120" windowHeight="11595" tabRatio="749" activeTab="0"/>
  </bookViews>
  <sheets>
    <sheet name="6. sz. mell" sheetId="1" r:id="rId1"/>
    <sheet name="7. sz. mell" sheetId="2" r:id="rId2"/>
  </sheets>
  <definedNames/>
  <calcPr fullCalcOnLoad="1"/>
</workbook>
</file>

<file path=xl/sharedStrings.xml><?xml version="1.0" encoding="utf-8"?>
<sst xmlns="http://schemas.openxmlformats.org/spreadsheetml/2006/main" count="195" uniqueCount="173">
  <si>
    <t>MEGNEVEZÉS</t>
  </si>
  <si>
    <t xml:space="preserve">Társasházak támogatása  </t>
  </si>
  <si>
    <t>Kölcsönnyújtás lakásvásárláshoz,felújításhoz,helyi támogatás</t>
  </si>
  <si>
    <t>Belváros-Lipótváros Önkormányzata felújítási kiadásainak részletezése</t>
  </si>
  <si>
    <t>Belváros-Lipótváros Önkormányzata felhalmozási kiadásainak részletezése</t>
  </si>
  <si>
    <t>I.</t>
  </si>
  <si>
    <t>Egyházi Épületekért Közalapítvány támogatása</t>
  </si>
  <si>
    <t>II.</t>
  </si>
  <si>
    <t>III.</t>
  </si>
  <si>
    <t>Torockó-Énlaka értékvédő program támogatása</t>
  </si>
  <si>
    <t>Rendkívüli társasházi támogatás</t>
  </si>
  <si>
    <t>1.</t>
  </si>
  <si>
    <t>2.</t>
  </si>
  <si>
    <t>Felhalmozási finanszírozási kiadások</t>
  </si>
  <si>
    <t>Felhalmozási finanszírozási kiadások összesen</t>
  </si>
  <si>
    <t>Mindösszesen: (I.+II.+III.)</t>
  </si>
  <si>
    <t>Kölcsönnyújtás összesen:</t>
  </si>
  <si>
    <t>Összesen:</t>
  </si>
  <si>
    <t>Felhalmozási kiadások összesen:</t>
  </si>
  <si>
    <t>Felhalmozási célú pénzeszközátadás ÁH-n kívűlre összesen:</t>
  </si>
  <si>
    <t>Felújítások összesen:</t>
  </si>
  <si>
    <t>Szervita tér felszinének rendezése</t>
  </si>
  <si>
    <t>Felhalmozási célú céltartalék</t>
  </si>
  <si>
    <t>3.</t>
  </si>
  <si>
    <t>Felhalmozási célú tartalék összesen</t>
  </si>
  <si>
    <t>Belgrád rkp.27. alatt létesítendő nyugdíjas és turisztikai központ kialakítása</t>
  </si>
  <si>
    <t>100%-os önkorm.tul. Ingatlanokban kazán felújítása áthúzódó</t>
  </si>
  <si>
    <t>Felhalmozási célú kölcsön nyújtása</t>
  </si>
  <si>
    <t>2015.</t>
  </si>
  <si>
    <t>6.számú melléklet</t>
  </si>
  <si>
    <t>ezer Ft-ban</t>
  </si>
  <si>
    <t>7.számú melléklet</t>
  </si>
  <si>
    <t>Életjáradéki szerződések</t>
  </si>
  <si>
    <t xml:space="preserve">      -Pályázat kerékpár tároló elhelyezésére</t>
  </si>
  <si>
    <t xml:space="preserve">      -Zöldpályázat belső udvarokhoz</t>
  </si>
  <si>
    <t>Egyéb felhalmozási kiadások összesen (1.+2.+3)</t>
  </si>
  <si>
    <t>Aranytíz Kft. Támogatása</t>
  </si>
  <si>
    <t>Tulajdoni hányad alapján célbefizetés</t>
  </si>
  <si>
    <t>Polgármesteri Hivatal tárgyi eszköz beszerzés</t>
  </si>
  <si>
    <t>Parkolási tevékenységhez kapcsolódó tárgyi eszköz beszerzés</t>
  </si>
  <si>
    <t>Bérletijog közös megegyezéssel történő megszüntetése</t>
  </si>
  <si>
    <t>Közterület-felügyelet beruházásai</t>
  </si>
  <si>
    <t>BLESZ beruházásai</t>
  </si>
  <si>
    <t>BLESZ-nél felmerülő felújítása</t>
  </si>
  <si>
    <t>Gazdasági szervezettel nem rendelkező költségveti szervek beruházásai</t>
  </si>
  <si>
    <t>Érvényes előirányzat</t>
  </si>
  <si>
    <t>Módosított előirányzat</t>
  </si>
  <si>
    <t>Nagysándor J.u.2.kémény és gázvezeték felújítása</t>
  </si>
  <si>
    <t>Kossuth L.u.3.villamos mérőhely kialakítása</t>
  </si>
  <si>
    <t>Belgrád rkp.22. 3-as albetét átalakítása</t>
  </si>
  <si>
    <t>Önkormányzatati tulajdoni lakásokban kémény korszerűsítése</t>
  </si>
  <si>
    <t>Kecskeméti u.9. fsz.A002 helyiség felújítása</t>
  </si>
  <si>
    <t>Önkormányzati tulajdonú ingatlanokban üzemelő lift felújítása</t>
  </si>
  <si>
    <t>Zrínyi u. és Nádor u.kereszteződésébeb burkolatcsere</t>
  </si>
  <si>
    <t>Padok felújítása a Károlyi kertben és a Honvéd téren</t>
  </si>
  <si>
    <t>Társasházak felújítása</t>
  </si>
  <si>
    <t>Nádor u.6.V.em.terasz felújítása</t>
  </si>
  <si>
    <t>Kossuth L.u.14-16.fsz.11. helyiség felújítása</t>
  </si>
  <si>
    <t>Molnár u.53.fsz.2.lakás elektromos és gépészeti felújítás</t>
  </si>
  <si>
    <t>Célbefizetés tulajdoni hányad alapján, tárgyévi</t>
  </si>
  <si>
    <t>Bástya u. 12. sz. alatti tervtár szigetelése</t>
  </si>
  <si>
    <t>Akadémia utca rendelő felújítása, korszerűsítése</t>
  </si>
  <si>
    <t>Sas u. 5. fsz. 2. bérlakás fűtés korszerűsítése</t>
  </si>
  <si>
    <t>Október 6. u. 5. 1. em. 1. fűtés korszerűsítés</t>
  </si>
  <si>
    <t>Szerb u. 13. fsz. 3. fűtéskorszerűsítése</t>
  </si>
  <si>
    <t>Átmeneti lakások felújítása</t>
  </si>
  <si>
    <t>Molnár u. 22-24. fsz. 9. önkormányzati lakás fűtési rendszerének rekonstrukciója</t>
  </si>
  <si>
    <t>Bp. V. Bihari J. u. 18. II. em. 15. fűtéskorszerűsítése</t>
  </si>
  <si>
    <t>Bp. V. Báthory u. 3. II. em. 10. bérlakás vízvezeték renszerének felújítása</t>
  </si>
  <si>
    <t>Kazánok 2014. évi felújítása áthúzódó</t>
  </si>
  <si>
    <t>Áthúzódó kötelezettségek</t>
  </si>
  <si>
    <t>Kémény bélelési- felújítási munkálatok kivitelezése</t>
  </si>
  <si>
    <t>Virágmadár szobor</t>
  </si>
  <si>
    <t>Vízmérők felszerelése</t>
  </si>
  <si>
    <t>Batthyány örökmécses és környezete rekontrukciója</t>
  </si>
  <si>
    <t>Pilvax köz mélygarázs kialakítása és felszínrendezés terveztetése</t>
  </si>
  <si>
    <t>Molnár utca 27. mozgássérült lift kiépítése</t>
  </si>
  <si>
    <t>Mérleg u.9. felvonó kialakítása</t>
  </si>
  <si>
    <t>Új gyalogos átkelőhelyek létesítése az Irányi utcán keresztül a Váci utca vonalában</t>
  </si>
  <si>
    <t>Buszmegállók és turistabusz parkolók kialakítása az id.Antal József rakparton</t>
  </si>
  <si>
    <t>József nádor tér 10.fe.1. fűtés kialakítása, kémény bélelése</t>
  </si>
  <si>
    <t>Nádor u.5.II.em.1/a. villamos mérőhely képítése</t>
  </si>
  <si>
    <t>Báthory u. 18. épületre történő emeletépítés és tetőtér beépítés koncepcióterve</t>
  </si>
  <si>
    <t>Nádor u. 5. 2. em 1/a villany mérőhely kiépítése</t>
  </si>
  <si>
    <t>Bástya u. 1- 11. telek vételár és kapcsolódó költségek</t>
  </si>
  <si>
    <t>Erzsébet tér 4. légkondícionáló felújítása</t>
  </si>
  <si>
    <t>Galamb utca rekonstrukció</t>
  </si>
  <si>
    <t>Bérletijog közös megegyezéssel történő megszüntetése áthúzódó</t>
  </si>
  <si>
    <t>Rendkívüli társasházi támogatás áthúzódó</t>
  </si>
  <si>
    <t>Társasházak támogatása áthúzódó</t>
  </si>
  <si>
    <t>Áthúzódó kötelezettség felhalmozási célú pénzeszközátadás ÁH-n kívűlre összesen:</t>
  </si>
  <si>
    <t>Felhalmozási célú pénzeszközátadás ÁH-n kívűlre mindösszesen:</t>
  </si>
  <si>
    <t>Egyetem tér megújításának befejezése</t>
  </si>
  <si>
    <t>Szent István tér mélygarázs épület vételár hátralék</t>
  </si>
  <si>
    <t>Múzeum krt. 41. fszt. 1 lakás  fűtés kialakítás, tulajdonosi kötelezettség</t>
  </si>
  <si>
    <t>Új gyalogos átkelőhely létesítése Irányi utcán keresztül a Váci u. vonalában</t>
  </si>
  <si>
    <t>Belgrád rkp. 27. és Molnár u. társasházi kapuk cseréje</t>
  </si>
  <si>
    <t>Balaton Óvoda és Bölcsöde döntés előkészítő tanulmány készítése (Balaton u. 10.)</t>
  </si>
  <si>
    <t>Balatonfenyvesi  Fenyves Part Panzió és Tábor felújítása</t>
  </si>
  <si>
    <t>Bp. V. Molnár u. 53. fsz. 2. bérlakás gépészeti és elektromos felújítás</t>
  </si>
  <si>
    <t>Bp. V. Múzeum krt. 21. I. em. 5. szám alatti lakás rendeltetésszerű állapotba hozatala</t>
  </si>
  <si>
    <t>Párizsi u. 1. fsz 14- es albetét felújítási munkái</t>
  </si>
  <si>
    <t>Molnár u. 53. fsz. 2. lakás gépészeti és elektromos felújítása során felmerült többletmunka és helyreállítási munkák</t>
  </si>
  <si>
    <t>Bp. V. Báthory u. 22. I. em. 2b. lakás rendeltetésszerű állapotba hozatalának költsége</t>
  </si>
  <si>
    <t>7 db lakás felújítása</t>
  </si>
  <si>
    <t>Bp. V. Alkotmány u. 19. V. em. 1. lakás rendeltetésszerű állapotba hozatalának költsége</t>
  </si>
  <si>
    <t>Bp. V. Ferenciek tere 7-8. IV. em. 8. rendeltetésszerű állapotba hozatal költsége</t>
  </si>
  <si>
    <t>Bp. V. Sas u. 3. II. em. 2/a.költségelvű lakás rendeltetésszerű állapotba hozatalának költsége</t>
  </si>
  <si>
    <t>Bp. V. Bajcsy-Zs. út 54. III. em. 24/a.bérlakásban gázszolgáltatás és fűtés helyreállítása</t>
  </si>
  <si>
    <t>Nádor u. 18. alatti műemlék épület fedélszerkezet és zárófödém megerős ill részleges helyreáll eng és kiv terv</t>
  </si>
  <si>
    <t>Múzeum krt 21. II., III. em feletti födém részleges csréjéről készítendő engedély és kiviteli terv</t>
  </si>
  <si>
    <t>Hercegprímás u. 13. III. emelet 26. albetét rendeltetésszerű használatra alkalmas állapot biztosítása érdekében szükséges felúj</t>
  </si>
  <si>
    <t>Hold u. 23. IV. em 15/a födémről statikai szakv-, és meger terv kész, új padló rétegrend kial, szabv égést elvez kiép, elektr hál</t>
  </si>
  <si>
    <t>Szervita tér felszínének rendezése támogatás</t>
  </si>
  <si>
    <t>Közbiztonság részére tárgyi eszköz beszerzése</t>
  </si>
  <si>
    <t>Városház utca és körny.burkolatrekonstrukció tervezés és műszaki lebonyolítás</t>
  </si>
  <si>
    <t>Városház utca és környéke megújításának előkészítése</t>
  </si>
  <si>
    <t>Vármegye utca 11-13. 13-as, 14-es albetét fűtés leválasztása</t>
  </si>
  <si>
    <t>Sas u. megújítása projekt tervezése ésműszaki lebonyolítása</t>
  </si>
  <si>
    <t>Vajkay u. kutyafuttató és park létesítése</t>
  </si>
  <si>
    <t>Múzeum krt. 41 fszt. 2 lakás fűtés kialakítás</t>
  </si>
  <si>
    <t>Balatonfenyvesi tábor orvosi szoba kialakítása</t>
  </si>
  <si>
    <t>Papnövelde utcai Bölcsödében és a Játékkal- Mesével Óvoda sószobák kialakítása</t>
  </si>
  <si>
    <t>Hercegprímás u.megújítása az Arany János u.és a Bank u.között projekt tervezése</t>
  </si>
  <si>
    <t>Vízmérő felszerelése önkormányzati tul ingatlanokba</t>
  </si>
  <si>
    <t>Zrínyi u. 12 hőmennyiség mérő felszerelés, lakás 9. sz. albetét</t>
  </si>
  <si>
    <t>Zrínyi utca 12 hőmennyiség mérő felszerelés, nl 6. sz. albetét</t>
  </si>
  <si>
    <t>Ferenczy István utca megújítása projekt tervezési és műszaki lebonyolítása</t>
  </si>
  <si>
    <t>Bárczy István utca megújítása projekt tervezési és műszaki lebonyolítási munkái</t>
  </si>
  <si>
    <t>V. kerület területén csikkgyűjtők elhelyezése</t>
  </si>
  <si>
    <t>Hold u. 13. címen szennyvízátemelő berendezés telepítése</t>
  </si>
  <si>
    <t>Mérleg u. 9. "Belvárosi Közösségi Tér" intézmény kialakítása</t>
  </si>
  <si>
    <t>Nádor u. 6. Gondozóház helységek klimatizálása</t>
  </si>
  <si>
    <t>"Új Hop On Hop Off buszmegállók és turistabusz parkolók kialakítása az id. Antal József rakparton"- hoz tartozó kivitelezés felének megfizetése a BKK- nak</t>
  </si>
  <si>
    <t>Honvéd u. 3. II. em. 7. lakás fürdőszoba felújítása</t>
  </si>
  <si>
    <t>Nádor u. 12., Hild József Általános Iskola használati melegvíz- rendszer korszerűsítése</t>
  </si>
  <si>
    <t>Báthory u. 24. fe. 1. szám alatti lakás rendeltetésszerű állapotba hozatalának költsége</t>
  </si>
  <si>
    <t>Bp. V. Kossuth L. u. 11. I. em. 7. lakás rendeltetésszerű állapotba hozatalának költsége</t>
  </si>
  <si>
    <t>Balatonszepezd üdülő nagykonyhai elszívó ernyő rendszerének kiépítése, felújítása</t>
  </si>
  <si>
    <t>Intézmények nyári felújítása</t>
  </si>
  <si>
    <t>Bihari u 15. II/14. lakás rendeltetésszerű állapotba hozatal</t>
  </si>
  <si>
    <t>Báthory u. 23. II/6a. lakás rendeltetésszerű állapotba hozatalának költsége</t>
  </si>
  <si>
    <t>Arany J. u. 33. fe.2/a. fűtéskorszerűsítés</t>
  </si>
  <si>
    <t>Báthori u. 5. 3/9. lakás rendeltetésszerű használatba hozatala</t>
  </si>
  <si>
    <t>Erzsébet tér- József nádor tér közti passzázs födém- megerősítési és közterület- felújítási munkálatok</t>
  </si>
  <si>
    <t>Erzsébet téri gránit burkolatú útpálya (Harmincad utca és József Attila utca között) felújítása</t>
  </si>
  <si>
    <t>Október 6. utca 5 II. em. 3 életveszélyes kémények és fűtési rendszer felújítása</t>
  </si>
  <si>
    <t>Október 6. utca 5 fszt. 1 Életveszélyes kémények és fűtési rendszer felújítása</t>
  </si>
  <si>
    <t>Kovács Béla szobor helyreállítása</t>
  </si>
  <si>
    <t>Játékkal- mesével Óvoda bővítése és ingatlancsere</t>
  </si>
  <si>
    <t>Balassi Bálint u. Markó u. és Balaton u. gyalogos átkelőhely kialakítása</t>
  </si>
  <si>
    <t>Battyányi örökmécses és környezete rekonstrukciója /gyalogos átkelő/ engedélyezési díj</t>
  </si>
  <si>
    <t>V. kerületi intézmények részére eszközbeszerzés (Hild J. és Szemere Ált. Isk)</t>
  </si>
  <si>
    <t>Kéthly Anna szobor elhelyezéséhez kapcsolódó beruházás</t>
  </si>
  <si>
    <t>Sas u. 20- 22. 2/3/a lakás rendeltetésszerű állapotba hozatala</t>
  </si>
  <si>
    <t>Olimpikonok fala burkolat</t>
  </si>
  <si>
    <t>Villamos mérőhelyek kiépítése önkormányzati tul ingatlanba</t>
  </si>
  <si>
    <t>Csenki Imre emléktábla, Váci u. 79.</t>
  </si>
  <si>
    <t>Sas u. 3. I/4., villanybojler cseréje</t>
  </si>
  <si>
    <t>Sas u. 3. I. em. 5. rendeltetésszerű állapotba hozatala</t>
  </si>
  <si>
    <t>Múzeum krt 21. zárópárkány veszélytelenítése és állagmegóvó helyreállítás</t>
  </si>
  <si>
    <t>Múzeum krt 21. lakások fűtéskorszerűsítése</t>
  </si>
  <si>
    <t>Báthory u. 18. tetőszerkezet felújítása</t>
  </si>
  <si>
    <t>Mérleg u. 9. II. em. 11. lakás kémény felújítása</t>
  </si>
  <si>
    <t>Október 6. u. 5. III. em. 3. kémény felújítása</t>
  </si>
  <si>
    <t>Báthori u. 5. Th tetőtér 24427/0/A/33 hrsz nyílászárók cseréje</t>
  </si>
  <si>
    <t>Bihari J u. 15. II. 12. - kémény felújítása, gépészeti munkák</t>
  </si>
  <si>
    <t>Szent I. krt. 5. IV/2/c, kémény felújítása</t>
  </si>
  <si>
    <t>Havas u. 2. IV. em. 1. bérlakás rendeltetésszerű használatba hozatala</t>
  </si>
  <si>
    <t>Alkotmány u. 19. V. em. 1. lakás nyílászáróinak cseréje</t>
  </si>
  <si>
    <t>Vámház krt. 14. fszt. 1., életvveszélyes kémények és fűtési rendszer helyreállítása</t>
  </si>
  <si>
    <t>Köztisztasági kommunális gépek beszerzésére felhalmozási célú pénzeszköz átadása BL Városüzemeltető Kft részére</t>
  </si>
  <si>
    <t>Erdélyi Zsuzsanna emléktábla készítés támogatása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</si>
</sst>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Ft&quot;"/>
    <numFmt numFmtId="173" formatCode="#,##0.0"/>
    <numFmt numFmtId="174" formatCode="#,##0.00\ &quot;Ft&quot;"/>
    <numFmt numFmtId="175" formatCode="#,##0.0\ &quot;Ft&quot;"/>
    <numFmt numFmtId="176" formatCode="[$-40E]yyyy\.\ mmmm\ d\.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8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8" applyNumberForma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9" borderId="1" applyNumberFormat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3" fontId="5" fillId="0" borderId="10" xfId="0" applyNumberFormat="1" applyFont="1" applyFill="1" applyBorder="1" applyAlignment="1">
      <alignment vertical="center" wrapText="1"/>
    </xf>
    <xf numFmtId="3" fontId="5" fillId="0" borderId="19" xfId="0" applyNumberFormat="1" applyFont="1" applyFill="1" applyBorder="1" applyAlignment="1">
      <alignment/>
    </xf>
    <xf numFmtId="0" fontId="5" fillId="0" borderId="1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5" fillId="0" borderId="18" xfId="0" applyNumberFormat="1" applyFont="1" applyFill="1" applyBorder="1" applyAlignment="1">
      <alignment vertical="center"/>
    </xf>
    <xf numFmtId="0" fontId="45" fillId="0" borderId="18" xfId="0" applyFont="1" applyFill="1" applyBorder="1" applyAlignment="1">
      <alignment/>
    </xf>
    <xf numFmtId="3" fontId="8" fillId="0" borderId="20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horizontal="right" vertical="center"/>
    </xf>
    <xf numFmtId="0" fontId="45" fillId="0" borderId="10" xfId="0" applyFont="1" applyFill="1" applyBorder="1" applyAlignment="1">
      <alignment vertical="center"/>
    </xf>
    <xf numFmtId="0" fontId="45" fillId="0" borderId="18" xfId="0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 vertical="center"/>
    </xf>
    <xf numFmtId="3" fontId="5" fillId="0" borderId="21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 vertical="center"/>
    </xf>
    <xf numFmtId="3" fontId="3" fillId="0" borderId="23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3" fontId="5" fillId="0" borderId="26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3" fontId="5" fillId="0" borderId="23" xfId="0" applyNumberFormat="1" applyFont="1" applyFill="1" applyBorder="1" applyAlignment="1">
      <alignment vertical="center"/>
    </xf>
    <xf numFmtId="3" fontId="5" fillId="0" borderId="27" xfId="0" applyNumberFormat="1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3" fontId="3" fillId="0" borderId="29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45" fillId="0" borderId="18" xfId="0" applyFont="1" applyFill="1" applyBorder="1" applyAlignment="1">
      <alignment vertical="center" wrapText="1"/>
    </xf>
    <xf numFmtId="172" fontId="45" fillId="0" borderId="18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0" fontId="46" fillId="0" borderId="2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17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3" fillId="0" borderId="30" xfId="0" applyFont="1" applyFill="1" applyBorder="1" applyAlignment="1">
      <alignment horizontal="center"/>
    </xf>
    <xf numFmtId="3" fontId="5" fillId="0" borderId="18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/>
    </xf>
    <xf numFmtId="3" fontId="5" fillId="0" borderId="11" xfId="0" applyNumberFormat="1" applyFont="1" applyFill="1" applyBorder="1" applyAlignment="1">
      <alignment vertical="center" wrapText="1"/>
    </xf>
    <xf numFmtId="3" fontId="5" fillId="0" borderId="31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vertical="center" wrapText="1"/>
    </xf>
    <xf numFmtId="3" fontId="3" fillId="0" borderId="13" xfId="0" applyNumberFormat="1" applyFont="1" applyFill="1" applyBorder="1" applyAlignment="1">
      <alignment vertical="center" wrapText="1"/>
    </xf>
    <xf numFmtId="0" fontId="5" fillId="0" borderId="30" xfId="0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3" fontId="5" fillId="0" borderId="17" xfId="0" applyNumberFormat="1" applyFont="1" applyFill="1" applyBorder="1" applyAlignment="1">
      <alignment vertical="center" wrapText="1"/>
    </xf>
    <xf numFmtId="0" fontId="6" fillId="0" borderId="14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6" fillId="0" borderId="11" xfId="0" applyFont="1" applyFill="1" applyBorder="1" applyAlignment="1">
      <alignment wrapText="1"/>
    </xf>
    <xf numFmtId="0" fontId="5" fillId="0" borderId="23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0" fontId="6" fillId="0" borderId="33" xfId="0" applyFont="1" applyFill="1" applyBorder="1" applyAlignment="1">
      <alignment/>
    </xf>
    <xf numFmtId="3" fontId="5" fillId="0" borderId="33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3" fontId="5" fillId="0" borderId="30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3" fontId="5" fillId="0" borderId="26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center" vertical="center"/>
    </xf>
    <xf numFmtId="3" fontId="5" fillId="0" borderId="34" xfId="0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45" fillId="0" borderId="33" xfId="0" applyFont="1" applyFill="1" applyBorder="1" applyAlignment="1">
      <alignment vertical="center"/>
    </xf>
    <xf numFmtId="3" fontId="5" fillId="0" borderId="33" xfId="0" applyNumberFormat="1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right" vertic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righ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92"/>
  <sheetViews>
    <sheetView tabSelected="1" zoomScalePageLayoutView="0" workbookViewId="0" topLeftCell="A67">
      <selection activeCell="H90" sqref="H90"/>
    </sheetView>
  </sheetViews>
  <sheetFormatPr defaultColWidth="9.00390625" defaultRowHeight="12.75"/>
  <cols>
    <col min="1" max="1" width="4.125" style="33" customWidth="1"/>
    <col min="2" max="2" width="76.625" style="33" customWidth="1"/>
    <col min="3" max="3" width="9.75390625" style="35" bestFit="1" customWidth="1"/>
    <col min="4" max="4" width="11.625" style="33" customWidth="1"/>
    <col min="5" max="16384" width="9.125" style="33" customWidth="1"/>
  </cols>
  <sheetData>
    <row r="1" spans="3:4" ht="12.75">
      <c r="C1" s="115" t="s">
        <v>29</v>
      </c>
      <c r="D1" s="115"/>
    </row>
    <row r="2" spans="2:4" ht="12.75">
      <c r="B2" s="114" t="s">
        <v>3</v>
      </c>
      <c r="C2" s="114"/>
      <c r="D2" s="114"/>
    </row>
    <row r="3" spans="2:4" ht="12.75">
      <c r="B3" s="114" t="s">
        <v>28</v>
      </c>
      <c r="C3" s="114"/>
      <c r="D3" s="114"/>
    </row>
    <row r="4" ht="13.5" thickBot="1">
      <c r="D4" s="34" t="s">
        <v>30</v>
      </c>
    </row>
    <row r="5" spans="2:4" ht="27" customHeight="1" thickBot="1">
      <c r="B5" s="36" t="s">
        <v>0</v>
      </c>
      <c r="C5" s="37" t="s">
        <v>45</v>
      </c>
      <c r="D5" s="38" t="s">
        <v>46</v>
      </c>
    </row>
    <row r="6" spans="2:4" ht="12.75">
      <c r="B6" s="39"/>
      <c r="C6" s="40"/>
      <c r="D6" s="41"/>
    </row>
    <row r="7" spans="2:4" ht="12.75">
      <c r="B7" s="14" t="s">
        <v>47</v>
      </c>
      <c r="C7" s="42">
        <f>22521+1240+1024+1005+1034+1208</f>
        <v>28032</v>
      </c>
      <c r="D7" s="43">
        <f>22521+1240+1024+1005+1034+1208</f>
        <v>28032</v>
      </c>
    </row>
    <row r="8" spans="2:4" ht="12.75">
      <c r="B8" s="14" t="s">
        <v>48</v>
      </c>
      <c r="C8" s="42">
        <v>137</v>
      </c>
      <c r="D8" s="43">
        <v>137</v>
      </c>
    </row>
    <row r="9" spans="2:4" ht="12.75">
      <c r="B9" s="14" t="s">
        <v>49</v>
      </c>
      <c r="C9" s="42">
        <v>328</v>
      </c>
      <c r="D9" s="43">
        <v>328</v>
      </c>
    </row>
    <row r="10" spans="2:4" ht="12.75">
      <c r="B10" s="14" t="s">
        <v>50</v>
      </c>
      <c r="C10" s="42">
        <v>2971</v>
      </c>
      <c r="D10" s="43">
        <v>2971</v>
      </c>
    </row>
    <row r="11" spans="2:4" ht="12.75">
      <c r="B11" s="14" t="s">
        <v>51</v>
      </c>
      <c r="C11" s="42">
        <v>395</v>
      </c>
      <c r="D11" s="43">
        <v>395</v>
      </c>
    </row>
    <row r="12" spans="2:4" ht="12.75">
      <c r="B12" s="14" t="s">
        <v>52</v>
      </c>
      <c r="C12" s="42">
        <v>2206</v>
      </c>
      <c r="D12" s="43">
        <v>2206</v>
      </c>
    </row>
    <row r="13" spans="2:4" ht="12.75">
      <c r="B13" s="14" t="s">
        <v>85</v>
      </c>
      <c r="C13" s="42">
        <v>968</v>
      </c>
      <c r="D13" s="43">
        <v>968</v>
      </c>
    </row>
    <row r="14" spans="2:4" ht="12.75">
      <c r="B14" s="14" t="s">
        <v>53</v>
      </c>
      <c r="C14" s="42">
        <v>1035</v>
      </c>
      <c r="D14" s="43">
        <v>1035</v>
      </c>
    </row>
    <row r="15" spans="2:4" ht="12.75">
      <c r="B15" s="14" t="s">
        <v>54</v>
      </c>
      <c r="C15" s="42">
        <v>1288</v>
      </c>
      <c r="D15" s="43">
        <v>1288</v>
      </c>
    </row>
    <row r="16" spans="2:4" ht="12.75">
      <c r="B16" s="14" t="s">
        <v>55</v>
      </c>
      <c r="C16" s="42">
        <f>24304</f>
        <v>24304</v>
      </c>
      <c r="D16" s="43">
        <f>24304+56079</f>
        <v>80383</v>
      </c>
    </row>
    <row r="17" spans="2:4" ht="12.75">
      <c r="B17" s="14" t="s">
        <v>56</v>
      </c>
      <c r="C17" s="42">
        <v>4533</v>
      </c>
      <c r="D17" s="43">
        <v>4533</v>
      </c>
    </row>
    <row r="18" spans="2:4" ht="12.75">
      <c r="B18" s="14" t="s">
        <v>57</v>
      </c>
      <c r="C18" s="42">
        <v>3625</v>
      </c>
      <c r="D18" s="43">
        <v>3625</v>
      </c>
    </row>
    <row r="19" spans="2:4" ht="12.75">
      <c r="B19" s="14" t="s">
        <v>58</v>
      </c>
      <c r="C19" s="42">
        <v>1770</v>
      </c>
      <c r="D19" s="43">
        <v>1770</v>
      </c>
    </row>
    <row r="20" spans="2:4" ht="12.75">
      <c r="B20" s="14" t="s">
        <v>59</v>
      </c>
      <c r="C20" s="42">
        <v>2960</v>
      </c>
      <c r="D20" s="43">
        <v>2960</v>
      </c>
    </row>
    <row r="21" spans="2:4" ht="12.75">
      <c r="B21" s="14" t="s">
        <v>69</v>
      </c>
      <c r="C21" s="42">
        <v>7143</v>
      </c>
      <c r="D21" s="43">
        <v>7143</v>
      </c>
    </row>
    <row r="22" spans="2:4" ht="12.75">
      <c r="B22" s="13" t="s">
        <v>60</v>
      </c>
      <c r="C22" s="42">
        <v>59852</v>
      </c>
      <c r="D22" s="43">
        <v>59852</v>
      </c>
    </row>
    <row r="23" spans="2:4" ht="12.75">
      <c r="B23" s="14" t="s">
        <v>61</v>
      </c>
      <c r="C23" s="42">
        <v>3500</v>
      </c>
      <c r="D23" s="43">
        <v>3500</v>
      </c>
    </row>
    <row r="24" spans="2:4" ht="12.75">
      <c r="B24" s="14" t="s">
        <v>62</v>
      </c>
      <c r="C24" s="42">
        <v>221</v>
      </c>
      <c r="D24" s="43">
        <v>221</v>
      </c>
    </row>
    <row r="25" spans="2:4" ht="12.75">
      <c r="B25" s="13" t="s">
        <v>63</v>
      </c>
      <c r="C25" s="42">
        <v>1045</v>
      </c>
      <c r="D25" s="43">
        <v>1045</v>
      </c>
    </row>
    <row r="26" spans="2:4" ht="12.75">
      <c r="B26" s="13" t="s">
        <v>64</v>
      </c>
      <c r="C26" s="42">
        <v>1929</v>
      </c>
      <c r="D26" s="43">
        <v>1929</v>
      </c>
    </row>
    <row r="27" spans="2:4" ht="12.75">
      <c r="B27" s="13" t="s">
        <v>65</v>
      </c>
      <c r="C27" s="42">
        <v>6400</v>
      </c>
      <c r="D27" s="43">
        <v>6400</v>
      </c>
    </row>
    <row r="28" spans="2:4" ht="12.75">
      <c r="B28" s="15" t="s">
        <v>66</v>
      </c>
      <c r="C28" s="42">
        <v>597</v>
      </c>
      <c r="D28" s="43">
        <v>597</v>
      </c>
    </row>
    <row r="29" spans="2:4" ht="12.75">
      <c r="B29" s="16" t="s">
        <v>67</v>
      </c>
      <c r="C29" s="42">
        <v>3102</v>
      </c>
      <c r="D29" s="43">
        <v>3102</v>
      </c>
    </row>
    <row r="30" spans="2:4" ht="12.75">
      <c r="B30" s="16" t="s">
        <v>68</v>
      </c>
      <c r="C30" s="42">
        <v>3776</v>
      </c>
      <c r="D30" s="43">
        <v>3776</v>
      </c>
    </row>
    <row r="31" spans="2:4" ht="13.5" thickBot="1">
      <c r="B31" s="44" t="s">
        <v>71</v>
      </c>
      <c r="C31" s="45">
        <v>11507</v>
      </c>
      <c r="D31" s="46">
        <v>11507</v>
      </c>
    </row>
    <row r="32" spans="2:4" ht="13.5" thickBot="1">
      <c r="B32" s="47" t="s">
        <v>70</v>
      </c>
      <c r="C32" s="57">
        <f>SUM(C7:C31)</f>
        <v>173624</v>
      </c>
      <c r="D32" s="48">
        <f>SUM(D7:D31)</f>
        <v>229703</v>
      </c>
    </row>
    <row r="33" spans="2:4" ht="12.75">
      <c r="B33" s="41" t="s">
        <v>26</v>
      </c>
      <c r="C33" s="107">
        <v>34445</v>
      </c>
      <c r="D33" s="107">
        <v>34445</v>
      </c>
    </row>
    <row r="34" spans="2:4" ht="12.75">
      <c r="B34" s="50" t="s">
        <v>37</v>
      </c>
      <c r="C34" s="49">
        <v>20000</v>
      </c>
      <c r="D34" s="49">
        <v>20000</v>
      </c>
    </row>
    <row r="35" spans="2:4" ht="12.75">
      <c r="B35" s="50" t="s">
        <v>43</v>
      </c>
      <c r="C35" s="49">
        <v>8000</v>
      </c>
      <c r="D35" s="49">
        <v>8000</v>
      </c>
    </row>
    <row r="36" spans="2:4" ht="25.5">
      <c r="B36" s="51" t="s">
        <v>109</v>
      </c>
      <c r="C36" s="21">
        <v>7898</v>
      </c>
      <c r="D36" s="21">
        <v>7898</v>
      </c>
    </row>
    <row r="37" spans="2:4" ht="12.75">
      <c r="B37" s="25" t="s">
        <v>98</v>
      </c>
      <c r="C37" s="21">
        <v>5570</v>
      </c>
      <c r="D37" s="21">
        <v>5570</v>
      </c>
    </row>
    <row r="38" spans="2:4" ht="27.75" customHeight="1">
      <c r="B38" s="51" t="s">
        <v>112</v>
      </c>
      <c r="C38" s="21">
        <v>4893</v>
      </c>
      <c r="D38" s="21">
        <v>4893</v>
      </c>
    </row>
    <row r="39" spans="2:4" ht="12.75">
      <c r="B39" s="52" t="s">
        <v>99</v>
      </c>
      <c r="C39" s="21">
        <v>589</v>
      </c>
      <c r="D39" s="21">
        <v>589</v>
      </c>
    </row>
    <row r="40" spans="2:4" ht="12.75">
      <c r="B40" s="25" t="s">
        <v>100</v>
      </c>
      <c r="C40" s="21">
        <v>1102</v>
      </c>
      <c r="D40" s="21">
        <v>1102</v>
      </c>
    </row>
    <row r="41" spans="2:4" ht="12.75">
      <c r="B41" s="25" t="s">
        <v>101</v>
      </c>
      <c r="C41" s="21">
        <v>1640</v>
      </c>
      <c r="D41" s="21">
        <v>1640</v>
      </c>
    </row>
    <row r="42" spans="2:4" ht="12.75">
      <c r="B42" s="25" t="s">
        <v>110</v>
      </c>
      <c r="C42" s="21">
        <v>2368</v>
      </c>
      <c r="D42" s="21">
        <v>2368</v>
      </c>
    </row>
    <row r="43" spans="2:4" ht="25.5">
      <c r="B43" s="51" t="s">
        <v>102</v>
      </c>
      <c r="C43" s="21">
        <v>1642</v>
      </c>
      <c r="D43" s="21">
        <v>1642</v>
      </c>
    </row>
    <row r="44" spans="2:4" ht="12.75">
      <c r="B44" s="25" t="s">
        <v>103</v>
      </c>
      <c r="C44" s="21">
        <v>3736</v>
      </c>
      <c r="D44" s="21">
        <v>3736</v>
      </c>
    </row>
    <row r="45" spans="2:4" ht="29.25" customHeight="1">
      <c r="B45" s="51" t="s">
        <v>111</v>
      </c>
      <c r="C45" s="21">
        <v>5860</v>
      </c>
      <c r="D45" s="21">
        <v>5860</v>
      </c>
    </row>
    <row r="46" spans="2:4" ht="12.75">
      <c r="B46" s="25" t="s">
        <v>104</v>
      </c>
      <c r="C46" s="21">
        <v>25099</v>
      </c>
      <c r="D46" s="21">
        <v>25099</v>
      </c>
    </row>
    <row r="47" spans="2:4" ht="12.75">
      <c r="B47" s="25" t="s">
        <v>105</v>
      </c>
      <c r="C47" s="21">
        <f>2020+5439</f>
        <v>7459</v>
      </c>
      <c r="D47" s="21">
        <f>2020+5439</f>
        <v>7459</v>
      </c>
    </row>
    <row r="48" spans="2:4" ht="12.75">
      <c r="B48" s="25" t="s">
        <v>106</v>
      </c>
      <c r="C48" s="21">
        <f>2450+7474</f>
        <v>9924</v>
      </c>
      <c r="D48" s="21">
        <f>2450+7474</f>
        <v>9924</v>
      </c>
    </row>
    <row r="49" spans="2:4" ht="12.75">
      <c r="B49" s="25" t="s">
        <v>107</v>
      </c>
      <c r="C49" s="21">
        <v>4189</v>
      </c>
      <c r="D49" s="21">
        <v>4189</v>
      </c>
    </row>
    <row r="50" spans="2:4" ht="12.75">
      <c r="B50" s="25" t="s">
        <v>108</v>
      </c>
      <c r="C50" s="21">
        <v>964</v>
      </c>
      <c r="D50" s="21">
        <v>964</v>
      </c>
    </row>
    <row r="51" spans="2:4" ht="12.75">
      <c r="B51" s="50" t="s">
        <v>55</v>
      </c>
      <c r="C51" s="21">
        <v>44345</v>
      </c>
      <c r="D51" s="21">
        <f>44345+1927</f>
        <v>46272</v>
      </c>
    </row>
    <row r="52" spans="2:4" ht="12.75">
      <c r="B52" s="25" t="s">
        <v>134</v>
      </c>
      <c r="C52" s="21">
        <v>1333</v>
      </c>
      <c r="D52" s="21">
        <v>1333</v>
      </c>
    </row>
    <row r="53" spans="2:4" ht="12.75">
      <c r="B53" s="17" t="s">
        <v>145</v>
      </c>
      <c r="C53" s="21">
        <v>81861</v>
      </c>
      <c r="D53" s="21">
        <v>81861</v>
      </c>
    </row>
    <row r="54" spans="2:4" ht="12.75">
      <c r="B54" s="17" t="s">
        <v>135</v>
      </c>
      <c r="C54" s="21">
        <v>3091</v>
      </c>
      <c r="D54" s="21">
        <v>3091</v>
      </c>
    </row>
    <row r="55" spans="2:4" ht="12.75">
      <c r="B55" s="17" t="s">
        <v>154</v>
      </c>
      <c r="C55" s="21">
        <v>127</v>
      </c>
      <c r="D55" s="21">
        <v>127</v>
      </c>
    </row>
    <row r="56" spans="2:4" ht="12.75">
      <c r="B56" s="17" t="s">
        <v>136</v>
      </c>
      <c r="C56" s="21">
        <v>179</v>
      </c>
      <c r="D56" s="21">
        <v>179</v>
      </c>
    </row>
    <row r="57" spans="2:4" ht="12.75">
      <c r="B57" s="17" t="s">
        <v>146</v>
      </c>
      <c r="C57" s="21">
        <v>3636</v>
      </c>
      <c r="D57" s="21">
        <v>3636</v>
      </c>
    </row>
    <row r="58" spans="2:4" ht="12.75">
      <c r="B58" s="17" t="s">
        <v>147</v>
      </c>
      <c r="C58" s="21">
        <v>2598</v>
      </c>
      <c r="D58" s="21">
        <v>2598</v>
      </c>
    </row>
    <row r="59" spans="2:4" ht="12.75">
      <c r="B59" s="22" t="s">
        <v>155</v>
      </c>
      <c r="C59" s="23">
        <v>5046</v>
      </c>
      <c r="D59" s="23">
        <v>5046</v>
      </c>
    </row>
    <row r="60" spans="2:4" ht="12.75">
      <c r="B60" s="17" t="s">
        <v>137</v>
      </c>
      <c r="C60" s="21">
        <v>8001</v>
      </c>
      <c r="D60" s="21">
        <v>8001</v>
      </c>
    </row>
    <row r="61" spans="2:4" ht="12.75">
      <c r="B61" s="17" t="s">
        <v>138</v>
      </c>
      <c r="C61" s="21">
        <v>1842</v>
      </c>
      <c r="D61" s="21">
        <v>1842</v>
      </c>
    </row>
    <row r="62" spans="2:4" ht="12.75">
      <c r="B62" s="18" t="s">
        <v>139</v>
      </c>
      <c r="C62" s="21">
        <v>90000</v>
      </c>
      <c r="D62" s="21">
        <v>90000</v>
      </c>
    </row>
    <row r="63" spans="2:4" ht="13.5" thickBot="1">
      <c r="B63" s="27" t="s">
        <v>148</v>
      </c>
      <c r="C63" s="108">
        <v>3449</v>
      </c>
      <c r="D63" s="108">
        <v>3449</v>
      </c>
    </row>
    <row r="64" spans="2:4" s="54" customFormat="1" ht="13.5" thickBot="1">
      <c r="B64" s="104"/>
      <c r="C64" s="105"/>
      <c r="D64" s="105"/>
    </row>
    <row r="65" spans="2:4" ht="27" customHeight="1" thickBot="1">
      <c r="B65" s="106" t="s">
        <v>0</v>
      </c>
      <c r="C65" s="37" t="s">
        <v>45</v>
      </c>
      <c r="D65" s="37" t="s">
        <v>46</v>
      </c>
    </row>
    <row r="66" spans="2:4" ht="12.75">
      <c r="B66" s="42" t="s">
        <v>140</v>
      </c>
      <c r="C66" s="103">
        <v>3077</v>
      </c>
      <c r="D66" s="103">
        <v>3077</v>
      </c>
    </row>
    <row r="67" spans="2:4" ht="12.75">
      <c r="B67" s="25" t="s">
        <v>141</v>
      </c>
      <c r="C67" s="21">
        <v>5249</v>
      </c>
      <c r="D67" s="21">
        <v>5249</v>
      </c>
    </row>
    <row r="68" spans="2:4" ht="12.75">
      <c r="B68" s="25" t="s">
        <v>142</v>
      </c>
      <c r="C68" s="21">
        <v>3714</v>
      </c>
      <c r="D68" s="21">
        <v>3714</v>
      </c>
    </row>
    <row r="69" spans="2:4" ht="12.75">
      <c r="B69" s="25" t="s">
        <v>143</v>
      </c>
      <c r="C69" s="21">
        <v>3778</v>
      </c>
      <c r="D69" s="21">
        <v>3778</v>
      </c>
    </row>
    <row r="70" spans="2:4" ht="12.75">
      <c r="B70" s="25" t="s">
        <v>144</v>
      </c>
      <c r="C70" s="21">
        <v>111974</v>
      </c>
      <c r="D70" s="21">
        <v>111974</v>
      </c>
    </row>
    <row r="71" spans="2:4" s="54" customFormat="1" ht="12.75">
      <c r="B71" s="24" t="s">
        <v>158</v>
      </c>
      <c r="C71" s="17"/>
      <c r="D71" s="53">
        <v>40</v>
      </c>
    </row>
    <row r="72" spans="2:4" s="54" customFormat="1" ht="12.75">
      <c r="B72" s="24" t="s">
        <v>159</v>
      </c>
      <c r="C72" s="17"/>
      <c r="D72" s="53">
        <v>4472</v>
      </c>
    </row>
    <row r="73" spans="2:4" s="54" customFormat="1" ht="12.75">
      <c r="B73" s="24" t="s">
        <v>160</v>
      </c>
      <c r="C73" s="17"/>
      <c r="D73" s="53">
        <v>13000</v>
      </c>
    </row>
    <row r="74" spans="2:4" s="54" customFormat="1" ht="12.75">
      <c r="B74" s="24" t="s">
        <v>161</v>
      </c>
      <c r="C74" s="17"/>
      <c r="D74" s="53">
        <v>43000</v>
      </c>
    </row>
    <row r="75" spans="2:4" s="54" customFormat="1" ht="12.75">
      <c r="B75" s="24" t="s">
        <v>162</v>
      </c>
      <c r="C75" s="17"/>
      <c r="D75" s="53">
        <v>11000</v>
      </c>
    </row>
    <row r="76" spans="2:4" s="54" customFormat="1" ht="12.75">
      <c r="B76" s="24" t="s">
        <v>163</v>
      </c>
      <c r="C76" s="17"/>
      <c r="D76" s="53">
        <v>378</v>
      </c>
    </row>
    <row r="77" spans="2:4" s="54" customFormat="1" ht="12.75">
      <c r="B77" s="24" t="s">
        <v>164</v>
      </c>
      <c r="C77" s="17"/>
      <c r="D77" s="53">
        <v>1411</v>
      </c>
    </row>
    <row r="78" spans="2:4" s="54" customFormat="1" ht="12.75">
      <c r="B78" s="24" t="s">
        <v>165</v>
      </c>
      <c r="C78" s="17"/>
      <c r="D78" s="53">
        <v>5190</v>
      </c>
    </row>
    <row r="79" spans="2:4" s="54" customFormat="1" ht="12.75">
      <c r="B79" s="24" t="s">
        <v>166</v>
      </c>
      <c r="C79" s="17"/>
      <c r="D79" s="53">
        <v>3291</v>
      </c>
    </row>
    <row r="80" spans="2:4" s="54" customFormat="1" ht="12.75">
      <c r="B80" s="24" t="s">
        <v>167</v>
      </c>
      <c r="C80" s="17"/>
      <c r="D80" s="53">
        <v>3044</v>
      </c>
    </row>
    <row r="81" spans="2:4" s="54" customFormat="1" ht="12.75">
      <c r="B81" s="24" t="s">
        <v>168</v>
      </c>
      <c r="C81" s="17"/>
      <c r="D81" s="53">
        <v>5929</v>
      </c>
    </row>
    <row r="82" spans="2:4" s="54" customFormat="1" ht="12.75">
      <c r="B82" s="24" t="s">
        <v>169</v>
      </c>
      <c r="C82" s="17"/>
      <c r="D82" s="53">
        <v>4595</v>
      </c>
    </row>
    <row r="83" spans="2:4" s="54" customFormat="1" ht="12.75">
      <c r="B83" s="24" t="s">
        <v>170</v>
      </c>
      <c r="C83" s="17"/>
      <c r="D83" s="53">
        <v>862</v>
      </c>
    </row>
    <row r="84" spans="2:4" ht="12.75">
      <c r="B84" s="14" t="s">
        <v>47</v>
      </c>
      <c r="C84" s="17"/>
      <c r="D84" s="32">
        <v>1872</v>
      </c>
    </row>
    <row r="85" spans="2:4" ht="15.75" thickBot="1">
      <c r="B85" s="55"/>
      <c r="C85" s="19"/>
      <c r="D85" s="20"/>
    </row>
    <row r="86" spans="2:4" ht="13.5" thickBot="1">
      <c r="B86" s="56" t="s">
        <v>17</v>
      </c>
      <c r="C86" s="57">
        <f>SUM(C33:C85)</f>
        <v>518678</v>
      </c>
      <c r="D86" s="57">
        <f>SUM(D33:D85)</f>
        <v>618689</v>
      </c>
    </row>
    <row r="87" spans="2:4" ht="13.5" thickBot="1">
      <c r="B87" s="56" t="s">
        <v>20</v>
      </c>
      <c r="C87" s="57">
        <f>+C32+C86</f>
        <v>692302</v>
      </c>
      <c r="D87" s="57">
        <f>+D32+D86</f>
        <v>848392</v>
      </c>
    </row>
    <row r="89" ht="12.75">
      <c r="D89" s="35"/>
    </row>
    <row r="91" ht="12.75">
      <c r="D91" s="35"/>
    </row>
    <row r="92" ht="12.75">
      <c r="D92" s="35"/>
    </row>
  </sheetData>
  <sheetProtection/>
  <mergeCells count="3">
    <mergeCell ref="B2:D2"/>
    <mergeCell ref="B3:D3"/>
    <mergeCell ref="C1:D1"/>
  </mergeCells>
  <printOptions/>
  <pageMargins left="0.5511811023622047" right="0.3937007874015748" top="0.7874015748031497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103"/>
  <sheetViews>
    <sheetView zoomScalePageLayoutView="0" workbookViewId="0" topLeftCell="A1">
      <selection activeCell="I32" sqref="I32"/>
    </sheetView>
  </sheetViews>
  <sheetFormatPr defaultColWidth="9.00390625" defaultRowHeight="12.75"/>
  <cols>
    <col min="1" max="1" width="2.625" style="58" customWidth="1"/>
    <col min="2" max="2" width="69.375" style="58" customWidth="1"/>
    <col min="3" max="3" width="9.75390625" style="60" bestFit="1" customWidth="1"/>
    <col min="4" max="4" width="9.875" style="60" bestFit="1" customWidth="1"/>
    <col min="5" max="16384" width="9.125" style="58" customWidth="1"/>
  </cols>
  <sheetData>
    <row r="3" spans="3:4" ht="12.75">
      <c r="C3" s="121" t="s">
        <v>31</v>
      </c>
      <c r="D3" s="121"/>
    </row>
    <row r="5" spans="1:4" ht="12.75">
      <c r="A5" s="120" t="s">
        <v>4</v>
      </c>
      <c r="B5" s="120"/>
      <c r="C5" s="120"/>
      <c r="D5" s="120"/>
    </row>
    <row r="6" spans="1:4" ht="12.75">
      <c r="A6" s="120" t="s">
        <v>28</v>
      </c>
      <c r="B6" s="120"/>
      <c r="C6" s="120"/>
      <c r="D6" s="120"/>
    </row>
    <row r="7" ht="13.5" thickBot="1">
      <c r="D7" s="59" t="s">
        <v>30</v>
      </c>
    </row>
    <row r="8" spans="1:8" ht="26.25" thickBot="1">
      <c r="A8" s="116" t="s">
        <v>0</v>
      </c>
      <c r="B8" s="117"/>
      <c r="C8" s="37" t="s">
        <v>45</v>
      </c>
      <c r="D8" s="37" t="s">
        <v>46</v>
      </c>
      <c r="E8" s="61"/>
      <c r="F8" s="61"/>
      <c r="G8" s="61"/>
      <c r="H8" s="61"/>
    </row>
    <row r="9" spans="1:8" s="65" customFormat="1" ht="12.75">
      <c r="A9" s="62"/>
      <c r="B9" s="10" t="s">
        <v>86</v>
      </c>
      <c r="C9" s="9">
        <v>7</v>
      </c>
      <c r="D9" s="9">
        <v>7</v>
      </c>
      <c r="E9" s="63"/>
      <c r="F9" s="64"/>
      <c r="G9" s="64"/>
      <c r="H9" s="64"/>
    </row>
    <row r="10" spans="1:8" ht="12.75">
      <c r="A10" s="66"/>
      <c r="B10" s="10" t="s">
        <v>72</v>
      </c>
      <c r="C10" s="67">
        <v>1000</v>
      </c>
      <c r="D10" s="67">
        <f>1000-309</f>
        <v>691</v>
      </c>
      <c r="E10" s="61"/>
      <c r="F10" s="61"/>
      <c r="G10" s="61"/>
      <c r="H10" s="61"/>
    </row>
    <row r="11" spans="1:8" ht="12.75">
      <c r="A11" s="66"/>
      <c r="B11" s="10" t="s">
        <v>21</v>
      </c>
      <c r="C11" s="67">
        <v>42444</v>
      </c>
      <c r="D11" s="67">
        <v>42444</v>
      </c>
      <c r="E11" s="61"/>
      <c r="F11" s="61"/>
      <c r="G11" s="61"/>
      <c r="H11" s="61"/>
    </row>
    <row r="12" spans="1:8" ht="12.75">
      <c r="A12" s="66"/>
      <c r="B12" s="10" t="s">
        <v>114</v>
      </c>
      <c r="C12" s="67">
        <f>1412</f>
        <v>1412</v>
      </c>
      <c r="D12" s="67">
        <f>1412</f>
        <v>1412</v>
      </c>
      <c r="E12" s="61"/>
      <c r="F12" s="61"/>
      <c r="G12" s="61"/>
      <c r="H12" s="61"/>
    </row>
    <row r="13" spans="1:4" ht="12.75">
      <c r="A13" s="66"/>
      <c r="B13" s="10" t="s">
        <v>73</v>
      </c>
      <c r="C13" s="67">
        <v>791</v>
      </c>
      <c r="D13" s="67">
        <v>791</v>
      </c>
    </row>
    <row r="14" spans="1:4" ht="12.75">
      <c r="A14" s="66"/>
      <c r="B14" s="10" t="s">
        <v>92</v>
      </c>
      <c r="C14" s="67">
        <v>28509</v>
      </c>
      <c r="D14" s="67">
        <v>28509</v>
      </c>
    </row>
    <row r="15" spans="1:4" ht="12.75">
      <c r="A15" s="66"/>
      <c r="B15" s="10" t="s">
        <v>115</v>
      </c>
      <c r="C15" s="67">
        <v>31920</v>
      </c>
      <c r="D15" s="67">
        <v>31920</v>
      </c>
    </row>
    <row r="16" spans="1:4" ht="12.75">
      <c r="A16" s="66"/>
      <c r="B16" s="10" t="s">
        <v>74</v>
      </c>
      <c r="C16" s="67">
        <v>1016</v>
      </c>
      <c r="D16" s="67">
        <v>1016</v>
      </c>
    </row>
    <row r="17" spans="1:4" ht="12.75">
      <c r="A17" s="66"/>
      <c r="B17" s="10" t="s">
        <v>75</v>
      </c>
      <c r="C17" s="67">
        <v>17907</v>
      </c>
      <c r="D17" s="67">
        <v>17907</v>
      </c>
    </row>
    <row r="18" spans="1:4" ht="12.75">
      <c r="A18" s="66"/>
      <c r="B18" s="10" t="s">
        <v>76</v>
      </c>
      <c r="C18" s="67">
        <v>12700</v>
      </c>
      <c r="D18" s="67">
        <v>12700</v>
      </c>
    </row>
    <row r="19" spans="1:4" ht="12.75">
      <c r="A19" s="66"/>
      <c r="B19" s="68" t="s">
        <v>77</v>
      </c>
      <c r="C19" s="67">
        <v>31284</v>
      </c>
      <c r="D19" s="67">
        <v>31284</v>
      </c>
    </row>
    <row r="20" spans="1:4" ht="12.75">
      <c r="A20" s="66"/>
      <c r="B20" s="11" t="s">
        <v>78</v>
      </c>
      <c r="C20" s="67">
        <v>241</v>
      </c>
      <c r="D20" s="67">
        <v>241</v>
      </c>
    </row>
    <row r="21" spans="1:4" ht="12.75">
      <c r="A21" s="66"/>
      <c r="B21" s="11" t="s">
        <v>79</v>
      </c>
      <c r="C21" s="67">
        <v>579</v>
      </c>
      <c r="D21" s="67">
        <v>579</v>
      </c>
    </row>
    <row r="22" spans="1:4" ht="12.75">
      <c r="A22" s="66"/>
      <c r="B22" s="1" t="s">
        <v>80</v>
      </c>
      <c r="C22" s="67">
        <v>3930</v>
      </c>
      <c r="D22" s="67">
        <v>3930</v>
      </c>
    </row>
    <row r="23" spans="1:4" ht="12.75">
      <c r="A23" s="66"/>
      <c r="B23" s="1" t="s">
        <v>81</v>
      </c>
      <c r="C23" s="67">
        <v>245</v>
      </c>
      <c r="D23" s="67">
        <v>245</v>
      </c>
    </row>
    <row r="24" spans="1:4" ht="12.75">
      <c r="A24" s="66"/>
      <c r="B24" s="12" t="s">
        <v>82</v>
      </c>
      <c r="C24" s="67">
        <v>1894</v>
      </c>
      <c r="D24" s="67">
        <v>1894</v>
      </c>
    </row>
    <row r="25" spans="1:4" ht="12.75">
      <c r="A25" s="66"/>
      <c r="B25" s="12" t="s">
        <v>83</v>
      </c>
      <c r="C25" s="67">
        <v>1091</v>
      </c>
      <c r="D25" s="67">
        <v>1091</v>
      </c>
    </row>
    <row r="26" spans="1:4" ht="12.75">
      <c r="A26" s="66"/>
      <c r="B26" s="2" t="s">
        <v>84</v>
      </c>
      <c r="C26" s="69">
        <v>400421</v>
      </c>
      <c r="D26" s="69">
        <v>400421</v>
      </c>
    </row>
    <row r="27" spans="1:4" ht="12.75">
      <c r="A27" s="66"/>
      <c r="B27" s="12" t="s">
        <v>38</v>
      </c>
      <c r="C27" s="2">
        <v>28151</v>
      </c>
      <c r="D27" s="2">
        <v>28151</v>
      </c>
    </row>
    <row r="28" spans="1:4" ht="13.5" thickBot="1">
      <c r="A28" s="66"/>
      <c r="B28" s="70" t="s">
        <v>42</v>
      </c>
      <c r="C28" s="71">
        <v>12171</v>
      </c>
      <c r="D28" s="71">
        <v>12171</v>
      </c>
    </row>
    <row r="29" spans="1:4" ht="13.5" thickBot="1">
      <c r="A29" s="66"/>
      <c r="B29" s="47" t="s">
        <v>70</v>
      </c>
      <c r="C29" s="72">
        <f>SUM(C9:C28)</f>
        <v>617713</v>
      </c>
      <c r="D29" s="73">
        <f>SUM(D9:D28)</f>
        <v>617404</v>
      </c>
    </row>
    <row r="30" spans="1:4" ht="12.75">
      <c r="A30" s="74"/>
      <c r="B30" s="8" t="s">
        <v>21</v>
      </c>
      <c r="C30" s="28">
        <f>314961-697</f>
        <v>314264</v>
      </c>
      <c r="D30" s="75">
        <f>314264-28000</f>
        <v>286264</v>
      </c>
    </row>
    <row r="31" spans="1:4" ht="12.75">
      <c r="A31" s="74"/>
      <c r="B31" s="5" t="s">
        <v>92</v>
      </c>
      <c r="C31" s="1">
        <v>100000</v>
      </c>
      <c r="D31" s="76">
        <v>100000</v>
      </c>
    </row>
    <row r="32" spans="1:4" ht="12.75">
      <c r="A32" s="74"/>
      <c r="B32" s="5" t="s">
        <v>25</v>
      </c>
      <c r="C32" s="1">
        <v>120000</v>
      </c>
      <c r="D32" s="76">
        <v>120000</v>
      </c>
    </row>
    <row r="33" spans="1:4" ht="12.75">
      <c r="A33" s="74"/>
      <c r="B33" s="77" t="s">
        <v>93</v>
      </c>
      <c r="C33" s="12">
        <v>13105</v>
      </c>
      <c r="D33" s="76">
        <v>13105</v>
      </c>
    </row>
    <row r="34" spans="1:4" ht="12.75">
      <c r="A34" s="74"/>
      <c r="B34" s="6" t="s">
        <v>32</v>
      </c>
      <c r="C34" s="12">
        <f>10000+6706+939+13580</f>
        <v>31225</v>
      </c>
      <c r="D34" s="76">
        <f>31225-31225</f>
        <v>0</v>
      </c>
    </row>
    <row r="35" spans="1:4" ht="12.75">
      <c r="A35" s="74"/>
      <c r="B35" s="70" t="s">
        <v>38</v>
      </c>
      <c r="C35" s="1">
        <f>10000+10003</f>
        <v>20003</v>
      </c>
      <c r="D35" s="76">
        <v>20003</v>
      </c>
    </row>
    <row r="36" spans="1:4" ht="12.75">
      <c r="A36" s="74"/>
      <c r="B36" s="7" t="s">
        <v>39</v>
      </c>
      <c r="C36" s="78">
        <f>12000+16308</f>
        <v>28308</v>
      </c>
      <c r="D36" s="76">
        <f>28308+15000</f>
        <v>43308</v>
      </c>
    </row>
    <row r="37" spans="1:4" ht="12.75">
      <c r="A37" s="74"/>
      <c r="B37" s="70" t="s">
        <v>42</v>
      </c>
      <c r="C37" s="1">
        <v>34787</v>
      </c>
      <c r="D37" s="76">
        <f>34787+36300+10224</f>
        <v>81311</v>
      </c>
    </row>
    <row r="38" spans="1:4" ht="12.75">
      <c r="A38" s="74"/>
      <c r="B38" s="1" t="s">
        <v>41</v>
      </c>
      <c r="C38" s="1">
        <v>55000</v>
      </c>
      <c r="D38" s="76">
        <v>55000</v>
      </c>
    </row>
    <row r="39" spans="1:4" ht="12.75">
      <c r="A39" s="74"/>
      <c r="B39" s="1" t="s">
        <v>44</v>
      </c>
      <c r="C39" s="1">
        <f>10156+1707</f>
        <v>11863</v>
      </c>
      <c r="D39" s="76">
        <f>11863+96+162+57+130</f>
        <v>12308</v>
      </c>
    </row>
    <row r="40" spans="1:4" ht="12.75">
      <c r="A40" s="74"/>
      <c r="B40" s="18" t="s">
        <v>123</v>
      </c>
      <c r="C40" s="31">
        <v>6396</v>
      </c>
      <c r="D40" s="76">
        <v>6396</v>
      </c>
    </row>
    <row r="41" spans="1:4" ht="12.75">
      <c r="A41" s="74"/>
      <c r="B41" s="18" t="s">
        <v>94</v>
      </c>
      <c r="C41" s="31">
        <v>246</v>
      </c>
      <c r="D41" s="76">
        <v>246</v>
      </c>
    </row>
    <row r="42" spans="1:4" ht="12.75">
      <c r="A42" s="74"/>
      <c r="B42" s="18" t="s">
        <v>117</v>
      </c>
      <c r="C42" s="31">
        <v>5656</v>
      </c>
      <c r="D42" s="76">
        <v>5656</v>
      </c>
    </row>
    <row r="43" spans="1:4" ht="12.75">
      <c r="A43" s="74"/>
      <c r="B43" s="18" t="s">
        <v>118</v>
      </c>
      <c r="C43" s="31">
        <v>8689</v>
      </c>
      <c r="D43" s="76">
        <v>8689</v>
      </c>
    </row>
    <row r="44" spans="1:4" ht="12.75">
      <c r="A44" s="74"/>
      <c r="B44" s="18" t="s">
        <v>116</v>
      </c>
      <c r="C44" s="31">
        <v>1102</v>
      </c>
      <c r="D44" s="76">
        <v>1102</v>
      </c>
    </row>
    <row r="45" spans="1:4" ht="12.75">
      <c r="A45" s="74"/>
      <c r="B45" s="18" t="s">
        <v>119</v>
      </c>
      <c r="C45" s="31">
        <f>12376+320</f>
        <v>12696</v>
      </c>
      <c r="D45" s="76">
        <v>12696</v>
      </c>
    </row>
    <row r="46" spans="1:4" ht="12.75">
      <c r="A46" s="74"/>
      <c r="B46" s="18" t="s">
        <v>120</v>
      </c>
      <c r="C46" s="31">
        <v>350</v>
      </c>
      <c r="D46" s="76">
        <v>350</v>
      </c>
    </row>
    <row r="47" spans="1:4" ht="12.75">
      <c r="A47" s="74"/>
      <c r="B47" s="18" t="s">
        <v>95</v>
      </c>
      <c r="C47" s="31">
        <v>13047</v>
      </c>
      <c r="D47" s="76">
        <v>13047</v>
      </c>
    </row>
    <row r="48" spans="1:4" ht="12.75">
      <c r="A48" s="74"/>
      <c r="B48" s="18" t="s">
        <v>121</v>
      </c>
      <c r="C48" s="31">
        <v>926</v>
      </c>
      <c r="D48" s="76">
        <v>926</v>
      </c>
    </row>
    <row r="49" spans="1:4" ht="12.75">
      <c r="A49" s="74"/>
      <c r="B49" s="18" t="s">
        <v>96</v>
      </c>
      <c r="C49" s="31">
        <v>4340</v>
      </c>
      <c r="D49" s="76">
        <v>4340</v>
      </c>
    </row>
    <row r="50" spans="1:4" ht="12.75">
      <c r="A50" s="74"/>
      <c r="B50" s="18" t="s">
        <v>97</v>
      </c>
      <c r="C50" s="31">
        <v>2381</v>
      </c>
      <c r="D50" s="76">
        <v>2381</v>
      </c>
    </row>
    <row r="51" spans="1:4" ht="12.75">
      <c r="A51" s="74"/>
      <c r="B51" s="18" t="s">
        <v>122</v>
      </c>
      <c r="C51" s="31">
        <v>2499</v>
      </c>
      <c r="D51" s="76">
        <v>2499</v>
      </c>
    </row>
    <row r="52" spans="1:4" ht="12.75">
      <c r="A52" s="74"/>
      <c r="B52" s="11" t="s">
        <v>79</v>
      </c>
      <c r="C52" s="79">
        <f>9591+1720+285</f>
        <v>11596</v>
      </c>
      <c r="D52" s="76">
        <v>11596</v>
      </c>
    </row>
    <row r="53" spans="1:4" ht="12.75">
      <c r="A53" s="74"/>
      <c r="B53" s="11" t="s">
        <v>149</v>
      </c>
      <c r="C53" s="79">
        <f>11000+8694+14900+30751</f>
        <v>65345</v>
      </c>
      <c r="D53" s="76">
        <v>65345</v>
      </c>
    </row>
    <row r="54" spans="1:4" ht="12.75">
      <c r="A54" s="74"/>
      <c r="B54" s="1" t="s">
        <v>124</v>
      </c>
      <c r="C54" s="79">
        <f>1783-283+1058</f>
        <v>2558</v>
      </c>
      <c r="D54" s="76">
        <f>2558+2205</f>
        <v>4763</v>
      </c>
    </row>
    <row r="55" spans="1:4" ht="12.75">
      <c r="A55" s="74"/>
      <c r="B55" s="24" t="s">
        <v>125</v>
      </c>
      <c r="C55" s="79">
        <v>23</v>
      </c>
      <c r="D55" s="76">
        <v>23</v>
      </c>
    </row>
    <row r="56" spans="1:4" ht="12.75">
      <c r="A56" s="74"/>
      <c r="B56" s="24" t="s">
        <v>126</v>
      </c>
      <c r="C56" s="79">
        <v>11</v>
      </c>
      <c r="D56" s="76">
        <v>11</v>
      </c>
    </row>
    <row r="57" spans="1:4" ht="12.75">
      <c r="A57" s="74"/>
      <c r="B57" s="16" t="s">
        <v>127</v>
      </c>
      <c r="C57" s="79">
        <v>5779</v>
      </c>
      <c r="D57" s="76">
        <v>5779</v>
      </c>
    </row>
    <row r="58" spans="1:4" ht="12.75">
      <c r="A58" s="74"/>
      <c r="B58" s="16" t="s">
        <v>156</v>
      </c>
      <c r="C58" s="79">
        <v>1610</v>
      </c>
      <c r="D58" s="76">
        <f>1610+3999+3959</f>
        <v>9568</v>
      </c>
    </row>
    <row r="59" spans="1:4" ht="12.75">
      <c r="A59" s="74"/>
      <c r="B59" s="16" t="s">
        <v>128</v>
      </c>
      <c r="C59" s="79">
        <v>6909</v>
      </c>
      <c r="D59" s="76">
        <v>6909</v>
      </c>
    </row>
    <row r="60" spans="1:4" ht="12.75">
      <c r="A60" s="74"/>
      <c r="B60" s="16" t="s">
        <v>129</v>
      </c>
      <c r="C60" s="79">
        <v>5500</v>
      </c>
      <c r="D60" s="76">
        <v>5500</v>
      </c>
    </row>
    <row r="61" spans="1:4" ht="12.75">
      <c r="A61" s="74"/>
      <c r="B61" s="16" t="s">
        <v>130</v>
      </c>
      <c r="C61" s="79">
        <v>2500</v>
      </c>
      <c r="D61" s="76">
        <v>2500</v>
      </c>
    </row>
    <row r="62" spans="1:4" ht="12.75">
      <c r="A62" s="74"/>
      <c r="B62" s="16" t="s">
        <v>150</v>
      </c>
      <c r="C62" s="79">
        <v>11712</v>
      </c>
      <c r="D62" s="76">
        <v>11712</v>
      </c>
    </row>
    <row r="63" spans="1:4" ht="12.75">
      <c r="A63" s="74"/>
      <c r="B63" s="16" t="s">
        <v>151</v>
      </c>
      <c r="C63" s="79">
        <v>31</v>
      </c>
      <c r="D63" s="76">
        <v>31</v>
      </c>
    </row>
    <row r="64" spans="1:4" ht="12.75">
      <c r="A64" s="74"/>
      <c r="B64" s="16" t="s">
        <v>131</v>
      </c>
      <c r="C64" s="79">
        <v>134000</v>
      </c>
      <c r="D64" s="76">
        <v>134000</v>
      </c>
    </row>
    <row r="65" spans="1:4" ht="12.75">
      <c r="A65" s="74"/>
      <c r="B65" s="24" t="s">
        <v>132</v>
      </c>
      <c r="C65" s="79">
        <v>2564</v>
      </c>
      <c r="D65" s="76">
        <v>2564</v>
      </c>
    </row>
    <row r="66" spans="1:4" ht="12.75">
      <c r="A66" s="74"/>
      <c r="B66" s="24" t="s">
        <v>152</v>
      </c>
      <c r="C66" s="79">
        <v>6400</v>
      </c>
      <c r="D66" s="76">
        <v>6400</v>
      </c>
    </row>
    <row r="67" spans="1:4" ht="12.75">
      <c r="A67" s="74"/>
      <c r="B67" s="24" t="s">
        <v>153</v>
      </c>
      <c r="C67" s="79">
        <v>825</v>
      </c>
      <c r="D67" s="10">
        <f>825+137</f>
        <v>962</v>
      </c>
    </row>
    <row r="68" spans="1:4" ht="12.75">
      <c r="A68" s="74"/>
      <c r="B68" s="24" t="s">
        <v>157</v>
      </c>
      <c r="C68" s="79">
        <v>0</v>
      </c>
      <c r="D68" s="10">
        <v>800</v>
      </c>
    </row>
    <row r="69" spans="1:4" ht="13.5" thickBot="1">
      <c r="A69" s="74"/>
      <c r="B69" s="24"/>
      <c r="C69" s="79"/>
      <c r="D69" s="10"/>
    </row>
    <row r="70" spans="1:4" s="82" customFormat="1" ht="13.5" thickBot="1">
      <c r="A70" s="80"/>
      <c r="B70" s="81" t="s">
        <v>17</v>
      </c>
      <c r="C70" s="3">
        <f>SUM(C30:C69)</f>
        <v>1044246</v>
      </c>
      <c r="D70" s="3">
        <f>SUM(D30:D69)</f>
        <v>1058090</v>
      </c>
    </row>
    <row r="71" spans="1:4" ht="13.5" thickBot="1">
      <c r="A71" s="83" t="s">
        <v>5</v>
      </c>
      <c r="B71" s="83" t="s">
        <v>18</v>
      </c>
      <c r="C71" s="3">
        <f>+C29+C70</f>
        <v>1661959</v>
      </c>
      <c r="D71" s="3">
        <f>+D29+D70</f>
        <v>1675494</v>
      </c>
    </row>
    <row r="72" spans="1:3" ht="12.75">
      <c r="A72" s="84"/>
      <c r="B72" s="84"/>
      <c r="C72" s="85"/>
    </row>
    <row r="73" spans="1:3" ht="13.5" thickBot="1">
      <c r="A73" s="84"/>
      <c r="B73" s="84"/>
      <c r="C73" s="85"/>
    </row>
    <row r="74" spans="1:4" ht="26.25" thickBot="1">
      <c r="A74" s="118" t="s">
        <v>0</v>
      </c>
      <c r="B74" s="119"/>
      <c r="C74" s="37" t="s">
        <v>45</v>
      </c>
      <c r="D74" s="37" t="s">
        <v>46</v>
      </c>
    </row>
    <row r="75" spans="1:4" ht="12.75">
      <c r="A75" s="86"/>
      <c r="B75" s="87" t="s">
        <v>89</v>
      </c>
      <c r="C75" s="88">
        <f>247929+186117</f>
        <v>434046</v>
      </c>
      <c r="D75" s="75">
        <f>434046-56079</f>
        <v>377967</v>
      </c>
    </row>
    <row r="76" spans="1:4" ht="12.75">
      <c r="A76" s="74"/>
      <c r="B76" s="89" t="s">
        <v>88</v>
      </c>
      <c r="C76" s="76">
        <v>292</v>
      </c>
      <c r="D76" s="76">
        <v>292</v>
      </c>
    </row>
    <row r="77" spans="1:4" ht="13.5" thickBot="1">
      <c r="A77" s="74"/>
      <c r="B77" s="89" t="s">
        <v>87</v>
      </c>
      <c r="C77" s="76">
        <v>1940</v>
      </c>
      <c r="D77" s="71">
        <v>1940</v>
      </c>
    </row>
    <row r="78" spans="1:4" ht="13.5" thickBot="1">
      <c r="A78" s="74"/>
      <c r="B78" s="90" t="s">
        <v>90</v>
      </c>
      <c r="C78" s="3">
        <f>SUM(C75:C77)</f>
        <v>436278</v>
      </c>
      <c r="D78" s="4">
        <f>SUM(D75:D77)</f>
        <v>380199</v>
      </c>
    </row>
    <row r="79" spans="1:4" ht="12.75">
      <c r="A79" s="74"/>
      <c r="B79" s="87" t="s">
        <v>1</v>
      </c>
      <c r="C79" s="94">
        <f>200000+33117+72391-41489</f>
        <v>264019</v>
      </c>
      <c r="D79" s="40">
        <v>264019</v>
      </c>
    </row>
    <row r="80" spans="1:4" ht="12.75">
      <c r="A80" s="74"/>
      <c r="B80" s="109" t="s">
        <v>6</v>
      </c>
      <c r="C80" s="1">
        <v>29750</v>
      </c>
      <c r="D80" s="17">
        <v>29750</v>
      </c>
    </row>
    <row r="81" spans="1:4" ht="12.75">
      <c r="A81" s="74"/>
      <c r="B81" s="109" t="s">
        <v>9</v>
      </c>
      <c r="C81" s="1">
        <v>10000</v>
      </c>
      <c r="D81" s="17">
        <v>10000</v>
      </c>
    </row>
    <row r="82" spans="1:4" ht="12.75">
      <c r="A82" s="74"/>
      <c r="B82" s="109" t="s">
        <v>10</v>
      </c>
      <c r="C82" s="1">
        <f>35000-2856+20052</f>
        <v>52196</v>
      </c>
      <c r="D82" s="17">
        <f>52196-1927</f>
        <v>50269</v>
      </c>
    </row>
    <row r="83" spans="1:4" ht="12.75">
      <c r="A83" s="74"/>
      <c r="B83" s="109" t="s">
        <v>1</v>
      </c>
      <c r="C83" s="1"/>
      <c r="D83" s="17"/>
    </row>
    <row r="84" spans="1:4" ht="12.75">
      <c r="A84" s="74"/>
      <c r="B84" s="109" t="s">
        <v>33</v>
      </c>
      <c r="C84" s="1">
        <v>10000</v>
      </c>
      <c r="D84" s="17">
        <v>10000</v>
      </c>
    </row>
    <row r="85" spans="1:4" ht="12.75">
      <c r="A85" s="74"/>
      <c r="B85" s="109" t="s">
        <v>34</v>
      </c>
      <c r="C85" s="1">
        <v>15000</v>
      </c>
      <c r="D85" s="17">
        <v>15000</v>
      </c>
    </row>
    <row r="86" spans="1:4" ht="12.75">
      <c r="A86" s="74"/>
      <c r="B86" s="93" t="s">
        <v>36</v>
      </c>
      <c r="C86" s="1">
        <v>2000</v>
      </c>
      <c r="D86" s="17">
        <f>2000+560</f>
        <v>2560</v>
      </c>
    </row>
    <row r="87" spans="1:4" ht="12.75">
      <c r="A87" s="74"/>
      <c r="B87" s="109" t="s">
        <v>40</v>
      </c>
      <c r="C87" s="1">
        <f>30000+4989+2701</f>
        <v>37690</v>
      </c>
      <c r="D87" s="17">
        <f>37690+2040</f>
        <v>39730</v>
      </c>
    </row>
    <row r="88" spans="1:4" ht="12.75">
      <c r="A88" s="74"/>
      <c r="B88" s="110" t="s">
        <v>113</v>
      </c>
      <c r="C88" s="1">
        <v>697</v>
      </c>
      <c r="D88" s="17">
        <v>697</v>
      </c>
    </row>
    <row r="89" spans="1:4" ht="22.5">
      <c r="A89" s="74"/>
      <c r="B89" s="91" t="s">
        <v>133</v>
      </c>
      <c r="C89" s="29">
        <v>21503</v>
      </c>
      <c r="D89" s="22">
        <v>21503</v>
      </c>
    </row>
    <row r="90" spans="1:4" ht="22.5">
      <c r="A90" s="74"/>
      <c r="B90" s="91" t="s">
        <v>171</v>
      </c>
      <c r="C90" s="22"/>
      <c r="D90" s="22">
        <v>19000</v>
      </c>
    </row>
    <row r="91" spans="1:4" ht="13.5" thickBot="1">
      <c r="A91" s="74"/>
      <c r="B91" s="111" t="s">
        <v>172</v>
      </c>
      <c r="C91" s="112"/>
      <c r="D91" s="113">
        <v>209</v>
      </c>
    </row>
    <row r="92" spans="1:4" ht="13.5" thickBot="1">
      <c r="A92" s="92"/>
      <c r="B92" s="80" t="s">
        <v>19</v>
      </c>
      <c r="C92" s="30">
        <f>SUM(C79:C91)</f>
        <v>442855</v>
      </c>
      <c r="D92" s="30">
        <f>SUM(D79:D91)</f>
        <v>462737</v>
      </c>
    </row>
    <row r="93" spans="1:4" ht="13.5" thickBot="1">
      <c r="A93" s="80" t="s">
        <v>11</v>
      </c>
      <c r="B93" s="83" t="s">
        <v>91</v>
      </c>
      <c r="C93" s="4">
        <f>+C78+C92</f>
        <v>879133</v>
      </c>
      <c r="D93" s="4">
        <f>+D78+D92</f>
        <v>842936</v>
      </c>
    </row>
    <row r="94" spans="1:4" ht="12.75">
      <c r="A94" s="74"/>
      <c r="B94" s="93" t="s">
        <v>2</v>
      </c>
      <c r="C94" s="94">
        <v>18000</v>
      </c>
      <c r="D94" s="75">
        <v>18000</v>
      </c>
    </row>
    <row r="95" spans="1:4" ht="13.5" thickBot="1">
      <c r="A95" s="74"/>
      <c r="B95" s="95" t="s">
        <v>27</v>
      </c>
      <c r="C95" s="96"/>
      <c r="D95" s="71"/>
    </row>
    <row r="96" spans="1:4" ht="13.5" thickBot="1">
      <c r="A96" s="74"/>
      <c r="B96" s="81" t="s">
        <v>17</v>
      </c>
      <c r="C96" s="30">
        <f>SUM(C94:C95)</f>
        <v>18000</v>
      </c>
      <c r="D96" s="30">
        <f>SUM(D94:D95)</f>
        <v>18000</v>
      </c>
    </row>
    <row r="97" spans="1:4" ht="13.5" thickBot="1">
      <c r="A97" s="83" t="s">
        <v>12</v>
      </c>
      <c r="B97" s="83" t="s">
        <v>16</v>
      </c>
      <c r="C97" s="3">
        <f>C96</f>
        <v>18000</v>
      </c>
      <c r="D97" s="3">
        <f>D96</f>
        <v>18000</v>
      </c>
    </row>
    <row r="98" spans="1:4" ht="13.5" thickBot="1">
      <c r="A98" s="83"/>
      <c r="B98" s="97" t="s">
        <v>22</v>
      </c>
      <c r="C98" s="26">
        <v>2136702</v>
      </c>
      <c r="D98" s="26">
        <v>2007271</v>
      </c>
    </row>
    <row r="99" spans="1:4" ht="13.5" thickBot="1">
      <c r="A99" s="83" t="s">
        <v>23</v>
      </c>
      <c r="B99" s="83" t="s">
        <v>24</v>
      </c>
      <c r="C99" s="3">
        <f>SUM(C98)</f>
        <v>2136702</v>
      </c>
      <c r="D99" s="3">
        <f>SUM(D98)</f>
        <v>2007271</v>
      </c>
    </row>
    <row r="100" spans="1:4" ht="13.5" thickBot="1">
      <c r="A100" s="83" t="s">
        <v>7</v>
      </c>
      <c r="B100" s="81" t="s">
        <v>35</v>
      </c>
      <c r="C100" s="3">
        <f>SUM(C93,C97,C99)</f>
        <v>3033835</v>
      </c>
      <c r="D100" s="3">
        <f>SUM(D93,D97,D99)</f>
        <v>2868207</v>
      </c>
    </row>
    <row r="101" spans="1:4" ht="13.5" thickBot="1">
      <c r="A101" s="98"/>
      <c r="B101" s="99" t="s">
        <v>13</v>
      </c>
      <c r="C101" s="100"/>
      <c r="D101" s="26"/>
    </row>
    <row r="102" spans="1:4" ht="13.5" thickBot="1">
      <c r="A102" s="83" t="s">
        <v>8</v>
      </c>
      <c r="B102" s="81" t="s">
        <v>14</v>
      </c>
      <c r="C102" s="3">
        <f>SUM(C101)</f>
        <v>0</v>
      </c>
      <c r="D102" s="3">
        <f>SUM(D101)</f>
        <v>0</v>
      </c>
    </row>
    <row r="103" spans="1:4" ht="13.5" thickBot="1">
      <c r="A103" s="101" t="s">
        <v>15</v>
      </c>
      <c r="B103" s="102"/>
      <c r="C103" s="3">
        <f>SUM(C102,C100,C71)</f>
        <v>4695794</v>
      </c>
      <c r="D103" s="3">
        <f>SUM(D102,D100,D71)</f>
        <v>4543701</v>
      </c>
    </row>
  </sheetData>
  <sheetProtection/>
  <mergeCells count="5">
    <mergeCell ref="A8:B8"/>
    <mergeCell ref="A74:B74"/>
    <mergeCell ref="A5:D5"/>
    <mergeCell ref="A6:D6"/>
    <mergeCell ref="C3:D3"/>
  </mergeCells>
  <printOptions/>
  <pageMargins left="0.9055118110236221" right="0.2755905511811024" top="0" bottom="0" header="0" footer="0.1574803149606299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Morvai Éva</cp:lastModifiedBy>
  <cp:lastPrinted>2015-12-02T14:05:46Z</cp:lastPrinted>
  <dcterms:created xsi:type="dcterms:W3CDTF">1997-01-17T14:02:09Z</dcterms:created>
  <dcterms:modified xsi:type="dcterms:W3CDTF">2015-12-02T14:33:35Z</dcterms:modified>
  <cp:category/>
  <cp:version/>
  <cp:contentType/>
  <cp:contentStatus/>
</cp:coreProperties>
</file>