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sófi\Documents\Zsófi\Jegyzőkönyvek\Batyk\polgármester határozatai\2020.12.09\2020 költésgvetés módosítás\"/>
    </mc:Choice>
  </mc:AlternateContent>
  <xr:revisionPtr revIDLastSave="0" documentId="13_ncr:1_{BB9FED2D-EB73-4E3A-9802-A2D31BA77082}" xr6:coauthVersionLast="45" xr6:coauthVersionMax="45" xr10:uidLastSave="{00000000-0000-0000-0000-000000000000}"/>
  <bookViews>
    <workbookView xWindow="-120" yWindow="-120" windowWidth="29040" windowHeight="15840" tabRatio="854" xr2:uid="{00000000-000D-0000-FFFF-FFFF00000000}"/>
  </bookViews>
  <sheets>
    <sheet name="1. COFOG" sheetId="17" r:id="rId1"/>
    <sheet name="2. Állami bev" sheetId="18" r:id="rId2"/>
    <sheet name="3. Bevételek" sheetId="1" r:id="rId3"/>
    <sheet name="4. Kiadások" sheetId="2" r:id="rId4"/>
    <sheet name="5. Fejlesztési" sheetId="5" r:id="rId5"/>
    <sheet name="6. Működési" sheetId="20" r:id="rId6"/>
    <sheet name="7. Cofogos kiadások" sheetId="6" r:id="rId7"/>
    <sheet name="8. létszámkeret" sheetId="15" r:id="rId8"/>
    <sheet name="9. felhasz. ütemterv." sheetId="16" r:id="rId9"/>
    <sheet name="10. melléklet" sheetId="14" r:id="rId10"/>
    <sheet name="11. Melléklet" sheetId="23" r:id="rId11"/>
    <sheet name="12. Melléklet" sheetId="24" r:id="rId12"/>
  </sheets>
  <definedNames>
    <definedName name="_xlnm.Print_Area" localSheetId="0">'1. COFOG'!$A$1:$B$41</definedName>
    <definedName name="_xlnm.Print_Area" localSheetId="9">'10. melléklet'!$A$1:$N$47</definedName>
    <definedName name="_xlnm.Print_Area" localSheetId="11">'12. Melléklet'!$A$1:$F$24</definedName>
    <definedName name="_xlnm.Print_Area" localSheetId="1">'2. Állami bev'!$A$1:$C$27</definedName>
    <definedName name="_xlnm.Print_Area" localSheetId="2">'3. Bevételek'!$A$1:$E$65</definedName>
    <definedName name="_xlnm.Print_Area" localSheetId="3">'4. Kiadások'!$A$1:$D$49</definedName>
  </definedNames>
  <calcPr calcId="181029"/>
</workbook>
</file>

<file path=xl/calcChain.xml><?xml version="1.0" encoding="utf-8"?>
<calcChain xmlns="http://schemas.openxmlformats.org/spreadsheetml/2006/main">
  <c r="C34" i="20" l="1"/>
  <c r="C15" i="5"/>
  <c r="B15" i="5"/>
  <c r="C49" i="2"/>
  <c r="C18" i="2"/>
  <c r="C9" i="2"/>
  <c r="C36" i="2"/>
  <c r="C31" i="2"/>
  <c r="C62" i="1"/>
  <c r="C34" i="1"/>
  <c r="C56" i="1"/>
  <c r="C24" i="18"/>
  <c r="B24" i="18"/>
  <c r="E23" i="24" l="1"/>
  <c r="G16" i="23"/>
  <c r="F13" i="23"/>
  <c r="C36" i="14"/>
  <c r="G36" i="14"/>
  <c r="C44" i="16"/>
  <c r="D44" i="16"/>
  <c r="E44" i="16"/>
  <c r="F44" i="16"/>
  <c r="G44" i="16"/>
  <c r="H44" i="16"/>
  <c r="I44" i="16"/>
  <c r="J44" i="16"/>
  <c r="K44" i="16"/>
  <c r="L44" i="16"/>
  <c r="M44" i="16"/>
  <c r="N44" i="16"/>
  <c r="B44" i="16"/>
  <c r="B41" i="16"/>
  <c r="D20" i="16"/>
  <c r="E20" i="16"/>
  <c r="F20" i="16"/>
  <c r="G20" i="16"/>
  <c r="H20" i="16"/>
  <c r="I20" i="16"/>
  <c r="J20" i="16"/>
  <c r="K20" i="16"/>
  <c r="L20" i="16"/>
  <c r="M20" i="16"/>
  <c r="N20" i="16"/>
  <c r="C20" i="16"/>
  <c r="B34" i="20"/>
  <c r="B27" i="5"/>
  <c r="B42" i="2"/>
  <c r="B58" i="1" l="1"/>
  <c r="B48" i="1"/>
  <c r="B37" i="2"/>
  <c r="B36" i="2" s="1"/>
  <c r="B19" i="2"/>
  <c r="B36" i="1" l="1"/>
  <c r="B40" i="1"/>
  <c r="B15" i="1"/>
  <c r="B31" i="2" l="1"/>
  <c r="B23" i="1" l="1"/>
  <c r="B27" i="18"/>
  <c r="G30" i="23" l="1"/>
  <c r="D36" i="14"/>
  <c r="D42" i="16" l="1"/>
  <c r="D41" i="16" s="1"/>
  <c r="E42" i="16"/>
  <c r="E41" i="16" s="1"/>
  <c r="F42" i="16"/>
  <c r="F41" i="16" s="1"/>
  <c r="G42" i="16"/>
  <c r="G41" i="16" s="1"/>
  <c r="H42" i="16"/>
  <c r="H41" i="16" s="1"/>
  <c r="I42" i="16"/>
  <c r="I41" i="16" s="1"/>
  <c r="J42" i="16"/>
  <c r="J41" i="16" s="1"/>
  <c r="K42" i="16"/>
  <c r="K41" i="16" s="1"/>
  <c r="L42" i="16"/>
  <c r="L41" i="16" s="1"/>
  <c r="M42" i="16"/>
  <c r="M41" i="16" s="1"/>
  <c r="N42" i="16"/>
  <c r="N41" i="16" s="1"/>
  <c r="C42" i="16"/>
  <c r="C41" i="16" s="1"/>
  <c r="B9" i="2" l="1"/>
  <c r="H25" i="6"/>
  <c r="B25" i="6"/>
  <c r="C25" i="6"/>
  <c r="D25" i="6"/>
  <c r="E25" i="6"/>
  <c r="E29" i="6" s="1"/>
  <c r="F25" i="6"/>
  <c r="G25" i="6"/>
  <c r="I25" i="6"/>
  <c r="J25" i="6"/>
  <c r="D27" i="6"/>
  <c r="F27" i="6"/>
  <c r="G27" i="6"/>
  <c r="H27" i="6"/>
  <c r="K27" i="6" s="1"/>
  <c r="I27" i="6"/>
  <c r="J27" i="6"/>
  <c r="H29" i="6" l="1"/>
  <c r="K25" i="6"/>
  <c r="C18" i="23" l="1"/>
  <c r="B18" i="23"/>
  <c r="B10" i="1"/>
  <c r="B9" i="1" l="1"/>
  <c r="B36" i="16"/>
  <c r="C22" i="1" l="1"/>
  <c r="E22" i="1"/>
  <c r="E34" i="1"/>
  <c r="D30" i="23"/>
  <c r="H36" i="14"/>
  <c r="I36" i="14"/>
  <c r="E36" i="14"/>
  <c r="F36" i="14"/>
  <c r="C40" i="16" l="1"/>
  <c r="B13" i="16"/>
  <c r="B18" i="16"/>
  <c r="E15" i="16"/>
  <c r="C14" i="16"/>
  <c r="L19" i="6" l="1"/>
  <c r="M19" i="6"/>
  <c r="K19" i="6"/>
  <c r="M13" i="6"/>
  <c r="L13" i="6"/>
  <c r="K13" i="6"/>
  <c r="B19" i="20" l="1"/>
  <c r="C15" i="20" l="1"/>
  <c r="D15" i="20"/>
  <c r="B12" i="20"/>
  <c r="B15" i="20" s="1"/>
  <c r="D48" i="1"/>
  <c r="C48" i="1"/>
  <c r="E56" i="1" l="1"/>
  <c r="B19" i="5"/>
  <c r="B31" i="1"/>
  <c r="B22" i="1" s="1"/>
  <c r="C19" i="1" l="1"/>
  <c r="B19" i="1"/>
  <c r="B18" i="2"/>
  <c r="B49" i="2" s="1"/>
  <c r="C9" i="1" l="1"/>
  <c r="C15" i="18"/>
  <c r="C27" i="18" s="1"/>
  <c r="C22" i="15" l="1"/>
  <c r="C19" i="5" l="1"/>
  <c r="C30" i="5" l="1"/>
  <c r="D44" i="14"/>
  <c r="D46" i="14" s="1"/>
  <c r="F30" i="23" l="1"/>
  <c r="B30" i="23"/>
  <c r="H30" i="23" l="1"/>
  <c r="C30" i="23"/>
  <c r="C32" i="23" s="1"/>
  <c r="H18" i="23"/>
  <c r="G18" i="23"/>
  <c r="F18" i="23"/>
  <c r="D18" i="23"/>
  <c r="H32" i="23" l="1"/>
  <c r="G32" i="23"/>
  <c r="F32" i="23"/>
  <c r="D32" i="23"/>
  <c r="B32" i="23"/>
  <c r="B51" i="16"/>
  <c r="M23" i="6" l="1"/>
  <c r="L23" i="6"/>
  <c r="K23" i="6"/>
  <c r="M18" i="6"/>
  <c r="L18" i="6"/>
  <c r="K18" i="6"/>
  <c r="B15" i="18" l="1"/>
  <c r="B16" i="16" l="1"/>
  <c r="B12" i="16" s="1"/>
  <c r="B22" i="16" s="1"/>
  <c r="L24" i="16"/>
  <c r="M24" i="16"/>
  <c r="N24" i="16"/>
  <c r="J36" i="14" l="1"/>
  <c r="K36" i="14"/>
  <c r="L36" i="14"/>
  <c r="M36" i="14"/>
  <c r="N36" i="14"/>
  <c r="C44" i="14"/>
  <c r="E44" i="14"/>
  <c r="F44" i="14"/>
  <c r="G44" i="14"/>
  <c r="H44" i="14"/>
  <c r="I44" i="14"/>
  <c r="J44" i="14"/>
  <c r="K44" i="14"/>
  <c r="L44" i="14"/>
  <c r="M44" i="14"/>
  <c r="N44" i="14"/>
  <c r="C15" i="16"/>
  <c r="D15" i="16"/>
  <c r="F15" i="16"/>
  <c r="G15" i="16"/>
  <c r="H15" i="16"/>
  <c r="H13" i="16" s="1"/>
  <c r="I15" i="16"/>
  <c r="I13" i="16" s="1"/>
  <c r="J15" i="16"/>
  <c r="K15" i="16"/>
  <c r="L15" i="16"/>
  <c r="M15" i="16"/>
  <c r="N15" i="16"/>
  <c r="C16" i="16"/>
  <c r="E16" i="16"/>
  <c r="G16" i="16"/>
  <c r="H16" i="16"/>
  <c r="J16" i="16"/>
  <c r="K16" i="16"/>
  <c r="M16" i="16"/>
  <c r="N16" i="16"/>
  <c r="D17" i="16"/>
  <c r="D16" i="16" s="1"/>
  <c r="F17" i="16"/>
  <c r="F16" i="16" s="1"/>
  <c r="I17" i="16"/>
  <c r="I16" i="16" s="1"/>
  <c r="L17" i="16"/>
  <c r="L16" i="16" s="1"/>
  <c r="C19" i="16"/>
  <c r="C18" i="16" s="1"/>
  <c r="D19" i="16"/>
  <c r="D18" i="16" s="1"/>
  <c r="E19" i="16"/>
  <c r="E18" i="16" s="1"/>
  <c r="F19" i="16"/>
  <c r="F18" i="16" s="1"/>
  <c r="G19" i="16"/>
  <c r="G18" i="16" s="1"/>
  <c r="H19" i="16"/>
  <c r="H18" i="16" s="1"/>
  <c r="I19" i="16"/>
  <c r="I18" i="16" s="1"/>
  <c r="J19" i="16"/>
  <c r="J18" i="16" s="1"/>
  <c r="K19" i="16"/>
  <c r="K18" i="16" s="1"/>
  <c r="L19" i="16"/>
  <c r="L18" i="16" s="1"/>
  <c r="M19" i="16"/>
  <c r="M18" i="16" s="1"/>
  <c r="N19" i="16"/>
  <c r="N18" i="16" s="1"/>
  <c r="C24" i="16"/>
  <c r="D24" i="16"/>
  <c r="E24" i="16"/>
  <c r="F24" i="16"/>
  <c r="G24" i="16"/>
  <c r="H24" i="16"/>
  <c r="I24" i="16"/>
  <c r="J24" i="16"/>
  <c r="K24" i="16"/>
  <c r="C37" i="16"/>
  <c r="D37" i="16"/>
  <c r="E37" i="16"/>
  <c r="F37" i="16"/>
  <c r="G37" i="16"/>
  <c r="H37" i="16"/>
  <c r="I37" i="16"/>
  <c r="J37" i="16"/>
  <c r="K37" i="16"/>
  <c r="L37" i="16"/>
  <c r="M37" i="16"/>
  <c r="N37" i="16"/>
  <c r="C38" i="16"/>
  <c r="D38" i="16"/>
  <c r="E38" i="16"/>
  <c r="F38" i="16"/>
  <c r="G38" i="16"/>
  <c r="H38" i="16"/>
  <c r="I38" i="16"/>
  <c r="J38" i="16"/>
  <c r="K38" i="16"/>
  <c r="L38" i="16"/>
  <c r="M38" i="16"/>
  <c r="N38" i="16"/>
  <c r="C39" i="16"/>
  <c r="D39" i="16"/>
  <c r="E39" i="16"/>
  <c r="F39" i="16"/>
  <c r="G39" i="16"/>
  <c r="H39" i="16"/>
  <c r="I39" i="16"/>
  <c r="J39" i="16"/>
  <c r="K39" i="16"/>
  <c r="L39" i="16"/>
  <c r="M39" i="16"/>
  <c r="N39" i="16"/>
  <c r="D40" i="16"/>
  <c r="E40" i="16"/>
  <c r="F40" i="16"/>
  <c r="G40" i="16"/>
  <c r="H40" i="16"/>
  <c r="I40" i="16"/>
  <c r="J40" i="16"/>
  <c r="K40" i="16"/>
  <c r="L40" i="16"/>
  <c r="M40" i="16"/>
  <c r="N40" i="16"/>
  <c r="C45" i="16"/>
  <c r="D45" i="16"/>
  <c r="E45" i="16"/>
  <c r="F45" i="16"/>
  <c r="G45" i="16"/>
  <c r="H45" i="16"/>
  <c r="I45" i="16"/>
  <c r="J45" i="16"/>
  <c r="K45" i="16"/>
  <c r="L45" i="16"/>
  <c r="M45" i="16"/>
  <c r="N45" i="16"/>
  <c r="C48" i="16"/>
  <c r="D48" i="16"/>
  <c r="E48" i="16"/>
  <c r="F48" i="16"/>
  <c r="G48" i="16"/>
  <c r="H48" i="16"/>
  <c r="I48" i="16"/>
  <c r="J48" i="16"/>
  <c r="K48" i="16"/>
  <c r="L48" i="16"/>
  <c r="M48" i="16"/>
  <c r="N48" i="16"/>
  <c r="B50" i="16"/>
  <c r="B22" i="15"/>
  <c r="D22" i="15"/>
  <c r="K11" i="6"/>
  <c r="L11" i="6"/>
  <c r="M11" i="6"/>
  <c r="K12" i="6"/>
  <c r="L12" i="6"/>
  <c r="M12" i="6"/>
  <c r="K14" i="6"/>
  <c r="L14" i="6"/>
  <c r="M14" i="6"/>
  <c r="K15" i="6"/>
  <c r="L15" i="6"/>
  <c r="M15" i="6"/>
  <c r="K16" i="6"/>
  <c r="L16" i="6"/>
  <c r="M16" i="6"/>
  <c r="K17" i="6"/>
  <c r="L17" i="6"/>
  <c r="M17" i="6"/>
  <c r="K20" i="6"/>
  <c r="L20" i="6"/>
  <c r="M20" i="6"/>
  <c r="K21" i="6"/>
  <c r="L21" i="6"/>
  <c r="M21" i="6"/>
  <c r="K22" i="6"/>
  <c r="L22" i="6"/>
  <c r="M22" i="6"/>
  <c r="K24" i="6"/>
  <c r="L24" i="6"/>
  <c r="M24" i="6"/>
  <c r="L26" i="6"/>
  <c r="L27" i="6" s="1"/>
  <c r="M26" i="6"/>
  <c r="M27" i="6" s="1"/>
  <c r="F29" i="6"/>
  <c r="C19" i="20"/>
  <c r="D19" i="20"/>
  <c r="B30" i="5"/>
  <c r="D10" i="1"/>
  <c r="D15" i="1"/>
  <c r="D23" i="1"/>
  <c r="D31" i="1"/>
  <c r="D42" i="1"/>
  <c r="B44" i="1"/>
  <c r="B34" i="1" s="1"/>
  <c r="B56" i="1" s="1"/>
  <c r="D44" i="1"/>
  <c r="D34" i="1" s="1"/>
  <c r="D58" i="1"/>
  <c r="L46" i="14" l="1"/>
  <c r="B62" i="1"/>
  <c r="D22" i="1"/>
  <c r="D36" i="16"/>
  <c r="D29" i="6"/>
  <c r="I29" i="6"/>
  <c r="J29" i="6"/>
  <c r="G29" i="6"/>
  <c r="B29" i="6"/>
  <c r="K29" i="6" s="1"/>
  <c r="M25" i="6"/>
  <c r="M29" i="6" s="1"/>
  <c r="H12" i="16"/>
  <c r="E46" i="14"/>
  <c r="I46" i="14"/>
  <c r="N46" i="14"/>
  <c r="K46" i="14"/>
  <c r="F46" i="14"/>
  <c r="G46" i="14"/>
  <c r="J46" i="14"/>
  <c r="H46" i="14"/>
  <c r="C29" i="6"/>
  <c r="L25" i="6"/>
  <c r="L29" i="6" s="1"/>
  <c r="I12" i="16"/>
  <c r="N36" i="16"/>
  <c r="L36" i="16"/>
  <c r="J36" i="16"/>
  <c r="H36" i="16"/>
  <c r="F36" i="16"/>
  <c r="F51" i="16" s="1"/>
  <c r="M36" i="16"/>
  <c r="K36" i="16"/>
  <c r="I36" i="16"/>
  <c r="G36" i="16"/>
  <c r="E36" i="16"/>
  <c r="C36" i="16"/>
  <c r="E38" i="14"/>
  <c r="J38" i="14"/>
  <c r="M46" i="14"/>
  <c r="C46" i="14"/>
  <c r="H22" i="16" l="1"/>
  <c r="H26" i="16" s="1"/>
  <c r="I22" i="16"/>
  <c r="I26" i="16" s="1"/>
  <c r="E47" i="14"/>
  <c r="J47" i="14"/>
  <c r="G51" i="16"/>
  <c r="D56" i="1"/>
  <c r="D62" i="1" s="1"/>
  <c r="K51" i="16"/>
  <c r="L51" i="16"/>
  <c r="J51" i="16"/>
  <c r="E51" i="16"/>
  <c r="I51" i="16"/>
  <c r="M51" i="16"/>
  <c r="N51" i="16"/>
  <c r="D51" i="16"/>
  <c r="H51" i="16"/>
  <c r="C51" i="16"/>
  <c r="F14" i="16"/>
  <c r="F13" i="16" s="1"/>
  <c r="F12" i="16" s="1"/>
  <c r="J14" i="16"/>
  <c r="J13" i="16" s="1"/>
  <c r="J12" i="16" s="1"/>
  <c r="B26" i="16"/>
  <c r="B54" i="16" s="1"/>
  <c r="G14" i="16"/>
  <c r="G13" i="16" s="1"/>
  <c r="G12" i="16" s="1"/>
  <c r="M14" i="16"/>
  <c r="M13" i="16" s="1"/>
  <c r="M12" i="16" s="1"/>
  <c r="N14" i="16"/>
  <c r="N13" i="16" s="1"/>
  <c r="N12" i="16" s="1"/>
  <c r="E14" i="16"/>
  <c r="E13" i="16" s="1"/>
  <c r="E12" i="16" s="1"/>
  <c r="D14" i="16"/>
  <c r="D13" i="16" s="1"/>
  <c r="D12" i="16" s="1"/>
  <c r="K14" i="16"/>
  <c r="K13" i="16" s="1"/>
  <c r="K12" i="16" s="1"/>
  <c r="C13" i="16"/>
  <c r="L14" i="16"/>
  <c r="L13" i="16" s="1"/>
  <c r="L12" i="16" s="1"/>
  <c r="F22" i="16" l="1"/>
  <c r="F26" i="16" s="1"/>
  <c r="F54" i="16" s="1"/>
  <c r="D22" i="16"/>
  <c r="D26" i="16" s="1"/>
  <c r="D54" i="16" s="1"/>
  <c r="L22" i="16"/>
  <c r="L26" i="16" s="1"/>
  <c r="L54" i="16" s="1"/>
  <c r="K22" i="16"/>
  <c r="K26" i="16" s="1"/>
  <c r="K54" i="16" s="1"/>
  <c r="E22" i="16"/>
  <c r="E26" i="16" s="1"/>
  <c r="E54" i="16" s="1"/>
  <c r="M22" i="16"/>
  <c r="M26" i="16" s="1"/>
  <c r="M54" i="16" s="1"/>
  <c r="N22" i="16"/>
  <c r="N26" i="16" s="1"/>
  <c r="N54" i="16" s="1"/>
  <c r="G22" i="16"/>
  <c r="G26" i="16" s="1"/>
  <c r="G54" i="16" s="1"/>
  <c r="J22" i="16"/>
  <c r="J26" i="16" s="1"/>
  <c r="J54" i="16" s="1"/>
  <c r="H54" i="16"/>
  <c r="I54" i="16"/>
  <c r="C12" i="16"/>
  <c r="C22" i="16" l="1"/>
  <c r="C26" i="16" s="1"/>
  <c r="C54" i="16" s="1"/>
</calcChain>
</file>

<file path=xl/sharedStrings.xml><?xml version="1.0" encoding="utf-8"?>
<sst xmlns="http://schemas.openxmlformats.org/spreadsheetml/2006/main" count="628" uniqueCount="512">
  <si>
    <t>Támogatási összeg forintban</t>
  </si>
  <si>
    <t>III. Települési önk. szociális és gyermekjóléti feladatainak támogatása</t>
  </si>
  <si>
    <t>Igazgatás</t>
  </si>
  <si>
    <t>Temetőfenntartás</t>
  </si>
  <si>
    <t>Közutak fenntartása</t>
  </si>
  <si>
    <t>Zöldterületgazdálkodás</t>
  </si>
  <si>
    <t xml:space="preserve">                                                                                  BEVÉTELEK</t>
  </si>
  <si>
    <t>Bevételi    jogcímek</t>
  </si>
  <si>
    <t xml:space="preserve">              Előirányzat</t>
  </si>
  <si>
    <t>Teljesítés</t>
  </si>
  <si>
    <t>Módosított</t>
  </si>
  <si>
    <t>Kiadási jogcímek</t>
  </si>
  <si>
    <t>II. Juttatások, segélyek</t>
  </si>
  <si>
    <t>III. Fejlesztések, felújítások</t>
  </si>
  <si>
    <t xml:space="preserve">     - Általános</t>
  </si>
  <si>
    <t xml:space="preserve"> Fejlesztési  bevételek</t>
  </si>
  <si>
    <t>Módosított ei.</t>
  </si>
  <si>
    <t xml:space="preserve"> Fejlesztési  kiadások</t>
  </si>
  <si>
    <t xml:space="preserve">    - szabadon felhasználható</t>
  </si>
  <si>
    <t>Fejlesztési    pénzeszközök</t>
  </si>
  <si>
    <t>Eredeti</t>
  </si>
  <si>
    <t>Eredeti ei.</t>
  </si>
  <si>
    <t>….sz. melléklet</t>
  </si>
  <si>
    <t xml:space="preserve">           - Csatorna hálózat felújítás</t>
  </si>
  <si>
    <t>Bér</t>
  </si>
  <si>
    <t>Munkaadót terhelő járulékok</t>
  </si>
  <si>
    <t>Összesen</t>
  </si>
  <si>
    <t xml:space="preserve">   Előirányzat</t>
  </si>
  <si>
    <t xml:space="preserve">      Előirányzat</t>
  </si>
  <si>
    <t xml:space="preserve">     Előirányzat</t>
  </si>
  <si>
    <t xml:space="preserve">    Előirányzat</t>
  </si>
  <si>
    <t xml:space="preserve"> Eredeti</t>
  </si>
  <si>
    <t xml:space="preserve">   ÖSSZESEN:</t>
  </si>
  <si>
    <t>Teljesítés %</t>
  </si>
  <si>
    <t>KIADÁSOK</t>
  </si>
  <si>
    <t>Teljesítés               %</t>
  </si>
  <si>
    <t>VIII. Tartalékok</t>
  </si>
  <si>
    <t>Közművelődés</t>
  </si>
  <si>
    <t>Létszámkeret, személyi juttatás és munkáltató által fizetendő járulékok</t>
  </si>
  <si>
    <t>Járulékok</t>
  </si>
  <si>
    <t>COFOG száma</t>
  </si>
  <si>
    <t>COFOG elnevezése</t>
  </si>
  <si>
    <t>063020</t>
  </si>
  <si>
    <t>Víztermelés-, kezelés-, ellátás</t>
  </si>
  <si>
    <t>045160</t>
  </si>
  <si>
    <t>Közutak, hidak, alagutak üzemeltetése, fenntartása</t>
  </si>
  <si>
    <t>013350</t>
  </si>
  <si>
    <t>Önkormányzati vagyonnal való gazdálkodással kapcsolatos feladatok (Lakóingatlan és nem lakóingatlan bérbeadása, üzemeltetése)</t>
  </si>
  <si>
    <t>042180</t>
  </si>
  <si>
    <t>Állat-egészségügy</t>
  </si>
  <si>
    <t>064010</t>
  </si>
  <si>
    <t>Közvilágítás</t>
  </si>
  <si>
    <t>066020</t>
  </si>
  <si>
    <t>Város-, és községgazdálkodási egyéb szolgáltatások</t>
  </si>
  <si>
    <t>018010</t>
  </si>
  <si>
    <t>072111</t>
  </si>
  <si>
    <t>Háziorvosi alapellátás</t>
  </si>
  <si>
    <t>072112</t>
  </si>
  <si>
    <t>Háziorvosi ügyeleti ellátás</t>
  </si>
  <si>
    <t>074031</t>
  </si>
  <si>
    <t>041237</t>
  </si>
  <si>
    <t>082092</t>
  </si>
  <si>
    <t>Köztemető-fenntartás és működtetés</t>
  </si>
  <si>
    <t>011130</t>
  </si>
  <si>
    <t>Önkormányzatok és önkormányzati hivatalok jogalkotó és általános igazgatási tevékenysége</t>
  </si>
  <si>
    <t>ÁLLAMI TÁMOGATÁS</t>
  </si>
  <si>
    <t>I. Helyi önkormányzatok működésének általános támogatása</t>
  </si>
  <si>
    <t>1/b. Település üzemeltetéshez kapcsolódó feladatok</t>
  </si>
  <si>
    <t>IV. Települési önkormányzatok kulturális feladatainak támogatása</t>
  </si>
  <si>
    <r>
      <t>1.)</t>
    </r>
    <r>
      <rPr>
        <sz val="7"/>
        <rFont val="Times New Roman"/>
        <family val="1"/>
        <charset val="238"/>
      </rPr>
      <t xml:space="preserve">    </t>
    </r>
    <r>
      <rPr>
        <sz val="12"/>
        <rFont val="Times New Roman"/>
        <family val="1"/>
        <charset val="238"/>
      </rPr>
      <t>Könyvtári, közművelődési feladatok támogatása</t>
    </r>
  </si>
  <si>
    <t>ELŐIRÁNYZAT   FELHASZNÁLÁSI  és FINANSZÍROZÁSI  ÜTEMTERV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</si>
  <si>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</si>
  <si>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</si>
  <si>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</si>
  <si>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</si>
  <si>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</si>
  <si>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</si>
  <si>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</si>
  <si>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</si>
  <si>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</si>
  <si>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</si>
  <si>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</si>
  <si>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</si>
  <si>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BEVÉTELEK</t>
  </si>
  <si>
    <t>1. Saját bevételek ( a+b)</t>
  </si>
  <si>
    <t>a/ Folyó bevételek</t>
  </si>
  <si>
    <t xml:space="preserve">          - helyi adók</t>
  </si>
  <si>
    <t>b/ Felhalmozási és tőkejell. bev</t>
  </si>
  <si>
    <t>2. Központilag szabály. bev.</t>
  </si>
  <si>
    <t>Tárgyévi pénzforgalmi bev.össz.</t>
  </si>
  <si>
    <t>I.GAZDÁLKODÁSI BEVÉTELEK</t>
  </si>
  <si>
    <t>XI:</t>
  </si>
  <si>
    <t>GAZDÁLKODÁSI KIADÁSOK</t>
  </si>
  <si>
    <t>1. Működési kiadások</t>
  </si>
  <si>
    <t>Ebből: - személyi juttatások</t>
  </si>
  <si>
    <t xml:space="preserve">          - munkaadót terh. járulék</t>
  </si>
  <si>
    <t xml:space="preserve">          - dologi kiadások</t>
  </si>
  <si>
    <t>Ebből: - felújítások</t>
  </si>
  <si>
    <t>II. Gazdálkodási kiadás össz.</t>
  </si>
  <si>
    <t>III. Tárgyévi gazdálkodási</t>
  </si>
  <si>
    <t>egyenleg ( I.- II.)</t>
  </si>
  <si>
    <t xml:space="preserve">  Értékpapír eladás ( + )</t>
  </si>
  <si>
    <t xml:space="preserve">  Értékpapír vásárlás ( - )</t>
  </si>
  <si>
    <t xml:space="preserve">     egyenlege</t>
  </si>
  <si>
    <t xml:space="preserve">  Hitelfelvétel ( +)</t>
  </si>
  <si>
    <t xml:space="preserve">  Hiteltörlesztés ( - )</t>
  </si>
  <si>
    <t>V.Hitelmüveletek egyenlege</t>
  </si>
  <si>
    <t>VI. Tárgyévi egyenleg finan-</t>
  </si>
  <si>
    <r>
      <t xml:space="preserve">    </t>
    </r>
    <r>
      <rPr>
        <b/>
        <sz val="10"/>
        <rFont val="Arial CE"/>
        <family val="2"/>
        <charset val="238"/>
      </rPr>
      <t>( III +/- IV. +/- V.)</t>
    </r>
  </si>
  <si>
    <t>Önkormányzati kötelező feladatok</t>
  </si>
  <si>
    <t>Kiadások</t>
  </si>
  <si>
    <t>Bevételek</t>
  </si>
  <si>
    <t>fejlesztési célú kiadás</t>
  </si>
  <si>
    <t>Állami támogatás</t>
  </si>
  <si>
    <t>Átvett pénz</t>
  </si>
  <si>
    <t>Önkormányzati saját bevétel</t>
  </si>
  <si>
    <t>Feladat finanszírozás</t>
  </si>
  <si>
    <t xml:space="preserve">Működési </t>
  </si>
  <si>
    <t>Fejlesztési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</si>
  <si>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</si>
  <si>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</si>
  <si>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</si>
  <si>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</si>
  <si>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</si>
  <si>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</si>
  <si>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</si>
  <si>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</si>
  <si>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</si>
  <si>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</si>
  <si>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</si>
  <si>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</si>
  <si>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</si>
  <si>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</si>
  <si>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</si>
  <si>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19.</t>
  </si>
  <si>
    <t>20.</t>
  </si>
  <si>
    <t>21.</t>
  </si>
  <si>
    <t>25.</t>
  </si>
  <si>
    <t>igazgatás</t>
  </si>
  <si>
    <t>temető</t>
  </si>
  <si>
    <t>közutak</t>
  </si>
  <si>
    <t>közvilágítás</t>
  </si>
  <si>
    <t>zöldterület gazdálkodás</t>
  </si>
  <si>
    <t>sport</t>
  </si>
  <si>
    <t>könyvtár</t>
  </si>
  <si>
    <t>művház</t>
  </si>
  <si>
    <t>óvoda</t>
  </si>
  <si>
    <t>közfoglalkoztatás</t>
  </si>
  <si>
    <t>közös önkormányzati hivatal</t>
  </si>
  <si>
    <t>működési  kiadás</t>
  </si>
  <si>
    <t>TARTALÉK</t>
  </si>
  <si>
    <t>pénzeszközátadás, befizetések, finanszírozás</t>
  </si>
  <si>
    <t>kamatbevételek</t>
  </si>
  <si>
    <t>áfa bevétel</t>
  </si>
  <si>
    <t>Térítési díj és egyéb bevétel</t>
  </si>
  <si>
    <r>
      <t xml:space="preserve">        bd. Közutak fenntartási támogatása:                 </t>
    </r>
    <r>
      <rPr>
        <u/>
        <sz val="12"/>
        <rFont val="Times New Roman"/>
        <family val="1"/>
        <charset val="238"/>
      </rPr>
      <t xml:space="preserve">       </t>
    </r>
  </si>
  <si>
    <t xml:space="preserve">        bc. Köztemető fenntartási támogatás                          </t>
  </si>
  <si>
    <t xml:space="preserve">        bb. Közvilágítás fenntartási támogatás                     </t>
  </si>
  <si>
    <t>1. Központi költségvetésből kapott ktgvetési tám.</t>
  </si>
  <si>
    <t>2. Működési célra átvett pénz ÁHT belülről</t>
  </si>
  <si>
    <t>III. Közhatalmi bevételek</t>
  </si>
  <si>
    <t>IV. Intézményi működési bevételek</t>
  </si>
  <si>
    <t xml:space="preserve"> feladattal terheltsaját bevételek</t>
  </si>
  <si>
    <t>011320</t>
  </si>
  <si>
    <t>Önkormányzatok elszámolásai a központi költségvetéssel</t>
  </si>
  <si>
    <t>Közfoglalkoztatási mintaprogram</t>
  </si>
  <si>
    <t>Nem veszélyes hulladék begyűjtése, szállítása, átrakása</t>
  </si>
  <si>
    <t>Önkormányzati önként feladatok</t>
  </si>
  <si>
    <t>MINDÖSSZESEN</t>
  </si>
  <si>
    <t xml:space="preserve">          - bérleti díj</t>
  </si>
  <si>
    <t xml:space="preserve">          -  állami tám.</t>
  </si>
  <si>
    <t>066010</t>
  </si>
  <si>
    <t>Zöldterületkezelés</t>
  </si>
  <si>
    <t>Közművelődés- hagyományos közösségi kulturális értékek gondozása</t>
  </si>
  <si>
    <t>Óvodai nevelés , ellátás működési feladatai</t>
  </si>
  <si>
    <t>107051</t>
  </si>
  <si>
    <t>107052</t>
  </si>
  <si>
    <t>107060</t>
  </si>
  <si>
    <t>Egyéb szociális pénzbeli és természetbeni ellátások, támogatások</t>
  </si>
  <si>
    <t>900020</t>
  </si>
  <si>
    <t>091140</t>
  </si>
  <si>
    <t>096015</t>
  </si>
  <si>
    <t>3. melléklete</t>
  </si>
  <si>
    <t>2. melléklete</t>
  </si>
  <si>
    <t xml:space="preserve"> 4. melléklete</t>
  </si>
  <si>
    <t>e Ft-ban</t>
  </si>
  <si>
    <t>1.  melléklete</t>
  </si>
  <si>
    <t>6. melléklete</t>
  </si>
  <si>
    <t>1./ Csatorna hálózat bérleti díja</t>
  </si>
  <si>
    <t xml:space="preserve">2./ Vízműhálózat :   - bérleti díj, koncessziós díj </t>
  </si>
  <si>
    <t>Működési    pénzeszközök</t>
  </si>
  <si>
    <t>1./ Központi költségvetésből kapott támogatások</t>
  </si>
  <si>
    <t>2./ Működési célra átvett pénz ÁHT belülről</t>
  </si>
  <si>
    <t xml:space="preserve">    - kötött felhasználású</t>
  </si>
  <si>
    <t xml:space="preserve">    - szabad felhasználású</t>
  </si>
  <si>
    <t>Személyi jellegű juttatások</t>
  </si>
  <si>
    <t>Dologi kiadások</t>
  </si>
  <si>
    <t>2./ Juttatások, segélyek</t>
  </si>
  <si>
    <t>Részfoglalkozású</t>
  </si>
  <si>
    <t>felhalmozási célú kiadás</t>
  </si>
  <si>
    <t>IX. Megelőlegezés visszafizetése</t>
  </si>
  <si>
    <t>18.</t>
  </si>
  <si>
    <t>egyéb civil szervezetek támogatása</t>
  </si>
  <si>
    <t>Cofog</t>
  </si>
  <si>
    <t>Könyvtár</t>
  </si>
  <si>
    <t>állami megelőlegezés</t>
  </si>
  <si>
    <t>belső ellenőrzés</t>
  </si>
  <si>
    <t>egyéb</t>
  </si>
  <si>
    <t>város gazdálkodás</t>
  </si>
  <si>
    <t xml:space="preserve">Közfoglalkoztatás           </t>
  </si>
  <si>
    <t>1/1 kiegészítés</t>
  </si>
  <si>
    <t xml:space="preserve">Közfoglalkoztatás </t>
  </si>
  <si>
    <t>Önkorm. Fogl.</t>
  </si>
  <si>
    <t>5. melléklete</t>
  </si>
  <si>
    <t>7. mellékelete</t>
  </si>
  <si>
    <t>12. melléklet</t>
  </si>
  <si>
    <t>Polgármesteri illetmény</t>
  </si>
  <si>
    <t>Család és nővédelmi egészségügyi gondozás</t>
  </si>
  <si>
    <t>Házisegítségnyújtás</t>
  </si>
  <si>
    <t>háziorvosi ügyeleti ellátás</t>
  </si>
  <si>
    <t xml:space="preserve">            -Türje Község Önkormányzata (Hivatal fenntartáshoz)</t>
  </si>
  <si>
    <t xml:space="preserve">            -Tűzoltóság</t>
  </si>
  <si>
    <t>V. Felhalmozási és tőke jellegű bevételek</t>
  </si>
  <si>
    <t>VII. Bevételek Összesen ( I.+…..+VI.)</t>
  </si>
  <si>
    <t>VIII. Előző évi korrigált pénzmaradvány</t>
  </si>
  <si>
    <t xml:space="preserve"> adatok ezer Ft-ban</t>
  </si>
  <si>
    <t>adatok ezer Ft-ban</t>
  </si>
  <si>
    <t>Működési célú áht-n belül</t>
  </si>
  <si>
    <t>Működési célú áht-n kívül</t>
  </si>
  <si>
    <t>2. Juttatások, segélyek</t>
  </si>
  <si>
    <t>3. Felhalmozási kiadások</t>
  </si>
  <si>
    <t>tűzoltóság</t>
  </si>
  <si>
    <t>gyermekvédelem és családsegítés</t>
  </si>
  <si>
    <t>16.</t>
  </si>
  <si>
    <t>17.</t>
  </si>
  <si>
    <t>23.</t>
  </si>
  <si>
    <t>24.</t>
  </si>
  <si>
    <t>BURSA</t>
  </si>
  <si>
    <t>Működési bevételek</t>
  </si>
  <si>
    <t>K1. Személyi juttatások</t>
  </si>
  <si>
    <t>B1. Működési célú támogatások államháztartáson belülről</t>
  </si>
  <si>
    <t>K2. Munkaadókat terhelő járulékok és szociális hozzájárulási adó</t>
  </si>
  <si>
    <t>B3. Közhatalmi bevételek</t>
  </si>
  <si>
    <t>K3. Dologi kiadások</t>
  </si>
  <si>
    <t>B4. Működési bevételek</t>
  </si>
  <si>
    <t>K4. Ellátottak pénzbeli juttatásai</t>
  </si>
  <si>
    <t>B6. Működési célú átvett pénzeszközök</t>
  </si>
  <si>
    <t>K5. Egyéb működési célú kiadások</t>
  </si>
  <si>
    <t>B8. Finanszírozási bevételek (működési)</t>
  </si>
  <si>
    <t>tartalék (működési)</t>
  </si>
  <si>
    <t>maradvány igénybevétel</t>
  </si>
  <si>
    <t>K9. Finanszírozási kiadások (állami megelőlegezéssel)</t>
  </si>
  <si>
    <t>Müködési kiadás összesen:</t>
  </si>
  <si>
    <t>Müködési bevétel összesen:</t>
  </si>
  <si>
    <t>Működési bevételek és kiadások egyenlege: 0</t>
  </si>
  <si>
    <t>Felhalmozási kiadások</t>
  </si>
  <si>
    <t>Felhalmozási bevételek</t>
  </si>
  <si>
    <t>B2. Felhalmozási célú támogatások államháztartáson belülről</t>
  </si>
  <si>
    <t>K5. Felhalmozási célú tartalék</t>
  </si>
  <si>
    <t>K6. Beruházások</t>
  </si>
  <si>
    <t>B5. Felhalmozási bevételek</t>
  </si>
  <si>
    <t>K7. Felújítások</t>
  </si>
  <si>
    <t>B7. Felhalmozási célú átvett pénzeszközök</t>
  </si>
  <si>
    <t>K8. Egyéb felhalmozási célú kiadások</t>
  </si>
  <si>
    <t>B8. Finanszírozási bevételek (felhalmozási)</t>
  </si>
  <si>
    <t>Felhalmozási kiadás összesen:</t>
  </si>
  <si>
    <t>Felhalmozási bevétel összesen:</t>
  </si>
  <si>
    <t>Felhalmozási bevételek és kiadások egyenlege: 0</t>
  </si>
  <si>
    <t>M i n d ö s s z e s e n  :</t>
  </si>
  <si>
    <t>( kedvezmények)</t>
  </si>
  <si>
    <t>Sor-szám</t>
  </si>
  <si>
    <t>Bevételi jogcím</t>
  </si>
  <si>
    <t>Kedvezmény nélkül elérhető bevétel</t>
  </si>
  <si>
    <t>Kedvezmények összege</t>
  </si>
  <si>
    <t>Ellátottak térítési díjának elengedése</t>
  </si>
  <si>
    <t>Lakosság részére lakásépítéshez nyújtott kölcsön elengedése</t>
  </si>
  <si>
    <t>…………..-ból biztosított kedvezmény, mentesség*</t>
  </si>
  <si>
    <t xml:space="preserve">Gépjárműadóból biztosított kedvezmény, mentesség 1991.évi LXXXII.tv. 5. § </t>
  </si>
  <si>
    <t xml:space="preserve">Helyiségek hasznosítása utáni kedvezmény, menteség terembéreleti díj határozata alapján/ </t>
  </si>
  <si>
    <t>Eszközök hasznosítása utáni kedvezmény, menteség</t>
  </si>
  <si>
    <t>Egyéb kedvezmény</t>
  </si>
  <si>
    <t>Egyéb kölcsön elengedése</t>
  </si>
  <si>
    <t>Talajterhelési díj kedvezmény</t>
  </si>
  <si>
    <t>Összesen:</t>
  </si>
  <si>
    <t>*</t>
  </si>
  <si>
    <t>A helyi adókból biztosított kedvezményeket, mentességeket, adónemenként kell feltüntetni.</t>
  </si>
  <si>
    <t>I. Működési célú támogatások államháztartáson belülről</t>
  </si>
  <si>
    <t>6. Pénzmaradvány, váll. eredm.</t>
  </si>
  <si>
    <t>Jogcímek és fajlagos összegek</t>
  </si>
  <si>
    <t xml:space="preserve"> Ebből  - Szociális és Gyermekjóléti Alapszolg. Központ</t>
  </si>
  <si>
    <t>Intézményi szolg. Bevétel</t>
  </si>
  <si>
    <t>Önkormányzatok funkcióra nem sorolható bevételei államháztartáson kívülről</t>
  </si>
  <si>
    <t xml:space="preserve">b. Gyerm. Étk. Üzemeltetésének támogatása </t>
  </si>
  <si>
    <t>V. Működési célú támogatásértékű pénzátadás</t>
  </si>
  <si>
    <t>ezer Ft-ban</t>
  </si>
  <si>
    <t xml:space="preserve"> ezer Ft-ban</t>
  </si>
  <si>
    <t>3./ Közhatalmi bevételek</t>
  </si>
  <si>
    <t>4./ Intézményi működési bevételek</t>
  </si>
  <si>
    <t>Ebből:  - Vízmű hálózat, karbantartás, felújítás</t>
  </si>
  <si>
    <t>Város- és községgazdálkodás</t>
  </si>
  <si>
    <t>Összesen közfoglalkoztatás</t>
  </si>
  <si>
    <t>megnevezése</t>
  </si>
  <si>
    <t xml:space="preserve">   Egyéb működési kiadás</t>
  </si>
  <si>
    <t>Szakfeladatok</t>
  </si>
  <si>
    <t>Önkorm.Igazg. tev.(polgármester, képviselők)</t>
  </si>
  <si>
    <t>( 1.+2.+3.+4.+5.)</t>
  </si>
  <si>
    <t>ÖSSZESEN ( 1.+2.+3.+4.+5.+6.)</t>
  </si>
  <si>
    <t>4. Elvonások, befizetések</t>
  </si>
  <si>
    <t>5. Pénzeszközátadás</t>
  </si>
  <si>
    <t>6. Kölcsönnyújtás</t>
  </si>
  <si>
    <t>7. Tervezett tartalék</t>
  </si>
  <si>
    <t>8. Megelőlegezés visszafizetés</t>
  </si>
  <si>
    <t>( 1.+2.+3.+4.+5.+6.+7.+8.)</t>
  </si>
  <si>
    <t>IV. Értékpapír műveletek</t>
  </si>
  <si>
    <t xml:space="preserve">     szírozási műveletek után</t>
  </si>
  <si>
    <t>ezer Ft</t>
  </si>
  <si>
    <t>egyéb pl. adóbev</t>
  </si>
  <si>
    <t>Módosítás</t>
  </si>
  <si>
    <t>Főfoglalkozású</t>
  </si>
  <si>
    <t>Működési kiadások</t>
  </si>
  <si>
    <t>016010</t>
  </si>
  <si>
    <t>Országgyűlési, önkormányzati és európai parlamenti képviselők választásához kapcsolódó tevékenységek</t>
  </si>
  <si>
    <t>051030</t>
  </si>
  <si>
    <t>072312</t>
  </si>
  <si>
    <t>Fogorvosi ügyeleti ellátás</t>
  </si>
  <si>
    <t>072311</t>
  </si>
  <si>
    <t>Fogorvosi alapellátás</t>
  </si>
  <si>
    <t>082042</t>
  </si>
  <si>
    <t>Könyvtári állomány gyarapítása, nyilvántartása</t>
  </si>
  <si>
    <t xml:space="preserve">            - Szimat Állatvédő Egyesület</t>
  </si>
  <si>
    <t>állatvédő egyesület</t>
  </si>
  <si>
    <t>1./ Felújítások</t>
  </si>
  <si>
    <t>2./ Beruházások</t>
  </si>
  <si>
    <t xml:space="preserve">c. Gyermek étkeztetés szünidei támogatása                    </t>
  </si>
  <si>
    <t>2.2 Működési célú pénzátvétel az elkül. állami pénzalapoktól (közfoglalk.)</t>
  </si>
  <si>
    <t>IV. Beruházások</t>
  </si>
  <si>
    <t>Működési kiadások összesen (1.+…+8.):</t>
  </si>
  <si>
    <t xml:space="preserve">I. Működési kiadások </t>
  </si>
  <si>
    <t xml:space="preserve">            -Zala-Kar</t>
  </si>
  <si>
    <t xml:space="preserve">            -TÖOSZ</t>
  </si>
  <si>
    <t>Fogászati ügyeleti ellátás</t>
  </si>
  <si>
    <t>fogorvos</t>
  </si>
  <si>
    <t>TÖOSZ</t>
  </si>
  <si>
    <t>Zala-Kar</t>
  </si>
  <si>
    <t>1. Helyi adók</t>
  </si>
  <si>
    <t>1.1. Építmény adó</t>
  </si>
  <si>
    <t>1.2. Magánszemélyek kommunális adója</t>
  </si>
  <si>
    <t>1.3 Telekadó</t>
  </si>
  <si>
    <t>1.4 Iparűzési adó</t>
  </si>
  <si>
    <t>1.5 Talajterhelés</t>
  </si>
  <si>
    <t>1.6 Idegenforgalmi adó</t>
  </si>
  <si>
    <t>1.7 Pótlékok, bírságok</t>
  </si>
  <si>
    <t>2. Átengedett központi adók</t>
  </si>
  <si>
    <t>2.1. Gépjárműadó helyi önkormányzatot megillető része</t>
  </si>
  <si>
    <t>1.1. Működés általános támogatása</t>
  </si>
  <si>
    <t>1.2. Köznevelési feladatok támogatása</t>
  </si>
  <si>
    <t>1.3. Szociális és gyermekjóléti feladatok támogatása</t>
  </si>
  <si>
    <t>1.4. Kulturális feladatok támogatása</t>
  </si>
  <si>
    <t>1. Készletértékesítés</t>
  </si>
  <si>
    <t>4. Kamatbevételek</t>
  </si>
  <si>
    <t>4.1. Költségvetési és adószámlák kamata</t>
  </si>
  <si>
    <t>5. Egyéb bevételek</t>
  </si>
  <si>
    <t xml:space="preserve">5.1. Egyéb működési bevételek </t>
  </si>
  <si>
    <t xml:space="preserve">1. Csatornahálózat bérleti díja </t>
  </si>
  <si>
    <t>2.Vízműhálózat bérleti díj (koncessziós)</t>
  </si>
  <si>
    <t>1. Személyi juttatások</t>
  </si>
  <si>
    <t>2. Munkaadókat terhelő járulékok</t>
  </si>
  <si>
    <t xml:space="preserve">3. Dologi kiadások </t>
  </si>
  <si>
    <t>1. Önkormányzatoknak és költségvetési szerveinek</t>
  </si>
  <si>
    <t>2. Fejezeti kezelésű előirányzat részére BURSA</t>
  </si>
  <si>
    <t>1. Működési tartalék</t>
  </si>
  <si>
    <t>2. Fejlesztési tartalék</t>
  </si>
  <si>
    <t>3./ Pénzmaradvány</t>
  </si>
  <si>
    <t>4./  Adó bevételből</t>
  </si>
  <si>
    <t>3./  Tartalékok</t>
  </si>
  <si>
    <t>VI. Működési pénzátadás ÁHT. kívülre</t>
  </si>
  <si>
    <t xml:space="preserve">  Fejlesztési bevételek összesen: ( 1.+….+5.):</t>
  </si>
  <si>
    <t>Fejlesztési kiadások összesen (1.+…+3.):</t>
  </si>
  <si>
    <t xml:space="preserve">  Működési bevételek összesen: ( 1.+….+6.):</t>
  </si>
  <si>
    <t>2020. évi költségvetés</t>
  </si>
  <si>
    <t>2020. évi  Működési kiadások részletezése kormányzati funkciónként és kiemelt előirányzatonként</t>
  </si>
  <si>
    <t xml:space="preserve">Az önkormányzat által 2020. évben nyújtott közvetett támogatások </t>
  </si>
  <si>
    <t>Módosított előirányzat</t>
  </si>
  <si>
    <t xml:space="preserve">a. Elismert dolgozók bértámogatása: 1,2 fő        </t>
  </si>
  <si>
    <t xml:space="preserve">        ba. Zöldterület- gazdálkodás:  (25.200 Ft/ha)                               </t>
  </si>
  <si>
    <t xml:space="preserve">1/c. Egyéb kötelező önkormányzati feladatok támogatása </t>
  </si>
  <si>
    <t>1/d. Lakott külterületekkel kapcsolatos feladatok  (2.550 Ft/lakos)</t>
  </si>
  <si>
    <t>1. Települési önkormányzatok szociális feladatainak támogatása</t>
  </si>
  <si>
    <t>2. Egyes szociális és gyermekjóléti feladatok támogatása</t>
  </si>
  <si>
    <t>4. Gyermekétkeztetés támogatása</t>
  </si>
  <si>
    <t>5./ Pénzmaradvány</t>
  </si>
  <si>
    <t>2020. év</t>
  </si>
  <si>
    <t>2020. évi  Pénzmaradv.</t>
  </si>
  <si>
    <t>2020. évi</t>
  </si>
  <si>
    <t>Közműv. Könyvtár</t>
  </si>
  <si>
    <t>2020. évi átlagos statisztikai létszám</t>
  </si>
  <si>
    <t xml:space="preserve">          -intézményi műk. bevét.</t>
  </si>
  <si>
    <t>22.</t>
  </si>
  <si>
    <t>26.</t>
  </si>
  <si>
    <t>27.</t>
  </si>
  <si>
    <t>28.</t>
  </si>
  <si>
    <t>29.</t>
  </si>
  <si>
    <t>juttatások segélyek (szoc. feladatok)</t>
  </si>
  <si>
    <t>víziközmű</t>
  </si>
  <si>
    <t>042220</t>
  </si>
  <si>
    <t>Erdőgazdálkodás</t>
  </si>
  <si>
    <t>045120</t>
  </si>
  <si>
    <t>Út, autópálya építése</t>
  </si>
  <si>
    <t>045150</t>
  </si>
  <si>
    <t xml:space="preserve">Egyéb szárazföldi személyszállítás </t>
  </si>
  <si>
    <t>052020</t>
  </si>
  <si>
    <t>Szennyvíz gyűjtése, tisztítása, elhelyezése</t>
  </si>
  <si>
    <t>074032</t>
  </si>
  <si>
    <t>081030</t>
  </si>
  <si>
    <t>Ifjúság-egészségügyi gondozás</t>
  </si>
  <si>
    <t xml:space="preserve">Sportlétesítmények, edzőtáborok működtetése és fejlesztése </t>
  </si>
  <si>
    <t>091220</t>
  </si>
  <si>
    <t>Köznevelési intézmény 1-4. évfolyamán tanulók nevelésével, oktatásával összefüggő működtetési feladatok</t>
  </si>
  <si>
    <t xml:space="preserve">Gyermekétkeztetés köznevelési intézményben </t>
  </si>
  <si>
    <t>098010</t>
  </si>
  <si>
    <t>Oktatás igazgatás</t>
  </si>
  <si>
    <t>104037</t>
  </si>
  <si>
    <t>Intézményen kívüli gyermekétkeztetés</t>
  </si>
  <si>
    <t>106020</t>
  </si>
  <si>
    <t>Lakásfenntartással, lakhatással összegüggő ellátások</t>
  </si>
  <si>
    <t>Szociális étkeztetés szociális konyhán</t>
  </si>
  <si>
    <t>107055</t>
  </si>
  <si>
    <t xml:space="preserve">Falugondnoki, tanyagondnoki szolgáltatás </t>
  </si>
  <si>
    <t xml:space="preserve">e. Falugondnoki szolgálat támogatása </t>
  </si>
  <si>
    <t>BATYK  KÖZSÉG  ÖNKORMÁNYZATA</t>
  </si>
  <si>
    <t>2.Szolgáltatások ellenértéke (sírhelymegváltás, közterülethasználat, köztemető fenntartási hozzájárulás, szállásdíj, bérletidíj)</t>
  </si>
  <si>
    <t>IX. Batyk Község Önkormányzata összesen (VII.+VIII.)</t>
  </si>
  <si>
    <t xml:space="preserve">            - Óvoda </t>
  </si>
  <si>
    <t xml:space="preserve">            - Belső Ellenőrzési Társulás (Önkormányzat + Nemzetiségi Önkormányzat</t>
  </si>
  <si>
    <t>Batyk Község Önkormányzata</t>
  </si>
  <si>
    <t xml:space="preserve">Falugondnok </t>
  </si>
  <si>
    <t xml:space="preserve">     - Célhoz kötött (TOP pályázat) </t>
  </si>
  <si>
    <t xml:space="preserve">Iparűzési adó kedvezmény </t>
  </si>
  <si>
    <t xml:space="preserve">Telekadó kedvezmény </t>
  </si>
  <si>
    <t xml:space="preserve">Építmény adó kedvezmény </t>
  </si>
  <si>
    <t xml:space="preserve">Magánszemélyek kommunális adója kedvezmény (80 %) </t>
  </si>
  <si>
    <t xml:space="preserve">Kommunális adó kedvezmény (50%) </t>
  </si>
  <si>
    <t>Batyk  Község Önkormányzata</t>
  </si>
  <si>
    <t xml:space="preserve">1. Működési (állami megelőlegezés 995, pénztár 19 , főszámla 12.359, alszámlák 648) </t>
  </si>
  <si>
    <t xml:space="preserve">2. Fejlesztési:Kossuth Utca felújítása </t>
  </si>
  <si>
    <t xml:space="preserve">II. Felhalmozási célú visszatérítendő támogatások </t>
  </si>
  <si>
    <t xml:space="preserve">1. Felhalmozási bevételek (háztartásoktól kölsönök visszatérülése) </t>
  </si>
  <si>
    <t xml:space="preserve">Ebédkihordási díj </t>
  </si>
  <si>
    <t xml:space="preserve">Földbérleti díj </t>
  </si>
  <si>
    <t xml:space="preserve">Bérleti díjak (bolt, művház, Telekom - igatlan) </t>
  </si>
  <si>
    <t xml:space="preserve">3. Közvetített szolgáltatások </t>
  </si>
  <si>
    <t xml:space="preserve">Továbbszámlázott közüzemi Díjak </t>
  </si>
  <si>
    <t xml:space="preserve">           - Kossuth L. utca felújítása </t>
  </si>
  <si>
    <t xml:space="preserve">            - Zala Termálvölgye</t>
  </si>
  <si>
    <t xml:space="preserve">Aktív Batyk Egyesület </t>
  </si>
  <si>
    <t xml:space="preserve">     - célhoz kötött (talajterhelési díj)</t>
  </si>
  <si>
    <t xml:space="preserve">    - célhoz kötött (Talajterhelési díj) </t>
  </si>
  <si>
    <t>5./ Kölcsönök visszatérülése háztartásoktól</t>
  </si>
  <si>
    <t>Falugondnok</t>
  </si>
  <si>
    <t>Házi segítségnyújtás</t>
  </si>
  <si>
    <t>Család és nővéd.</t>
  </si>
  <si>
    <t>Int. kívüli gyermekétk.</t>
  </si>
  <si>
    <t>8. melléklet</t>
  </si>
  <si>
    <t>9. melléklete</t>
  </si>
  <si>
    <t>4. Kölcsönök visszatérülése</t>
  </si>
  <si>
    <t>Batyk Község Önkormányzata  feladatainak bemutatása 2020. évre vonatkozóan</t>
  </si>
  <si>
    <t>11. melléklet</t>
  </si>
  <si>
    <t xml:space="preserve">                  Batyk Község Önkormányzat várható működési és felhalmozási célú bevételeinek és kiadásainak alakulása mérleg rendszerben</t>
  </si>
  <si>
    <t>2020 évi  Pénzmaradv.</t>
  </si>
  <si>
    <t>2020. évben állami ktgv.-ből származó bevételek összesen:</t>
  </si>
  <si>
    <t>házi segítségnyújtás</t>
  </si>
  <si>
    <t>család és nőved.</t>
  </si>
  <si>
    <t>Szündei gyermekétk. tám.</t>
  </si>
  <si>
    <t>Zala Termálvölgye</t>
  </si>
  <si>
    <t>2021. évi</t>
  </si>
  <si>
    <t>2022. évi</t>
  </si>
  <si>
    <t xml:space="preserve">2020. évi </t>
  </si>
  <si>
    <t>B4. Tőke jellegű bev.</t>
  </si>
  <si>
    <t xml:space="preserve">2.3 Előző évről visszakapott összeg (házi segítségnyújtás) </t>
  </si>
  <si>
    <t xml:space="preserve">5.2 Biztosító álltal fizetett </t>
  </si>
  <si>
    <t>VI. Felhamozási bevétel (Játszótérre nyert páláyzati forrás)</t>
  </si>
  <si>
    <t xml:space="preserve">VII. Felhalmozási célú önkormányzati bevétel (közfoglalkoztatűs) </t>
  </si>
  <si>
    <t xml:space="preserve">    - Játszótér felújítása (magyar faluprogram keretében)</t>
  </si>
  <si>
    <t>XI. Batyk Község Önkormányzata  összesen ( I.+….+IX.)</t>
  </si>
  <si>
    <t xml:space="preserve">X. Előző évről visszafizetendő állami támogatás </t>
  </si>
  <si>
    <t xml:space="preserve">VII. Szociális kölcsön kiadásai </t>
  </si>
  <si>
    <t>6./ Felhalmozási célú bevétel (közfoglalkoztatás)</t>
  </si>
  <si>
    <t xml:space="preserve">7./ Játszótér építése (Magyar Falu Program) </t>
  </si>
  <si>
    <t xml:space="preserve">           - Egyéb felújítás</t>
  </si>
  <si>
    <t xml:space="preserve">           - Művelődési ház felújítása </t>
  </si>
  <si>
    <r>
      <t xml:space="preserve"> </t>
    </r>
    <r>
      <rPr>
        <sz val="10"/>
        <rFont val="Arial CE"/>
        <charset val="238"/>
      </rPr>
      <t xml:space="preserve">   - célhoz kötött (játszótér építése - mfp) </t>
    </r>
  </si>
  <si>
    <t>3./ Szociális kölcsön kiadásai</t>
  </si>
  <si>
    <t>4./ Előző évről visszafizetendő állami támogatás</t>
  </si>
  <si>
    <t xml:space="preserve">    - kötött (top pályázat)</t>
  </si>
  <si>
    <t>5./ Elvonások, befizetések</t>
  </si>
  <si>
    <t>6./ Működési pénzeszközátadás áht-n belül</t>
  </si>
  <si>
    <t>7./ Működési pénzeszközátadás áht-n kívül</t>
  </si>
  <si>
    <t>8./ Megelőlegezés visszafizetése</t>
  </si>
  <si>
    <t>9./  Tartalékok</t>
  </si>
  <si>
    <t>Személyi juttatások</t>
  </si>
  <si>
    <t xml:space="preserve">Teljesítés </t>
  </si>
  <si>
    <t>%</t>
  </si>
  <si>
    <t>Bérek összesen</t>
  </si>
  <si>
    <t>Törvény szerinti illetmények, munkabérek</t>
  </si>
  <si>
    <t>Béren kívüli juttatások</t>
  </si>
  <si>
    <t>Foglalkoztatottak egyéb személyi juttatásai</t>
  </si>
  <si>
    <t>Választott tisztségviselők juttatásai</t>
  </si>
  <si>
    <t>Munkavégzésre irányuló egyéb jogviszonyban nem saját foglalkoztatottaknak fizetett juttatások</t>
  </si>
  <si>
    <t>Munkaadót terhelő járulékok összesen</t>
  </si>
  <si>
    <t>Személyi juttatások összesen</t>
  </si>
  <si>
    <t>Céljuttatás, projektprémium</t>
  </si>
  <si>
    <t>Batyk Község Önkormányzatának  19/2020. (XII.16) rendelete a 2020. évi költségvetés módosításáról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</si>
</sst>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_-* #,##0\ _F_t_-;\-* #,##0\ _F_t_-;_-* &quot;-&quot;??\ _F_t_-;_-@_-"/>
    <numFmt numFmtId="166" formatCode="#,###"/>
    <numFmt numFmtId="167" formatCode="#,##0\ _F_t"/>
  </numFmts>
  <fonts count="42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11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7"/>
      <name val="Times New Roman"/>
      <family val="1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10"/>
      <name val="Arial CE"/>
      <charset val="238"/>
    </font>
    <font>
      <sz val="8"/>
      <color rgb="FFFF0000"/>
      <name val="Calibri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</font>
    <font>
      <b/>
      <i/>
      <sz val="14"/>
      <name val="Times New Roman"/>
      <family val="1"/>
      <charset val="238"/>
    </font>
    <font>
      <sz val="10"/>
      <name val="Times New Roman"/>
      <family val="1"/>
    </font>
    <font>
      <sz val="10"/>
      <color theme="1"/>
      <name val="Arial CE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8"/>
      <name val="Times New Roman CE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sz val="10"/>
      <color rgb="FFFF0000"/>
      <name val="Arial CE"/>
      <family val="2"/>
      <charset val="238"/>
    </font>
    <font>
      <sz val="10"/>
      <color rgb="FFFF0000"/>
      <name val="Arial CE"/>
      <charset val="238"/>
    </font>
    <font>
      <b/>
      <sz val="10"/>
      <color rgb="FFFF0000"/>
      <name val="Arial CE"/>
      <charset val="238"/>
    </font>
    <font>
      <b/>
      <sz val="10"/>
      <color theme="1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sz val="10"/>
      <color rgb="FFFF0000"/>
      <name val="Times New Roman"/>
      <family val="1"/>
      <charset val="238"/>
    </font>
    <font>
      <sz val="8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2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8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01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3" fillId="0" borderId="0" xfId="0" applyFont="1" applyBorder="1"/>
    <xf numFmtId="0" fontId="2" fillId="0" borderId="6" xfId="0" applyFont="1" applyBorder="1"/>
    <xf numFmtId="0" fontId="3" fillId="0" borderId="9" xfId="0" applyFont="1" applyBorder="1"/>
    <xf numFmtId="0" fontId="3" fillId="0" borderId="10" xfId="0" applyFont="1" applyBorder="1" applyAlignment="1">
      <alignment horizontal="right"/>
    </xf>
    <xf numFmtId="0" fontId="3" fillId="0" borderId="13" xfId="0" applyFont="1" applyBorder="1"/>
    <xf numFmtId="3" fontId="3" fillId="0" borderId="0" xfId="0" applyNumberFormat="1" applyFont="1" applyBorder="1" applyAlignment="1">
      <alignment horizontal="right"/>
    </xf>
    <xf numFmtId="3" fontId="3" fillId="0" borderId="14" xfId="0" applyNumberFormat="1" applyFont="1" applyBorder="1" applyAlignment="1">
      <alignment horizontal="center"/>
    </xf>
    <xf numFmtId="3" fontId="3" fillId="0" borderId="12" xfId="0" applyNumberFormat="1" applyFont="1" applyBorder="1"/>
    <xf numFmtId="0" fontId="2" fillId="0" borderId="12" xfId="0" applyFont="1" applyBorder="1"/>
    <xf numFmtId="0" fontId="3" fillId="0" borderId="15" xfId="0" applyFont="1" applyBorder="1"/>
    <xf numFmtId="3" fontId="2" fillId="2" borderId="12" xfId="0" applyNumberFormat="1" applyFont="1" applyFill="1" applyBorder="1"/>
    <xf numFmtId="0" fontId="2" fillId="0" borderId="15" xfId="0" applyFont="1" applyBorder="1"/>
    <xf numFmtId="0" fontId="1" fillId="0" borderId="0" xfId="0" applyFont="1"/>
    <xf numFmtId="3" fontId="1" fillId="0" borderId="0" xfId="0" applyNumberFormat="1" applyFont="1"/>
    <xf numFmtId="0" fontId="0" fillId="0" borderId="0" xfId="0" applyBorder="1"/>
    <xf numFmtId="3" fontId="0" fillId="0" borderId="0" xfId="0" applyNumberFormat="1" applyBorder="1"/>
    <xf numFmtId="0" fontId="1" fillId="0" borderId="12" xfId="0" applyFont="1" applyBorder="1"/>
    <xf numFmtId="3" fontId="1" fillId="0" borderId="12" xfId="0" applyNumberFormat="1" applyFont="1" applyBorder="1"/>
    <xf numFmtId="3" fontId="4" fillId="0" borderId="15" xfId="0" applyNumberFormat="1" applyFont="1" applyBorder="1"/>
    <xf numFmtId="0" fontId="4" fillId="0" borderId="20" xfId="0" applyFont="1" applyBorder="1"/>
    <xf numFmtId="0" fontId="4" fillId="0" borderId="23" xfId="0" applyFont="1" applyBorder="1"/>
    <xf numFmtId="3" fontId="4" fillId="0" borderId="9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4" fillId="0" borderId="0" xfId="0" applyFont="1" applyBorder="1"/>
    <xf numFmtId="3" fontId="4" fillId="0" borderId="0" xfId="0" applyNumberFormat="1" applyFont="1" applyBorder="1"/>
    <xf numFmtId="0" fontId="1" fillId="0" borderId="0" xfId="0" applyFont="1" applyFill="1" applyBorder="1"/>
    <xf numFmtId="3" fontId="1" fillId="0" borderId="0" xfId="0" applyNumberFormat="1" applyFont="1" applyBorder="1" applyAlignment="1">
      <alignment horizontal="right"/>
    </xf>
    <xf numFmtId="0" fontId="3" fillId="0" borderId="28" xfId="0" applyFont="1" applyBorder="1"/>
    <xf numFmtId="0" fontId="4" fillId="0" borderId="28" xfId="0" applyFont="1" applyBorder="1"/>
    <xf numFmtId="3" fontId="4" fillId="0" borderId="12" xfId="0" applyNumberFormat="1" applyFont="1" applyBorder="1"/>
    <xf numFmtId="0" fontId="4" fillId="0" borderId="12" xfId="0" applyFont="1" applyBorder="1"/>
    <xf numFmtId="0" fontId="4" fillId="0" borderId="15" xfId="0" applyFont="1" applyBorder="1"/>
    <xf numFmtId="3" fontId="4" fillId="0" borderId="33" xfId="0" applyNumberFormat="1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3" fontId="4" fillId="0" borderId="16" xfId="0" applyNumberFormat="1" applyFont="1" applyBorder="1"/>
    <xf numFmtId="0" fontId="3" fillId="0" borderId="16" xfId="0" applyFont="1" applyBorder="1"/>
    <xf numFmtId="0" fontId="4" fillId="0" borderId="36" xfId="0" applyFont="1" applyBorder="1"/>
    <xf numFmtId="0" fontId="6" fillId="0" borderId="0" xfId="0" applyFont="1"/>
    <xf numFmtId="0" fontId="4" fillId="0" borderId="0" xfId="0" applyFont="1"/>
    <xf numFmtId="0" fontId="0" fillId="0" borderId="34" xfId="0" applyBorder="1"/>
    <xf numFmtId="0" fontId="0" fillId="0" borderId="40" xfId="0" applyBorder="1"/>
    <xf numFmtId="0" fontId="0" fillId="0" borderId="21" xfId="0" applyBorder="1"/>
    <xf numFmtId="0" fontId="0" fillId="0" borderId="13" xfId="0" applyBorder="1"/>
    <xf numFmtId="0" fontId="0" fillId="0" borderId="12" xfId="0" applyBorder="1"/>
    <xf numFmtId="3" fontId="0" fillId="0" borderId="12" xfId="0" applyNumberForma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15" xfId="0" applyNumberFormat="1" applyBorder="1" applyAlignment="1">
      <alignment horizontal="right"/>
    </xf>
    <xf numFmtId="3" fontId="0" fillId="0" borderId="0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0" fontId="0" fillId="0" borderId="12" xfId="0" applyFill="1" applyBorder="1"/>
    <xf numFmtId="0" fontId="2" fillId="2" borderId="28" xfId="0" applyFont="1" applyFill="1" applyBorder="1"/>
    <xf numFmtId="0" fontId="4" fillId="0" borderId="12" xfId="0" applyFont="1" applyFill="1" applyBorder="1"/>
    <xf numFmtId="3" fontId="3" fillId="0" borderId="39" xfId="0" applyNumberFormat="1" applyFont="1" applyBorder="1"/>
    <xf numFmtId="0" fontId="2" fillId="0" borderId="45" xfId="0" applyFont="1" applyBorder="1"/>
    <xf numFmtId="3" fontId="3" fillId="0" borderId="43" xfId="0" applyNumberFormat="1" applyFont="1" applyBorder="1"/>
    <xf numFmtId="0" fontId="3" fillId="0" borderId="19" xfId="0" applyFont="1" applyBorder="1"/>
    <xf numFmtId="3" fontId="2" fillId="0" borderId="39" xfId="0" applyNumberFormat="1" applyFont="1" applyFill="1" applyBorder="1"/>
    <xf numFmtId="0" fontId="3" fillId="0" borderId="39" xfId="0" applyFont="1" applyBorder="1"/>
    <xf numFmtId="3" fontId="4" fillId="0" borderId="39" xfId="0" applyNumberFormat="1" applyFont="1" applyBorder="1"/>
    <xf numFmtId="3" fontId="2" fillId="3" borderId="39" xfId="0" applyNumberFormat="1" applyFont="1" applyFill="1" applyBorder="1"/>
    <xf numFmtId="0" fontId="2" fillId="0" borderId="39" xfId="0" applyFont="1" applyBorder="1"/>
    <xf numFmtId="3" fontId="2" fillId="0" borderId="39" xfId="0" applyNumberFormat="1" applyFont="1" applyBorder="1"/>
    <xf numFmtId="3" fontId="4" fillId="3" borderId="39" xfId="0" applyNumberFormat="1" applyFont="1" applyFill="1" applyBorder="1"/>
    <xf numFmtId="0" fontId="0" fillId="0" borderId="0" xfId="0" applyAlignment="1">
      <alignment horizontal="right"/>
    </xf>
    <xf numFmtId="0" fontId="4" fillId="2" borderId="50" xfId="0" applyFont="1" applyFill="1" applyBorder="1"/>
    <xf numFmtId="0" fontId="4" fillId="0" borderId="2" xfId="0" applyFont="1" applyBorder="1"/>
    <xf numFmtId="0" fontId="0" fillId="0" borderId="45" xfId="0" applyBorder="1"/>
    <xf numFmtId="0" fontId="11" fillId="0" borderId="45" xfId="0" applyFont="1" applyBorder="1" applyAlignment="1">
      <alignment vertical="top" wrapText="1"/>
    </xf>
    <xf numFmtId="0" fontId="9" fillId="0" borderId="45" xfId="0" applyFont="1" applyBorder="1" applyAlignment="1">
      <alignment horizontal="left" vertical="top" wrapText="1" indent="1"/>
    </xf>
    <xf numFmtId="0" fontId="2" fillId="0" borderId="0" xfId="0" applyFont="1"/>
    <xf numFmtId="3" fontId="0" fillId="0" borderId="12" xfId="0" applyNumberFormat="1" applyBorder="1"/>
    <xf numFmtId="3" fontId="0" fillId="0" borderId="13" xfId="0" applyNumberFormat="1" applyBorder="1"/>
    <xf numFmtId="0" fontId="0" fillId="0" borderId="18" xfId="0" applyBorder="1"/>
    <xf numFmtId="3" fontId="4" fillId="0" borderId="22" xfId="0" applyNumberFormat="1" applyFont="1" applyBorder="1"/>
    <xf numFmtId="0" fontId="2" fillId="0" borderId="1" xfId="0" applyFont="1" applyFill="1" applyBorder="1"/>
    <xf numFmtId="3" fontId="0" fillId="0" borderId="45" xfId="0" applyNumberFormat="1" applyBorder="1"/>
    <xf numFmtId="3" fontId="2" fillId="0" borderId="3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0" fontId="0" fillId="0" borderId="6" xfId="0" applyBorder="1"/>
    <xf numFmtId="0" fontId="2" fillId="0" borderId="35" xfId="0" applyFont="1" applyFill="1" applyBorder="1"/>
    <xf numFmtId="3" fontId="2" fillId="0" borderId="9" xfId="0" applyNumberFormat="1" applyFont="1" applyBorder="1"/>
    <xf numFmtId="3" fontId="0" fillId="0" borderId="9" xfId="0" applyNumberFormat="1" applyBorder="1"/>
    <xf numFmtId="3" fontId="0" fillId="0" borderId="45" xfId="0" applyNumberFormat="1" applyBorder="1" applyAlignment="1">
      <alignment horizontal="right"/>
    </xf>
    <xf numFmtId="0" fontId="2" fillId="0" borderId="9" xfId="0" applyFont="1" applyBorder="1"/>
    <xf numFmtId="0" fontId="2" fillId="0" borderId="13" xfId="0" applyFont="1" applyBorder="1"/>
    <xf numFmtId="0" fontId="0" fillId="0" borderId="26" xfId="0" applyBorder="1"/>
    <xf numFmtId="3" fontId="4" fillId="0" borderId="19" xfId="0" applyNumberFormat="1" applyFont="1" applyBorder="1" applyAlignment="1">
      <alignment horizontal="right"/>
    </xf>
    <xf numFmtId="0" fontId="3" fillId="0" borderId="0" xfId="0" applyFont="1" applyFill="1" applyBorder="1"/>
    <xf numFmtId="0" fontId="2" fillId="0" borderId="21" xfId="0" applyFont="1" applyFill="1" applyBorder="1"/>
    <xf numFmtId="3" fontId="2" fillId="0" borderId="41" xfId="0" applyNumberFormat="1" applyFont="1" applyBorder="1"/>
    <xf numFmtId="0" fontId="0" fillId="0" borderId="9" xfId="0" applyBorder="1"/>
    <xf numFmtId="0" fontId="13" fillId="0" borderId="41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3" fillId="0" borderId="53" xfId="0" applyFont="1" applyBorder="1" applyAlignment="1">
      <alignment wrapText="1"/>
    </xf>
    <xf numFmtId="0" fontId="13" fillId="0" borderId="54" xfId="0" applyFont="1" applyBorder="1" applyAlignment="1">
      <alignment wrapText="1"/>
    </xf>
    <xf numFmtId="0" fontId="13" fillId="0" borderId="28" xfId="0" applyFont="1" applyBorder="1" applyAlignment="1">
      <alignment wrapText="1"/>
    </xf>
    <xf numFmtId="0" fontId="13" fillId="0" borderId="58" xfId="0" applyFont="1" applyBorder="1" applyAlignment="1">
      <alignment wrapText="1"/>
    </xf>
    <xf numFmtId="0" fontId="13" fillId="0" borderId="40" xfId="0" applyFont="1" applyBorder="1" applyAlignment="1">
      <alignment wrapText="1"/>
    </xf>
    <xf numFmtId="0" fontId="13" fillId="0" borderId="39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0" fontId="14" fillId="0" borderId="0" xfId="0" applyFont="1" applyAlignment="1">
      <alignment wrapText="1"/>
    </xf>
    <xf numFmtId="0" fontId="13" fillId="4" borderId="0" xfId="0" applyFont="1" applyFill="1" applyBorder="1" applyAlignment="1">
      <alignment wrapText="1"/>
    </xf>
    <xf numFmtId="0" fontId="13" fillId="4" borderId="2" xfId="0" applyFont="1" applyFill="1" applyBorder="1" applyAlignment="1">
      <alignment wrapText="1"/>
    </xf>
    <xf numFmtId="0" fontId="0" fillId="0" borderId="28" xfId="0" applyBorder="1"/>
    <xf numFmtId="0" fontId="3" fillId="0" borderId="28" xfId="0" applyFont="1" applyBorder="1" applyAlignment="1">
      <alignment wrapText="1"/>
    </xf>
    <xf numFmtId="0" fontId="14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61" xfId="0" applyFont="1" applyBorder="1" applyAlignment="1">
      <alignment wrapText="1"/>
    </xf>
    <xf numFmtId="2" fontId="3" fillId="0" borderId="0" xfId="0" applyNumberFormat="1" applyFont="1"/>
    <xf numFmtId="2" fontId="3" fillId="0" borderId="25" xfId="0" applyNumberFormat="1" applyFont="1" applyBorder="1"/>
    <xf numFmtId="2" fontId="3" fillId="0" borderId="0" xfId="0" applyNumberFormat="1" applyFont="1" applyBorder="1"/>
    <xf numFmtId="2" fontId="3" fillId="0" borderId="17" xfId="0" applyNumberFormat="1" applyFont="1" applyBorder="1"/>
    <xf numFmtId="2" fontId="0" fillId="0" borderId="0" xfId="0" applyNumberFormat="1"/>
    <xf numFmtId="2" fontId="6" fillId="0" borderId="0" xfId="0" applyNumberFormat="1" applyFont="1"/>
    <xf numFmtId="3" fontId="9" fillId="0" borderId="5" xfId="0" applyNumberFormat="1" applyFont="1" applyBorder="1" applyAlignment="1">
      <alignment horizontal="right" vertical="top" wrapText="1"/>
    </xf>
    <xf numFmtId="3" fontId="9" fillId="0" borderId="5" xfId="0" applyNumberFormat="1" applyFont="1" applyBorder="1" applyAlignment="1">
      <alignment vertical="top" wrapText="1"/>
    </xf>
    <xf numFmtId="3" fontId="0" fillId="0" borderId="0" xfId="0" applyNumberFormat="1"/>
    <xf numFmtId="3" fontId="11" fillId="0" borderId="45" xfId="0" applyNumberFormat="1" applyFont="1" applyBorder="1" applyAlignment="1">
      <alignment vertical="top" wrapText="1"/>
    </xf>
    <xf numFmtId="3" fontId="11" fillId="0" borderId="5" xfId="0" applyNumberFormat="1" applyFont="1" applyBorder="1" applyAlignment="1">
      <alignment vertical="top" wrapText="1"/>
    </xf>
    <xf numFmtId="3" fontId="11" fillId="0" borderId="11" xfId="0" applyNumberFormat="1" applyFont="1" applyBorder="1" applyAlignment="1">
      <alignment vertical="top" wrapText="1"/>
    </xf>
    <xf numFmtId="0" fontId="15" fillId="0" borderId="0" xfId="0" applyFont="1"/>
    <xf numFmtId="3" fontId="2" fillId="0" borderId="29" xfId="0" applyNumberFormat="1" applyFont="1" applyBorder="1"/>
    <xf numFmtId="3" fontId="2" fillId="0" borderId="20" xfId="0" applyNumberFormat="1" applyFont="1" applyBorder="1" applyAlignment="1">
      <alignment horizontal="right"/>
    </xf>
    <xf numFmtId="49" fontId="15" fillId="0" borderId="0" xfId="0" applyNumberFormat="1" applyFont="1" applyAlignment="1">
      <alignment horizontal="right"/>
    </xf>
    <xf numFmtId="0" fontId="7" fillId="0" borderId="49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15" fillId="0" borderId="0" xfId="0" applyFont="1" applyAlignment="1">
      <alignment horizontal="left" wrapText="1"/>
    </xf>
    <xf numFmtId="0" fontId="8" fillId="0" borderId="11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44" xfId="0" applyBorder="1" applyAlignment="1">
      <alignment horizontal="right"/>
    </xf>
    <xf numFmtId="0" fontId="0" fillId="0" borderId="0" xfId="0" applyAlignment="1">
      <alignment horizontal="right" wrapText="1"/>
    </xf>
    <xf numFmtId="3" fontId="0" fillId="0" borderId="12" xfId="0" applyNumberFormat="1" applyFont="1" applyBorder="1"/>
    <xf numFmtId="3" fontId="2" fillId="0" borderId="63" xfId="0" applyNumberFormat="1" applyFont="1" applyBorder="1"/>
    <xf numFmtId="0" fontId="1" fillId="0" borderId="29" xfId="0" applyFont="1" applyBorder="1"/>
    <xf numFmtId="0" fontId="0" fillId="0" borderId="28" xfId="0" applyFill="1" applyBorder="1"/>
    <xf numFmtId="0" fontId="1" fillId="0" borderId="43" xfId="0" applyFont="1" applyFill="1" applyBorder="1"/>
    <xf numFmtId="0" fontId="4" fillId="0" borderId="28" xfId="0" applyFont="1" applyFill="1" applyBorder="1"/>
    <xf numFmtId="0" fontId="2" fillId="0" borderId="29" xfId="0" applyFont="1" applyBorder="1"/>
    <xf numFmtId="3" fontId="1" fillId="0" borderId="29" xfId="0" applyNumberFormat="1" applyFont="1" applyBorder="1"/>
    <xf numFmtId="3" fontId="2" fillId="0" borderId="66" xfId="0" applyNumberFormat="1" applyFont="1" applyBorder="1"/>
    <xf numFmtId="0" fontId="1" fillId="0" borderId="28" xfId="0" applyFont="1" applyFill="1" applyBorder="1"/>
    <xf numFmtId="0" fontId="0" fillId="0" borderId="68" xfId="0" applyBorder="1"/>
    <xf numFmtId="3" fontId="4" fillId="0" borderId="69" xfId="0" applyNumberFormat="1" applyFont="1" applyBorder="1"/>
    <xf numFmtId="3" fontId="4" fillId="0" borderId="29" xfId="0" applyNumberFormat="1" applyFont="1" applyBorder="1"/>
    <xf numFmtId="0" fontId="1" fillId="0" borderId="29" xfId="0" applyFont="1" applyFill="1" applyBorder="1"/>
    <xf numFmtId="0" fontId="1" fillId="0" borderId="62" xfId="0" applyFont="1" applyBorder="1"/>
    <xf numFmtId="0" fontId="1" fillId="0" borderId="10" xfId="0" applyFont="1" applyBorder="1" applyAlignment="1">
      <alignment horizontal="right"/>
    </xf>
    <xf numFmtId="0" fontId="13" fillId="0" borderId="47" xfId="0" applyFont="1" applyBorder="1" applyAlignment="1">
      <alignment wrapText="1"/>
    </xf>
    <xf numFmtId="0" fontId="13" fillId="0" borderId="70" xfId="0" applyFont="1" applyBorder="1" applyAlignment="1">
      <alignment wrapText="1"/>
    </xf>
    <xf numFmtId="0" fontId="4" fillId="0" borderId="30" xfId="0" applyFont="1" applyFill="1" applyBorder="1"/>
    <xf numFmtId="0" fontId="13" fillId="0" borderId="0" xfId="0" applyFont="1" applyAlignment="1">
      <alignment wrapText="1"/>
    </xf>
    <xf numFmtId="0" fontId="3" fillId="5" borderId="0" xfId="0" applyFont="1" applyFill="1"/>
    <xf numFmtId="0" fontId="3" fillId="5" borderId="0" xfId="0" applyFont="1" applyFill="1" applyAlignment="1">
      <alignment horizontal="right"/>
    </xf>
    <xf numFmtId="0" fontId="2" fillId="5" borderId="1" xfId="0" applyFont="1" applyFill="1" applyBorder="1"/>
    <xf numFmtId="0" fontId="3" fillId="5" borderId="2" xfId="0" applyFont="1" applyFill="1" applyBorder="1"/>
    <xf numFmtId="0" fontId="2" fillId="5" borderId="6" xfId="0" applyFont="1" applyFill="1" applyBorder="1"/>
    <xf numFmtId="0" fontId="3" fillId="5" borderId="8" xfId="0" applyFont="1" applyFill="1" applyBorder="1"/>
    <xf numFmtId="0" fontId="3" fillId="5" borderId="45" xfId="0" applyFont="1" applyFill="1" applyBorder="1"/>
    <xf numFmtId="0" fontId="3" fillId="5" borderId="13" xfId="0" applyFont="1" applyFill="1" applyBorder="1" applyAlignment="1">
      <alignment horizontal="right"/>
    </xf>
    <xf numFmtId="0" fontId="2" fillId="5" borderId="28" xfId="0" applyFont="1" applyFill="1" applyBorder="1"/>
    <xf numFmtId="3" fontId="2" fillId="5" borderId="12" xfId="0" applyNumberFormat="1" applyFont="1" applyFill="1" applyBorder="1"/>
    <xf numFmtId="0" fontId="3" fillId="5" borderId="28" xfId="0" applyFont="1" applyFill="1" applyBorder="1"/>
    <xf numFmtId="3" fontId="3" fillId="5" borderId="12" xfId="0" applyNumberFormat="1" applyFont="1" applyFill="1" applyBorder="1"/>
    <xf numFmtId="3" fontId="1" fillId="5" borderId="12" xfId="0" applyNumberFormat="1" applyFont="1" applyFill="1" applyBorder="1"/>
    <xf numFmtId="3" fontId="1" fillId="5" borderId="0" xfId="0" applyNumberFormat="1" applyFont="1" applyFill="1" applyBorder="1"/>
    <xf numFmtId="0" fontId="4" fillId="5" borderId="28" xfId="0" applyFont="1" applyFill="1" applyBorder="1"/>
    <xf numFmtId="3" fontId="4" fillId="5" borderId="12" xfId="0" applyNumberFormat="1" applyFont="1" applyFill="1" applyBorder="1"/>
    <xf numFmtId="3" fontId="4" fillId="5" borderId="12" xfId="0" applyNumberFormat="1" applyFont="1" applyFill="1" applyBorder="1" applyAlignment="1">
      <alignment horizontal="right"/>
    </xf>
    <xf numFmtId="3" fontId="3" fillId="5" borderId="12" xfId="0" applyNumberFormat="1" applyFont="1" applyFill="1" applyBorder="1" applyAlignment="1">
      <alignment horizontal="right"/>
    </xf>
    <xf numFmtId="3" fontId="2" fillId="5" borderId="12" xfId="0" applyNumberFormat="1" applyFont="1" applyFill="1" applyBorder="1" applyAlignment="1">
      <alignment horizontal="right"/>
    </xf>
    <xf numFmtId="3" fontId="4" fillId="5" borderId="39" xfId="0" applyNumberFormat="1" applyFont="1" applyFill="1" applyBorder="1"/>
    <xf numFmtId="3" fontId="2" fillId="5" borderId="39" xfId="0" applyNumberFormat="1" applyFont="1" applyFill="1" applyBorder="1"/>
    <xf numFmtId="3" fontId="1" fillId="5" borderId="13" xfId="0" applyNumberFormat="1" applyFont="1" applyFill="1" applyBorder="1"/>
    <xf numFmtId="0" fontId="1" fillId="5" borderId="0" xfId="0" applyFont="1" applyFill="1"/>
    <xf numFmtId="3" fontId="2" fillId="5" borderId="13" xfId="0" applyNumberFormat="1" applyFont="1" applyFill="1" applyBorder="1"/>
    <xf numFmtId="3" fontId="1" fillId="5" borderId="16" xfId="0" applyNumberFormat="1" applyFont="1" applyFill="1" applyBorder="1"/>
    <xf numFmtId="0" fontId="1" fillId="5" borderId="16" xfId="0" applyFont="1" applyFill="1" applyBorder="1"/>
    <xf numFmtId="3" fontId="3" fillId="5" borderId="17" xfId="0" applyNumberFormat="1" applyFont="1" applyFill="1" applyBorder="1"/>
    <xf numFmtId="3" fontId="2" fillId="5" borderId="16" xfId="0" applyNumberFormat="1" applyFont="1" applyFill="1" applyBorder="1"/>
    <xf numFmtId="3" fontId="2" fillId="5" borderId="29" xfId="0" applyNumberFormat="1" applyFont="1" applyFill="1" applyBorder="1"/>
    <xf numFmtId="3" fontId="3" fillId="5" borderId="29" xfId="0" applyNumberFormat="1" applyFont="1" applyFill="1" applyBorder="1" applyAlignment="1">
      <alignment horizontal="right"/>
    </xf>
    <xf numFmtId="0" fontId="3" fillId="5" borderId="3" xfId="0" applyFont="1" applyFill="1" applyBorder="1"/>
    <xf numFmtId="0" fontId="4" fillId="5" borderId="0" xfId="0" applyFont="1" applyFill="1" applyBorder="1"/>
    <xf numFmtId="0" fontId="1" fillId="5" borderId="12" xfId="0" applyFont="1" applyFill="1" applyBorder="1"/>
    <xf numFmtId="0" fontId="1" fillId="5" borderId="10" xfId="0" applyFont="1" applyFill="1" applyBorder="1"/>
    <xf numFmtId="0" fontId="0" fillId="0" borderId="0" xfId="0" applyAlignment="1">
      <alignment horizontal="center"/>
    </xf>
    <xf numFmtId="0" fontId="9" fillId="0" borderId="45" xfId="0" applyFont="1" applyBorder="1" applyAlignment="1">
      <alignment horizontal="left" vertical="top" wrapText="1" indent="3"/>
    </xf>
    <xf numFmtId="0" fontId="13" fillId="0" borderId="0" xfId="0" applyFont="1" applyAlignment="1">
      <alignment wrapText="1"/>
    </xf>
    <xf numFmtId="0" fontId="4" fillId="5" borderId="28" xfId="0" applyFont="1" applyFill="1" applyBorder="1" applyAlignment="1">
      <alignment wrapText="1"/>
    </xf>
    <xf numFmtId="0" fontId="13" fillId="0" borderId="0" xfId="0" applyFont="1" applyAlignment="1">
      <alignment wrapText="1"/>
    </xf>
    <xf numFmtId="0" fontId="4" fillId="5" borderId="38" xfId="0" applyFont="1" applyFill="1" applyBorder="1"/>
    <xf numFmtId="0" fontId="3" fillId="0" borderId="12" xfId="0" applyFont="1" applyBorder="1" applyAlignment="1">
      <alignment horizontal="left" indent="1"/>
    </xf>
    <xf numFmtId="0" fontId="0" fillId="0" borderId="12" xfId="0" applyBorder="1" applyAlignment="1">
      <alignment horizontal="left" indent="1"/>
    </xf>
    <xf numFmtId="0" fontId="13" fillId="0" borderId="70" xfId="0" applyFont="1" applyBorder="1" applyAlignment="1">
      <alignment horizontal="left" wrapText="1"/>
    </xf>
    <xf numFmtId="0" fontId="16" fillId="0" borderId="12" xfId="0" applyFont="1" applyBorder="1" applyAlignment="1">
      <alignment wrapText="1"/>
    </xf>
    <xf numFmtId="0" fontId="16" fillId="0" borderId="57" xfId="0" applyFont="1" applyBorder="1" applyAlignment="1">
      <alignment wrapText="1"/>
    </xf>
    <xf numFmtId="0" fontId="16" fillId="0" borderId="15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17" fillId="0" borderId="0" xfId="0" applyFont="1"/>
    <xf numFmtId="0" fontId="18" fillId="0" borderId="77" xfId="0" applyFont="1" applyBorder="1"/>
    <xf numFmtId="3" fontId="18" fillId="0" borderId="68" xfId="0" applyNumberFormat="1" applyFont="1" applyBorder="1" applyAlignment="1">
      <alignment wrapText="1"/>
    </xf>
    <xf numFmtId="0" fontId="18" fillId="0" borderId="78" xfId="0" applyFont="1" applyBorder="1" applyAlignment="1">
      <alignment wrapText="1"/>
    </xf>
    <xf numFmtId="165" fontId="18" fillId="0" borderId="12" xfId="1" applyNumberFormat="1" applyFont="1" applyBorder="1"/>
    <xf numFmtId="3" fontId="18" fillId="0" borderId="28" xfId="0" applyNumberFormat="1" applyFont="1" applyBorder="1"/>
    <xf numFmtId="0" fontId="18" fillId="0" borderId="78" xfId="0" applyFont="1" applyBorder="1"/>
    <xf numFmtId="3" fontId="18" fillId="0" borderId="28" xfId="0" applyNumberFormat="1" applyFont="1" applyBorder="1" applyAlignment="1">
      <alignment wrapText="1"/>
    </xf>
    <xf numFmtId="0" fontId="18" fillId="0" borderId="28" xfId="0" applyFont="1" applyBorder="1"/>
    <xf numFmtId="165" fontId="18" fillId="0" borderId="10" xfId="1" applyNumberFormat="1" applyFont="1" applyBorder="1"/>
    <xf numFmtId="3" fontId="18" fillId="0" borderId="14" xfId="0" applyNumberFormat="1" applyFont="1" applyBorder="1" applyAlignment="1">
      <alignment wrapText="1"/>
    </xf>
    <xf numFmtId="0" fontId="18" fillId="0" borderId="47" xfId="0" applyFont="1" applyBorder="1"/>
    <xf numFmtId="0" fontId="18" fillId="0" borderId="19" xfId="0" applyFont="1" applyBorder="1"/>
    <xf numFmtId="165" fontId="18" fillId="0" borderId="15" xfId="1" applyNumberFormat="1" applyFont="1" applyBorder="1"/>
    <xf numFmtId="3" fontId="21" fillId="0" borderId="28" xfId="0" applyNumberFormat="1" applyFont="1" applyBorder="1" applyAlignment="1">
      <alignment wrapText="1"/>
    </xf>
    <xf numFmtId="0" fontId="18" fillId="0" borderId="28" xfId="0" applyFont="1" applyBorder="1" applyAlignment="1">
      <alignment wrapText="1"/>
    </xf>
    <xf numFmtId="0" fontId="18" fillId="0" borderId="14" xfId="0" applyFont="1" applyBorder="1" applyAlignment="1">
      <alignment wrapText="1"/>
    </xf>
    <xf numFmtId="3" fontId="18" fillId="0" borderId="14" xfId="0" applyNumberFormat="1" applyFont="1" applyBorder="1"/>
    <xf numFmtId="0" fontId="17" fillId="0" borderId="27" xfId="0" applyFont="1" applyBorder="1"/>
    <xf numFmtId="0" fontId="17" fillId="0" borderId="76" xfId="0" applyFont="1" applyBorder="1"/>
    <xf numFmtId="165" fontId="17" fillId="0" borderId="22" xfId="1" applyNumberFormat="1" applyFont="1" applyBorder="1"/>
    <xf numFmtId="3" fontId="17" fillId="0" borderId="27" xfId="0" applyNumberFormat="1" applyFont="1" applyBorder="1"/>
    <xf numFmtId="3" fontId="17" fillId="0" borderId="76" xfId="0" applyNumberFormat="1" applyFont="1" applyBorder="1"/>
    <xf numFmtId="0" fontId="17" fillId="0" borderId="81" xfId="0" applyFont="1" applyBorder="1"/>
    <xf numFmtId="165" fontId="17" fillId="0" borderId="59" xfId="1" applyNumberFormat="1" applyFont="1" applyBorder="1"/>
    <xf numFmtId="3" fontId="17" fillId="0" borderId="81" xfId="0" applyNumberFormat="1" applyFont="1" applyBorder="1"/>
    <xf numFmtId="3" fontId="18" fillId="0" borderId="0" xfId="0" applyNumberFormat="1" applyFont="1"/>
    <xf numFmtId="0" fontId="18" fillId="0" borderId="0" xfId="0" applyFont="1"/>
    <xf numFmtId="0" fontId="18" fillId="0" borderId="59" xfId="0" applyFont="1" applyBorder="1" applyAlignment="1">
      <alignment wrapText="1"/>
    </xf>
    <xf numFmtId="166" fontId="23" fillId="0" borderId="0" xfId="0" applyNumberFormat="1" applyFont="1" applyFill="1" applyAlignment="1">
      <alignment horizontal="center" vertical="center" wrapText="1"/>
    </xf>
    <xf numFmtId="166" fontId="24" fillId="0" borderId="0" xfId="0" applyNumberFormat="1" applyFont="1" applyFill="1" applyAlignment="1">
      <alignment horizontal="right" vertical="center"/>
    </xf>
    <xf numFmtId="0" fontId="25" fillId="0" borderId="42" xfId="0" applyFont="1" applyFill="1" applyBorder="1" applyAlignment="1">
      <alignment horizontal="center" vertical="center" wrapText="1"/>
    </xf>
    <xf numFmtId="0" fontId="25" fillId="0" borderId="38" xfId="0" applyFont="1" applyFill="1" applyBorder="1" applyAlignment="1">
      <alignment horizontal="center" vertical="center" wrapText="1"/>
    </xf>
    <xf numFmtId="0" fontId="25" fillId="0" borderId="37" xfId="0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 wrapText="1"/>
    </xf>
    <xf numFmtId="1" fontId="25" fillId="0" borderId="65" xfId="0" applyNumberFormat="1" applyFont="1" applyFill="1" applyBorder="1" applyAlignment="1">
      <alignment horizontal="center" vertical="center" wrapText="1"/>
    </xf>
    <xf numFmtId="0" fontId="26" fillId="0" borderId="24" xfId="0" applyFont="1" applyFill="1" applyBorder="1" applyAlignment="1" applyProtection="1">
      <alignment vertical="center" wrapText="1"/>
      <protection locked="0"/>
    </xf>
    <xf numFmtId="166" fontId="26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28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 applyProtection="1">
      <alignment vertical="center" wrapText="1"/>
      <protection locked="0"/>
    </xf>
    <xf numFmtId="166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6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7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6" fontId="28" fillId="0" borderId="12" xfId="0" applyNumberFormat="1" applyFont="1" applyFill="1" applyBorder="1" applyAlignment="1">
      <alignment horizontal="right" vertical="center" wrapText="1"/>
    </xf>
    <xf numFmtId="0" fontId="26" fillId="0" borderId="30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 applyProtection="1">
      <alignment vertical="center" wrapText="1"/>
      <protection locked="0"/>
    </xf>
    <xf numFmtId="166" fontId="27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ont="1"/>
    <xf numFmtId="0" fontId="9" fillId="0" borderId="23" xfId="0" applyFont="1" applyBorder="1" applyAlignment="1">
      <alignment vertical="top" wrapText="1"/>
    </xf>
    <xf numFmtId="3" fontId="9" fillId="0" borderId="23" xfId="0" applyNumberFormat="1" applyFont="1" applyBorder="1" applyAlignment="1">
      <alignment horizontal="center" vertical="top" wrapText="1"/>
    </xf>
    <xf numFmtId="0" fontId="7" fillId="0" borderId="12" xfId="0" applyFont="1" applyFill="1" applyBorder="1" applyAlignment="1" applyProtection="1">
      <alignment vertical="center" wrapText="1"/>
      <protection locked="0"/>
    </xf>
    <xf numFmtId="3" fontId="9" fillId="0" borderId="45" xfId="0" applyNumberFormat="1" applyFont="1" applyBorder="1" applyAlignment="1">
      <alignment horizontal="right" vertical="top" wrapText="1"/>
    </xf>
    <xf numFmtId="0" fontId="11" fillId="0" borderId="23" xfId="0" applyFont="1" applyBorder="1" applyAlignment="1">
      <alignment vertical="top" wrapText="1"/>
    </xf>
    <xf numFmtId="3" fontId="2" fillId="6" borderId="12" xfId="0" applyNumberFormat="1" applyFont="1" applyFill="1" applyBorder="1"/>
    <xf numFmtId="0" fontId="0" fillId="6" borderId="0" xfId="0" applyFill="1"/>
    <xf numFmtId="3" fontId="2" fillId="7" borderId="12" xfId="0" applyNumberFormat="1" applyFont="1" applyFill="1" applyBorder="1"/>
    <xf numFmtId="0" fontId="0" fillId="7" borderId="0" xfId="0" applyFill="1"/>
    <xf numFmtId="3" fontId="4" fillId="7" borderId="12" xfId="0" applyNumberFormat="1" applyFont="1" applyFill="1" applyBorder="1"/>
    <xf numFmtId="0" fontId="4" fillId="7" borderId="0" xfId="0" applyFont="1" applyFill="1"/>
    <xf numFmtId="0" fontId="0" fillId="0" borderId="28" xfId="0" applyFont="1" applyFill="1" applyBorder="1"/>
    <xf numFmtId="0" fontId="0" fillId="0" borderId="28" xfId="0" applyBorder="1" applyAlignment="1">
      <alignment horizontal="left" indent="1"/>
    </xf>
    <xf numFmtId="0" fontId="0" fillId="0" borderId="28" xfId="0" applyFill="1" applyBorder="1" applyAlignment="1">
      <alignment horizontal="left" indent="1"/>
    </xf>
    <xf numFmtId="0" fontId="3" fillId="5" borderId="28" xfId="0" applyFont="1" applyFill="1" applyBorder="1" applyAlignment="1">
      <alignment horizontal="left" indent="1"/>
    </xf>
    <xf numFmtId="49" fontId="7" fillId="0" borderId="23" xfId="0" applyNumberFormat="1" applyFont="1" applyBorder="1" applyAlignment="1">
      <alignment horizontal="right" vertical="top" wrapText="1"/>
    </xf>
    <xf numFmtId="49" fontId="8" fillId="0" borderId="9" xfId="0" applyNumberFormat="1" applyFont="1" applyBorder="1" applyAlignment="1">
      <alignment horizontal="right" vertical="top" wrapText="1"/>
    </xf>
    <xf numFmtId="49" fontId="7" fillId="0" borderId="9" xfId="0" applyNumberFormat="1" applyFont="1" applyBorder="1" applyAlignment="1">
      <alignment horizontal="right" vertical="top" wrapText="1"/>
    </xf>
    <xf numFmtId="2" fontId="4" fillId="0" borderId="5" xfId="0" applyNumberFormat="1" applyFont="1" applyBorder="1"/>
    <xf numFmtId="2" fontId="3" fillId="4" borderId="3" xfId="0" applyNumberFormat="1" applyFont="1" applyFill="1" applyBorder="1" applyAlignment="1">
      <alignment horizontal="center"/>
    </xf>
    <xf numFmtId="2" fontId="4" fillId="0" borderId="83" xfId="0" applyNumberFormat="1" applyFont="1" applyBorder="1"/>
    <xf numFmtId="2" fontId="3" fillId="0" borderId="83" xfId="0" applyNumberFormat="1" applyFont="1" applyBorder="1"/>
    <xf numFmtId="2" fontId="4" fillId="3" borderId="83" xfId="0" applyNumberFormat="1" applyFont="1" applyFill="1" applyBorder="1"/>
    <xf numFmtId="2" fontId="4" fillId="2" borderId="83" xfId="0" applyNumberFormat="1" applyFont="1" applyFill="1" applyBorder="1"/>
    <xf numFmtId="0" fontId="1" fillId="5" borderId="4" xfId="0" applyFont="1" applyFill="1" applyBorder="1"/>
    <xf numFmtId="0" fontId="3" fillId="5" borderId="67" xfId="0" applyFont="1" applyFill="1" applyBorder="1"/>
    <xf numFmtId="0" fontId="3" fillId="0" borderId="67" xfId="0" applyFont="1" applyBorder="1"/>
    <xf numFmtId="0" fontId="2" fillId="3" borderId="67" xfId="0" applyFont="1" applyFill="1" applyBorder="1"/>
    <xf numFmtId="0" fontId="2" fillId="0" borderId="67" xfId="0" applyFont="1" applyBorder="1"/>
    <xf numFmtId="0" fontId="2" fillId="5" borderId="67" xfId="0" applyFont="1" applyFill="1" applyBorder="1"/>
    <xf numFmtId="0" fontId="4" fillId="3" borderId="67" xfId="0" applyFont="1" applyFill="1" applyBorder="1"/>
    <xf numFmtId="0" fontId="2" fillId="6" borderId="28" xfId="0" applyFont="1" applyFill="1" applyBorder="1"/>
    <xf numFmtId="10" fontId="0" fillId="0" borderId="83" xfId="0" applyNumberFormat="1" applyFill="1" applyBorder="1"/>
    <xf numFmtId="0" fontId="2" fillId="7" borderId="28" xfId="0" applyFont="1" applyFill="1" applyBorder="1"/>
    <xf numFmtId="0" fontId="2" fillId="0" borderId="67" xfId="0" applyFont="1" applyFill="1" applyBorder="1"/>
    <xf numFmtId="10" fontId="4" fillId="0" borderId="83" xfId="0" applyNumberFormat="1" applyFont="1" applyFill="1" applyBorder="1"/>
    <xf numFmtId="0" fontId="4" fillId="7" borderId="28" xfId="0" applyFont="1" applyFill="1" applyBorder="1"/>
    <xf numFmtId="0" fontId="4" fillId="0" borderId="67" xfId="0" applyFont="1" applyBorder="1"/>
    <xf numFmtId="10" fontId="0" fillId="7" borderId="83" xfId="0" applyNumberFormat="1" applyFill="1" applyBorder="1"/>
    <xf numFmtId="0" fontId="3" fillId="0" borderId="28" xfId="0" applyFont="1" applyFill="1" applyBorder="1"/>
    <xf numFmtId="0" fontId="3" fillId="0" borderId="67" xfId="0" applyFont="1" applyFill="1" applyBorder="1"/>
    <xf numFmtId="3" fontId="0" fillId="5" borderId="12" xfId="0" applyNumberFormat="1" applyFont="1" applyFill="1" applyBorder="1"/>
    <xf numFmtId="0" fontId="4" fillId="0" borderId="12" xfId="0" applyFont="1" applyBorder="1" applyAlignment="1">
      <alignment horizontal="center"/>
    </xf>
    <xf numFmtId="0" fontId="4" fillId="0" borderId="38" xfId="0" applyFont="1" applyBorder="1"/>
    <xf numFmtId="0" fontId="4" fillId="0" borderId="37" xfId="0" applyFont="1" applyBorder="1"/>
    <xf numFmtId="0" fontId="0" fillId="0" borderId="13" xfId="0" applyFont="1" applyFill="1" applyBorder="1"/>
    <xf numFmtId="3" fontId="4" fillId="0" borderId="9" xfId="0" applyNumberFormat="1" applyFont="1" applyBorder="1" applyAlignment="1">
      <alignment horizontal="right"/>
    </xf>
    <xf numFmtId="0" fontId="4" fillId="5" borderId="49" xfId="0" applyFont="1" applyFill="1" applyBorder="1"/>
    <xf numFmtId="3" fontId="3" fillId="5" borderId="29" xfId="0" applyNumberFormat="1" applyFont="1" applyFill="1" applyBorder="1"/>
    <xf numFmtId="0" fontId="0" fillId="0" borderId="28" xfId="0" applyFont="1" applyBorder="1"/>
    <xf numFmtId="0" fontId="0" fillId="0" borderId="14" xfId="0" applyFont="1" applyBorder="1"/>
    <xf numFmtId="0" fontId="4" fillId="7" borderId="23" xfId="0" applyFont="1" applyFill="1" applyBorder="1"/>
    <xf numFmtId="0" fontId="14" fillId="0" borderId="12" xfId="0" applyFont="1" applyBorder="1" applyAlignment="1">
      <alignment wrapText="1"/>
    </xf>
    <xf numFmtId="0" fontId="14" fillId="0" borderId="0" xfId="0" applyFont="1" applyBorder="1" applyAlignment="1">
      <alignment wrapText="1"/>
    </xf>
    <xf numFmtId="0" fontId="14" fillId="0" borderId="24" xfId="0" applyFont="1" applyBorder="1" applyAlignment="1">
      <alignment wrapText="1"/>
    </xf>
    <xf numFmtId="166" fontId="26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38" xfId="0" applyFont="1" applyFill="1" applyBorder="1" applyAlignment="1" applyProtection="1">
      <alignment vertical="center" wrapText="1"/>
      <protection locked="0"/>
    </xf>
    <xf numFmtId="166" fontId="27" fillId="0" borderId="86" xfId="0" applyNumberFormat="1" applyFont="1" applyFill="1" applyBorder="1" applyAlignment="1" applyProtection="1">
      <alignment horizontal="right" vertical="center" wrapText="1" indent="1"/>
      <protection locked="0"/>
    </xf>
    <xf numFmtId="166" fontId="27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0" xfId="0" applyFont="1" applyBorder="1" applyAlignment="1">
      <alignment horizontal="center"/>
    </xf>
    <xf numFmtId="49" fontId="1" fillId="0" borderId="44" xfId="0" applyNumberFormat="1" applyFont="1" applyBorder="1" applyAlignment="1">
      <alignment horizontal="right"/>
    </xf>
    <xf numFmtId="2" fontId="4" fillId="4" borderId="5" xfId="0" applyNumberFormat="1" applyFont="1" applyFill="1" applyBorder="1" applyAlignment="1">
      <alignment horizontal="center" wrapText="1"/>
    </xf>
    <xf numFmtId="2" fontId="4" fillId="4" borderId="49" xfId="0" applyNumberFormat="1" applyFont="1" applyFill="1" applyBorder="1" applyAlignment="1">
      <alignment horizontal="center"/>
    </xf>
    <xf numFmtId="2" fontId="3" fillId="0" borderId="87" xfId="0" applyNumberFormat="1" applyFont="1" applyBorder="1"/>
    <xf numFmtId="2" fontId="3" fillId="2" borderId="83" xfId="0" applyNumberFormat="1" applyFont="1" applyFill="1" applyBorder="1"/>
    <xf numFmtId="0" fontId="3" fillId="5" borderId="3" xfId="0" applyFont="1" applyFill="1" applyBorder="1" applyAlignment="1">
      <alignment horizontal="center"/>
    </xf>
    <xf numFmtId="14" fontId="3" fillId="5" borderId="5" xfId="0" applyNumberFormat="1" applyFont="1" applyFill="1" applyBorder="1" applyAlignment="1">
      <alignment horizontal="center"/>
    </xf>
    <xf numFmtId="3" fontId="1" fillId="5" borderId="29" xfId="0" applyNumberFormat="1" applyFont="1" applyFill="1" applyBorder="1"/>
    <xf numFmtId="3" fontId="1" fillId="5" borderId="5" xfId="0" applyNumberFormat="1" applyFont="1" applyFill="1" applyBorder="1"/>
    <xf numFmtId="3" fontId="4" fillId="5" borderId="29" xfId="0" applyNumberFormat="1" applyFont="1" applyFill="1" applyBorder="1"/>
    <xf numFmtId="3" fontId="4" fillId="5" borderId="29" xfId="0" applyNumberFormat="1" applyFont="1" applyFill="1" applyBorder="1" applyAlignment="1">
      <alignment horizontal="right"/>
    </xf>
    <xf numFmtId="3" fontId="2" fillId="5" borderId="29" xfId="0" applyNumberFormat="1" applyFont="1" applyFill="1" applyBorder="1" applyAlignment="1">
      <alignment horizontal="right"/>
    </xf>
    <xf numFmtId="3" fontId="4" fillId="5" borderId="83" xfId="0" applyNumberFormat="1" applyFont="1" applyFill="1" applyBorder="1"/>
    <xf numFmtId="3" fontId="3" fillId="0" borderId="29" xfId="0" applyNumberFormat="1" applyFont="1" applyBorder="1"/>
    <xf numFmtId="3" fontId="2" fillId="2" borderId="29" xfId="0" applyNumberFormat="1" applyFont="1" applyFill="1" applyBorder="1"/>
    <xf numFmtId="3" fontId="2" fillId="3" borderId="83" xfId="0" applyNumberFormat="1" applyFont="1" applyFill="1" applyBorder="1"/>
    <xf numFmtId="3" fontId="2" fillId="0" borderId="83" xfId="0" applyNumberFormat="1" applyFont="1" applyBorder="1"/>
    <xf numFmtId="3" fontId="2" fillId="5" borderId="83" xfId="0" applyNumberFormat="1" applyFont="1" applyFill="1" applyBorder="1"/>
    <xf numFmtId="3" fontId="4" fillId="3" borderId="83" xfId="0" applyNumberFormat="1" applyFont="1" applyFill="1" applyBorder="1"/>
    <xf numFmtId="10" fontId="4" fillId="6" borderId="83" xfId="0" applyNumberFormat="1" applyFont="1" applyFill="1" applyBorder="1"/>
    <xf numFmtId="10" fontId="4" fillId="7" borderId="83" xfId="0" applyNumberFormat="1" applyFont="1" applyFill="1" applyBorder="1"/>
    <xf numFmtId="10" fontId="0" fillId="2" borderId="83" xfId="0" applyNumberFormat="1" applyFill="1" applyBorder="1"/>
    <xf numFmtId="0" fontId="3" fillId="0" borderId="3" xfId="0" applyFont="1" applyBorder="1" applyAlignment="1">
      <alignment horizontal="center"/>
    </xf>
    <xf numFmtId="14" fontId="3" fillId="0" borderId="11" xfId="0" applyNumberFormat="1" applyFont="1" applyBorder="1" applyAlignment="1">
      <alignment horizontal="center"/>
    </xf>
    <xf numFmtId="3" fontId="2" fillId="6" borderId="29" xfId="0" applyNumberFormat="1" applyFont="1" applyFill="1" applyBorder="1"/>
    <xf numFmtId="3" fontId="1" fillId="0" borderId="62" xfId="0" applyNumberFormat="1" applyFont="1" applyBorder="1"/>
    <xf numFmtId="3" fontId="1" fillId="0" borderId="83" xfId="0" applyNumberFormat="1" applyFont="1" applyBorder="1"/>
    <xf numFmtId="3" fontId="2" fillId="7" borderId="62" xfId="0" applyNumberFormat="1" applyFont="1" applyFill="1" applyBorder="1"/>
    <xf numFmtId="3" fontId="2" fillId="0" borderId="83" xfId="0" applyNumberFormat="1" applyFont="1" applyFill="1" applyBorder="1"/>
    <xf numFmtId="3" fontId="4" fillId="7" borderId="29" xfId="0" applyNumberFormat="1" applyFont="1" applyFill="1" applyBorder="1"/>
    <xf numFmtId="3" fontId="4" fillId="0" borderId="62" xfId="0" applyNumberFormat="1" applyFont="1" applyBorder="1"/>
    <xf numFmtId="3" fontId="4" fillId="0" borderId="83" xfId="0" applyNumberFormat="1" applyFont="1" applyBorder="1"/>
    <xf numFmtId="3" fontId="2" fillId="0" borderId="62" xfId="0" applyNumberFormat="1" applyFont="1" applyBorder="1"/>
    <xf numFmtId="0" fontId="0" fillId="0" borderId="30" xfId="0" applyFill="1" applyBorder="1"/>
    <xf numFmtId="0" fontId="1" fillId="0" borderId="4" xfId="0" applyFont="1" applyBorder="1"/>
    <xf numFmtId="0" fontId="1" fillId="0" borderId="4" xfId="0" applyFont="1" applyFill="1" applyBorder="1"/>
    <xf numFmtId="0" fontId="0" fillId="0" borderId="4" xfId="0" applyFont="1" applyFill="1" applyBorder="1"/>
    <xf numFmtId="0" fontId="0" fillId="0" borderId="4" xfId="0" applyFill="1" applyBorder="1"/>
    <xf numFmtId="0" fontId="0" fillId="0" borderId="0" xfId="0" applyAlignment="1">
      <alignment horizontal="right"/>
    </xf>
    <xf numFmtId="0" fontId="32" fillId="0" borderId="67" xfId="0" applyFont="1" applyBorder="1" applyAlignment="1">
      <alignment wrapText="1"/>
    </xf>
    <xf numFmtId="3" fontId="32" fillId="0" borderId="39" xfId="0" applyNumberFormat="1" applyFont="1" applyBorder="1"/>
    <xf numFmtId="3" fontId="1" fillId="0" borderId="84" xfId="0" applyNumberFormat="1" applyFont="1" applyBorder="1"/>
    <xf numFmtId="0" fontId="33" fillId="0" borderId="0" xfId="0" applyFont="1"/>
    <xf numFmtId="3" fontId="33" fillId="5" borderId="17" xfId="0" applyNumberFormat="1" applyFont="1" applyFill="1" applyBorder="1"/>
    <xf numFmtId="3" fontId="32" fillId="0" borderId="12" xfId="0" applyNumberFormat="1" applyFont="1" applyBorder="1"/>
    <xf numFmtId="0" fontId="0" fillId="6" borderId="40" xfId="0" applyFill="1" applyBorder="1"/>
    <xf numFmtId="0" fontId="0" fillId="6" borderId="39" xfId="0" applyFill="1" applyBorder="1"/>
    <xf numFmtId="0" fontId="0" fillId="6" borderId="34" xfId="0" applyFill="1" applyBorder="1"/>
    <xf numFmtId="167" fontId="2" fillId="0" borderId="16" xfId="0" applyNumberFormat="1" applyFont="1" applyBorder="1"/>
    <xf numFmtId="167" fontId="1" fillId="0" borderId="12" xfId="0" applyNumberFormat="1" applyFont="1" applyBorder="1"/>
    <xf numFmtId="167" fontId="0" fillId="0" borderId="12" xfId="0" applyNumberFormat="1" applyFont="1" applyBorder="1"/>
    <xf numFmtId="167" fontId="1" fillId="0" borderId="15" xfId="0" applyNumberFormat="1" applyFont="1" applyBorder="1"/>
    <xf numFmtId="167" fontId="4" fillId="0" borderId="12" xfId="0" applyNumberFormat="1" applyFont="1" applyBorder="1"/>
    <xf numFmtId="167" fontId="4" fillId="0" borderId="17" xfId="0" applyNumberFormat="1" applyFont="1" applyBorder="1"/>
    <xf numFmtId="167" fontId="4" fillId="0" borderId="13" xfId="0" applyNumberFormat="1" applyFont="1" applyBorder="1"/>
    <xf numFmtId="167" fontId="1" fillId="0" borderId="24" xfId="0" applyNumberFormat="1" applyFont="1" applyBorder="1"/>
    <xf numFmtId="167" fontId="1" fillId="5" borderId="12" xfId="0" applyNumberFormat="1" applyFont="1" applyFill="1" applyBorder="1"/>
    <xf numFmtId="3" fontId="22" fillId="5" borderId="12" xfId="0" applyNumberFormat="1" applyFont="1" applyFill="1" applyBorder="1"/>
    <xf numFmtId="3" fontId="35" fillId="5" borderId="12" xfId="0" applyNumberFormat="1" applyFont="1" applyFill="1" applyBorder="1"/>
    <xf numFmtId="49" fontId="0" fillId="0" borderId="50" xfId="0" applyNumberFormat="1" applyFont="1" applyBorder="1" applyAlignment="1">
      <alignment horizontal="right"/>
    </xf>
    <xf numFmtId="0" fontId="0" fillId="0" borderId="23" xfId="0" applyFont="1" applyBorder="1" applyAlignment="1">
      <alignment horizontal="left" wrapText="1"/>
    </xf>
    <xf numFmtId="3" fontId="34" fillId="5" borderId="39" xfId="0" applyNumberFormat="1" applyFont="1" applyFill="1" applyBorder="1"/>
    <xf numFmtId="3" fontId="33" fillId="0" borderId="12" xfId="0" applyNumberFormat="1" applyFont="1" applyBorder="1"/>
    <xf numFmtId="3" fontId="34" fillId="0" borderId="39" xfId="0" applyNumberFormat="1" applyFont="1" applyBorder="1"/>
    <xf numFmtId="3" fontId="34" fillId="3" borderId="39" xfId="0" applyNumberFormat="1" applyFont="1" applyFill="1" applyBorder="1"/>
    <xf numFmtId="3" fontId="33" fillId="0" borderId="0" xfId="0" applyNumberFormat="1" applyFont="1" applyBorder="1"/>
    <xf numFmtId="3" fontId="33" fillId="5" borderId="0" xfId="0" applyNumberFormat="1" applyFont="1" applyFill="1"/>
    <xf numFmtId="3" fontId="33" fillId="0" borderId="0" xfId="0" applyNumberFormat="1" applyFont="1"/>
    <xf numFmtId="3" fontId="33" fillId="0" borderId="15" xfId="0" applyNumberFormat="1" applyFont="1" applyBorder="1"/>
    <xf numFmtId="0" fontId="15" fillId="8" borderId="0" xfId="0" applyFont="1" applyFill="1" applyAlignment="1">
      <alignment horizontal="left" wrapText="1"/>
    </xf>
    <xf numFmtId="3" fontId="35" fillId="0" borderId="12" xfId="0" applyNumberFormat="1" applyFont="1" applyBorder="1"/>
    <xf numFmtId="3" fontId="33" fillId="0" borderId="12" xfId="0" applyNumberFormat="1" applyFont="1" applyBorder="1" applyAlignment="1">
      <alignment horizontal="right"/>
    </xf>
    <xf numFmtId="3" fontId="34" fillId="0" borderId="12" xfId="0" applyNumberFormat="1" applyFont="1" applyBorder="1" applyAlignment="1">
      <alignment horizontal="right"/>
    </xf>
    <xf numFmtId="3" fontId="33" fillId="0" borderId="13" xfId="0" applyNumberFormat="1" applyFont="1" applyBorder="1" applyAlignment="1">
      <alignment horizontal="right"/>
    </xf>
    <xf numFmtId="3" fontId="22" fillId="5" borderId="12" xfId="0" applyNumberFormat="1" applyFont="1" applyFill="1" applyBorder="1" applyAlignment="1">
      <alignment horizontal="right"/>
    </xf>
    <xf numFmtId="0" fontId="13" fillId="0" borderId="0" xfId="0" applyFont="1" applyAlignment="1">
      <alignment wrapText="1"/>
    </xf>
    <xf numFmtId="0" fontId="37" fillId="0" borderId="0" xfId="0" applyFont="1" applyAlignment="1">
      <alignment horizontal="center"/>
    </xf>
    <xf numFmtId="0" fontId="16" fillId="0" borderId="60" xfId="0" applyFont="1" applyBorder="1" applyAlignment="1">
      <alignment wrapText="1"/>
    </xf>
    <xf numFmtId="0" fontId="16" fillId="0" borderId="19" xfId="0" applyFont="1" applyBorder="1" applyAlignment="1">
      <alignment wrapText="1"/>
    </xf>
    <xf numFmtId="0" fontId="16" fillId="0" borderId="71" xfId="0" applyFont="1" applyBorder="1" applyAlignment="1">
      <alignment wrapText="1"/>
    </xf>
    <xf numFmtId="0" fontId="16" fillId="0" borderId="39" xfId="0" applyFont="1" applyBorder="1" applyAlignment="1">
      <alignment wrapText="1"/>
    </xf>
    <xf numFmtId="0" fontId="16" fillId="0" borderId="61" xfId="0" applyFont="1" applyBorder="1" applyAlignment="1">
      <alignment wrapText="1"/>
    </xf>
    <xf numFmtId="3" fontId="35" fillId="5" borderId="13" xfId="0" applyNumberFormat="1" applyFont="1" applyFill="1" applyBorder="1"/>
    <xf numFmtId="3" fontId="22" fillId="5" borderId="17" xfId="0" applyNumberFormat="1" applyFont="1" applyFill="1" applyBorder="1"/>
    <xf numFmtId="3" fontId="22" fillId="0" borderId="12" xfId="0" applyNumberFormat="1" applyFont="1" applyBorder="1"/>
    <xf numFmtId="3" fontId="32" fillId="0" borderId="18" xfId="0" applyNumberFormat="1" applyFont="1" applyBorder="1"/>
    <xf numFmtId="0" fontId="0" fillId="5" borderId="28" xfId="0" applyFill="1" applyBorder="1" applyAlignment="1">
      <alignment horizontal="left" indent="1"/>
    </xf>
    <xf numFmtId="3" fontId="35" fillId="7" borderId="12" xfId="0" applyNumberFormat="1" applyFont="1" applyFill="1" applyBorder="1"/>
    <xf numFmtId="3" fontId="35" fillId="5" borderId="12" xfId="0" applyNumberFormat="1" applyFont="1" applyFill="1" applyBorder="1" applyAlignment="1">
      <alignment horizontal="right"/>
    </xf>
    <xf numFmtId="3" fontId="35" fillId="2" borderId="12" xfId="0" applyNumberFormat="1" applyFont="1" applyFill="1" applyBorder="1"/>
    <xf numFmtId="3" fontId="35" fillId="5" borderId="42" xfId="0" applyNumberFormat="1" applyFont="1" applyFill="1" applyBorder="1"/>
    <xf numFmtId="3" fontId="3" fillId="5" borderId="39" xfId="0" applyNumberFormat="1" applyFont="1" applyFill="1" applyBorder="1" applyAlignment="1">
      <alignment horizontal="right"/>
    </xf>
    <xf numFmtId="3" fontId="3" fillId="5" borderId="83" xfId="0" applyNumberFormat="1" applyFont="1" applyFill="1" applyBorder="1" applyAlignment="1">
      <alignment horizontal="right"/>
    </xf>
    <xf numFmtId="0" fontId="4" fillId="6" borderId="42" xfId="0" applyFont="1" applyFill="1" applyBorder="1"/>
    <xf numFmtId="3" fontId="35" fillId="6" borderId="37" xfId="0" applyNumberFormat="1" applyFont="1" applyFill="1" applyBorder="1"/>
    <xf numFmtId="3" fontId="35" fillId="6" borderId="38" xfId="0" applyNumberFormat="1" applyFont="1" applyFill="1" applyBorder="1"/>
    <xf numFmtId="3" fontId="33" fillId="0" borderId="26" xfId="0" applyNumberFormat="1" applyFont="1" applyBorder="1" applyAlignment="1">
      <alignment horizontal="right"/>
    </xf>
    <xf numFmtId="3" fontId="22" fillId="0" borderId="12" xfId="0" applyNumberFormat="1" applyFont="1" applyBorder="1" applyAlignment="1">
      <alignment horizontal="right"/>
    </xf>
    <xf numFmtId="0" fontId="22" fillId="5" borderId="12" xfId="0" applyFont="1" applyFill="1" applyBorder="1"/>
    <xf numFmtId="0" fontId="26" fillId="0" borderId="20" xfId="0" applyFont="1" applyFill="1" applyBorder="1" applyAlignment="1">
      <alignment horizontal="center" vertical="center" wrapText="1"/>
    </xf>
    <xf numFmtId="0" fontId="26" fillId="0" borderId="47" xfId="0" applyFont="1" applyFill="1" applyBorder="1" applyAlignment="1">
      <alignment horizontal="center" vertical="center" wrapText="1"/>
    </xf>
    <xf numFmtId="0" fontId="26" fillId="0" borderId="36" xfId="0" applyFont="1" applyFill="1" applyBorder="1" applyAlignment="1">
      <alignment horizontal="center" vertical="center" wrapText="1"/>
    </xf>
    <xf numFmtId="0" fontId="26" fillId="0" borderId="42" xfId="0" applyFont="1" applyFill="1" applyBorder="1" applyAlignment="1">
      <alignment horizontal="center" vertical="center" wrapText="1"/>
    </xf>
    <xf numFmtId="0" fontId="4" fillId="6" borderId="67" xfId="0" applyFont="1" applyFill="1" applyBorder="1"/>
    <xf numFmtId="14" fontId="4" fillId="6" borderId="83" xfId="0" applyNumberFormat="1" applyFont="1" applyFill="1" applyBorder="1" applyAlignment="1">
      <alignment horizontal="center"/>
    </xf>
    <xf numFmtId="0" fontId="4" fillId="6" borderId="28" xfId="0" applyFont="1" applyFill="1" applyBorder="1"/>
    <xf numFmtId="3" fontId="35" fillId="6" borderId="12" xfId="0" applyNumberFormat="1" applyFont="1" applyFill="1" applyBorder="1" applyAlignment="1">
      <alignment horizontal="right"/>
    </xf>
    <xf numFmtId="3" fontId="4" fillId="6" borderId="12" xfId="0" applyNumberFormat="1" applyFont="1" applyFill="1" applyBorder="1" applyAlignment="1">
      <alignment horizontal="right"/>
    </xf>
    <xf numFmtId="14" fontId="4" fillId="6" borderId="29" xfId="0" applyNumberFormat="1" applyFont="1" applyFill="1" applyBorder="1" applyAlignment="1">
      <alignment horizontal="center"/>
    </xf>
    <xf numFmtId="14" fontId="3" fillId="5" borderId="29" xfId="0" applyNumberFormat="1" applyFont="1" applyFill="1" applyBorder="1" applyAlignment="1">
      <alignment horizontal="center"/>
    </xf>
    <xf numFmtId="0" fontId="2" fillId="6" borderId="47" xfId="0" applyFont="1" applyFill="1" applyBorder="1"/>
    <xf numFmtId="3" fontId="35" fillId="6" borderId="15" xfId="0" applyNumberFormat="1" applyFont="1" applyFill="1" applyBorder="1"/>
    <xf numFmtId="3" fontId="2" fillId="6" borderId="15" xfId="0" applyNumberFormat="1" applyFont="1" applyFill="1" applyBorder="1"/>
    <xf numFmtId="3" fontId="2" fillId="6" borderId="62" xfId="0" applyNumberFormat="1" applyFont="1" applyFill="1" applyBorder="1"/>
    <xf numFmtId="3" fontId="1" fillId="5" borderId="39" xfId="0" applyNumberFormat="1" applyFont="1" applyFill="1" applyBorder="1"/>
    <xf numFmtId="3" fontId="32" fillId="0" borderId="40" xfId="0" applyNumberFormat="1" applyFont="1" applyBorder="1"/>
    <xf numFmtId="3" fontId="33" fillId="0" borderId="39" xfId="0" applyNumberFormat="1" applyFont="1" applyBorder="1"/>
    <xf numFmtId="0" fontId="13" fillId="0" borderId="0" xfId="0" applyFont="1" applyAlignment="1">
      <alignment wrapText="1"/>
    </xf>
    <xf numFmtId="3" fontId="3" fillId="5" borderId="39" xfId="0" applyNumberFormat="1" applyFont="1" applyFill="1" applyBorder="1"/>
    <xf numFmtId="3" fontId="3" fillId="5" borderId="83" xfId="0" applyNumberFormat="1" applyFont="1" applyFill="1" applyBorder="1"/>
    <xf numFmtId="3" fontId="22" fillId="0" borderId="13" xfId="0" applyNumberFormat="1" applyFont="1" applyBorder="1" applyAlignment="1">
      <alignment horizontal="right"/>
    </xf>
    <xf numFmtId="3" fontId="35" fillId="0" borderId="12" xfId="0" applyNumberFormat="1" applyFont="1" applyBorder="1" applyAlignment="1">
      <alignment horizontal="right"/>
    </xf>
    <xf numFmtId="0" fontId="4" fillId="6" borderId="12" xfId="0" applyFont="1" applyFill="1" applyBorder="1" applyAlignment="1">
      <alignment horizontal="center"/>
    </xf>
    <xf numFmtId="3" fontId="22" fillId="0" borderId="6" xfId="0" applyNumberFormat="1" applyFont="1" applyBorder="1" applyAlignment="1">
      <alignment horizontal="right"/>
    </xf>
    <xf numFmtId="3" fontId="35" fillId="0" borderId="26" xfId="0" applyNumberFormat="1" applyFont="1" applyBorder="1" applyAlignment="1">
      <alignment horizontal="right"/>
    </xf>
    <xf numFmtId="3" fontId="35" fillId="0" borderId="51" xfId="0" applyNumberFormat="1" applyFont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4" fillId="6" borderId="13" xfId="0" applyFont="1" applyFill="1" applyBorder="1"/>
    <xf numFmtId="3" fontId="0" fillId="6" borderId="34" xfId="0" applyNumberFormat="1" applyFill="1" applyBorder="1" applyAlignment="1">
      <alignment horizontal="right"/>
    </xf>
    <xf numFmtId="3" fontId="0" fillId="6" borderId="39" xfId="0" applyNumberFormat="1" applyFill="1" applyBorder="1" applyAlignment="1">
      <alignment horizontal="right"/>
    </xf>
    <xf numFmtId="3" fontId="0" fillId="6" borderId="40" xfId="0" applyNumberFormat="1" applyFill="1" applyBorder="1" applyAlignment="1">
      <alignment horizontal="right"/>
    </xf>
    <xf numFmtId="3" fontId="2" fillId="6" borderId="12" xfId="0" applyNumberFormat="1" applyFont="1" applyFill="1" applyBorder="1" applyAlignment="1">
      <alignment horizontal="right"/>
    </xf>
    <xf numFmtId="0" fontId="39" fillId="0" borderId="12" xfId="0" applyFont="1" applyBorder="1" applyAlignment="1">
      <alignment wrapText="1"/>
    </xf>
    <xf numFmtId="0" fontId="16" fillId="0" borderId="15" xfId="0" applyFont="1" applyFill="1" applyBorder="1" applyAlignment="1">
      <alignment wrapText="1"/>
    </xf>
    <xf numFmtId="0" fontId="16" fillId="0" borderId="12" xfId="0" applyFont="1" applyFill="1" applyBorder="1" applyAlignment="1">
      <alignment wrapText="1"/>
    </xf>
    <xf numFmtId="0" fontId="14" fillId="0" borderId="27" xfId="0" applyFont="1" applyBorder="1" applyAlignment="1">
      <alignment wrapText="1"/>
    </xf>
    <xf numFmtId="0" fontId="14" fillId="0" borderId="88" xfId="0" applyFont="1" applyBorder="1" applyAlignment="1">
      <alignment wrapText="1"/>
    </xf>
    <xf numFmtId="0" fontId="14" fillId="0" borderId="76" xfId="0" applyFont="1" applyBorder="1" applyAlignment="1">
      <alignment wrapText="1"/>
    </xf>
    <xf numFmtId="165" fontId="18" fillId="0" borderId="80" xfId="1" applyNumberFormat="1" applyFont="1" applyBorder="1"/>
    <xf numFmtId="165" fontId="18" fillId="0" borderId="24" xfId="1" applyNumberFormat="1" applyFont="1" applyBorder="1"/>
    <xf numFmtId="165" fontId="21" fillId="0" borderId="12" xfId="1" applyNumberFormat="1" applyFont="1" applyBorder="1"/>
    <xf numFmtId="165" fontId="21" fillId="0" borderId="10" xfId="1" applyNumberFormat="1" applyFont="1" applyBorder="1"/>
    <xf numFmtId="0" fontId="0" fillId="0" borderId="28" xfId="0" applyBorder="1" applyAlignment="1">
      <alignment horizontal="left"/>
    </xf>
    <xf numFmtId="0" fontId="35" fillId="0" borderId="30" xfId="0" applyFont="1" applyFill="1" applyBorder="1"/>
    <xf numFmtId="0" fontId="2" fillId="6" borderId="13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165" fontId="18" fillId="3" borderId="69" xfId="1" applyNumberFormat="1" applyFont="1" applyFill="1" applyBorder="1" applyAlignment="1"/>
    <xf numFmtId="165" fontId="18" fillId="0" borderId="29" xfId="1" applyNumberFormat="1" applyFont="1" applyBorder="1"/>
    <xf numFmtId="165" fontId="18" fillId="3" borderId="29" xfId="1" applyNumberFormat="1" applyFont="1" applyFill="1" applyBorder="1" applyAlignment="1"/>
    <xf numFmtId="165" fontId="38" fillId="3" borderId="29" xfId="1" applyNumberFormat="1" applyFont="1" applyFill="1" applyBorder="1" applyAlignment="1"/>
    <xf numFmtId="165" fontId="38" fillId="3" borderId="64" xfId="1" applyNumberFormat="1" applyFont="1" applyFill="1" applyBorder="1" applyAlignment="1"/>
    <xf numFmtId="0" fontId="17" fillId="0" borderId="35" xfId="0" applyFont="1" applyBorder="1"/>
    <xf numFmtId="165" fontId="17" fillId="0" borderId="9" xfId="1" applyNumberFormat="1" applyFont="1" applyBorder="1"/>
    <xf numFmtId="3" fontId="17" fillId="0" borderId="35" xfId="0" applyNumberFormat="1" applyFont="1" applyBorder="1"/>
    <xf numFmtId="165" fontId="18" fillId="3" borderId="64" xfId="1" applyNumberFormat="1" applyFont="1" applyFill="1" applyBorder="1" applyAlignment="1"/>
    <xf numFmtId="165" fontId="17" fillId="0" borderId="32" xfId="1" applyNumberFormat="1" applyFont="1" applyBorder="1"/>
    <xf numFmtId="3" fontId="35" fillId="6" borderId="19" xfId="0" applyNumberFormat="1" applyFont="1" applyFill="1" applyBorder="1"/>
    <xf numFmtId="3" fontId="35" fillId="6" borderId="40" xfId="0" applyNumberFormat="1" applyFont="1" applyFill="1" applyBorder="1" applyAlignment="1">
      <alignment horizontal="right"/>
    </xf>
    <xf numFmtId="3" fontId="2" fillId="2" borderId="40" xfId="0" applyNumberFormat="1" applyFont="1" applyFill="1" applyBorder="1"/>
    <xf numFmtId="0" fontId="0" fillId="5" borderId="67" xfId="0" applyFill="1" applyBorder="1"/>
    <xf numFmtId="3" fontId="1" fillId="5" borderId="83" xfId="0" applyNumberFormat="1" applyFont="1" applyFill="1" applyBorder="1"/>
    <xf numFmtId="3" fontId="35" fillId="6" borderId="62" xfId="0" applyNumberFormat="1" applyFont="1" applyFill="1" applyBorder="1"/>
    <xf numFmtId="0" fontId="4" fillId="5" borderId="67" xfId="0" applyFont="1" applyFill="1" applyBorder="1"/>
    <xf numFmtId="3" fontId="35" fillId="6" borderId="29" xfId="0" applyNumberFormat="1" applyFont="1" applyFill="1" applyBorder="1" applyAlignment="1">
      <alignment horizontal="right"/>
    </xf>
    <xf numFmtId="0" fontId="0" fillId="0" borderId="36" xfId="0" applyFill="1" applyBorder="1"/>
    <xf numFmtId="3" fontId="1" fillId="5" borderId="15" xfId="0" applyNumberFormat="1" applyFont="1" applyFill="1" applyBorder="1"/>
    <xf numFmtId="3" fontId="1" fillId="5" borderId="24" xfId="0" applyNumberFormat="1" applyFont="1" applyFill="1" applyBorder="1"/>
    <xf numFmtId="3" fontId="4" fillId="5" borderId="69" xfId="0" applyNumberFormat="1" applyFont="1" applyFill="1" applyBorder="1"/>
    <xf numFmtId="0" fontId="0" fillId="0" borderId="28" xfId="0" applyFill="1" applyBorder="1" applyAlignment="1">
      <alignment wrapText="1"/>
    </xf>
    <xf numFmtId="3" fontId="4" fillId="5" borderId="13" xfId="0" applyNumberFormat="1" applyFont="1" applyFill="1" applyBorder="1"/>
    <xf numFmtId="0" fontId="4" fillId="6" borderId="50" xfId="0" applyFont="1" applyFill="1" applyBorder="1"/>
    <xf numFmtId="3" fontId="4" fillId="6" borderId="23" xfId="0" applyNumberFormat="1" applyFont="1" applyFill="1" applyBorder="1"/>
    <xf numFmtId="167" fontId="1" fillId="0" borderId="13" xfId="0" applyNumberFormat="1" applyFont="1" applyBorder="1"/>
    <xf numFmtId="3" fontId="4" fillId="0" borderId="63" xfId="0" applyNumberFormat="1" applyFont="1" applyBorder="1"/>
    <xf numFmtId="0" fontId="0" fillId="0" borderId="30" xfId="0" applyFont="1" applyFill="1" applyBorder="1"/>
    <xf numFmtId="0" fontId="1" fillId="0" borderId="63" xfId="0" applyFont="1" applyFill="1" applyBorder="1"/>
    <xf numFmtId="0" fontId="4" fillId="6" borderId="42" xfId="0" applyFont="1" applyFill="1" applyBorder="1" applyAlignment="1">
      <alignment horizontal="left"/>
    </xf>
    <xf numFmtId="167" fontId="4" fillId="6" borderId="82" xfId="0" applyNumberFormat="1" applyFont="1" applyFill="1" applyBorder="1"/>
    <xf numFmtId="3" fontId="4" fillId="6" borderId="37" xfId="0" applyNumberFormat="1" applyFont="1" applyFill="1" applyBorder="1"/>
    <xf numFmtId="3" fontId="34" fillId="5" borderId="2" xfId="0" applyNumberFormat="1" applyFont="1" applyFill="1" applyBorder="1"/>
    <xf numFmtId="3" fontId="33" fillId="5" borderId="0" xfId="0" applyNumberFormat="1" applyFont="1" applyFill="1" applyBorder="1"/>
    <xf numFmtId="3" fontId="33" fillId="5" borderId="39" xfId="0" applyNumberFormat="1" applyFont="1" applyFill="1" applyBorder="1"/>
    <xf numFmtId="3" fontId="33" fillId="5" borderId="39" xfId="0" applyNumberFormat="1" applyFont="1" applyFill="1" applyBorder="1" applyAlignment="1">
      <alignment horizontal="right"/>
    </xf>
    <xf numFmtId="0" fontId="33" fillId="0" borderId="13" xfId="0" applyFont="1" applyBorder="1"/>
    <xf numFmtId="0" fontId="33" fillId="0" borderId="16" xfId="0" applyFont="1" applyBorder="1"/>
    <xf numFmtId="0" fontId="33" fillId="0" borderId="15" xfId="0" applyFont="1" applyBorder="1"/>
    <xf numFmtId="0" fontId="34" fillId="0" borderId="0" xfId="0" applyFont="1"/>
    <xf numFmtId="3" fontId="34" fillId="0" borderId="0" xfId="0" applyNumberFormat="1" applyFont="1" applyBorder="1"/>
    <xf numFmtId="3" fontId="33" fillId="0" borderId="0" xfId="0" applyNumberFormat="1" applyFont="1" applyFill="1" applyBorder="1"/>
    <xf numFmtId="3" fontId="22" fillId="5" borderId="7" xfId="0" applyNumberFormat="1" applyFont="1" applyFill="1" applyBorder="1"/>
    <xf numFmtId="3" fontId="22" fillId="5" borderId="30" xfId="0" applyNumberFormat="1" applyFont="1" applyFill="1" applyBorder="1" applyAlignment="1">
      <alignment horizontal="center"/>
    </xf>
    <xf numFmtId="3" fontId="33" fillId="0" borderId="13" xfId="0" applyNumberFormat="1" applyFont="1" applyBorder="1"/>
    <xf numFmtId="166" fontId="41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3" fontId="35" fillId="6" borderId="12" xfId="0" applyNumberFormat="1" applyFont="1" applyFill="1" applyBorder="1"/>
    <xf numFmtId="3" fontId="22" fillId="5" borderId="16" xfId="0" applyNumberFormat="1" applyFont="1" applyFill="1" applyBorder="1"/>
    <xf numFmtId="3" fontId="35" fillId="6" borderId="82" xfId="0" applyNumberFormat="1" applyFont="1" applyFill="1" applyBorder="1"/>
    <xf numFmtId="3" fontId="0" fillId="0" borderId="13" xfId="0" applyNumberFormat="1" applyFont="1" applyBorder="1"/>
    <xf numFmtId="3" fontId="0" fillId="5" borderId="16" xfId="0" applyNumberFormat="1" applyFont="1" applyFill="1" applyBorder="1"/>
    <xf numFmtId="3" fontId="0" fillId="5" borderId="17" xfId="0" applyNumberFormat="1" applyFont="1" applyFill="1" applyBorder="1"/>
    <xf numFmtId="3" fontId="4" fillId="0" borderId="13" xfId="0" applyNumberFormat="1" applyFont="1" applyBorder="1"/>
    <xf numFmtId="3" fontId="0" fillId="0" borderId="24" xfId="0" applyNumberFormat="1" applyFont="1" applyBorder="1"/>
    <xf numFmtId="3" fontId="4" fillId="0" borderId="17" xfId="0" applyNumberFormat="1" applyFont="1" applyBorder="1"/>
    <xf numFmtId="0" fontId="0" fillId="5" borderId="28" xfId="0" applyFont="1" applyFill="1" applyBorder="1" applyAlignment="1">
      <alignment horizontal="left" wrapText="1" indent="1"/>
    </xf>
    <xf numFmtId="0" fontId="3" fillId="0" borderId="28" xfId="0" applyFont="1" applyBorder="1" applyAlignment="1">
      <alignment horizontal="left" indent="1"/>
    </xf>
    <xf numFmtId="0" fontId="3" fillId="0" borderId="28" xfId="0" applyFont="1" applyBorder="1" applyAlignment="1">
      <alignment horizontal="left" wrapText="1" indent="1"/>
    </xf>
    <xf numFmtId="3" fontId="4" fillId="0" borderId="42" xfId="0" applyNumberFormat="1" applyFont="1" applyBorder="1"/>
    <xf numFmtId="3" fontId="0" fillId="0" borderId="12" xfId="0" applyNumberFormat="1" applyFont="1" applyBorder="1" applyAlignment="1">
      <alignment horizontal="right"/>
    </xf>
    <xf numFmtId="3" fontId="4" fillId="0" borderId="12" xfId="0" applyNumberFormat="1" applyFont="1" applyBorder="1" applyAlignment="1">
      <alignment horizontal="right"/>
    </xf>
    <xf numFmtId="3" fontId="0" fillId="0" borderId="13" xfId="0" applyNumberFormat="1" applyFont="1" applyBorder="1" applyAlignment="1">
      <alignment horizontal="right"/>
    </xf>
    <xf numFmtId="3" fontId="0" fillId="0" borderId="12" xfId="0" applyNumberFormat="1" applyFont="1" applyFill="1" applyBorder="1"/>
    <xf numFmtId="0" fontId="39" fillId="0" borderId="46" xfId="0" applyFont="1" applyBorder="1" applyAlignment="1">
      <alignment wrapText="1"/>
    </xf>
    <xf numFmtId="0" fontId="39" fillId="0" borderId="57" xfId="0" applyFont="1" applyFill="1" applyBorder="1" applyAlignment="1">
      <alignment wrapText="1"/>
    </xf>
    <xf numFmtId="0" fontId="39" fillId="0" borderId="12" xfId="0" applyFont="1" applyFill="1" applyBorder="1" applyAlignment="1">
      <alignment wrapText="1"/>
    </xf>
    <xf numFmtId="0" fontId="39" fillId="0" borderId="57" xfId="0" applyFont="1" applyBorder="1" applyAlignment="1">
      <alignment wrapText="1"/>
    </xf>
    <xf numFmtId="0" fontId="39" fillId="0" borderId="15" xfId="0" applyFont="1" applyBorder="1" applyAlignment="1">
      <alignment wrapText="1"/>
    </xf>
    <xf numFmtId="0" fontId="39" fillId="0" borderId="55" xfId="0" applyFont="1" applyBorder="1" applyAlignment="1">
      <alignment wrapText="1"/>
    </xf>
    <xf numFmtId="0" fontId="39" fillId="0" borderId="40" xfId="0" applyFont="1" applyBorder="1" applyAlignment="1">
      <alignment wrapText="1"/>
    </xf>
    <xf numFmtId="0" fontId="39" fillId="0" borderId="39" xfId="0" applyFont="1" applyBorder="1" applyAlignment="1">
      <alignment wrapText="1"/>
    </xf>
    <xf numFmtId="0" fontId="39" fillId="0" borderId="61" xfId="0" applyFont="1" applyBorder="1" applyAlignment="1">
      <alignment wrapText="1"/>
    </xf>
    <xf numFmtId="3" fontId="26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6" xfId="0" applyFont="1" applyFill="1" applyBorder="1" applyAlignment="1" applyProtection="1">
      <alignment vertical="center" wrapText="1"/>
      <protection locked="0"/>
    </xf>
    <xf numFmtId="166" fontId="26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Alignment="1">
      <alignment wrapText="1"/>
    </xf>
    <xf numFmtId="3" fontId="22" fillId="5" borderId="24" xfId="0" applyNumberFormat="1" applyFont="1" applyFill="1" applyBorder="1"/>
    <xf numFmtId="3" fontId="22" fillId="5" borderId="13" xfId="0" applyNumberFormat="1" applyFont="1" applyFill="1" applyBorder="1"/>
    <xf numFmtId="0" fontId="16" fillId="0" borderId="56" xfId="0" applyFont="1" applyBorder="1" applyAlignment="1">
      <alignment wrapText="1"/>
    </xf>
    <xf numFmtId="0" fontId="0" fillId="5" borderId="4" xfId="0" applyFill="1" applyBorder="1" applyAlignment="1">
      <alignment horizontal="left" indent="1"/>
    </xf>
    <xf numFmtId="3" fontId="0" fillId="5" borderId="0" xfId="0" applyNumberFormat="1" applyFont="1" applyFill="1" applyBorder="1"/>
    <xf numFmtId="2" fontId="3" fillId="0" borderId="5" xfId="0" applyNumberFormat="1" applyFont="1" applyBorder="1"/>
    <xf numFmtId="0" fontId="3" fillId="5" borderId="67" xfId="0" applyFont="1" applyFill="1" applyBorder="1" applyAlignment="1">
      <alignment horizontal="left" indent="1"/>
    </xf>
    <xf numFmtId="3" fontId="22" fillId="5" borderId="39" xfId="0" applyNumberFormat="1" applyFont="1" applyFill="1" applyBorder="1" applyAlignment="1">
      <alignment horizontal="right"/>
    </xf>
    <xf numFmtId="3" fontId="0" fillId="5" borderId="12" xfId="0" applyNumberFormat="1" applyFont="1" applyFill="1" applyBorder="1" applyAlignment="1">
      <alignment horizontal="right"/>
    </xf>
    <xf numFmtId="3" fontId="35" fillId="5" borderId="39" xfId="0" applyNumberFormat="1" applyFont="1" applyFill="1" applyBorder="1"/>
    <xf numFmtId="3" fontId="22" fillId="5" borderId="39" xfId="0" applyNumberFormat="1" applyFont="1" applyFill="1" applyBorder="1"/>
    <xf numFmtId="0" fontId="4" fillId="7" borderId="67" xfId="0" applyFont="1" applyFill="1" applyBorder="1" applyAlignment="1">
      <alignment horizontal="left" indent="1"/>
    </xf>
    <xf numFmtId="3" fontId="35" fillId="7" borderId="39" xfId="0" applyNumberFormat="1" applyFont="1" applyFill="1" applyBorder="1"/>
    <xf numFmtId="3" fontId="4" fillId="7" borderId="39" xfId="0" applyNumberFormat="1" applyFont="1" applyFill="1" applyBorder="1"/>
    <xf numFmtId="3" fontId="4" fillId="7" borderId="83" xfId="0" applyNumberFormat="1" applyFont="1" applyFill="1" applyBorder="1"/>
    <xf numFmtId="2" fontId="4" fillId="7" borderId="83" xfId="0" applyNumberFormat="1" applyFont="1" applyFill="1" applyBorder="1"/>
    <xf numFmtId="0" fontId="4" fillId="7" borderId="0" xfId="0" applyFont="1" applyFill="1" applyBorder="1"/>
    <xf numFmtId="0" fontId="0" fillId="0" borderId="67" xfId="0" applyBorder="1" applyAlignment="1">
      <alignment horizontal="left"/>
    </xf>
    <xf numFmtId="3" fontId="0" fillId="5" borderId="39" xfId="0" applyNumberFormat="1" applyFont="1" applyFill="1" applyBorder="1"/>
    <xf numFmtId="0" fontId="2" fillId="7" borderId="67" xfId="0" applyFont="1" applyFill="1" applyBorder="1"/>
    <xf numFmtId="3" fontId="2" fillId="7" borderId="39" xfId="0" applyNumberFormat="1" applyFont="1" applyFill="1" applyBorder="1"/>
    <xf numFmtId="3" fontId="2" fillId="7" borderId="84" xfId="0" applyNumberFormat="1" applyFont="1" applyFill="1" applyBorder="1"/>
    <xf numFmtId="3" fontId="2" fillId="5" borderId="84" xfId="0" applyNumberFormat="1" applyFont="1" applyFill="1" applyBorder="1"/>
    <xf numFmtId="10" fontId="0" fillId="5" borderId="83" xfId="0" applyNumberFormat="1" applyFill="1" applyBorder="1"/>
    <xf numFmtId="0" fontId="0" fillId="5" borderId="0" xfId="0" applyFill="1"/>
    <xf numFmtId="0" fontId="4" fillId="7" borderId="67" xfId="0" applyFont="1" applyFill="1" applyBorder="1" applyAlignment="1">
      <alignment horizontal="left"/>
    </xf>
    <xf numFmtId="3" fontId="4" fillId="7" borderId="84" xfId="0" applyNumberFormat="1" applyFont="1" applyFill="1" applyBorder="1"/>
    <xf numFmtId="0" fontId="4" fillId="0" borderId="4" xfId="0" applyFont="1" applyFill="1" applyBorder="1"/>
    <xf numFmtId="10" fontId="0" fillId="0" borderId="12" xfId="0" applyNumberFormat="1" applyBorder="1"/>
    <xf numFmtId="0" fontId="4" fillId="9" borderId="12" xfId="0" applyFont="1" applyFill="1" applyBorder="1"/>
    <xf numFmtId="3" fontId="4" fillId="9" borderId="12" xfId="0" applyNumberFormat="1" applyFont="1" applyFill="1" applyBorder="1"/>
    <xf numFmtId="10" fontId="4" fillId="9" borderId="12" xfId="0" applyNumberFormat="1" applyFont="1" applyFill="1" applyBorder="1"/>
    <xf numFmtId="0" fontId="4" fillId="9" borderId="12" xfId="0" applyFont="1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0" fillId="9" borderId="12" xfId="0" applyFill="1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2" fillId="0" borderId="0" xfId="0" applyFont="1" applyAlignment="1"/>
    <xf numFmtId="3" fontId="2" fillId="5" borderId="0" xfId="0" applyNumberFormat="1" applyFont="1" applyFill="1" applyAlignment="1">
      <alignment horizontal="center"/>
    </xf>
    <xf numFmtId="3" fontId="3" fillId="5" borderId="0" xfId="0" applyNumberFormat="1" applyFont="1" applyFill="1" applyAlignment="1">
      <alignment horizontal="center"/>
    </xf>
    <xf numFmtId="2" fontId="3" fillId="0" borderId="87" xfId="0" applyNumberFormat="1" applyFont="1" applyBorder="1" applyAlignment="1">
      <alignment horizontal="center" wrapText="1"/>
    </xf>
    <xf numFmtId="2" fontId="0" fillId="0" borderId="11" xfId="0" applyNumberFormat="1" applyBorder="1" applyAlignment="1">
      <alignment horizontal="center" wrapText="1"/>
    </xf>
    <xf numFmtId="0" fontId="3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2" fillId="0" borderId="50" xfId="0" applyFont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3" fillId="0" borderId="0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right"/>
    </xf>
    <xf numFmtId="0" fontId="0" fillId="0" borderId="44" xfId="0" applyBorder="1" applyAlignment="1">
      <alignment horizontal="right"/>
    </xf>
    <xf numFmtId="0" fontId="1" fillId="0" borderId="44" xfId="0" applyFont="1" applyBorder="1" applyAlignment="1">
      <alignment horizontal="right"/>
    </xf>
    <xf numFmtId="0" fontId="0" fillId="5" borderId="44" xfId="0" applyFont="1" applyFill="1" applyBorder="1" applyAlignment="1">
      <alignment horizontal="right"/>
    </xf>
    <xf numFmtId="0" fontId="1" fillId="5" borderId="44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0" fillId="0" borderId="44" xfId="0" applyFont="1" applyBorder="1" applyAlignment="1">
      <alignment horizontal="right"/>
    </xf>
    <xf numFmtId="0" fontId="2" fillId="0" borderId="6" xfId="0" applyFont="1" applyBorder="1" applyAlignment="1"/>
    <xf numFmtId="0" fontId="0" fillId="0" borderId="9" xfId="0" applyBorder="1" applyAlignment="1"/>
    <xf numFmtId="0" fontId="6" fillId="0" borderId="0" xfId="0" applyFont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6" borderId="34" xfId="0" applyFont="1" applyFill="1" applyBorder="1" applyAlignment="1">
      <alignment horizontal="center"/>
    </xf>
    <xf numFmtId="0" fontId="4" fillId="6" borderId="39" xfId="0" applyFont="1" applyFill="1" applyBorder="1" applyAlignment="1">
      <alignment horizontal="center"/>
    </xf>
    <xf numFmtId="0" fontId="4" fillId="6" borderId="40" xfId="0" applyFont="1" applyFill="1" applyBorder="1" applyAlignment="1">
      <alignment horizontal="center"/>
    </xf>
    <xf numFmtId="0" fontId="4" fillId="0" borderId="20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4" fillId="0" borderId="8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9" borderId="34" xfId="0" applyFont="1" applyFill="1" applyBorder="1" applyAlignment="1">
      <alignment horizontal="center"/>
    </xf>
    <xf numFmtId="0" fontId="4" fillId="9" borderId="39" xfId="0" applyFont="1" applyFill="1" applyBorder="1" applyAlignment="1">
      <alignment horizontal="center"/>
    </xf>
    <xf numFmtId="0" fontId="4" fillId="9" borderId="40" xfId="0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0" fontId="2" fillId="6" borderId="13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4" fillId="0" borderId="13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30" fillId="0" borderId="79" xfId="0" applyFont="1" applyBorder="1" applyAlignment="1">
      <alignment horizontal="center" wrapText="1"/>
    </xf>
    <xf numFmtId="0" fontId="14" fillId="0" borderId="68" xfId="0" applyFont="1" applyBorder="1" applyAlignment="1">
      <alignment horizontal="center" vertical="center" wrapText="1"/>
    </xf>
    <xf numFmtId="0" fontId="14" fillId="0" borderId="73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75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wrapText="1"/>
    </xf>
    <xf numFmtId="0" fontId="13" fillId="0" borderId="38" xfId="0" applyFont="1" applyBorder="1" applyAlignment="1">
      <alignment horizont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72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17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58" xfId="0" applyFont="1" applyBorder="1" applyAlignment="1">
      <alignment horizontal="center" vertical="center" wrapText="1"/>
    </xf>
    <xf numFmtId="0" fontId="13" fillId="0" borderId="74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9" fillId="6" borderId="1" xfId="0" applyFont="1" applyFill="1" applyBorder="1" applyAlignment="1">
      <alignment horizontal="left" vertical="center" wrapText="1"/>
    </xf>
    <xf numFmtId="0" fontId="19" fillId="6" borderId="2" xfId="0" applyFont="1" applyFill="1" applyBorder="1" applyAlignment="1">
      <alignment horizontal="left" vertical="center" wrapText="1"/>
    </xf>
    <xf numFmtId="0" fontId="19" fillId="6" borderId="35" xfId="0" applyFont="1" applyFill="1" applyBorder="1" applyAlignment="1">
      <alignment horizontal="left" vertical="center" wrapText="1"/>
    </xf>
    <xf numFmtId="0" fontId="19" fillId="6" borderId="44" xfId="0" applyFont="1" applyFill="1" applyBorder="1" applyAlignment="1">
      <alignment horizontal="left" vertical="center" wrapText="1"/>
    </xf>
    <xf numFmtId="3" fontId="19" fillId="6" borderId="1" xfId="0" applyNumberFormat="1" applyFont="1" applyFill="1" applyBorder="1" applyAlignment="1">
      <alignment horizontal="left" vertical="center" wrapText="1"/>
    </xf>
    <xf numFmtId="3" fontId="19" fillId="6" borderId="2" xfId="0" applyNumberFormat="1" applyFont="1" applyFill="1" applyBorder="1" applyAlignment="1">
      <alignment horizontal="left" vertical="center" wrapText="1"/>
    </xf>
    <xf numFmtId="3" fontId="19" fillId="6" borderId="3" xfId="0" applyNumberFormat="1" applyFont="1" applyFill="1" applyBorder="1" applyAlignment="1">
      <alignment horizontal="left" vertical="center" wrapText="1"/>
    </xf>
    <xf numFmtId="3" fontId="19" fillId="6" borderId="35" xfId="0" applyNumberFormat="1" applyFont="1" applyFill="1" applyBorder="1" applyAlignment="1">
      <alignment horizontal="left" vertical="center" wrapText="1"/>
    </xf>
    <xf numFmtId="3" fontId="19" fillId="6" borderId="44" xfId="0" applyNumberFormat="1" applyFont="1" applyFill="1" applyBorder="1" applyAlignment="1">
      <alignment horizontal="left" vertical="center" wrapText="1"/>
    </xf>
    <xf numFmtId="3" fontId="19" fillId="6" borderId="11" xfId="0" applyNumberFormat="1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center"/>
    </xf>
    <xf numFmtId="0" fontId="20" fillId="0" borderId="72" xfId="0" applyFont="1" applyFill="1" applyBorder="1" applyAlignment="1">
      <alignment horizontal="center"/>
    </xf>
    <xf numFmtId="0" fontId="20" fillId="0" borderId="25" xfId="0" applyFont="1" applyFill="1" applyBorder="1" applyAlignment="1">
      <alignment horizontal="center"/>
    </xf>
    <xf numFmtId="0" fontId="17" fillId="0" borderId="6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20" fillId="0" borderId="35" xfId="0" applyFont="1" applyFill="1" applyBorder="1" applyAlignment="1">
      <alignment horizontal="center"/>
    </xf>
    <xf numFmtId="0" fontId="20" fillId="0" borderId="44" xfId="0" applyFont="1" applyFill="1" applyBorder="1" applyAlignment="1">
      <alignment horizontal="center"/>
    </xf>
    <xf numFmtId="0" fontId="31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center" wrapText="1"/>
    </xf>
    <xf numFmtId="0" fontId="18" fillId="3" borderId="44" xfId="0" applyFont="1" applyFill="1" applyBorder="1" applyAlignment="1">
      <alignment horizontal="right"/>
    </xf>
    <xf numFmtId="0" fontId="17" fillId="6" borderId="1" xfId="0" applyFont="1" applyFill="1" applyBorder="1" applyAlignment="1">
      <alignment horizontal="left" vertical="center" wrapText="1"/>
    </xf>
    <xf numFmtId="0" fontId="17" fillId="6" borderId="2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17" fillId="6" borderId="35" xfId="0" applyFont="1" applyFill="1" applyBorder="1" applyAlignment="1">
      <alignment horizontal="left" vertical="center" wrapText="1"/>
    </xf>
    <xf numFmtId="0" fontId="17" fillId="6" borderId="44" xfId="0" applyFont="1" applyFill="1" applyBorder="1" applyAlignment="1">
      <alignment horizontal="left" vertical="center" wrapText="1"/>
    </xf>
    <xf numFmtId="0" fontId="17" fillId="6" borderId="11" xfId="0" applyFont="1" applyFill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/>
    </xf>
    <xf numFmtId="0" fontId="17" fillId="0" borderId="45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2" fillId="0" borderId="0" xfId="0" applyFont="1" applyAlignment="1">
      <alignment horizontal="center" wrapText="1"/>
    </xf>
    <xf numFmtId="166" fontId="40" fillId="0" borderId="0" xfId="0" applyNumberFormat="1" applyFont="1" applyFill="1" applyBorder="1" applyAlignment="1">
      <alignment horizontal="center" vertical="center" wrapText="1"/>
    </xf>
    <xf numFmtId="166" fontId="23" fillId="0" borderId="44" xfId="0" applyNumberFormat="1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justify" vertical="center" wrapText="1"/>
    </xf>
    <xf numFmtId="0" fontId="30" fillId="0" borderId="0" xfId="0" applyFont="1" applyBorder="1" applyAlignment="1">
      <alignment horizontal="center" vertical="center" wrapText="1"/>
    </xf>
  </cellXfs>
  <cellStyles count="2">
    <cellStyle name="Ezres 2" xfId="1" xr:uid="{00000000-0005-0000-0000-000000000000}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B44"/>
  <sheetViews>
    <sheetView tabSelected="1" view="pageBreakPreview" zoomScaleSheetLayoutView="100" workbookViewId="0">
      <selection activeCell="B2" sqref="B2"/>
    </sheetView>
  </sheetViews>
  <sheetFormatPr defaultRowHeight="12.75" x14ac:dyDescent="0.2"/>
  <cols>
    <col min="1" max="1" width="15.42578125" style="135" customWidth="1"/>
    <col min="2" max="2" width="82" style="138" customWidth="1"/>
    <col min="3" max="16384" width="9.140625" style="132"/>
  </cols>
  <sheetData>
    <row r="1" spans="1:2" s="15" customFormat="1" ht="25.5" x14ac:dyDescent="0.2">
      <c r="A1" s="325"/>
      <c r="B1" s="142" t="s">
        <v>511</v>
      </c>
    </row>
    <row r="2" spans="1:2" s="15" customFormat="1" ht="13.5" thickBot="1" x14ac:dyDescent="0.25">
      <c r="A2" s="326"/>
      <c r="B2" s="144" t="s">
        <v>186</v>
      </c>
    </row>
    <row r="3" spans="1:2" ht="18.75" customHeight="1" thickBot="1" x14ac:dyDescent="0.25">
      <c r="A3" s="281" t="s">
        <v>40</v>
      </c>
      <c r="B3" s="136" t="s">
        <v>41</v>
      </c>
    </row>
    <row r="4" spans="1:2" ht="19.5" customHeight="1" thickBot="1" x14ac:dyDescent="0.25">
      <c r="A4" s="282" t="s">
        <v>71</v>
      </c>
      <c r="B4" s="139" t="s">
        <v>442</v>
      </c>
    </row>
    <row r="5" spans="1:2" ht="13.5" customHeight="1" thickBot="1" x14ac:dyDescent="0.25">
      <c r="A5" s="283" t="s">
        <v>63</v>
      </c>
      <c r="B5" s="137" t="s">
        <v>64</v>
      </c>
    </row>
    <row r="6" spans="1:2" ht="13.5" customHeight="1" thickBot="1" x14ac:dyDescent="0.25">
      <c r="A6" s="283" t="s">
        <v>163</v>
      </c>
      <c r="B6" s="137" t="s">
        <v>62</v>
      </c>
    </row>
    <row r="7" spans="1:2" ht="29.25" customHeight="1" thickBot="1" x14ac:dyDescent="0.25">
      <c r="A7" s="283" t="s">
        <v>46</v>
      </c>
      <c r="B7" s="137" t="s">
        <v>47</v>
      </c>
    </row>
    <row r="8" spans="1:2" ht="26.25" thickBot="1" x14ac:dyDescent="0.25">
      <c r="A8" s="385" t="s">
        <v>320</v>
      </c>
      <c r="B8" s="386" t="s">
        <v>321</v>
      </c>
    </row>
    <row r="9" spans="1:2" ht="18.75" customHeight="1" thickBot="1" x14ac:dyDescent="0.25">
      <c r="A9" s="283" t="s">
        <v>54</v>
      </c>
      <c r="B9" s="137" t="s">
        <v>164</v>
      </c>
    </row>
    <row r="10" spans="1:2" ht="18.75" customHeight="1" thickBot="1" x14ac:dyDescent="0.25">
      <c r="A10" s="283" t="s">
        <v>60</v>
      </c>
      <c r="B10" s="137" t="s">
        <v>165</v>
      </c>
    </row>
    <row r="11" spans="1:2" ht="18.75" customHeight="1" thickBot="1" x14ac:dyDescent="0.25">
      <c r="A11" s="283" t="s">
        <v>48</v>
      </c>
      <c r="B11" s="137" t="s">
        <v>49</v>
      </c>
    </row>
    <row r="12" spans="1:2" ht="18.75" customHeight="1" thickBot="1" x14ac:dyDescent="0.25">
      <c r="A12" s="283" t="s">
        <v>404</v>
      </c>
      <c r="B12" s="137" t="s">
        <v>405</v>
      </c>
    </row>
    <row r="13" spans="1:2" ht="18.75" customHeight="1" thickBot="1" x14ac:dyDescent="0.25">
      <c r="A13" s="283" t="s">
        <v>406</v>
      </c>
      <c r="B13" s="137" t="s">
        <v>407</v>
      </c>
    </row>
    <row r="14" spans="1:2" ht="18.75" customHeight="1" thickBot="1" x14ac:dyDescent="0.25">
      <c r="A14" s="283" t="s">
        <v>408</v>
      </c>
      <c r="B14" s="137" t="s">
        <v>409</v>
      </c>
    </row>
    <row r="15" spans="1:2" ht="18.75" customHeight="1" thickBot="1" x14ac:dyDescent="0.25">
      <c r="A15" s="283" t="s">
        <v>44</v>
      </c>
      <c r="B15" s="137" t="s">
        <v>45</v>
      </c>
    </row>
    <row r="16" spans="1:2" ht="18.75" customHeight="1" thickBot="1" x14ac:dyDescent="0.25">
      <c r="A16" s="283" t="s">
        <v>322</v>
      </c>
      <c r="B16" s="137" t="s">
        <v>166</v>
      </c>
    </row>
    <row r="17" spans="1:2" ht="18.75" customHeight="1" thickBot="1" x14ac:dyDescent="0.25">
      <c r="A17" s="283" t="s">
        <v>410</v>
      </c>
      <c r="B17" s="137" t="s">
        <v>411</v>
      </c>
    </row>
    <row r="18" spans="1:2" ht="15" customHeight="1" thickBot="1" x14ac:dyDescent="0.25">
      <c r="A18" s="283" t="s">
        <v>42</v>
      </c>
      <c r="B18" s="137" t="s">
        <v>43</v>
      </c>
    </row>
    <row r="19" spans="1:2" ht="16.5" customHeight="1" thickBot="1" x14ac:dyDescent="0.25">
      <c r="A19" s="283" t="s">
        <v>50</v>
      </c>
      <c r="B19" s="137" t="s">
        <v>51</v>
      </c>
    </row>
    <row r="20" spans="1:2" ht="18.75" customHeight="1" thickBot="1" x14ac:dyDescent="0.25">
      <c r="A20" s="283" t="s">
        <v>171</v>
      </c>
      <c r="B20" s="137" t="s">
        <v>172</v>
      </c>
    </row>
    <row r="21" spans="1:2" ht="17.25" customHeight="1" thickBot="1" x14ac:dyDescent="0.25">
      <c r="A21" s="283" t="s">
        <v>52</v>
      </c>
      <c r="B21" s="137" t="s">
        <v>53</v>
      </c>
    </row>
    <row r="22" spans="1:2" ht="18" customHeight="1" thickBot="1" x14ac:dyDescent="0.25">
      <c r="A22" s="283" t="s">
        <v>55</v>
      </c>
      <c r="B22" s="137" t="s">
        <v>56</v>
      </c>
    </row>
    <row r="23" spans="1:2" ht="18" customHeight="1" thickBot="1" x14ac:dyDescent="0.25">
      <c r="A23" s="283" t="s">
        <v>57</v>
      </c>
      <c r="B23" s="137" t="s">
        <v>58</v>
      </c>
    </row>
    <row r="24" spans="1:2" ht="18" customHeight="1" thickBot="1" x14ac:dyDescent="0.25">
      <c r="A24" s="283" t="s">
        <v>325</v>
      </c>
      <c r="B24" s="137" t="s">
        <v>326</v>
      </c>
    </row>
    <row r="25" spans="1:2" ht="18" customHeight="1" thickBot="1" x14ac:dyDescent="0.25">
      <c r="A25" s="283" t="s">
        <v>323</v>
      </c>
      <c r="B25" s="137" t="s">
        <v>324</v>
      </c>
    </row>
    <row r="26" spans="1:2" ht="18" customHeight="1" thickBot="1" x14ac:dyDescent="0.25">
      <c r="A26" s="283" t="s">
        <v>59</v>
      </c>
      <c r="B26" s="137" t="s">
        <v>217</v>
      </c>
    </row>
    <row r="27" spans="1:2" ht="18" customHeight="1" thickBot="1" x14ac:dyDescent="0.25">
      <c r="A27" s="283" t="s">
        <v>412</v>
      </c>
      <c r="B27" s="137" t="s">
        <v>414</v>
      </c>
    </row>
    <row r="28" spans="1:2" ht="18" customHeight="1" thickBot="1" x14ac:dyDescent="0.25">
      <c r="A28" s="283" t="s">
        <v>413</v>
      </c>
      <c r="B28" s="137" t="s">
        <v>415</v>
      </c>
    </row>
    <row r="29" spans="1:2" ht="18" customHeight="1" thickBot="1" x14ac:dyDescent="0.25">
      <c r="A29" s="283" t="s">
        <v>327</v>
      </c>
      <c r="B29" s="137" t="s">
        <v>328</v>
      </c>
    </row>
    <row r="30" spans="1:2" ht="16.5" customHeight="1" thickBot="1" x14ac:dyDescent="0.25">
      <c r="A30" s="283" t="s">
        <v>61</v>
      </c>
      <c r="B30" s="137" t="s">
        <v>173</v>
      </c>
    </row>
    <row r="31" spans="1:2" ht="15" customHeight="1" thickBot="1" x14ac:dyDescent="0.25">
      <c r="A31" s="283" t="s">
        <v>180</v>
      </c>
      <c r="B31" s="137" t="s">
        <v>174</v>
      </c>
    </row>
    <row r="32" spans="1:2" ht="15" customHeight="1" thickBot="1" x14ac:dyDescent="0.25">
      <c r="A32" s="283" t="s">
        <v>416</v>
      </c>
      <c r="B32" s="137" t="s">
        <v>417</v>
      </c>
    </row>
    <row r="33" spans="1:2" ht="20.25" customHeight="1" thickBot="1" x14ac:dyDescent="0.25">
      <c r="A33" s="283" t="s">
        <v>181</v>
      </c>
      <c r="B33" s="137" t="s">
        <v>418</v>
      </c>
    </row>
    <row r="34" spans="1:2" ht="18" customHeight="1" thickBot="1" x14ac:dyDescent="0.25">
      <c r="A34" s="283" t="s">
        <v>419</v>
      </c>
      <c r="B34" s="137" t="s">
        <v>420</v>
      </c>
    </row>
    <row r="35" spans="1:2" ht="15.75" customHeight="1" thickBot="1" x14ac:dyDescent="0.25">
      <c r="A35" s="283" t="s">
        <v>421</v>
      </c>
      <c r="B35" s="137" t="s">
        <v>422</v>
      </c>
    </row>
    <row r="36" spans="1:2" ht="15.75" customHeight="1" thickBot="1" x14ac:dyDescent="0.25">
      <c r="A36" s="283" t="s">
        <v>423</v>
      </c>
      <c r="B36" s="137" t="s">
        <v>424</v>
      </c>
    </row>
    <row r="37" spans="1:2" ht="15.75" customHeight="1" thickBot="1" x14ac:dyDescent="0.25">
      <c r="A37" s="283" t="s">
        <v>175</v>
      </c>
      <c r="B37" s="137" t="s">
        <v>425</v>
      </c>
    </row>
    <row r="38" spans="1:2" ht="15.75" customHeight="1" thickBot="1" x14ac:dyDescent="0.25">
      <c r="A38" s="283" t="s">
        <v>176</v>
      </c>
      <c r="B38" s="137" t="s">
        <v>218</v>
      </c>
    </row>
    <row r="39" spans="1:2" ht="18.75" customHeight="1" thickBot="1" x14ac:dyDescent="0.25">
      <c r="A39" s="283" t="s">
        <v>177</v>
      </c>
      <c r="B39" s="137" t="s">
        <v>178</v>
      </c>
    </row>
    <row r="40" spans="1:2" ht="18.75" customHeight="1" thickBot="1" x14ac:dyDescent="0.25">
      <c r="A40" s="283" t="s">
        <v>426</v>
      </c>
      <c r="B40" s="137" t="s">
        <v>427</v>
      </c>
    </row>
    <row r="41" spans="1:2" ht="15.75" customHeight="1" thickBot="1" x14ac:dyDescent="0.25">
      <c r="A41" s="283" t="s">
        <v>179</v>
      </c>
      <c r="B41" s="137" t="s">
        <v>291</v>
      </c>
    </row>
    <row r="44" spans="1:2" x14ac:dyDescent="0.2">
      <c r="B44" s="395"/>
    </row>
  </sheetData>
  <phoneticPr fontId="5" type="noConversion"/>
  <pageMargins left="0.75" right="0.75" top="1" bottom="1" header="0.5" footer="0.5"/>
  <pageSetup paperSize="9" scale="7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Q128"/>
  <sheetViews>
    <sheetView view="pageBreakPreview" zoomScaleSheetLayoutView="100" workbookViewId="0">
      <selection sqref="A1:N1"/>
    </sheetView>
  </sheetViews>
  <sheetFormatPr defaultRowHeight="11.25" x14ac:dyDescent="0.2"/>
  <cols>
    <col min="1" max="1" width="4.28515625" style="111" customWidth="1"/>
    <col min="2" max="2" width="31.140625" style="111" customWidth="1"/>
    <col min="3" max="5" width="10" style="111" customWidth="1"/>
    <col min="6" max="6" width="10.28515625" style="111" customWidth="1"/>
    <col min="7" max="7" width="10.5703125" style="111" bestFit="1" customWidth="1"/>
    <col min="8" max="8" width="9" style="111" customWidth="1"/>
    <col min="9" max="9" width="9.7109375" style="111" customWidth="1"/>
    <col min="10" max="12" width="9.140625" style="111"/>
    <col min="13" max="13" width="12.28515625" style="111" customWidth="1"/>
    <col min="14" max="14" width="11" style="111" customWidth="1"/>
    <col min="15" max="16384" width="9.140625" style="99"/>
  </cols>
  <sheetData>
    <row r="1" spans="1:17" s="98" customFormat="1" ht="12.75" customHeight="1" thickBot="1" x14ac:dyDescent="0.3">
      <c r="A1" s="642" t="s">
        <v>511</v>
      </c>
      <c r="B1" s="642"/>
      <c r="C1" s="642"/>
      <c r="D1" s="642"/>
      <c r="E1" s="642"/>
      <c r="F1" s="642"/>
      <c r="G1" s="642"/>
      <c r="H1" s="642"/>
      <c r="I1" s="642"/>
      <c r="J1" s="642"/>
      <c r="K1" s="642"/>
      <c r="L1" s="642"/>
      <c r="M1" s="642"/>
      <c r="N1" s="642"/>
    </row>
    <row r="2" spans="1:17" ht="12" thickBot="1" x14ac:dyDescent="0.25">
      <c r="A2" s="651" t="s">
        <v>465</v>
      </c>
      <c r="B2" s="652"/>
      <c r="C2" s="652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</row>
    <row r="3" spans="1:17" s="98" customFormat="1" ht="12" thickBot="1" x14ac:dyDescent="0.25">
      <c r="N3" s="98" t="s">
        <v>315</v>
      </c>
    </row>
    <row r="4" spans="1:17" s="100" customFormat="1" x14ac:dyDescent="0.2">
      <c r="A4" s="643" t="s">
        <v>109</v>
      </c>
      <c r="B4" s="644"/>
      <c r="C4" s="653" t="s">
        <v>110</v>
      </c>
      <c r="D4" s="654"/>
      <c r="E4" s="654"/>
      <c r="F4" s="644"/>
      <c r="G4" s="655" t="s">
        <v>111</v>
      </c>
      <c r="H4" s="655"/>
      <c r="I4" s="655"/>
      <c r="J4" s="655"/>
      <c r="K4" s="655"/>
      <c r="L4" s="655"/>
      <c r="M4" s="655"/>
      <c r="N4" s="655"/>
    </row>
    <row r="5" spans="1:17" s="100" customFormat="1" ht="21" customHeight="1" x14ac:dyDescent="0.2">
      <c r="A5" s="645"/>
      <c r="B5" s="646"/>
      <c r="C5" s="649" t="s">
        <v>149</v>
      </c>
      <c r="D5" s="101"/>
      <c r="E5" s="101"/>
      <c r="F5" s="660" t="s">
        <v>199</v>
      </c>
      <c r="G5" s="117" t="s">
        <v>113</v>
      </c>
      <c r="H5" s="662" t="s">
        <v>114</v>
      </c>
      <c r="I5" s="662"/>
      <c r="J5" s="662" t="s">
        <v>115</v>
      </c>
      <c r="K5" s="662"/>
      <c r="L5" s="662"/>
      <c r="M5" s="663"/>
      <c r="N5" s="663"/>
      <c r="O5" s="656"/>
      <c r="P5" s="657"/>
      <c r="Q5" s="657"/>
    </row>
    <row r="6" spans="1:17" s="100" customFormat="1" ht="45" customHeight="1" thickBot="1" x14ac:dyDescent="0.25">
      <c r="A6" s="647"/>
      <c r="B6" s="648"/>
      <c r="C6" s="650"/>
      <c r="D6" s="102" t="s">
        <v>151</v>
      </c>
      <c r="E6" s="118" t="s">
        <v>150</v>
      </c>
      <c r="F6" s="661"/>
      <c r="G6" s="103" t="s">
        <v>116</v>
      </c>
      <c r="H6" s="103" t="s">
        <v>117</v>
      </c>
      <c r="I6" s="103" t="s">
        <v>118</v>
      </c>
      <c r="J6" s="104" t="s">
        <v>290</v>
      </c>
      <c r="K6" s="104" t="s">
        <v>153</v>
      </c>
      <c r="L6" s="104" t="s">
        <v>152</v>
      </c>
      <c r="M6" s="104" t="s">
        <v>392</v>
      </c>
      <c r="N6" s="104" t="s">
        <v>207</v>
      </c>
      <c r="O6" s="656"/>
      <c r="P6" s="657"/>
      <c r="Q6" s="657"/>
    </row>
    <row r="7" spans="1:17" ht="10.5" customHeight="1" thickTop="1" x14ac:dyDescent="0.2">
      <c r="A7" s="105" t="s">
        <v>119</v>
      </c>
      <c r="B7" s="106" t="s">
        <v>138</v>
      </c>
      <c r="C7" s="542">
        <v>7229</v>
      </c>
      <c r="D7" s="553"/>
      <c r="E7" s="458">
        <v>14415</v>
      </c>
      <c r="F7" s="403"/>
      <c r="G7" s="538">
        <v>10398</v>
      </c>
      <c r="H7" s="209"/>
      <c r="I7" s="209"/>
      <c r="J7" s="540">
        <v>400</v>
      </c>
      <c r="K7" s="209"/>
      <c r="L7" s="540">
        <v>2</v>
      </c>
      <c r="M7" s="209"/>
      <c r="N7" s="540">
        <v>50</v>
      </c>
      <c r="O7" s="658"/>
      <c r="P7" s="659"/>
      <c r="Q7" s="659"/>
    </row>
    <row r="8" spans="1:17" s="164" customFormat="1" ht="10.5" customHeight="1" x14ac:dyDescent="0.2">
      <c r="A8" s="161" t="s">
        <v>120</v>
      </c>
      <c r="B8" s="162" t="s">
        <v>205</v>
      </c>
      <c r="C8" s="404"/>
      <c r="D8" s="537">
        <v>995</v>
      </c>
      <c r="E8" s="208"/>
      <c r="F8" s="405"/>
      <c r="G8" s="459"/>
      <c r="H8" s="210"/>
      <c r="I8" s="210"/>
      <c r="J8" s="210"/>
      <c r="K8" s="210"/>
      <c r="L8" s="210"/>
      <c r="M8" s="541">
        <v>995</v>
      </c>
      <c r="N8" s="210"/>
      <c r="O8" s="98"/>
    </row>
    <row r="9" spans="1:17" ht="10.5" customHeight="1" x14ac:dyDescent="0.2">
      <c r="A9" s="161" t="s">
        <v>121</v>
      </c>
      <c r="B9" s="162" t="s">
        <v>148</v>
      </c>
      <c r="C9" s="404"/>
      <c r="D9" s="537">
        <v>4759</v>
      </c>
      <c r="E9" s="208"/>
      <c r="F9" s="405"/>
      <c r="G9" s="459"/>
      <c r="H9" s="210"/>
      <c r="I9" s="210"/>
      <c r="J9" s="210"/>
      <c r="K9" s="210"/>
      <c r="L9" s="210"/>
      <c r="M9" s="210"/>
      <c r="N9" s="210"/>
      <c r="O9" s="98"/>
    </row>
    <row r="10" spans="1:17" s="550" customFormat="1" ht="10.5" customHeight="1" x14ac:dyDescent="0.2">
      <c r="A10" s="161" t="s">
        <v>122</v>
      </c>
      <c r="B10" s="162" t="s">
        <v>146</v>
      </c>
      <c r="C10" s="404"/>
      <c r="D10" s="537">
        <v>4482</v>
      </c>
      <c r="E10" s="208"/>
      <c r="F10" s="405"/>
      <c r="G10" s="459"/>
      <c r="H10" s="210"/>
      <c r="I10" s="210"/>
      <c r="J10" s="210"/>
      <c r="K10" s="210"/>
      <c r="L10" s="210"/>
      <c r="M10" s="210"/>
      <c r="N10" s="210"/>
      <c r="O10" s="98"/>
    </row>
    <row r="11" spans="1:17" s="164" customFormat="1" ht="10.5" customHeight="1" x14ac:dyDescent="0.2">
      <c r="A11" s="161" t="s">
        <v>123</v>
      </c>
      <c r="B11" s="207" t="s">
        <v>206</v>
      </c>
      <c r="C11" s="404"/>
      <c r="D11" s="537">
        <v>150</v>
      </c>
      <c r="E11" s="208"/>
      <c r="F11" s="405"/>
      <c r="G11" s="459"/>
      <c r="H11" s="210"/>
      <c r="I11" s="210"/>
      <c r="J11" s="210"/>
      <c r="K11" s="210"/>
      <c r="L11" s="210"/>
      <c r="M11" s="210"/>
      <c r="N11" s="210"/>
      <c r="O11" s="98"/>
    </row>
    <row r="12" spans="1:17" s="164" customFormat="1" ht="10.5" customHeight="1" x14ac:dyDescent="0.2">
      <c r="A12" s="161" t="s">
        <v>124</v>
      </c>
      <c r="B12" s="207" t="s">
        <v>232</v>
      </c>
      <c r="C12" s="404"/>
      <c r="D12" s="537">
        <v>87</v>
      </c>
      <c r="E12" s="208"/>
      <c r="F12" s="405"/>
      <c r="G12" s="459"/>
      <c r="H12" s="210"/>
      <c r="I12" s="210"/>
      <c r="J12" s="210"/>
      <c r="K12" s="210"/>
      <c r="L12" s="210"/>
      <c r="M12" s="210"/>
      <c r="N12" s="210"/>
      <c r="O12" s="98"/>
    </row>
    <row r="13" spans="1:17" s="203" customFormat="1" ht="10.5" customHeight="1" x14ac:dyDescent="0.2">
      <c r="A13" s="161" t="s">
        <v>125</v>
      </c>
      <c r="B13" s="207" t="s">
        <v>237</v>
      </c>
      <c r="C13" s="404"/>
      <c r="D13" s="537">
        <v>460</v>
      </c>
      <c r="E13" s="208"/>
      <c r="F13" s="405"/>
      <c r="G13" s="459"/>
      <c r="H13" s="210"/>
      <c r="I13" s="210"/>
      <c r="J13" s="210"/>
      <c r="K13" s="210"/>
      <c r="L13" s="210"/>
      <c r="M13" s="210"/>
      <c r="N13" s="210"/>
      <c r="O13" s="98"/>
    </row>
    <row r="14" spans="1:17" s="203" customFormat="1" ht="10.5" customHeight="1" x14ac:dyDescent="0.2">
      <c r="A14" s="161" t="s">
        <v>126</v>
      </c>
      <c r="B14" s="207" t="s">
        <v>231</v>
      </c>
      <c r="C14" s="404"/>
      <c r="D14" s="537">
        <v>100</v>
      </c>
      <c r="E14" s="208"/>
      <c r="F14" s="405"/>
      <c r="G14" s="459"/>
      <c r="H14" s="210"/>
      <c r="I14" s="210"/>
      <c r="J14" s="210"/>
      <c r="K14" s="210"/>
      <c r="L14" s="210"/>
      <c r="M14" s="210"/>
      <c r="N14" s="210"/>
      <c r="O14" s="98"/>
    </row>
    <row r="15" spans="1:17" s="401" customFormat="1" ht="10.5" customHeight="1" x14ac:dyDescent="0.2">
      <c r="A15" s="161" t="s">
        <v>127</v>
      </c>
      <c r="B15" s="207" t="s">
        <v>330</v>
      </c>
      <c r="C15" s="404"/>
      <c r="D15" s="537">
        <v>30</v>
      </c>
      <c r="E15" s="208"/>
      <c r="F15" s="405"/>
      <c r="G15" s="459"/>
      <c r="H15" s="210"/>
      <c r="I15" s="210"/>
      <c r="J15" s="210"/>
      <c r="K15" s="210"/>
      <c r="L15" s="210"/>
      <c r="M15" s="210"/>
      <c r="N15" s="210"/>
      <c r="O15" s="98"/>
    </row>
    <row r="16" spans="1:17" s="443" customFormat="1" ht="10.5" customHeight="1" x14ac:dyDescent="0.2">
      <c r="A16" s="161" t="s">
        <v>128</v>
      </c>
      <c r="B16" s="207" t="s">
        <v>343</v>
      </c>
      <c r="C16" s="404"/>
      <c r="D16" s="537">
        <v>45</v>
      </c>
      <c r="E16" s="208"/>
      <c r="F16" s="405"/>
      <c r="G16" s="459"/>
      <c r="H16" s="210"/>
      <c r="I16" s="210"/>
      <c r="J16" s="210"/>
      <c r="K16" s="210"/>
      <c r="L16" s="210"/>
      <c r="M16" s="210"/>
      <c r="N16" s="210"/>
      <c r="O16" s="98"/>
    </row>
    <row r="17" spans="1:15" s="550" customFormat="1" ht="10.5" customHeight="1" x14ac:dyDescent="0.2">
      <c r="A17" s="161" t="s">
        <v>129</v>
      </c>
      <c r="B17" s="207" t="s">
        <v>473</v>
      </c>
      <c r="C17" s="404"/>
      <c r="D17" s="537">
        <v>20</v>
      </c>
      <c r="E17" s="208"/>
      <c r="F17" s="405"/>
      <c r="G17" s="459"/>
      <c r="H17" s="210"/>
      <c r="I17" s="210"/>
      <c r="J17" s="210"/>
      <c r="K17" s="210"/>
      <c r="L17" s="210"/>
      <c r="M17" s="210"/>
      <c r="N17" s="210"/>
      <c r="O17" s="98"/>
    </row>
    <row r="18" spans="1:15" s="443" customFormat="1" ht="10.5" customHeight="1" x14ac:dyDescent="0.2">
      <c r="A18" s="161" t="s">
        <v>130</v>
      </c>
      <c r="B18" s="207" t="s">
        <v>342</v>
      </c>
      <c r="C18" s="404"/>
      <c r="D18" s="537">
        <v>10</v>
      </c>
      <c r="E18" s="208"/>
      <c r="F18" s="405"/>
      <c r="G18" s="459"/>
      <c r="H18" s="210"/>
      <c r="I18" s="210"/>
      <c r="J18" s="210"/>
      <c r="K18" s="210"/>
      <c r="L18" s="210"/>
      <c r="M18" s="210"/>
      <c r="N18" s="210"/>
      <c r="O18" s="98"/>
    </row>
    <row r="19" spans="1:15" ht="10.5" customHeight="1" x14ac:dyDescent="0.2">
      <c r="A19" s="161" t="s">
        <v>131</v>
      </c>
      <c r="B19" s="108" t="s">
        <v>139</v>
      </c>
      <c r="C19" s="543">
        <v>175</v>
      </c>
      <c r="D19" s="406"/>
      <c r="E19" s="208"/>
      <c r="F19" s="407"/>
      <c r="G19" s="539">
        <v>609</v>
      </c>
      <c r="H19" s="208"/>
      <c r="I19" s="208"/>
      <c r="J19" s="208"/>
      <c r="K19" s="208"/>
      <c r="L19" s="208"/>
      <c r="M19" s="208"/>
      <c r="N19" s="208"/>
    </row>
    <row r="20" spans="1:15" ht="10.5" customHeight="1" x14ac:dyDescent="0.2">
      <c r="A20" s="161" t="s">
        <v>132</v>
      </c>
      <c r="B20" s="108" t="s">
        <v>140</v>
      </c>
      <c r="C20" s="543">
        <v>64</v>
      </c>
      <c r="D20" s="406"/>
      <c r="E20" s="208"/>
      <c r="F20" s="545">
        <v>13904</v>
      </c>
      <c r="G20" s="539">
        <v>706</v>
      </c>
      <c r="H20" s="208"/>
      <c r="I20" s="208"/>
      <c r="J20" s="208"/>
      <c r="K20" s="208"/>
      <c r="L20" s="208"/>
      <c r="M20" s="458">
        <v>13904</v>
      </c>
      <c r="N20" s="208"/>
    </row>
    <row r="21" spans="1:15" ht="10.5" customHeight="1" x14ac:dyDescent="0.2">
      <c r="A21" s="161" t="s">
        <v>133</v>
      </c>
      <c r="B21" s="108" t="s">
        <v>141</v>
      </c>
      <c r="C21" s="543">
        <v>826</v>
      </c>
      <c r="D21" s="406"/>
      <c r="E21" s="208"/>
      <c r="F21" s="407"/>
      <c r="G21" s="539">
        <v>1248</v>
      </c>
      <c r="H21" s="208"/>
      <c r="I21" s="208"/>
      <c r="J21" s="208"/>
      <c r="K21" s="208"/>
      <c r="L21" s="208"/>
      <c r="M21" s="208"/>
      <c r="N21" s="208"/>
    </row>
    <row r="22" spans="1:15" ht="10.5" customHeight="1" x14ac:dyDescent="0.2">
      <c r="A22" s="161" t="s">
        <v>233</v>
      </c>
      <c r="B22" s="108" t="s">
        <v>142</v>
      </c>
      <c r="C22" s="543">
        <v>127</v>
      </c>
      <c r="D22" s="406"/>
      <c r="E22" s="208"/>
      <c r="F22" s="407"/>
      <c r="G22" s="539">
        <v>1995</v>
      </c>
      <c r="H22" s="208"/>
      <c r="I22" s="208"/>
      <c r="J22" s="208"/>
      <c r="K22" s="208"/>
      <c r="L22" s="208"/>
      <c r="M22" s="208"/>
      <c r="N22" s="208"/>
    </row>
    <row r="23" spans="1:15" ht="10.5" customHeight="1" x14ac:dyDescent="0.2">
      <c r="A23" s="161" t="s">
        <v>234</v>
      </c>
      <c r="B23" s="108" t="s">
        <v>470</v>
      </c>
      <c r="C23" s="543">
        <v>42</v>
      </c>
      <c r="D23" s="406"/>
      <c r="E23" s="208"/>
      <c r="F23" s="407"/>
      <c r="G23" s="460"/>
      <c r="H23" s="208"/>
      <c r="I23" s="208"/>
      <c r="J23" s="208"/>
      <c r="K23" s="208"/>
      <c r="L23" s="208"/>
      <c r="M23" s="208"/>
      <c r="N23" s="208"/>
    </row>
    <row r="24" spans="1:15" s="201" customFormat="1" ht="10.5" customHeight="1" x14ac:dyDescent="0.2">
      <c r="A24" s="161" t="s">
        <v>201</v>
      </c>
      <c r="B24" s="108" t="s">
        <v>219</v>
      </c>
      <c r="C24" s="543">
        <v>867</v>
      </c>
      <c r="D24" s="406"/>
      <c r="E24" s="208"/>
      <c r="F24" s="407"/>
      <c r="G24" s="460"/>
      <c r="H24" s="208"/>
      <c r="I24" s="208"/>
      <c r="J24" s="208"/>
      <c r="K24" s="208"/>
      <c r="L24" s="208"/>
      <c r="M24" s="208"/>
      <c r="N24" s="208"/>
    </row>
    <row r="25" spans="1:15" s="443" customFormat="1" ht="10.5" customHeight="1" x14ac:dyDescent="0.2">
      <c r="A25" s="161" t="s">
        <v>134</v>
      </c>
      <c r="B25" s="108" t="s">
        <v>341</v>
      </c>
      <c r="C25" s="543">
        <v>25</v>
      </c>
      <c r="D25" s="406"/>
      <c r="E25" s="208"/>
      <c r="F25" s="407"/>
      <c r="G25" s="460"/>
      <c r="H25" s="208"/>
      <c r="I25" s="208"/>
      <c r="J25" s="208"/>
      <c r="K25" s="208"/>
      <c r="L25" s="208"/>
      <c r="M25" s="208"/>
      <c r="N25" s="208"/>
    </row>
    <row r="26" spans="1:15" ht="12.75" customHeight="1" x14ac:dyDescent="0.2">
      <c r="A26" s="161" t="s">
        <v>135</v>
      </c>
      <c r="B26" s="108" t="s">
        <v>471</v>
      </c>
      <c r="C26" s="543">
        <v>75</v>
      </c>
      <c r="D26" s="406"/>
      <c r="E26" s="208"/>
      <c r="F26" s="407"/>
      <c r="G26" s="460"/>
      <c r="H26" s="208"/>
      <c r="I26" s="208"/>
      <c r="J26" s="208"/>
      <c r="K26" s="208"/>
      <c r="L26" s="208"/>
      <c r="M26" s="208"/>
      <c r="N26" s="208"/>
    </row>
    <row r="27" spans="1:15" ht="10.5" customHeight="1" x14ac:dyDescent="0.2">
      <c r="A27" s="161" t="s">
        <v>136</v>
      </c>
      <c r="B27" s="108" t="s">
        <v>208</v>
      </c>
      <c r="C27" s="543">
        <v>445</v>
      </c>
      <c r="D27" s="406"/>
      <c r="E27" s="208"/>
      <c r="F27" s="407"/>
      <c r="G27" s="460"/>
      <c r="H27" s="208"/>
      <c r="I27" s="458">
        <v>192</v>
      </c>
      <c r="J27" s="208"/>
      <c r="K27" s="208"/>
      <c r="L27" s="208"/>
      <c r="M27" s="208"/>
      <c r="N27" s="208"/>
    </row>
    <row r="28" spans="1:15" ht="10.5" customHeight="1" x14ac:dyDescent="0.2">
      <c r="A28" s="161" t="s">
        <v>397</v>
      </c>
      <c r="B28" s="108" t="s">
        <v>144</v>
      </c>
      <c r="C28" s="543">
        <v>436</v>
      </c>
      <c r="D28" s="406"/>
      <c r="E28" s="208"/>
      <c r="F28" s="407"/>
      <c r="G28" s="460"/>
      <c r="H28" s="208"/>
      <c r="I28" s="208"/>
      <c r="J28" s="208"/>
      <c r="K28" s="208"/>
      <c r="L28" s="208"/>
      <c r="M28" s="208"/>
      <c r="N28" s="208"/>
    </row>
    <row r="29" spans="1:15" ht="10.5" customHeight="1" x14ac:dyDescent="0.2">
      <c r="A29" s="161" t="s">
        <v>235</v>
      </c>
      <c r="B29" s="108" t="s">
        <v>145</v>
      </c>
      <c r="C29" s="543">
        <v>855</v>
      </c>
      <c r="D29" s="406"/>
      <c r="E29" s="458">
        <v>1440</v>
      </c>
      <c r="F29" s="407"/>
      <c r="G29" s="539">
        <v>1800</v>
      </c>
      <c r="H29" s="208"/>
      <c r="I29" s="208"/>
      <c r="J29" s="458"/>
      <c r="K29" s="208"/>
      <c r="L29" s="208"/>
      <c r="M29" s="208"/>
      <c r="N29" s="208"/>
    </row>
    <row r="30" spans="1:15" s="201" customFormat="1" ht="10.5" customHeight="1" x14ac:dyDescent="0.2">
      <c r="A30" s="161" t="s">
        <v>236</v>
      </c>
      <c r="B30" s="108" t="s">
        <v>472</v>
      </c>
      <c r="C30" s="543">
        <v>343</v>
      </c>
      <c r="D30" s="406"/>
      <c r="E30" s="208"/>
      <c r="F30" s="407"/>
      <c r="G30" s="539">
        <v>272</v>
      </c>
      <c r="H30" s="208"/>
      <c r="I30" s="208"/>
      <c r="J30" s="208"/>
      <c r="K30" s="208"/>
      <c r="L30" s="208"/>
      <c r="M30" s="208"/>
      <c r="N30" s="208"/>
    </row>
    <row r="31" spans="1:15" ht="10.5" customHeight="1" x14ac:dyDescent="0.2">
      <c r="A31" s="161" t="s">
        <v>137</v>
      </c>
      <c r="B31" s="108" t="s">
        <v>147</v>
      </c>
      <c r="C31" s="543">
        <v>2861</v>
      </c>
      <c r="D31" s="406"/>
      <c r="E31" s="208"/>
      <c r="F31" s="407"/>
      <c r="G31" s="460"/>
      <c r="H31" s="458">
        <v>2445</v>
      </c>
      <c r="I31" s="208"/>
      <c r="J31" s="208"/>
      <c r="K31" s="208"/>
      <c r="L31" s="208"/>
      <c r="M31" s="208"/>
      <c r="N31" s="208"/>
    </row>
    <row r="32" spans="1:15" ht="10.5" customHeight="1" x14ac:dyDescent="0.2">
      <c r="A32" s="161" t="s">
        <v>398</v>
      </c>
      <c r="B32" s="108" t="s">
        <v>402</v>
      </c>
      <c r="C32" s="544">
        <v>1000</v>
      </c>
      <c r="D32" s="208"/>
      <c r="E32" s="208"/>
      <c r="F32" s="407"/>
      <c r="G32" s="539">
        <v>3598</v>
      </c>
      <c r="H32" s="208"/>
      <c r="I32" s="208"/>
      <c r="J32" s="208"/>
      <c r="K32" s="208"/>
      <c r="L32" s="208"/>
      <c r="M32" s="208"/>
      <c r="N32" s="208"/>
    </row>
    <row r="33" spans="1:17" ht="10.5" customHeight="1" x14ac:dyDescent="0.2">
      <c r="A33" s="161" t="s">
        <v>399</v>
      </c>
      <c r="B33" s="108" t="s">
        <v>403</v>
      </c>
      <c r="C33" s="543"/>
      <c r="D33" s="406"/>
      <c r="E33" s="208"/>
      <c r="F33" s="407">
        <v>874</v>
      </c>
      <c r="G33" s="460"/>
      <c r="H33" s="208"/>
      <c r="I33" s="208"/>
      <c r="J33" s="208"/>
      <c r="K33" s="208"/>
      <c r="L33" s="208"/>
      <c r="M33" s="458"/>
      <c r="N33" s="458">
        <v>874</v>
      </c>
    </row>
    <row r="34" spans="1:17" ht="10.5" customHeight="1" x14ac:dyDescent="0.2">
      <c r="A34" s="161" t="s">
        <v>400</v>
      </c>
      <c r="B34" s="108" t="s">
        <v>458</v>
      </c>
      <c r="C34" s="543">
        <v>5083</v>
      </c>
      <c r="D34" s="406"/>
      <c r="E34" s="208"/>
      <c r="F34" s="407"/>
      <c r="G34" s="539">
        <v>4250</v>
      </c>
      <c r="H34" s="208"/>
      <c r="I34" s="208"/>
      <c r="J34" s="208"/>
      <c r="K34" s="208"/>
      <c r="L34" s="208"/>
      <c r="M34" s="208"/>
      <c r="N34" s="208"/>
    </row>
    <row r="35" spans="1:17" ht="10.5" customHeight="1" x14ac:dyDescent="0.2">
      <c r="A35" s="161" t="s">
        <v>401</v>
      </c>
      <c r="B35" s="111" t="s">
        <v>316</v>
      </c>
      <c r="C35" s="208"/>
      <c r="D35" s="208"/>
      <c r="E35" s="458">
        <v>648</v>
      </c>
      <c r="F35" s="208"/>
      <c r="G35" s="208"/>
      <c r="H35" s="208"/>
      <c r="I35" s="208"/>
      <c r="J35" s="458">
        <v>1053</v>
      </c>
      <c r="K35" s="460"/>
      <c r="L35" s="208"/>
      <c r="M35" s="458">
        <v>13026</v>
      </c>
      <c r="N35" s="458">
        <v>5255</v>
      </c>
    </row>
    <row r="36" spans="1:17" s="112" customFormat="1" ht="10.5" customHeight="1" thickBot="1" x14ac:dyDescent="0.25">
      <c r="A36" s="461"/>
      <c r="B36" s="462" t="s">
        <v>26</v>
      </c>
      <c r="C36" s="463">
        <f t="shared" ref="C36:N36" si="0">SUM(C7:C35)</f>
        <v>20453</v>
      </c>
      <c r="D36" s="463">
        <f t="shared" si="0"/>
        <v>11138</v>
      </c>
      <c r="E36" s="463">
        <f t="shared" si="0"/>
        <v>16503</v>
      </c>
      <c r="F36" s="463">
        <f t="shared" si="0"/>
        <v>14778</v>
      </c>
      <c r="G36" s="463">
        <f t="shared" si="0"/>
        <v>24876</v>
      </c>
      <c r="H36" s="463">
        <f t="shared" si="0"/>
        <v>2445</v>
      </c>
      <c r="I36" s="463">
        <f t="shared" si="0"/>
        <v>192</v>
      </c>
      <c r="J36" s="463">
        <f t="shared" si="0"/>
        <v>1453</v>
      </c>
      <c r="K36" s="463">
        <f t="shared" si="0"/>
        <v>0</v>
      </c>
      <c r="L36" s="463">
        <f t="shared" si="0"/>
        <v>2</v>
      </c>
      <c r="M36" s="463">
        <f t="shared" si="0"/>
        <v>27925</v>
      </c>
      <c r="N36" s="463">
        <f t="shared" si="0"/>
        <v>6179</v>
      </c>
    </row>
    <row r="37" spans="1:17" s="98" customFormat="1" x14ac:dyDescent="0.2">
      <c r="A37" s="113"/>
      <c r="B37" s="113"/>
      <c r="C37" s="113"/>
      <c r="D37" s="113"/>
      <c r="E37" s="113"/>
      <c r="F37" s="113"/>
      <c r="G37" s="114"/>
      <c r="H37" s="114"/>
      <c r="I37" s="114"/>
      <c r="J37" s="114"/>
      <c r="K37" s="114"/>
      <c r="L37" s="114"/>
      <c r="M37" s="114"/>
      <c r="N37" s="114"/>
    </row>
    <row r="38" spans="1:17" s="98" customFormat="1" ht="12" thickBot="1" x14ac:dyDescent="0.25">
      <c r="E38" s="98">
        <f>SUM(C36:F36)</f>
        <v>62872</v>
      </c>
      <c r="J38" s="98">
        <f>SUM(G36:N36)</f>
        <v>63072</v>
      </c>
    </row>
    <row r="39" spans="1:17" s="100" customFormat="1" x14ac:dyDescent="0.2">
      <c r="A39" s="643" t="s">
        <v>167</v>
      </c>
      <c r="B39" s="644"/>
      <c r="C39" s="653" t="s">
        <v>110</v>
      </c>
      <c r="D39" s="654"/>
      <c r="E39" s="654"/>
      <c r="F39" s="644"/>
      <c r="G39" s="655" t="s">
        <v>111</v>
      </c>
      <c r="H39" s="655"/>
      <c r="I39" s="655"/>
      <c r="J39" s="655"/>
      <c r="K39" s="655"/>
      <c r="L39" s="655"/>
      <c r="M39" s="655"/>
      <c r="N39" s="655"/>
    </row>
    <row r="40" spans="1:17" s="100" customFormat="1" ht="18.75" customHeight="1" x14ac:dyDescent="0.2">
      <c r="A40" s="645"/>
      <c r="B40" s="646"/>
      <c r="C40" s="649" t="s">
        <v>149</v>
      </c>
      <c r="D40" s="101"/>
      <c r="E40" s="101"/>
      <c r="F40" s="660" t="s">
        <v>112</v>
      </c>
      <c r="G40" s="117" t="s">
        <v>113</v>
      </c>
      <c r="H40" s="662" t="s">
        <v>114</v>
      </c>
      <c r="I40" s="662"/>
      <c r="J40" s="662" t="s">
        <v>115</v>
      </c>
      <c r="K40" s="662"/>
      <c r="L40" s="662"/>
      <c r="M40" s="663"/>
      <c r="N40" s="663"/>
      <c r="O40" s="656"/>
      <c r="P40" s="657"/>
      <c r="Q40" s="657"/>
    </row>
    <row r="41" spans="1:17" s="100" customFormat="1" ht="46.5" customHeight="1" thickBot="1" x14ac:dyDescent="0.25">
      <c r="A41" s="647"/>
      <c r="B41" s="648"/>
      <c r="C41" s="650"/>
      <c r="D41" s="102" t="s">
        <v>151</v>
      </c>
      <c r="E41" s="118" t="s">
        <v>150</v>
      </c>
      <c r="F41" s="661"/>
      <c r="G41" s="103" t="s">
        <v>116</v>
      </c>
      <c r="H41" s="103" t="s">
        <v>117</v>
      </c>
      <c r="I41" s="103" t="s">
        <v>118</v>
      </c>
      <c r="J41" s="104" t="s">
        <v>154</v>
      </c>
      <c r="K41" s="104" t="s">
        <v>153</v>
      </c>
      <c r="L41" s="104" t="s">
        <v>152</v>
      </c>
      <c r="M41" s="104" t="s">
        <v>468</v>
      </c>
      <c r="N41" s="104" t="s">
        <v>162</v>
      </c>
      <c r="O41" s="656"/>
      <c r="P41" s="657"/>
      <c r="Q41" s="657"/>
    </row>
    <row r="42" spans="1:17" ht="12" thickTop="1" x14ac:dyDescent="0.2">
      <c r="A42" s="107"/>
      <c r="B42" s="108" t="s">
        <v>143</v>
      </c>
      <c r="C42" s="109"/>
      <c r="D42" s="110"/>
      <c r="F42" s="119"/>
    </row>
    <row r="43" spans="1:17" x14ac:dyDescent="0.2">
      <c r="A43" s="107"/>
      <c r="B43" s="108" t="s">
        <v>202</v>
      </c>
      <c r="C43" s="109"/>
      <c r="D43" s="110">
        <v>200</v>
      </c>
      <c r="F43" s="119"/>
    </row>
    <row r="44" spans="1:17" s="319" customFormat="1" x14ac:dyDescent="0.2">
      <c r="A44" s="318"/>
      <c r="B44" s="318" t="s">
        <v>26</v>
      </c>
      <c r="C44" s="318">
        <f t="shared" ref="C44:N44" si="1">SUM(C42:C43)</f>
        <v>0</v>
      </c>
      <c r="D44" s="318">
        <f t="shared" si="1"/>
        <v>200</v>
      </c>
      <c r="E44" s="318">
        <f t="shared" si="1"/>
        <v>0</v>
      </c>
      <c r="F44" s="318">
        <f t="shared" si="1"/>
        <v>0</v>
      </c>
      <c r="G44" s="318">
        <f t="shared" si="1"/>
        <v>0</v>
      </c>
      <c r="H44" s="318">
        <f t="shared" si="1"/>
        <v>0</v>
      </c>
      <c r="I44" s="318">
        <f t="shared" si="1"/>
        <v>0</v>
      </c>
      <c r="J44" s="318">
        <f t="shared" si="1"/>
        <v>0</v>
      </c>
      <c r="K44" s="318">
        <f t="shared" si="1"/>
        <v>0</v>
      </c>
      <c r="L44" s="318">
        <f t="shared" si="1"/>
        <v>0</v>
      </c>
      <c r="M44" s="318">
        <f t="shared" si="1"/>
        <v>0</v>
      </c>
      <c r="N44" s="318">
        <f t="shared" si="1"/>
        <v>0</v>
      </c>
    </row>
    <row r="45" spans="1:17" s="98" customFormat="1" ht="6.75" customHeight="1" thickBot="1" x14ac:dyDescent="0.25"/>
    <row r="46" spans="1:17" s="319" customFormat="1" ht="9.75" customHeight="1" x14ac:dyDescent="0.2">
      <c r="A46" s="320"/>
      <c r="B46" s="320" t="s">
        <v>168</v>
      </c>
      <c r="C46" s="320">
        <f>C36+C44</f>
        <v>20453</v>
      </c>
      <c r="D46" s="320">
        <f>D36+D44</f>
        <v>11338</v>
      </c>
      <c r="E46" s="320">
        <f t="shared" ref="E46:N46" si="2">E36+E44</f>
        <v>16503</v>
      </c>
      <c r="F46" s="320">
        <f t="shared" si="2"/>
        <v>14778</v>
      </c>
      <c r="G46" s="320">
        <f t="shared" si="2"/>
        <v>24876</v>
      </c>
      <c r="H46" s="320">
        <f t="shared" si="2"/>
        <v>2445</v>
      </c>
      <c r="I46" s="320">
        <f t="shared" si="2"/>
        <v>192</v>
      </c>
      <c r="J46" s="320">
        <f t="shared" si="2"/>
        <v>1453</v>
      </c>
      <c r="K46" s="320">
        <f t="shared" si="2"/>
        <v>0</v>
      </c>
      <c r="L46" s="320">
        <f t="shared" si="2"/>
        <v>2</v>
      </c>
      <c r="M46" s="320">
        <f t="shared" si="2"/>
        <v>27925</v>
      </c>
      <c r="N46" s="320">
        <f t="shared" si="2"/>
        <v>6179</v>
      </c>
    </row>
    <row r="47" spans="1:17" s="98" customFormat="1" x14ac:dyDescent="0.2">
      <c r="E47" s="98">
        <f>SUM(C46:F46)</f>
        <v>63072</v>
      </c>
      <c r="J47" s="98">
        <f>SUM(G46:N46)</f>
        <v>63072</v>
      </c>
    </row>
    <row r="48" spans="1:17" s="98" customFormat="1" x14ac:dyDescent="0.2"/>
    <row r="49" s="98" customFormat="1" x14ac:dyDescent="0.2"/>
    <row r="50" s="98" customFormat="1" x14ac:dyDescent="0.2"/>
    <row r="51" s="98" customFormat="1" x14ac:dyDescent="0.2"/>
    <row r="52" s="98" customFormat="1" x14ac:dyDescent="0.2"/>
    <row r="53" s="98" customFormat="1" x14ac:dyDescent="0.2"/>
    <row r="54" s="98" customFormat="1" x14ac:dyDescent="0.2"/>
    <row r="55" s="98" customFormat="1" x14ac:dyDescent="0.2"/>
    <row r="56" s="98" customFormat="1" x14ac:dyDescent="0.2"/>
    <row r="57" s="98" customFormat="1" x14ac:dyDescent="0.2"/>
    <row r="58" s="98" customFormat="1" x14ac:dyDescent="0.2"/>
    <row r="59" s="98" customFormat="1" x14ac:dyDescent="0.2"/>
    <row r="60" s="98" customFormat="1" x14ac:dyDescent="0.2"/>
    <row r="61" s="98" customFormat="1" x14ac:dyDescent="0.2"/>
    <row r="62" s="98" customFormat="1" x14ac:dyDescent="0.2"/>
    <row r="63" s="98" customFormat="1" x14ac:dyDescent="0.2"/>
    <row r="64" s="98" customFormat="1" x14ac:dyDescent="0.2"/>
    <row r="65" s="98" customFormat="1" x14ac:dyDescent="0.2"/>
    <row r="66" s="98" customFormat="1" x14ac:dyDescent="0.2"/>
    <row r="67" s="98" customFormat="1" x14ac:dyDescent="0.2"/>
    <row r="68" s="98" customFormat="1" x14ac:dyDescent="0.2"/>
    <row r="69" s="98" customFormat="1" x14ac:dyDescent="0.2"/>
    <row r="70" s="98" customFormat="1" x14ac:dyDescent="0.2"/>
    <row r="71" s="98" customFormat="1" x14ac:dyDescent="0.2"/>
    <row r="72" s="98" customFormat="1" x14ac:dyDescent="0.2"/>
    <row r="73" s="98" customFormat="1" x14ac:dyDescent="0.2"/>
    <row r="74" s="98" customFormat="1" x14ac:dyDescent="0.2"/>
    <row r="75" s="98" customFormat="1" x14ac:dyDescent="0.2"/>
    <row r="76" s="98" customFormat="1" x14ac:dyDescent="0.2"/>
    <row r="77" s="98" customFormat="1" x14ac:dyDescent="0.2"/>
    <row r="78" s="98" customFormat="1" x14ac:dyDescent="0.2"/>
    <row r="79" s="98" customFormat="1" x14ac:dyDescent="0.2"/>
    <row r="80" s="98" customFormat="1" x14ac:dyDescent="0.2"/>
    <row r="81" s="98" customFormat="1" x14ac:dyDescent="0.2"/>
    <row r="82" s="98" customFormat="1" x14ac:dyDescent="0.2"/>
    <row r="83" s="98" customFormat="1" x14ac:dyDescent="0.2"/>
    <row r="84" s="98" customFormat="1" x14ac:dyDescent="0.2"/>
    <row r="85" s="98" customFormat="1" x14ac:dyDescent="0.2"/>
    <row r="86" s="98" customFormat="1" x14ac:dyDescent="0.2"/>
    <row r="87" s="98" customFormat="1" x14ac:dyDescent="0.2"/>
    <row r="88" s="98" customFormat="1" x14ac:dyDescent="0.2"/>
    <row r="89" s="98" customFormat="1" x14ac:dyDescent="0.2"/>
    <row r="90" s="98" customFormat="1" x14ac:dyDescent="0.2"/>
    <row r="91" s="98" customFormat="1" x14ac:dyDescent="0.2"/>
    <row r="92" s="98" customFormat="1" x14ac:dyDescent="0.2"/>
    <row r="93" s="98" customFormat="1" x14ac:dyDescent="0.2"/>
    <row r="94" s="98" customFormat="1" x14ac:dyDescent="0.2"/>
    <row r="95" s="98" customFormat="1" x14ac:dyDescent="0.2"/>
    <row r="96" s="98" customFormat="1" x14ac:dyDescent="0.2"/>
    <row r="97" s="98" customFormat="1" x14ac:dyDescent="0.2"/>
    <row r="98" s="98" customFormat="1" x14ac:dyDescent="0.2"/>
    <row r="99" s="98" customFormat="1" x14ac:dyDescent="0.2"/>
    <row r="100" s="98" customFormat="1" x14ac:dyDescent="0.2"/>
    <row r="101" s="98" customFormat="1" x14ac:dyDescent="0.2"/>
    <row r="102" s="98" customFormat="1" x14ac:dyDescent="0.2"/>
    <row r="103" s="98" customFormat="1" x14ac:dyDescent="0.2"/>
    <row r="104" s="98" customFormat="1" x14ac:dyDescent="0.2"/>
    <row r="105" s="98" customFormat="1" x14ac:dyDescent="0.2"/>
    <row r="106" s="98" customFormat="1" x14ac:dyDescent="0.2"/>
    <row r="107" s="98" customFormat="1" x14ac:dyDescent="0.2"/>
    <row r="108" s="98" customFormat="1" x14ac:dyDescent="0.2"/>
    <row r="109" s="98" customFormat="1" x14ac:dyDescent="0.2"/>
    <row r="110" s="98" customFormat="1" x14ac:dyDescent="0.2"/>
    <row r="111" s="98" customFormat="1" x14ac:dyDescent="0.2"/>
    <row r="112" s="98" customFormat="1" x14ac:dyDescent="0.2"/>
    <row r="113" s="98" customFormat="1" x14ac:dyDescent="0.2"/>
    <row r="114" s="98" customFormat="1" x14ac:dyDescent="0.2"/>
    <row r="115" s="98" customFormat="1" x14ac:dyDescent="0.2"/>
    <row r="116" s="98" customFormat="1" x14ac:dyDescent="0.2"/>
    <row r="117" s="98" customFormat="1" x14ac:dyDescent="0.2"/>
    <row r="118" s="98" customFormat="1" x14ac:dyDescent="0.2"/>
    <row r="119" s="98" customFormat="1" x14ac:dyDescent="0.2"/>
    <row r="120" s="98" customFormat="1" x14ac:dyDescent="0.2"/>
    <row r="121" s="98" customFormat="1" x14ac:dyDescent="0.2"/>
    <row r="122" s="98" customFormat="1" x14ac:dyDescent="0.2"/>
    <row r="123" s="98" customFormat="1" x14ac:dyDescent="0.2"/>
    <row r="124" s="98" customFormat="1" x14ac:dyDescent="0.2"/>
    <row r="125" s="98" customFormat="1" x14ac:dyDescent="0.2"/>
    <row r="126" s="98" customFormat="1" x14ac:dyDescent="0.2"/>
    <row r="127" s="98" customFormat="1" x14ac:dyDescent="0.2"/>
    <row r="128" s="98" customFormat="1" x14ac:dyDescent="0.2"/>
  </sheetData>
  <mergeCells count="19">
    <mergeCell ref="O40:Q41"/>
    <mergeCell ref="O5:Q6"/>
    <mergeCell ref="O7:Q7"/>
    <mergeCell ref="F5:F6"/>
    <mergeCell ref="J40:N40"/>
    <mergeCell ref="J5:N5"/>
    <mergeCell ref="H40:I40"/>
    <mergeCell ref="H5:I5"/>
    <mergeCell ref="C39:F39"/>
    <mergeCell ref="F40:F41"/>
    <mergeCell ref="A1:N1"/>
    <mergeCell ref="A39:B41"/>
    <mergeCell ref="C40:C41"/>
    <mergeCell ref="C5:C6"/>
    <mergeCell ref="A2:N2"/>
    <mergeCell ref="A4:B6"/>
    <mergeCell ref="C4:F4"/>
    <mergeCell ref="G4:N4"/>
    <mergeCell ref="G39:N39"/>
  </mergeCells>
  <phoneticPr fontId="5" type="noConversion"/>
  <pageMargins left="0.75" right="0.75" top="1" bottom="1" header="0.5" footer="0.5"/>
  <pageSetup paperSize="8" scale="7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H34"/>
  <sheetViews>
    <sheetView view="pageBreakPreview" zoomScale="89" zoomScaleSheetLayoutView="89" workbookViewId="0">
      <selection sqref="A1:H1"/>
    </sheetView>
  </sheetViews>
  <sheetFormatPr defaultRowHeight="12.75" x14ac:dyDescent="0.2"/>
  <cols>
    <col min="1" max="1" width="27.28515625" customWidth="1"/>
    <col min="2" max="2" width="12.7109375" customWidth="1"/>
    <col min="3" max="3" width="11.42578125" customWidth="1"/>
    <col min="4" max="4" width="11.140625" customWidth="1"/>
    <col min="5" max="5" width="32.5703125" customWidth="1"/>
    <col min="6" max="7" width="11.140625" customWidth="1"/>
    <col min="8" max="8" width="10.85546875" customWidth="1"/>
  </cols>
  <sheetData>
    <row r="1" spans="1:8" ht="14.25" x14ac:dyDescent="0.2">
      <c r="A1" s="684" t="s">
        <v>511</v>
      </c>
      <c r="B1" s="684"/>
      <c r="C1" s="684"/>
      <c r="D1" s="684"/>
      <c r="E1" s="684"/>
      <c r="F1" s="684"/>
      <c r="G1" s="684"/>
      <c r="H1" s="684"/>
    </row>
    <row r="2" spans="1:8" x14ac:dyDescent="0.2">
      <c r="A2" s="685" t="s">
        <v>467</v>
      </c>
      <c r="B2" s="685"/>
      <c r="C2" s="685"/>
      <c r="D2" s="685"/>
      <c r="E2" s="685"/>
      <c r="F2" s="685"/>
      <c r="G2" s="685"/>
      <c r="H2" s="685"/>
    </row>
    <row r="3" spans="1:8" ht="5.25" customHeight="1" x14ac:dyDescent="0.2">
      <c r="A3" s="685"/>
      <c r="B3" s="685"/>
      <c r="C3" s="685"/>
      <c r="D3" s="685"/>
      <c r="E3" s="685"/>
      <c r="F3" s="685"/>
      <c r="G3" s="685"/>
      <c r="H3" s="685"/>
    </row>
    <row r="4" spans="1:8" x14ac:dyDescent="0.2">
      <c r="A4" s="212"/>
      <c r="B4" s="212"/>
      <c r="C4" s="212"/>
      <c r="H4" t="s">
        <v>466</v>
      </c>
    </row>
    <row r="5" spans="1:8" ht="13.5" thickBot="1" x14ac:dyDescent="0.25">
      <c r="F5" s="686"/>
      <c r="G5" s="686"/>
      <c r="H5" t="s">
        <v>294</v>
      </c>
    </row>
    <row r="6" spans="1:8" x14ac:dyDescent="0.2">
      <c r="A6" s="693" t="s">
        <v>110</v>
      </c>
      <c r="B6" s="677" t="s">
        <v>393</v>
      </c>
      <c r="C6" s="677" t="s">
        <v>474</v>
      </c>
      <c r="D6" s="677" t="s">
        <v>475</v>
      </c>
      <c r="E6" s="693" t="s">
        <v>111</v>
      </c>
      <c r="F6" s="677" t="s">
        <v>476</v>
      </c>
      <c r="G6" s="677" t="s">
        <v>474</v>
      </c>
      <c r="H6" s="677" t="s">
        <v>475</v>
      </c>
    </row>
    <row r="7" spans="1:8" x14ac:dyDescent="0.2">
      <c r="A7" s="694"/>
      <c r="B7" s="678"/>
      <c r="C7" s="678"/>
      <c r="D7" s="678"/>
      <c r="E7" s="694"/>
      <c r="F7" s="678"/>
      <c r="G7" s="678"/>
      <c r="H7" s="678"/>
    </row>
    <row r="8" spans="1:8" ht="4.5" customHeight="1" thickBot="1" x14ac:dyDescent="0.25">
      <c r="A8" s="695"/>
      <c r="B8" s="679"/>
      <c r="C8" s="679"/>
      <c r="D8" s="679"/>
      <c r="E8" s="695"/>
      <c r="F8" s="679"/>
      <c r="G8" s="679"/>
      <c r="H8" s="679"/>
    </row>
    <row r="9" spans="1:8" x14ac:dyDescent="0.2">
      <c r="A9" s="664" t="s">
        <v>319</v>
      </c>
      <c r="B9" s="665"/>
      <c r="C9" s="665"/>
      <c r="D9" s="665"/>
      <c r="E9" s="687" t="s">
        <v>238</v>
      </c>
      <c r="F9" s="688"/>
      <c r="G9" s="688"/>
      <c r="H9" s="689"/>
    </row>
    <row r="10" spans="1:8" ht="13.5" thickBot="1" x14ac:dyDescent="0.25">
      <c r="A10" s="666"/>
      <c r="B10" s="667"/>
      <c r="C10" s="667"/>
      <c r="D10" s="667"/>
      <c r="E10" s="690"/>
      <c r="F10" s="691"/>
      <c r="G10" s="691"/>
      <c r="H10" s="692"/>
    </row>
    <row r="11" spans="1:8" ht="23.25" customHeight="1" x14ac:dyDescent="0.2">
      <c r="A11" s="213" t="s">
        <v>239</v>
      </c>
      <c r="B11" s="465">
        <v>10503</v>
      </c>
      <c r="C11" s="465">
        <v>11521</v>
      </c>
      <c r="D11" s="465">
        <v>12023</v>
      </c>
      <c r="E11" s="214" t="s">
        <v>240</v>
      </c>
      <c r="F11" s="465">
        <v>27321</v>
      </c>
      <c r="G11" s="473">
        <v>27950</v>
      </c>
      <c r="H11" s="473">
        <v>28500</v>
      </c>
    </row>
    <row r="12" spans="1:8" ht="40.5" customHeight="1" x14ac:dyDescent="0.2">
      <c r="A12" s="215" t="s">
        <v>241</v>
      </c>
      <c r="B12" s="216">
        <v>1819</v>
      </c>
      <c r="C12" s="216">
        <v>2016</v>
      </c>
      <c r="D12" s="216">
        <v>2104</v>
      </c>
      <c r="E12" s="217" t="s">
        <v>242</v>
      </c>
      <c r="F12" s="216">
        <v>5255</v>
      </c>
      <c r="G12" s="474">
        <v>5600</v>
      </c>
      <c r="H12" s="474">
        <v>6000</v>
      </c>
    </row>
    <row r="13" spans="1:8" ht="15.75" customHeight="1" x14ac:dyDescent="0.2">
      <c r="A13" s="218" t="s">
        <v>243</v>
      </c>
      <c r="B13" s="216">
        <v>7131</v>
      </c>
      <c r="C13" s="216">
        <v>7535</v>
      </c>
      <c r="D13" s="216">
        <v>7640</v>
      </c>
      <c r="E13" s="219" t="s">
        <v>244</v>
      </c>
      <c r="F13" s="216">
        <f>1505-456</f>
        <v>1049</v>
      </c>
      <c r="G13" s="475">
        <v>1100</v>
      </c>
      <c r="H13" s="475">
        <v>1201</v>
      </c>
    </row>
    <row r="14" spans="1:8" x14ac:dyDescent="0.2">
      <c r="A14" s="218" t="s">
        <v>245</v>
      </c>
      <c r="B14" s="216">
        <v>1000</v>
      </c>
      <c r="C14" s="216">
        <v>1000</v>
      </c>
      <c r="D14" s="216">
        <v>1000</v>
      </c>
      <c r="E14" s="220" t="s">
        <v>246</v>
      </c>
      <c r="F14" s="216"/>
      <c r="G14" s="476"/>
      <c r="H14" s="476"/>
    </row>
    <row r="15" spans="1:8" ht="16.5" customHeight="1" x14ac:dyDescent="0.2">
      <c r="A15" s="218" t="s">
        <v>247</v>
      </c>
      <c r="B15" s="216">
        <v>10343</v>
      </c>
      <c r="C15" s="216">
        <v>10500</v>
      </c>
      <c r="D15" s="216">
        <v>10646</v>
      </c>
      <c r="E15" s="217" t="s">
        <v>248</v>
      </c>
      <c r="F15" s="216"/>
      <c r="G15" s="476"/>
      <c r="H15" s="476"/>
    </row>
    <row r="16" spans="1:8" ht="14.25" customHeight="1" x14ac:dyDescent="0.2">
      <c r="A16" s="218" t="s">
        <v>249</v>
      </c>
      <c r="B16" s="216">
        <v>15855</v>
      </c>
      <c r="C16" s="216">
        <v>15600</v>
      </c>
      <c r="D16" s="216">
        <v>15712</v>
      </c>
      <c r="E16" s="219" t="s">
        <v>250</v>
      </c>
      <c r="F16" s="216">
        <v>14021</v>
      </c>
      <c r="G16" s="475">
        <f>15032-510</f>
        <v>14522</v>
      </c>
      <c r="H16" s="475">
        <v>14444</v>
      </c>
    </row>
    <row r="17" spans="1:8" ht="26.25" customHeight="1" thickBot="1" x14ac:dyDescent="0.25">
      <c r="A17" s="240" t="s">
        <v>251</v>
      </c>
      <c r="B17" s="464">
        <v>995</v>
      </c>
      <c r="C17" s="464">
        <v>1000</v>
      </c>
      <c r="D17" s="464">
        <v>1020</v>
      </c>
      <c r="E17" s="222"/>
      <c r="F17" s="221"/>
      <c r="G17" s="477"/>
      <c r="H17" s="477"/>
    </row>
    <row r="18" spans="1:8" ht="13.5" thickBot="1" x14ac:dyDescent="0.25">
      <c r="A18" s="478" t="s">
        <v>252</v>
      </c>
      <c r="B18" s="479">
        <f>SUM(B11:B17)</f>
        <v>47646</v>
      </c>
      <c r="C18" s="479">
        <f>SUM(C11:C17)</f>
        <v>49172</v>
      </c>
      <c r="D18" s="479">
        <f>SUM(D11:D17)</f>
        <v>50145</v>
      </c>
      <c r="E18" s="480" t="s">
        <v>253</v>
      </c>
      <c r="F18" s="480">
        <f>SUM(F11:F17)</f>
        <v>47646</v>
      </c>
      <c r="G18" s="479">
        <f>SUM(G11:G17)</f>
        <v>49172</v>
      </c>
      <c r="H18" s="479">
        <f>SUM(H11:H17)</f>
        <v>50145</v>
      </c>
    </row>
    <row r="19" spans="1:8" x14ac:dyDescent="0.2">
      <c r="A19" s="680" t="s">
        <v>254</v>
      </c>
      <c r="B19" s="681"/>
      <c r="C19" s="681"/>
      <c r="D19" s="681"/>
      <c r="E19" s="681"/>
      <c r="F19" s="681"/>
      <c r="G19" s="681"/>
      <c r="H19" s="681"/>
    </row>
    <row r="20" spans="1:8" ht="13.5" thickBot="1" x14ac:dyDescent="0.25">
      <c r="A20" s="682"/>
      <c r="B20" s="683"/>
      <c r="C20" s="683"/>
      <c r="D20" s="683"/>
      <c r="E20" s="683"/>
      <c r="F20" s="683"/>
      <c r="G20" s="683"/>
      <c r="H20" s="683"/>
    </row>
    <row r="21" spans="1:8" x14ac:dyDescent="0.2">
      <c r="A21" s="664" t="s">
        <v>255</v>
      </c>
      <c r="B21" s="665"/>
      <c r="C21" s="665"/>
      <c r="D21" s="665"/>
      <c r="E21" s="668" t="s">
        <v>256</v>
      </c>
      <c r="F21" s="669"/>
      <c r="G21" s="669"/>
      <c r="H21" s="670"/>
    </row>
    <row r="22" spans="1:8" ht="13.5" thickBot="1" x14ac:dyDescent="0.25">
      <c r="A22" s="666"/>
      <c r="B22" s="667"/>
      <c r="C22" s="667"/>
      <c r="D22" s="667"/>
      <c r="E22" s="671"/>
      <c r="F22" s="672"/>
      <c r="G22" s="672"/>
      <c r="H22" s="673"/>
    </row>
    <row r="23" spans="1:8" ht="26.25" customHeight="1" x14ac:dyDescent="0.2">
      <c r="A23" s="223"/>
      <c r="B23" s="224"/>
      <c r="C23" s="225"/>
      <c r="D23" s="225"/>
      <c r="E23" s="226" t="s">
        <v>257</v>
      </c>
      <c r="F23" s="466"/>
      <c r="G23" s="475"/>
      <c r="H23" s="475"/>
    </row>
    <row r="24" spans="1:8" x14ac:dyDescent="0.2">
      <c r="A24" s="223"/>
      <c r="B24" s="224"/>
      <c r="C24" s="225"/>
      <c r="D24" s="225"/>
      <c r="E24" s="217" t="s">
        <v>242</v>
      </c>
      <c r="F24" s="466">
        <v>456</v>
      </c>
      <c r="G24" s="475">
        <v>400</v>
      </c>
      <c r="H24" s="475">
        <v>467</v>
      </c>
    </row>
    <row r="25" spans="1:8" ht="13.5" customHeight="1" x14ac:dyDescent="0.2">
      <c r="A25" s="223" t="s">
        <v>258</v>
      </c>
      <c r="B25" s="225">
        <v>648</v>
      </c>
      <c r="C25" s="225">
        <v>680</v>
      </c>
      <c r="D25" s="225">
        <v>720</v>
      </c>
      <c r="E25" s="219" t="s">
        <v>477</v>
      </c>
      <c r="F25" s="466">
        <v>874</v>
      </c>
      <c r="G25" s="475">
        <v>850</v>
      </c>
      <c r="H25" s="475">
        <v>250</v>
      </c>
    </row>
    <row r="26" spans="1:8" x14ac:dyDescent="0.2">
      <c r="A26" s="220" t="s">
        <v>259</v>
      </c>
      <c r="B26" s="216"/>
      <c r="C26" s="216"/>
      <c r="D26" s="216"/>
      <c r="E26" s="217" t="s">
        <v>260</v>
      </c>
      <c r="F26" s="466">
        <v>192</v>
      </c>
      <c r="G26" s="475">
        <v>210</v>
      </c>
      <c r="H26" s="475">
        <v>403</v>
      </c>
    </row>
    <row r="27" spans="1:8" x14ac:dyDescent="0.2">
      <c r="A27" s="220" t="s">
        <v>261</v>
      </c>
      <c r="B27" s="216">
        <v>14778</v>
      </c>
      <c r="C27" s="216"/>
      <c r="D27" s="216"/>
      <c r="E27" s="217" t="s">
        <v>262</v>
      </c>
      <c r="F27" s="466"/>
      <c r="G27" s="475"/>
      <c r="H27" s="475"/>
    </row>
    <row r="28" spans="1:8" ht="27" customHeight="1" x14ac:dyDescent="0.2">
      <c r="A28" s="227" t="s">
        <v>263</v>
      </c>
      <c r="B28" s="216"/>
      <c r="C28" s="216">
        <v>15000</v>
      </c>
      <c r="D28" s="216">
        <v>15000</v>
      </c>
      <c r="E28" s="219" t="s">
        <v>264</v>
      </c>
      <c r="F28" s="466"/>
      <c r="G28" s="475"/>
      <c r="H28" s="475"/>
    </row>
    <row r="29" spans="1:8" ht="13.5" thickBot="1" x14ac:dyDescent="0.25">
      <c r="A29" s="228"/>
      <c r="B29" s="221"/>
      <c r="C29" s="221"/>
      <c r="D29" s="221"/>
      <c r="E29" s="229" t="s">
        <v>250</v>
      </c>
      <c r="F29" s="467">
        <v>13904</v>
      </c>
      <c r="G29" s="481">
        <v>14220</v>
      </c>
      <c r="H29" s="481">
        <v>14600</v>
      </c>
    </row>
    <row r="30" spans="1:8" ht="13.5" thickBot="1" x14ac:dyDescent="0.25">
      <c r="A30" s="230" t="s">
        <v>265</v>
      </c>
      <c r="B30" s="231">
        <f>SUM(B25:B28)</f>
        <v>15426</v>
      </c>
      <c r="C30" s="232">
        <f>SUM(C25:C28)</f>
        <v>15680</v>
      </c>
      <c r="D30" s="232">
        <f>SUM(D25:D28)</f>
        <v>15720</v>
      </c>
      <c r="E30" s="233" t="s">
        <v>266</v>
      </c>
      <c r="F30" s="234">
        <f>SUM(F23:F29)</f>
        <v>15426</v>
      </c>
      <c r="G30" s="232">
        <f>SUM(G23:G29)</f>
        <v>15680</v>
      </c>
      <c r="H30" s="482">
        <f>SUM(H23:H29)</f>
        <v>15720</v>
      </c>
    </row>
    <row r="31" spans="1:8" ht="19.5" x14ac:dyDescent="0.35">
      <c r="A31" s="674" t="s">
        <v>267</v>
      </c>
      <c r="B31" s="675"/>
      <c r="C31" s="675"/>
      <c r="D31" s="675"/>
      <c r="E31" s="675"/>
      <c r="F31" s="675"/>
      <c r="G31" s="675"/>
      <c r="H31" s="676"/>
    </row>
    <row r="32" spans="1:8" ht="13.5" thickBot="1" x14ac:dyDescent="0.25">
      <c r="A32" s="235" t="s">
        <v>268</v>
      </c>
      <c r="B32" s="235">
        <f>B30+B18</f>
        <v>63072</v>
      </c>
      <c r="C32" s="236">
        <f>C30+C18</f>
        <v>64852</v>
      </c>
      <c r="D32" s="236">
        <f>D30+D18</f>
        <v>65865</v>
      </c>
      <c r="E32" s="237" t="s">
        <v>268</v>
      </c>
      <c r="F32" s="237">
        <f>F30+F18</f>
        <v>63072</v>
      </c>
      <c r="G32" s="236">
        <f>G30+G18</f>
        <v>64852</v>
      </c>
      <c r="H32" s="236">
        <f>H30+H18</f>
        <v>65865</v>
      </c>
    </row>
    <row r="34" spans="4:8" x14ac:dyDescent="0.2">
      <c r="D34" s="238"/>
      <c r="H34" s="239"/>
    </row>
  </sheetData>
  <mergeCells count="17">
    <mergeCell ref="A1:H1"/>
    <mergeCell ref="A2:H3"/>
    <mergeCell ref="F5:G5"/>
    <mergeCell ref="A9:D10"/>
    <mergeCell ref="E9:H10"/>
    <mergeCell ref="E6:E8"/>
    <mergeCell ref="A6:A8"/>
    <mergeCell ref="A21:D22"/>
    <mergeCell ref="E21:H22"/>
    <mergeCell ref="A31:H31"/>
    <mergeCell ref="B6:B8"/>
    <mergeCell ref="C6:C8"/>
    <mergeCell ref="D6:D8"/>
    <mergeCell ref="F6:F8"/>
    <mergeCell ref="G6:G8"/>
    <mergeCell ref="H6:H8"/>
    <mergeCell ref="A19:H20"/>
  </mergeCells>
  <pageMargins left="0.7" right="0.7" top="0.75" bottom="0.75" header="0.3" footer="0.3"/>
  <pageSetup paperSize="9" scale="5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I24"/>
  <sheetViews>
    <sheetView view="pageBreakPreview" zoomScaleSheetLayoutView="100" workbookViewId="0">
      <selection activeCell="A2" sqref="A2"/>
    </sheetView>
  </sheetViews>
  <sheetFormatPr defaultRowHeight="12.75" x14ac:dyDescent="0.2"/>
  <cols>
    <col min="2" max="2" width="7.140625" customWidth="1"/>
    <col min="3" max="3" width="21.28515625" customWidth="1"/>
    <col min="4" max="4" width="18.140625" customWidth="1"/>
    <col min="5" max="5" width="19.7109375" customWidth="1"/>
  </cols>
  <sheetData>
    <row r="1" spans="1:9" ht="27.75" customHeight="1" x14ac:dyDescent="0.2">
      <c r="A1" s="700" t="s">
        <v>511</v>
      </c>
      <c r="B1" s="700"/>
      <c r="C1" s="700"/>
      <c r="D1" s="700"/>
      <c r="E1" s="700"/>
      <c r="F1" s="700"/>
      <c r="G1" s="97"/>
      <c r="H1" s="97"/>
      <c r="I1" s="97"/>
    </row>
    <row r="2" spans="1:9" x14ac:dyDescent="0.2">
      <c r="B2" s="696" t="s">
        <v>381</v>
      </c>
      <c r="C2" s="696"/>
      <c r="D2" s="696"/>
      <c r="E2" s="696"/>
    </row>
    <row r="3" spans="1:9" ht="15" x14ac:dyDescent="0.2">
      <c r="C3" s="697" t="s">
        <v>269</v>
      </c>
      <c r="D3" s="697"/>
      <c r="E3" s="211" t="s">
        <v>215</v>
      </c>
    </row>
    <row r="4" spans="1:9" ht="15.75" thickBot="1" x14ac:dyDescent="0.25">
      <c r="B4" s="241"/>
      <c r="C4" s="698"/>
      <c r="D4" s="698"/>
      <c r="E4" s="242" t="s">
        <v>226</v>
      </c>
    </row>
    <row r="5" spans="1:9" ht="39" thickBot="1" x14ac:dyDescent="0.25">
      <c r="B5" s="243" t="s">
        <v>270</v>
      </c>
      <c r="C5" s="244" t="s">
        <v>271</v>
      </c>
      <c r="D5" s="244" t="s">
        <v>272</v>
      </c>
      <c r="E5" s="245" t="s">
        <v>273</v>
      </c>
    </row>
    <row r="6" spans="1:9" ht="13.5" thickBot="1" x14ac:dyDescent="0.25">
      <c r="B6" s="246">
        <v>1</v>
      </c>
      <c r="C6" s="247">
        <v>2</v>
      </c>
      <c r="D6" s="247">
        <v>3</v>
      </c>
      <c r="E6" s="248">
        <v>4</v>
      </c>
    </row>
    <row r="7" spans="1:9" ht="33" customHeight="1" x14ac:dyDescent="0.2">
      <c r="B7" s="425" t="s">
        <v>119</v>
      </c>
      <c r="C7" s="249" t="s">
        <v>274</v>
      </c>
      <c r="D7" s="250"/>
      <c r="E7" s="251"/>
    </row>
    <row r="8" spans="1:9" ht="52.5" customHeight="1" x14ac:dyDescent="0.2">
      <c r="B8" s="252" t="s">
        <v>120</v>
      </c>
      <c r="C8" s="253" t="s">
        <v>275</v>
      </c>
      <c r="D8" s="254"/>
      <c r="E8" s="255"/>
    </row>
    <row r="9" spans="1:9" ht="51" customHeight="1" x14ac:dyDescent="0.2">
      <c r="B9" s="261" t="s">
        <v>121</v>
      </c>
      <c r="C9" s="253" t="s">
        <v>276</v>
      </c>
      <c r="D9" s="254"/>
      <c r="E9" s="255"/>
    </row>
    <row r="10" spans="1:9" ht="56.25" customHeight="1" x14ac:dyDescent="0.2">
      <c r="B10" s="261" t="s">
        <v>122</v>
      </c>
      <c r="C10" s="253" t="s">
        <v>276</v>
      </c>
      <c r="D10" s="254"/>
      <c r="E10" s="255"/>
    </row>
    <row r="11" spans="1:9" ht="60.75" customHeight="1" x14ac:dyDescent="0.2">
      <c r="B11" s="252" t="s">
        <v>123</v>
      </c>
      <c r="C11" s="253" t="s">
        <v>276</v>
      </c>
      <c r="D11" s="254"/>
      <c r="E11" s="255"/>
    </row>
    <row r="12" spans="1:9" ht="63.75" customHeight="1" x14ac:dyDescent="0.2">
      <c r="B12" s="426" t="s">
        <v>124</v>
      </c>
      <c r="C12" s="253" t="s">
        <v>277</v>
      </c>
      <c r="D12" s="256"/>
      <c r="E12" s="257"/>
    </row>
    <row r="13" spans="1:9" ht="63" customHeight="1" x14ac:dyDescent="0.2">
      <c r="B13" s="427" t="s">
        <v>125</v>
      </c>
      <c r="C13" s="253" t="s">
        <v>278</v>
      </c>
      <c r="D13" s="258"/>
      <c r="E13" s="259"/>
    </row>
    <row r="14" spans="1:9" ht="59.25" customHeight="1" x14ac:dyDescent="0.2">
      <c r="B14" s="252" t="s">
        <v>126</v>
      </c>
      <c r="C14" s="253" t="s">
        <v>279</v>
      </c>
      <c r="D14" s="254"/>
      <c r="E14" s="255"/>
    </row>
    <row r="15" spans="1:9" ht="25.5" customHeight="1" x14ac:dyDescent="0.2">
      <c r="B15" s="426" t="s">
        <v>127</v>
      </c>
      <c r="C15" s="253" t="s">
        <v>280</v>
      </c>
      <c r="D15" s="254"/>
      <c r="E15" s="255"/>
    </row>
    <row r="16" spans="1:9" ht="35.25" customHeight="1" x14ac:dyDescent="0.2">
      <c r="B16" s="427" t="s">
        <v>128</v>
      </c>
      <c r="C16" s="253" t="s">
        <v>281</v>
      </c>
      <c r="D16" s="254"/>
      <c r="E16" s="255"/>
    </row>
    <row r="17" spans="2:5" ht="31.5" customHeight="1" x14ac:dyDescent="0.2">
      <c r="B17" s="252" t="s">
        <v>129</v>
      </c>
      <c r="C17" s="253" t="s">
        <v>439</v>
      </c>
      <c r="D17" s="254"/>
      <c r="E17" s="255"/>
    </row>
    <row r="18" spans="2:5" ht="32.25" customHeight="1" x14ac:dyDescent="0.2">
      <c r="B18" s="427" t="s">
        <v>130</v>
      </c>
      <c r="C18" s="268" t="s">
        <v>438</v>
      </c>
      <c r="D18" s="260"/>
      <c r="E18" s="255"/>
    </row>
    <row r="19" spans="2:5" ht="35.25" customHeight="1" x14ac:dyDescent="0.2">
      <c r="B19" s="252" t="s">
        <v>131</v>
      </c>
      <c r="C19" s="262" t="s">
        <v>282</v>
      </c>
      <c r="D19" s="263"/>
      <c r="E19" s="519"/>
    </row>
    <row r="20" spans="2:5" ht="35.25" customHeight="1" x14ac:dyDescent="0.2">
      <c r="B20" s="427" t="s">
        <v>132</v>
      </c>
      <c r="C20" s="262" t="s">
        <v>437</v>
      </c>
      <c r="D20" s="321"/>
      <c r="E20" s="546"/>
    </row>
    <row r="21" spans="2:5" ht="44.25" customHeight="1" x14ac:dyDescent="0.2">
      <c r="B21" s="427" t="s">
        <v>133</v>
      </c>
      <c r="C21" s="547" t="s">
        <v>440</v>
      </c>
      <c r="D21" s="548"/>
      <c r="E21" s="549">
        <v>1668</v>
      </c>
    </row>
    <row r="22" spans="2:5" ht="35.25" customHeight="1" thickBot="1" x14ac:dyDescent="0.25">
      <c r="B22" s="427" t="s">
        <v>233</v>
      </c>
      <c r="C22" s="547" t="s">
        <v>441</v>
      </c>
      <c r="D22" s="548"/>
      <c r="E22" s="549">
        <v>165</v>
      </c>
    </row>
    <row r="23" spans="2:5" s="43" customFormat="1" ht="27.75" customHeight="1" thickBot="1" x14ac:dyDescent="0.25">
      <c r="B23" s="428"/>
      <c r="C23" s="322" t="s">
        <v>283</v>
      </c>
      <c r="D23" s="323"/>
      <c r="E23" s="324">
        <f>SUM(E11:E22)</f>
        <v>1833</v>
      </c>
    </row>
    <row r="24" spans="2:5" ht="25.5" customHeight="1" x14ac:dyDescent="0.2">
      <c r="B24" s="264" t="s">
        <v>284</v>
      </c>
      <c r="C24" s="699" t="s">
        <v>285</v>
      </c>
      <c r="D24" s="699"/>
      <c r="E24" s="699"/>
    </row>
  </sheetData>
  <mergeCells count="5">
    <mergeCell ref="B2:E2"/>
    <mergeCell ref="C3:D3"/>
    <mergeCell ref="C4:D4"/>
    <mergeCell ref="C24:E24"/>
    <mergeCell ref="A1:F1"/>
  </mergeCells>
  <pageMargins left="0.7" right="0.7" top="0.75" bottom="0.75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C27"/>
  <sheetViews>
    <sheetView view="pageBreakPreview" workbookViewId="0">
      <selection activeCell="A2" sqref="A2:C2"/>
    </sheetView>
  </sheetViews>
  <sheetFormatPr defaultRowHeight="12.75" x14ac:dyDescent="0.2"/>
  <cols>
    <col min="1" max="1" width="75.42578125" customWidth="1"/>
    <col min="2" max="2" width="15.42578125" style="128" customWidth="1"/>
    <col min="3" max="3" width="29.28515625" style="128" customWidth="1"/>
    <col min="5" max="5" width="10" bestFit="1" customWidth="1"/>
  </cols>
  <sheetData>
    <row r="1" spans="1:3" ht="20.25" customHeight="1" x14ac:dyDescent="0.2">
      <c r="A1" s="587" t="s">
        <v>65</v>
      </c>
      <c r="B1" s="587"/>
      <c r="C1" s="587"/>
    </row>
    <row r="2" spans="1:3" ht="18" customHeight="1" x14ac:dyDescent="0.2">
      <c r="A2" s="586" t="s">
        <v>511</v>
      </c>
      <c r="B2" s="586"/>
      <c r="C2" s="586"/>
    </row>
    <row r="3" spans="1:3" ht="18" customHeight="1" thickBot="1" x14ac:dyDescent="0.25">
      <c r="A3" s="143"/>
      <c r="B3" s="143"/>
      <c r="C3" s="143" t="s">
        <v>183</v>
      </c>
    </row>
    <row r="4" spans="1:3" ht="21" customHeight="1" thickBot="1" x14ac:dyDescent="0.25">
      <c r="A4" s="266" t="s">
        <v>288</v>
      </c>
      <c r="B4" s="267" t="s">
        <v>0</v>
      </c>
      <c r="C4" s="267" t="s">
        <v>382</v>
      </c>
    </row>
    <row r="5" spans="1:3" ht="19.5" customHeight="1" x14ac:dyDescent="0.2">
      <c r="A5" s="73" t="s">
        <v>66</v>
      </c>
      <c r="B5" s="129"/>
      <c r="C5" s="269"/>
    </row>
    <row r="6" spans="1:3" ht="19.5" customHeight="1" x14ac:dyDescent="0.2">
      <c r="A6" s="74" t="s">
        <v>67</v>
      </c>
      <c r="B6" s="127"/>
      <c r="C6" s="126"/>
    </row>
    <row r="7" spans="1:3" ht="20.25" customHeight="1" x14ac:dyDescent="0.2">
      <c r="A7" s="74" t="s">
        <v>384</v>
      </c>
      <c r="B7" s="127">
        <v>1995840</v>
      </c>
      <c r="C7" s="127">
        <v>1995840</v>
      </c>
    </row>
    <row r="8" spans="1:3" ht="18" customHeight="1" x14ac:dyDescent="0.2">
      <c r="A8" s="74" t="s">
        <v>157</v>
      </c>
      <c r="B8" s="127">
        <v>1248000</v>
      </c>
      <c r="C8" s="127">
        <v>1248000</v>
      </c>
    </row>
    <row r="9" spans="1:3" ht="19.5" customHeight="1" x14ac:dyDescent="0.2">
      <c r="A9" s="74" t="s">
        <v>156</v>
      </c>
      <c r="B9" s="127">
        <v>608649</v>
      </c>
      <c r="C9" s="127">
        <v>608649</v>
      </c>
    </row>
    <row r="10" spans="1:3" ht="18" customHeight="1" x14ac:dyDescent="0.2">
      <c r="A10" s="74" t="s">
        <v>155</v>
      </c>
      <c r="B10" s="127">
        <v>705970</v>
      </c>
      <c r="C10" s="127">
        <v>705970</v>
      </c>
    </row>
    <row r="11" spans="1:3" ht="20.25" customHeight="1" x14ac:dyDescent="0.2">
      <c r="A11" s="74" t="s">
        <v>385</v>
      </c>
      <c r="B11" s="127">
        <v>5000000</v>
      </c>
      <c r="C11" s="127">
        <v>5000000</v>
      </c>
    </row>
    <row r="12" spans="1:3" ht="18" customHeight="1" x14ac:dyDescent="0.2">
      <c r="A12" s="74" t="s">
        <v>386</v>
      </c>
      <c r="B12" s="127">
        <v>15300</v>
      </c>
      <c r="C12" s="127">
        <v>15300</v>
      </c>
    </row>
    <row r="13" spans="1:3" ht="18" customHeight="1" x14ac:dyDescent="0.2">
      <c r="A13" s="74" t="s">
        <v>210</v>
      </c>
      <c r="B13" s="127">
        <v>4428090</v>
      </c>
      <c r="C13" s="127">
        <v>4428090</v>
      </c>
    </row>
    <row r="14" spans="1:3" ht="18" customHeight="1" x14ac:dyDescent="0.2">
      <c r="A14" s="74" t="s">
        <v>216</v>
      </c>
      <c r="B14" s="127">
        <v>954500</v>
      </c>
      <c r="C14" s="127">
        <v>954500</v>
      </c>
    </row>
    <row r="15" spans="1:3" s="43" customFormat="1" ht="18" customHeight="1" x14ac:dyDescent="0.2">
      <c r="A15" s="73" t="s">
        <v>283</v>
      </c>
      <c r="B15" s="130">
        <f>SUM(B6:B14)</f>
        <v>14956349</v>
      </c>
      <c r="C15" s="130">
        <f>SUM(C6:C14)</f>
        <v>14956349</v>
      </c>
    </row>
    <row r="16" spans="1:3" ht="30" customHeight="1" x14ac:dyDescent="0.2">
      <c r="A16" s="73" t="s">
        <v>1</v>
      </c>
      <c r="B16" s="81"/>
      <c r="C16" s="127"/>
    </row>
    <row r="17" spans="1:3" ht="18.75" customHeight="1" x14ac:dyDescent="0.2">
      <c r="A17" s="74" t="s">
        <v>387</v>
      </c>
      <c r="B17" s="127">
        <v>3598132</v>
      </c>
      <c r="C17" s="127">
        <v>3758432</v>
      </c>
    </row>
    <row r="18" spans="1:3" ht="18" customHeight="1" x14ac:dyDescent="0.2">
      <c r="A18" s="74" t="s">
        <v>388</v>
      </c>
      <c r="B18" s="127"/>
      <c r="C18" s="127"/>
    </row>
    <row r="19" spans="1:3" ht="19.5" customHeight="1" x14ac:dyDescent="0.2">
      <c r="A19" s="200" t="s">
        <v>428</v>
      </c>
      <c r="B19" s="127">
        <v>4250000</v>
      </c>
      <c r="C19" s="127">
        <v>4250000</v>
      </c>
    </row>
    <row r="20" spans="1:3" ht="18" customHeight="1" x14ac:dyDescent="0.2">
      <c r="A20" s="74" t="s">
        <v>389</v>
      </c>
      <c r="B20" s="127"/>
      <c r="C20" s="126"/>
    </row>
    <row r="21" spans="1:3" ht="18" customHeight="1" x14ac:dyDescent="0.2">
      <c r="A21" s="200" t="s">
        <v>383</v>
      </c>
      <c r="B21" s="127">
        <v>0</v>
      </c>
      <c r="C21" s="127">
        <v>0</v>
      </c>
    </row>
    <row r="22" spans="1:3" ht="18" customHeight="1" x14ac:dyDescent="0.2">
      <c r="A22" s="200" t="s">
        <v>292</v>
      </c>
      <c r="B22" s="127">
        <v>0</v>
      </c>
      <c r="C22" s="127">
        <v>0</v>
      </c>
    </row>
    <row r="23" spans="1:3" ht="18" customHeight="1" x14ac:dyDescent="0.2">
      <c r="A23" s="200" t="s">
        <v>333</v>
      </c>
      <c r="B23" s="127">
        <v>271890</v>
      </c>
      <c r="C23" s="127">
        <v>271890</v>
      </c>
    </row>
    <row r="24" spans="1:3" ht="18" customHeight="1" thickBot="1" x14ac:dyDescent="0.25">
      <c r="A24" s="73" t="s">
        <v>283</v>
      </c>
      <c r="B24" s="130">
        <f>SUM(B17:B23)</f>
        <v>8120022</v>
      </c>
      <c r="C24" s="131">
        <f>SUM(C17:C23)</f>
        <v>8280322</v>
      </c>
    </row>
    <row r="25" spans="1:3" ht="18" customHeight="1" x14ac:dyDescent="0.2">
      <c r="A25" s="73" t="s">
        <v>68</v>
      </c>
      <c r="B25" s="127"/>
      <c r="C25" s="127"/>
    </row>
    <row r="26" spans="1:3" ht="17.25" customHeight="1" thickBot="1" x14ac:dyDescent="0.25">
      <c r="A26" s="200" t="s">
        <v>69</v>
      </c>
      <c r="B26" s="131">
        <v>1800000</v>
      </c>
      <c r="C26" s="131">
        <v>1940000</v>
      </c>
    </row>
    <row r="27" spans="1:3" ht="18.75" customHeight="1" thickBot="1" x14ac:dyDescent="0.25">
      <c r="A27" s="270" t="s">
        <v>469</v>
      </c>
      <c r="B27" s="131">
        <f>B26+B15+B24</f>
        <v>24876371</v>
      </c>
      <c r="C27" s="131">
        <f>C26+C15+C16</f>
        <v>16896349</v>
      </c>
    </row>
  </sheetData>
  <mergeCells count="2">
    <mergeCell ref="A2:C2"/>
    <mergeCell ref="A1:C1"/>
  </mergeCells>
  <phoneticPr fontId="5" type="noConversion"/>
  <pageMargins left="0.75" right="0.75" top="1" bottom="1" header="0.5" footer="0.5"/>
  <pageSetup paperSize="9" scale="67" orientation="portrait" r:id="rId1"/>
  <headerFooter alignWithMargins="0"/>
  <colBreaks count="1" manualBreakCount="1">
    <brk id="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U391"/>
  <sheetViews>
    <sheetView view="pageBreakPreview" zoomScaleSheetLayoutView="100" workbookViewId="0">
      <selection activeCell="A3" sqref="A3:D3"/>
    </sheetView>
  </sheetViews>
  <sheetFormatPr defaultRowHeight="12.75" x14ac:dyDescent="0.2"/>
  <cols>
    <col min="1" max="1" width="63" style="1" customWidth="1"/>
    <col min="2" max="2" width="12.85546875" style="393" customWidth="1"/>
    <col min="3" max="3" width="9.7109375" style="1" customWidth="1"/>
    <col min="4" max="4" width="10.7109375" style="1" customWidth="1"/>
    <col min="5" max="5" width="14.42578125" style="120" hidden="1" customWidth="1"/>
    <col min="6" max="8" width="9.140625" style="1"/>
    <col min="9" max="9" width="8.42578125" style="1" customWidth="1"/>
    <col min="10" max="16384" width="9.140625" style="1"/>
  </cols>
  <sheetData>
    <row r="1" spans="1:5" x14ac:dyDescent="0.2">
      <c r="A1" s="591" t="s">
        <v>429</v>
      </c>
      <c r="B1" s="592"/>
      <c r="C1" s="592"/>
      <c r="D1" s="592"/>
    </row>
    <row r="2" spans="1:5" x14ac:dyDescent="0.2">
      <c r="A2" s="591" t="s">
        <v>379</v>
      </c>
      <c r="B2" s="592"/>
      <c r="C2" s="592"/>
      <c r="D2" s="592"/>
    </row>
    <row r="3" spans="1:5" x14ac:dyDescent="0.2">
      <c r="A3" s="595" t="s">
        <v>511</v>
      </c>
      <c r="B3" s="596"/>
      <c r="C3" s="596"/>
      <c r="D3" s="596"/>
    </row>
    <row r="4" spans="1:5" x14ac:dyDescent="0.2">
      <c r="A4" s="165"/>
      <c r="B4" s="392"/>
      <c r="C4" s="166"/>
      <c r="D4" s="166" t="s">
        <v>182</v>
      </c>
    </row>
    <row r="5" spans="1:5" ht="13.5" thickBot="1" x14ac:dyDescent="0.25">
      <c r="A5" s="165"/>
      <c r="B5" s="392"/>
      <c r="C5" s="166"/>
      <c r="D5" s="166" t="s">
        <v>294</v>
      </c>
    </row>
    <row r="6" spans="1:5" ht="13.5" thickBot="1" x14ac:dyDescent="0.25">
      <c r="A6" s="167" t="s">
        <v>6</v>
      </c>
      <c r="B6" s="506"/>
      <c r="C6" s="168"/>
      <c r="D6" s="195"/>
      <c r="E6" s="121"/>
    </row>
    <row r="7" spans="1:5" x14ac:dyDescent="0.2">
      <c r="A7" s="169" t="s">
        <v>7</v>
      </c>
      <c r="B7" s="516" t="s">
        <v>8</v>
      </c>
      <c r="C7" s="170"/>
      <c r="D7" s="331" t="s">
        <v>9</v>
      </c>
      <c r="E7" s="593" t="s">
        <v>35</v>
      </c>
    </row>
    <row r="8" spans="1:5" ht="13.5" thickBot="1" x14ac:dyDescent="0.25">
      <c r="A8" s="171"/>
      <c r="B8" s="517" t="s">
        <v>20</v>
      </c>
      <c r="C8" s="172" t="s">
        <v>10</v>
      </c>
      <c r="D8" s="332"/>
      <c r="E8" s="594"/>
    </row>
    <row r="9" spans="1:5" s="43" customFormat="1" x14ac:dyDescent="0.2">
      <c r="A9" s="429" t="s">
        <v>286</v>
      </c>
      <c r="B9" s="484">
        <f>B10+B15</f>
        <v>27321</v>
      </c>
      <c r="C9" s="484">
        <f>C10+C15</f>
        <v>37237</v>
      </c>
      <c r="D9" s="430"/>
      <c r="E9" s="327"/>
    </row>
    <row r="10" spans="1:5" x14ac:dyDescent="0.2">
      <c r="A10" s="173" t="s">
        <v>158</v>
      </c>
      <c r="B10" s="384">
        <f>SUM(B11:B14)</f>
        <v>24876</v>
      </c>
      <c r="C10" s="174">
        <v>25177</v>
      </c>
      <c r="D10" s="193">
        <f>SUM(D11:D14)</f>
        <v>0</v>
      </c>
      <c r="E10" s="289"/>
    </row>
    <row r="11" spans="1:5" x14ac:dyDescent="0.2">
      <c r="A11" s="280" t="s">
        <v>354</v>
      </c>
      <c r="B11" s="383">
        <v>14956</v>
      </c>
      <c r="C11" s="176">
        <v>14956</v>
      </c>
      <c r="D11" s="314"/>
      <c r="E11" s="287"/>
    </row>
    <row r="12" spans="1:5" x14ac:dyDescent="0.2">
      <c r="A12" s="280" t="s">
        <v>355</v>
      </c>
      <c r="B12" s="383">
        <v>0</v>
      </c>
      <c r="C12" s="176">
        <v>0</v>
      </c>
      <c r="D12" s="314"/>
      <c r="E12" s="287"/>
    </row>
    <row r="13" spans="1:5" x14ac:dyDescent="0.2">
      <c r="A13" s="280" t="s">
        <v>356</v>
      </c>
      <c r="B13" s="383">
        <v>8120</v>
      </c>
      <c r="C13" s="176">
        <v>8281</v>
      </c>
      <c r="D13" s="314"/>
      <c r="E13" s="287"/>
    </row>
    <row r="14" spans="1:5" x14ac:dyDescent="0.2">
      <c r="A14" s="280" t="s">
        <v>357</v>
      </c>
      <c r="B14" s="383">
        <v>1800</v>
      </c>
      <c r="C14" s="176">
        <v>1940</v>
      </c>
      <c r="D14" s="314"/>
      <c r="E14" s="287"/>
    </row>
    <row r="15" spans="1:5" x14ac:dyDescent="0.2">
      <c r="A15" s="173" t="s">
        <v>159</v>
      </c>
      <c r="B15" s="180">
        <f>+B16</f>
        <v>2445</v>
      </c>
      <c r="C15" s="174">
        <v>12060</v>
      </c>
      <c r="D15" s="193">
        <f>SUM(D16:D16)</f>
        <v>0</v>
      </c>
      <c r="E15" s="289"/>
    </row>
    <row r="16" spans="1:5" x14ac:dyDescent="0.2">
      <c r="A16" s="412" t="s">
        <v>334</v>
      </c>
      <c r="B16" s="307">
        <v>2445</v>
      </c>
      <c r="C16" s="177">
        <v>11900</v>
      </c>
      <c r="D16" s="333"/>
      <c r="E16" s="287"/>
    </row>
    <row r="17" spans="1:5" x14ac:dyDescent="0.2">
      <c r="A17" s="554" t="s">
        <v>478</v>
      </c>
      <c r="B17" s="555">
        <v>0</v>
      </c>
      <c r="C17" s="178">
        <v>160</v>
      </c>
      <c r="D17" s="334"/>
      <c r="E17" s="556"/>
    </row>
    <row r="18" spans="1:5" ht="13.5" thickBot="1" x14ac:dyDescent="0.25">
      <c r="A18" s="290"/>
      <c r="B18" s="507"/>
      <c r="C18" s="178"/>
      <c r="D18" s="334"/>
      <c r="E18" s="284"/>
    </row>
    <row r="19" spans="1:5" s="43" customFormat="1" ht="13.5" thickBot="1" x14ac:dyDescent="0.25">
      <c r="A19" s="431" t="s">
        <v>445</v>
      </c>
      <c r="B19" s="432">
        <f>B20</f>
        <v>192</v>
      </c>
      <c r="C19" s="433">
        <f>C20</f>
        <v>392</v>
      </c>
      <c r="D19" s="434"/>
      <c r="E19" s="328"/>
    </row>
    <row r="20" spans="1:5" x14ac:dyDescent="0.2">
      <c r="A20" s="175" t="s">
        <v>446</v>
      </c>
      <c r="B20" s="400">
        <v>192</v>
      </c>
      <c r="C20" s="182">
        <v>392</v>
      </c>
      <c r="D20" s="435"/>
      <c r="E20" s="285"/>
    </row>
    <row r="21" spans="1:5" x14ac:dyDescent="0.2">
      <c r="A21" s="486"/>
      <c r="B21" s="508"/>
      <c r="C21" s="440"/>
      <c r="D21" s="487"/>
      <c r="E21" s="329"/>
    </row>
    <row r="22" spans="1:5" x14ac:dyDescent="0.2">
      <c r="A22" s="436" t="s">
        <v>160</v>
      </c>
      <c r="B22" s="437">
        <f>SUM(B23+B31)</f>
        <v>5255</v>
      </c>
      <c r="C22" s="437">
        <f t="shared" ref="C22:E22" si="0">SUM(C23+C31)</f>
        <v>5624</v>
      </c>
      <c r="D22" s="488">
        <f t="shared" si="0"/>
        <v>0</v>
      </c>
      <c r="E22" s="483">
        <f t="shared" si="0"/>
        <v>0</v>
      </c>
    </row>
    <row r="23" spans="1:5" x14ac:dyDescent="0.2">
      <c r="A23" s="179" t="s">
        <v>344</v>
      </c>
      <c r="B23" s="384">
        <f>B24+B25+B27+B28+B30+B29+B26</f>
        <v>4555</v>
      </c>
      <c r="C23" s="384">
        <v>4924</v>
      </c>
      <c r="D23" s="335">
        <f>SUM(D24:D30)</f>
        <v>0</v>
      </c>
      <c r="E23" s="329"/>
    </row>
    <row r="24" spans="1:5" x14ac:dyDescent="0.2">
      <c r="A24" s="280" t="s">
        <v>345</v>
      </c>
      <c r="B24" s="383">
        <v>0</v>
      </c>
      <c r="C24" s="176">
        <v>0</v>
      </c>
      <c r="D24" s="314"/>
      <c r="E24" s="329"/>
    </row>
    <row r="25" spans="1:5" x14ac:dyDescent="0.2">
      <c r="A25" s="280" t="s">
        <v>346</v>
      </c>
      <c r="B25" s="383">
        <v>750</v>
      </c>
      <c r="C25" s="176">
        <v>750</v>
      </c>
      <c r="D25" s="314"/>
      <c r="E25" s="287"/>
    </row>
    <row r="26" spans="1:5" x14ac:dyDescent="0.2">
      <c r="A26" s="280" t="s">
        <v>347</v>
      </c>
      <c r="B26" s="383">
        <v>0</v>
      </c>
      <c r="C26" s="176">
        <v>0</v>
      </c>
      <c r="D26" s="314"/>
      <c r="E26" s="287"/>
    </row>
    <row r="27" spans="1:5" x14ac:dyDescent="0.2">
      <c r="A27" s="280" t="s">
        <v>348</v>
      </c>
      <c r="B27" s="383">
        <v>3500</v>
      </c>
      <c r="C27" s="176">
        <v>3869</v>
      </c>
      <c r="D27" s="314"/>
      <c r="E27" s="287"/>
    </row>
    <row r="28" spans="1:5" x14ac:dyDescent="0.2">
      <c r="A28" s="280" t="s">
        <v>349</v>
      </c>
      <c r="B28" s="383">
        <v>300</v>
      </c>
      <c r="C28" s="176">
        <v>300</v>
      </c>
      <c r="D28" s="314"/>
      <c r="E28" s="287"/>
    </row>
    <row r="29" spans="1:5" x14ac:dyDescent="0.2">
      <c r="A29" s="280" t="s">
        <v>350</v>
      </c>
      <c r="B29" s="383">
        <v>0</v>
      </c>
      <c r="C29" s="176">
        <v>0</v>
      </c>
      <c r="D29" s="314"/>
      <c r="E29" s="287"/>
    </row>
    <row r="30" spans="1:5" x14ac:dyDescent="0.2">
      <c r="A30" s="280" t="s">
        <v>351</v>
      </c>
      <c r="B30" s="383">
        <v>5</v>
      </c>
      <c r="C30" s="176">
        <v>5</v>
      </c>
      <c r="D30" s="314"/>
      <c r="E30" s="287"/>
    </row>
    <row r="31" spans="1:5" x14ac:dyDescent="0.2">
      <c r="A31" s="179" t="s">
        <v>352</v>
      </c>
      <c r="B31" s="384">
        <f>SUM(B32)</f>
        <v>700</v>
      </c>
      <c r="C31" s="180">
        <v>700</v>
      </c>
      <c r="D31" s="335">
        <f>SUM(D32:D32)</f>
        <v>0</v>
      </c>
      <c r="E31" s="286"/>
    </row>
    <row r="32" spans="1:5" x14ac:dyDescent="0.2">
      <c r="A32" s="280" t="s">
        <v>353</v>
      </c>
      <c r="B32" s="383">
        <v>700</v>
      </c>
      <c r="C32" s="176">
        <v>700</v>
      </c>
      <c r="D32" s="314"/>
      <c r="E32" s="287"/>
    </row>
    <row r="33" spans="1:5" x14ac:dyDescent="0.2">
      <c r="A33" s="489"/>
      <c r="B33" s="387"/>
      <c r="C33" s="184"/>
      <c r="D33" s="338"/>
      <c r="E33" s="284"/>
    </row>
    <row r="34" spans="1:5" x14ac:dyDescent="0.2">
      <c r="A34" s="297" t="s">
        <v>161</v>
      </c>
      <c r="B34" s="432">
        <f>+B44+B42+B35+B36+B40</f>
        <v>1505</v>
      </c>
      <c r="C34" s="432">
        <f>+C44+C42+C35+C36+C40</f>
        <v>2135</v>
      </c>
      <c r="D34" s="490">
        <f>+D44+D42+D35+D36</f>
        <v>0</v>
      </c>
      <c r="E34" s="484" t="e">
        <f>+E44+E42+#REF!+E35+E36</f>
        <v>#REF!</v>
      </c>
    </row>
    <row r="35" spans="1:5" x14ac:dyDescent="0.2">
      <c r="A35" s="179" t="s">
        <v>358</v>
      </c>
      <c r="B35" s="181">
        <v>0</v>
      </c>
      <c r="C35" s="181">
        <v>594</v>
      </c>
      <c r="D35" s="336">
        <v>0</v>
      </c>
      <c r="E35" s="286"/>
    </row>
    <row r="36" spans="1:5" ht="27" customHeight="1" x14ac:dyDescent="0.2">
      <c r="A36" s="202" t="s">
        <v>430</v>
      </c>
      <c r="B36" s="414">
        <f>SUM(B37:B39)</f>
        <v>1053</v>
      </c>
      <c r="C36" s="181">
        <v>1053</v>
      </c>
      <c r="D36" s="336"/>
      <c r="E36" s="286"/>
    </row>
    <row r="37" spans="1:5" ht="14.25" customHeight="1" x14ac:dyDescent="0.2">
      <c r="A37" s="529" t="s">
        <v>448</v>
      </c>
      <c r="B37" s="400">
        <v>472</v>
      </c>
      <c r="C37" s="559">
        <v>472</v>
      </c>
      <c r="D37" s="336"/>
      <c r="E37" s="286"/>
    </row>
    <row r="38" spans="1:5" ht="14.25" customHeight="1" x14ac:dyDescent="0.2">
      <c r="A38" s="529" t="s">
        <v>447</v>
      </c>
      <c r="B38" s="400">
        <v>24</v>
      </c>
      <c r="C38" s="559">
        <v>24</v>
      </c>
      <c r="D38" s="336"/>
      <c r="E38" s="286"/>
    </row>
    <row r="39" spans="1:5" ht="14.25" customHeight="1" x14ac:dyDescent="0.2">
      <c r="A39" s="529" t="s">
        <v>449</v>
      </c>
      <c r="B39" s="400">
        <v>557</v>
      </c>
      <c r="C39" s="559">
        <v>557</v>
      </c>
      <c r="D39" s="336"/>
      <c r="E39" s="286"/>
    </row>
    <row r="40" spans="1:5" ht="14.25" customHeight="1" x14ac:dyDescent="0.2">
      <c r="A40" s="202" t="s">
        <v>450</v>
      </c>
      <c r="B40" s="414">
        <f>SUM(B41)</f>
        <v>400</v>
      </c>
      <c r="C40" s="181">
        <v>400</v>
      </c>
      <c r="D40" s="336"/>
      <c r="E40" s="286"/>
    </row>
    <row r="41" spans="1:5" ht="14.25" customHeight="1" x14ac:dyDescent="0.2">
      <c r="A41" s="529" t="s">
        <v>451</v>
      </c>
      <c r="B41" s="400">
        <v>400</v>
      </c>
      <c r="C41" s="559">
        <v>400</v>
      </c>
      <c r="D41" s="336"/>
      <c r="E41" s="286"/>
    </row>
    <row r="42" spans="1:5" x14ac:dyDescent="0.2">
      <c r="A42" s="179" t="s">
        <v>359</v>
      </c>
      <c r="B42" s="414">
        <v>2</v>
      </c>
      <c r="C42" s="181">
        <v>2</v>
      </c>
      <c r="D42" s="336">
        <f>SUM(D43:D43)</f>
        <v>0</v>
      </c>
      <c r="E42" s="286"/>
    </row>
    <row r="43" spans="1:5" x14ac:dyDescent="0.2">
      <c r="A43" s="280" t="s">
        <v>360</v>
      </c>
      <c r="B43" s="400">
        <v>2</v>
      </c>
      <c r="C43" s="182">
        <v>2</v>
      </c>
      <c r="D43" s="194"/>
      <c r="E43" s="287"/>
    </row>
    <row r="44" spans="1:5" x14ac:dyDescent="0.2">
      <c r="A44" s="179" t="s">
        <v>361</v>
      </c>
      <c r="B44" s="414">
        <f>SUM(B45:B45)</f>
        <v>50</v>
      </c>
      <c r="C44" s="183">
        <v>86</v>
      </c>
      <c r="D44" s="337">
        <f>SUM(D45:D45)</f>
        <v>0</v>
      </c>
      <c r="E44" s="286"/>
    </row>
    <row r="45" spans="1:5" x14ac:dyDescent="0.2">
      <c r="A45" s="280" t="s">
        <v>362</v>
      </c>
      <c r="B45" s="400">
        <v>50</v>
      </c>
      <c r="C45" s="182">
        <v>50</v>
      </c>
      <c r="D45" s="194"/>
      <c r="E45" s="287"/>
    </row>
    <row r="46" spans="1:5" x14ac:dyDescent="0.2">
      <c r="A46" s="557" t="s">
        <v>479</v>
      </c>
      <c r="B46" s="558"/>
      <c r="C46" s="417">
        <v>36</v>
      </c>
      <c r="D46" s="418"/>
      <c r="E46" s="287"/>
    </row>
    <row r="47" spans="1:5" x14ac:dyDescent="0.2">
      <c r="A47" s="291"/>
      <c r="B47" s="509"/>
      <c r="C47" s="417"/>
      <c r="D47" s="418"/>
      <c r="E47" s="287"/>
    </row>
    <row r="48" spans="1:5" x14ac:dyDescent="0.2">
      <c r="A48" s="436" t="s">
        <v>222</v>
      </c>
      <c r="B48" s="437">
        <f>SUM(B49:B50)</f>
        <v>874</v>
      </c>
      <c r="C48" s="438">
        <f>SUM(C49:C50)</f>
        <v>874</v>
      </c>
      <c r="D48" s="439">
        <f>SUM(D49:D50)</f>
        <v>0</v>
      </c>
      <c r="E48" s="287"/>
    </row>
    <row r="49" spans="1:5" x14ac:dyDescent="0.2">
      <c r="A49" s="280" t="s">
        <v>363</v>
      </c>
      <c r="B49" s="383">
        <v>562</v>
      </c>
      <c r="C49" s="176">
        <v>562</v>
      </c>
      <c r="D49" s="314"/>
      <c r="E49" s="287"/>
    </row>
    <row r="50" spans="1:5" x14ac:dyDescent="0.2">
      <c r="A50" s="280" t="s">
        <v>364</v>
      </c>
      <c r="B50" s="383">
        <v>312</v>
      </c>
      <c r="C50" s="176">
        <v>312</v>
      </c>
      <c r="D50" s="314"/>
      <c r="E50" s="287"/>
    </row>
    <row r="51" spans="1:5" x14ac:dyDescent="0.2">
      <c r="A51" s="557"/>
      <c r="B51" s="561"/>
      <c r="C51" s="444"/>
      <c r="D51" s="445"/>
      <c r="E51" s="287"/>
    </row>
    <row r="52" spans="1:5" s="276" customFormat="1" x14ac:dyDescent="0.2">
      <c r="A52" s="562" t="s">
        <v>480</v>
      </c>
      <c r="B52" s="563">
        <v>0</v>
      </c>
      <c r="C52" s="564">
        <v>4993</v>
      </c>
      <c r="D52" s="565"/>
      <c r="E52" s="566"/>
    </row>
    <row r="53" spans="1:5" x14ac:dyDescent="0.2">
      <c r="A53" s="557"/>
      <c r="B53" s="561"/>
      <c r="C53" s="444"/>
      <c r="D53" s="445"/>
      <c r="E53" s="287"/>
    </row>
    <row r="54" spans="1:5" s="276" customFormat="1" x14ac:dyDescent="0.2">
      <c r="A54" s="562" t="s">
        <v>481</v>
      </c>
      <c r="B54" s="563">
        <v>0</v>
      </c>
      <c r="C54" s="564">
        <v>4328</v>
      </c>
      <c r="D54" s="565"/>
      <c r="E54" s="566"/>
    </row>
    <row r="55" spans="1:5" x14ac:dyDescent="0.2">
      <c r="A55" s="291"/>
      <c r="B55" s="508"/>
      <c r="C55" s="444"/>
      <c r="D55" s="445"/>
      <c r="E55" s="287"/>
    </row>
    <row r="56" spans="1:5" x14ac:dyDescent="0.2">
      <c r="A56" s="56" t="s">
        <v>223</v>
      </c>
      <c r="B56" s="415">
        <f>B15+B10+B22+B34+B19+B48</f>
        <v>35147</v>
      </c>
      <c r="C56" s="13">
        <f>C15+C10+C22+C34+C19+C52+C54+C48</f>
        <v>55583</v>
      </c>
      <c r="D56" s="340">
        <f>D15+D10+D22+D34+D19</f>
        <v>0</v>
      </c>
      <c r="E56" s="485" t="e">
        <f>E15+E10+E22+E34+E19</f>
        <v>#REF!</v>
      </c>
    </row>
    <row r="57" spans="1:5" x14ac:dyDescent="0.2">
      <c r="A57" s="293"/>
      <c r="B57" s="390"/>
      <c r="C57" s="65"/>
      <c r="D57" s="341"/>
      <c r="E57" s="288"/>
    </row>
    <row r="58" spans="1:5" x14ac:dyDescent="0.2">
      <c r="A58" s="56" t="s">
        <v>224</v>
      </c>
      <c r="B58" s="415">
        <f>SUM(B59:B60)</f>
        <v>27925</v>
      </c>
      <c r="C58" s="13">
        <v>27925</v>
      </c>
      <c r="D58" s="340">
        <f>D59+D60</f>
        <v>0</v>
      </c>
      <c r="E58" s="330"/>
    </row>
    <row r="59" spans="1:5" ht="25.5" x14ac:dyDescent="0.2">
      <c r="A59" s="116" t="s">
        <v>443</v>
      </c>
      <c r="B59" s="410">
        <v>14021</v>
      </c>
      <c r="C59" s="10">
        <v>14021</v>
      </c>
      <c r="D59" s="339">
        <v>0</v>
      </c>
      <c r="E59" s="287"/>
    </row>
    <row r="60" spans="1:5" x14ac:dyDescent="0.2">
      <c r="A60" s="116" t="s">
        <v>444</v>
      </c>
      <c r="B60" s="410">
        <v>13904</v>
      </c>
      <c r="C60" s="10">
        <v>13904</v>
      </c>
      <c r="D60" s="339">
        <v>0</v>
      </c>
      <c r="E60" s="287"/>
    </row>
    <row r="61" spans="1:5" x14ac:dyDescent="0.2">
      <c r="A61" s="294"/>
      <c r="B61" s="389"/>
      <c r="C61" s="67"/>
      <c r="D61" s="342"/>
      <c r="E61" s="287"/>
    </row>
    <row r="62" spans="1:5" x14ac:dyDescent="0.2">
      <c r="A62" s="56" t="s">
        <v>431</v>
      </c>
      <c r="B62" s="415">
        <f>SUM(B58+B56)</f>
        <v>63072</v>
      </c>
      <c r="C62" s="13">
        <f>SUM(C58+C56)</f>
        <v>83508</v>
      </c>
      <c r="D62" s="340">
        <f>D56+D58</f>
        <v>0</v>
      </c>
      <c r="E62" s="289"/>
    </row>
    <row r="63" spans="1:5" x14ac:dyDescent="0.2">
      <c r="A63" s="295"/>
      <c r="B63" s="387"/>
      <c r="C63" s="185"/>
      <c r="D63" s="343"/>
      <c r="E63" s="289"/>
    </row>
    <row r="64" spans="1:5" x14ac:dyDescent="0.2">
      <c r="A64" s="293"/>
      <c r="B64" s="390"/>
      <c r="C64" s="65"/>
      <c r="D64" s="341"/>
      <c r="E64" s="288"/>
    </row>
    <row r="65" spans="1:5" x14ac:dyDescent="0.2">
      <c r="A65" s="296"/>
      <c r="B65" s="390"/>
      <c r="C65" s="68"/>
      <c r="D65" s="344"/>
      <c r="E65" s="288"/>
    </row>
    <row r="66" spans="1:5" x14ac:dyDescent="0.2">
      <c r="C66" s="2"/>
      <c r="D66" s="2"/>
    </row>
    <row r="67" spans="1:5" x14ac:dyDescent="0.2">
      <c r="C67" s="2"/>
      <c r="D67" s="2"/>
    </row>
    <row r="68" spans="1:5" x14ac:dyDescent="0.2">
      <c r="C68" s="2"/>
      <c r="D68" s="2"/>
    </row>
    <row r="69" spans="1:5" x14ac:dyDescent="0.2">
      <c r="C69" s="2"/>
      <c r="D69" s="2"/>
    </row>
    <row r="70" spans="1:5" x14ac:dyDescent="0.2">
      <c r="C70" s="2"/>
      <c r="D70" s="2"/>
    </row>
    <row r="182" spans="2:47" s="7" customFormat="1" x14ac:dyDescent="0.2">
      <c r="B182" s="510"/>
      <c r="E182" s="122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</row>
    <row r="183" spans="2:47" s="40" customFormat="1" x14ac:dyDescent="0.2">
      <c r="B183" s="511"/>
      <c r="E183" s="12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</row>
    <row r="184" spans="2:47" s="12" customFormat="1" x14ac:dyDescent="0.2">
      <c r="B184" s="512"/>
      <c r="E184" s="122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</row>
    <row r="257" spans="1:13" x14ac:dyDescent="0.2">
      <c r="A257"/>
      <c r="B257" s="368"/>
      <c r="C257"/>
      <c r="D257"/>
      <c r="E257" s="124"/>
      <c r="F257"/>
      <c r="G257"/>
      <c r="H257"/>
      <c r="I257"/>
      <c r="J257"/>
      <c r="K257"/>
      <c r="L257"/>
      <c r="M257"/>
    </row>
    <row r="258" spans="1:13" x14ac:dyDescent="0.2">
      <c r="A258"/>
      <c r="B258" s="368"/>
      <c r="C258"/>
      <c r="D258"/>
      <c r="E258" s="124"/>
      <c r="F258"/>
      <c r="G258"/>
      <c r="H258"/>
      <c r="I258"/>
      <c r="J258"/>
      <c r="K258"/>
      <c r="L258"/>
      <c r="M258"/>
    </row>
    <row r="259" spans="1:13" x14ac:dyDescent="0.2">
      <c r="A259"/>
      <c r="B259" s="368"/>
      <c r="C259"/>
      <c r="D259"/>
      <c r="E259" s="124"/>
      <c r="F259"/>
      <c r="G259"/>
      <c r="H259"/>
      <c r="I259"/>
      <c r="J259" t="s">
        <v>22</v>
      </c>
      <c r="K259"/>
      <c r="L259"/>
      <c r="M259"/>
    </row>
    <row r="260" spans="1:13" x14ac:dyDescent="0.2">
      <c r="A260"/>
      <c r="B260" s="368"/>
      <c r="C260"/>
      <c r="D260"/>
      <c r="E260" s="124"/>
      <c r="F260"/>
      <c r="G260"/>
      <c r="H260"/>
      <c r="I260"/>
      <c r="J260" s="588"/>
      <c r="K260" s="589"/>
      <c r="L260"/>
      <c r="M260"/>
    </row>
    <row r="261" spans="1:13" x14ac:dyDescent="0.2">
      <c r="A261"/>
      <c r="B261" s="368"/>
      <c r="C261"/>
      <c r="D261"/>
      <c r="E261" s="124"/>
      <c r="F261"/>
      <c r="G261"/>
      <c r="H261"/>
      <c r="I261"/>
      <c r="J261"/>
      <c r="K261"/>
      <c r="L261"/>
      <c r="M261"/>
    </row>
    <row r="262" spans="1:13" ht="15" x14ac:dyDescent="0.25">
      <c r="A262"/>
      <c r="B262" s="368"/>
      <c r="C262"/>
      <c r="D262" s="42"/>
      <c r="E262" s="125"/>
      <c r="F262" s="42"/>
      <c r="G262" s="42"/>
      <c r="H262" s="42"/>
      <c r="I262" s="42"/>
      <c r="J262" s="42"/>
      <c r="K262"/>
      <c r="L262"/>
      <c r="M262"/>
    </row>
    <row r="263" spans="1:13" ht="15" x14ac:dyDescent="0.25">
      <c r="A263"/>
      <c r="B263" s="368"/>
      <c r="C263"/>
      <c r="D263" s="42"/>
      <c r="E263" s="125"/>
      <c r="F263" s="42"/>
      <c r="G263" s="42"/>
      <c r="H263" s="42"/>
      <c r="I263" s="42"/>
      <c r="J263" s="42"/>
      <c r="K263"/>
      <c r="L263"/>
      <c r="M263"/>
    </row>
    <row r="264" spans="1:13" x14ac:dyDescent="0.2">
      <c r="A264"/>
      <c r="B264" s="368"/>
      <c r="C264"/>
      <c r="D264"/>
      <c r="E264" s="124"/>
      <c r="F264"/>
      <c r="G264"/>
      <c r="H264"/>
      <c r="I264"/>
      <c r="J264"/>
      <c r="K264"/>
      <c r="L264"/>
      <c r="M264"/>
    </row>
    <row r="265" spans="1:13" ht="13.5" customHeight="1" x14ac:dyDescent="0.2">
      <c r="A265"/>
      <c r="B265" s="368"/>
      <c r="C265"/>
      <c r="D265"/>
      <c r="E265" s="124"/>
      <c r="F265" s="590"/>
      <c r="G265" s="589"/>
      <c r="H265" s="589"/>
      <c r="I265" s="589"/>
      <c r="J265"/>
      <c r="K265"/>
      <c r="L265"/>
      <c r="M265"/>
    </row>
    <row r="266" spans="1:13" ht="13.5" customHeight="1" x14ac:dyDescent="0.2">
      <c r="A266" s="43"/>
      <c r="B266" s="513"/>
      <c r="C266" s="43"/>
      <c r="D266"/>
      <c r="E266" s="124"/>
      <c r="F266"/>
      <c r="G266"/>
      <c r="H266"/>
      <c r="I266"/>
      <c r="J266"/>
      <c r="K266"/>
      <c r="L266"/>
      <c r="M266"/>
    </row>
    <row r="267" spans="1:13" ht="13.5" customHeight="1" x14ac:dyDescent="0.2">
      <c r="A267" s="43"/>
      <c r="B267" s="513"/>
      <c r="C267" s="43"/>
      <c r="D267"/>
      <c r="E267" s="124"/>
      <c r="F267"/>
      <c r="G267"/>
      <c r="H267"/>
      <c r="I267"/>
      <c r="J267"/>
      <c r="K267"/>
      <c r="L267"/>
      <c r="M267"/>
    </row>
    <row r="268" spans="1:13" ht="13.5" customHeight="1" x14ac:dyDescent="0.2">
      <c r="A268"/>
      <c r="B268" s="368"/>
      <c r="C268"/>
      <c r="D268"/>
      <c r="E268" s="124"/>
      <c r="F268"/>
      <c r="G268"/>
      <c r="H268"/>
      <c r="I268"/>
      <c r="J268"/>
      <c r="K268"/>
      <c r="L268"/>
      <c r="M268"/>
    </row>
    <row r="269" spans="1:13" x14ac:dyDescent="0.2">
      <c r="A269" s="29"/>
      <c r="B269" s="391"/>
      <c r="C269" s="26"/>
      <c r="D269" s="25"/>
    </row>
    <row r="270" spans="1:13" x14ac:dyDescent="0.2">
      <c r="A270" s="29"/>
      <c r="B270" s="391"/>
      <c r="C270" s="25"/>
      <c r="D270" s="25"/>
    </row>
    <row r="271" spans="1:13" x14ac:dyDescent="0.2">
      <c r="A271" s="29"/>
      <c r="B271" s="391"/>
      <c r="C271" s="25"/>
      <c r="D271" s="25"/>
    </row>
    <row r="272" spans="1:13" x14ac:dyDescent="0.2">
      <c r="A272" s="25"/>
      <c r="B272" s="391"/>
      <c r="C272" s="25"/>
      <c r="D272" s="25"/>
    </row>
    <row r="273" spans="1:4" x14ac:dyDescent="0.2">
      <c r="A273" s="29"/>
      <c r="B273" s="391"/>
      <c r="C273" s="25"/>
      <c r="D273" s="25"/>
    </row>
    <row r="274" spans="1:4" x14ac:dyDescent="0.2">
      <c r="A274" s="25"/>
      <c r="B274" s="391"/>
      <c r="C274" s="26"/>
      <c r="D274" s="25"/>
    </row>
    <row r="275" spans="1:4" x14ac:dyDescent="0.2">
      <c r="A275" s="25"/>
      <c r="B275" s="391"/>
      <c r="C275" s="25"/>
      <c r="D275" s="25"/>
    </row>
    <row r="276" spans="1:4" x14ac:dyDescent="0.2">
      <c r="A276" s="25"/>
      <c r="B276" s="391"/>
      <c r="C276" s="26"/>
      <c r="D276" s="25"/>
    </row>
    <row r="277" spans="1:4" x14ac:dyDescent="0.2">
      <c r="A277" s="25"/>
      <c r="B277" s="391"/>
      <c r="C277" s="25"/>
      <c r="D277" s="25"/>
    </row>
    <row r="278" spans="1:4" x14ac:dyDescent="0.2">
      <c r="A278" s="25"/>
      <c r="B278" s="391"/>
      <c r="C278" s="25"/>
      <c r="D278" s="25"/>
    </row>
    <row r="279" spans="1:4" x14ac:dyDescent="0.2">
      <c r="A279" s="25"/>
      <c r="B279" s="391"/>
      <c r="C279" s="26"/>
      <c r="D279" s="25"/>
    </row>
    <row r="280" spans="1:4" x14ac:dyDescent="0.2">
      <c r="A280" s="25"/>
      <c r="B280" s="391"/>
      <c r="C280" s="25"/>
      <c r="D280" s="25"/>
    </row>
    <row r="281" spans="1:4" x14ac:dyDescent="0.2">
      <c r="A281" s="29"/>
      <c r="B281" s="391"/>
      <c r="C281" s="25"/>
      <c r="D281" s="25"/>
    </row>
    <row r="282" spans="1:4" x14ac:dyDescent="0.2">
      <c r="A282" s="29"/>
      <c r="B282" s="391"/>
      <c r="C282" s="25"/>
      <c r="D282" s="25"/>
    </row>
    <row r="283" spans="1:4" x14ac:dyDescent="0.2">
      <c r="A283" s="29"/>
      <c r="B283" s="391"/>
      <c r="C283" s="25"/>
      <c r="D283" s="25"/>
    </row>
    <row r="284" spans="1:4" x14ac:dyDescent="0.2">
      <c r="A284" s="25"/>
      <c r="B284" s="391"/>
      <c r="C284" s="25"/>
      <c r="D284" s="25"/>
    </row>
    <row r="285" spans="1:4" x14ac:dyDescent="0.2">
      <c r="A285" s="29"/>
      <c r="B285" s="391"/>
      <c r="C285" s="25"/>
      <c r="D285" s="25"/>
    </row>
    <row r="286" spans="1:4" x14ac:dyDescent="0.2">
      <c r="A286" s="25"/>
      <c r="B286" s="391"/>
      <c r="C286" s="25"/>
      <c r="D286" s="25"/>
    </row>
    <row r="287" spans="1:4" x14ac:dyDescent="0.2">
      <c r="A287" s="29"/>
      <c r="B287" s="391"/>
      <c r="C287" s="25"/>
      <c r="D287" s="25"/>
    </row>
    <row r="288" spans="1:4" x14ac:dyDescent="0.2">
      <c r="A288" s="25"/>
      <c r="B288" s="391"/>
      <c r="C288" s="25"/>
      <c r="D288" s="25"/>
    </row>
    <row r="289" spans="1:4" x14ac:dyDescent="0.2">
      <c r="A289" s="25"/>
      <c r="B289" s="391"/>
      <c r="C289" s="25"/>
      <c r="D289" s="25"/>
    </row>
    <row r="290" spans="1:4" x14ac:dyDescent="0.2">
      <c r="A290" s="29"/>
      <c r="B290" s="391"/>
      <c r="C290" s="26"/>
      <c r="D290" s="25"/>
    </row>
    <row r="291" spans="1:4" x14ac:dyDescent="0.2">
      <c r="A291" s="29"/>
      <c r="B291" s="391"/>
      <c r="C291" s="26"/>
      <c r="D291" s="25"/>
    </row>
    <row r="292" spans="1:4" x14ac:dyDescent="0.2">
      <c r="A292" s="29"/>
      <c r="B292" s="391"/>
      <c r="C292" s="26"/>
      <c r="D292" s="25"/>
    </row>
    <row r="293" spans="1:4" x14ac:dyDescent="0.2">
      <c r="A293" s="29"/>
      <c r="B293" s="391"/>
      <c r="C293" s="26"/>
      <c r="D293" s="25"/>
    </row>
    <row r="294" spans="1:4" x14ac:dyDescent="0.2">
      <c r="A294" s="29"/>
      <c r="B294" s="391"/>
      <c r="C294" s="26"/>
      <c r="D294" s="25"/>
    </row>
    <row r="295" spans="1:4" x14ac:dyDescent="0.2">
      <c r="A295" s="27"/>
      <c r="B295" s="391"/>
      <c r="C295" s="25"/>
      <c r="D295" s="25"/>
    </row>
    <row r="296" spans="1:4" x14ac:dyDescent="0.2">
      <c r="A296" s="25"/>
      <c r="B296" s="514"/>
      <c r="C296" s="28"/>
      <c r="D296" s="28"/>
    </row>
    <row r="297" spans="1:4" x14ac:dyDescent="0.2">
      <c r="A297" s="25"/>
      <c r="B297" s="391"/>
      <c r="C297" s="25"/>
      <c r="D297" s="25"/>
    </row>
    <row r="298" spans="1:4" x14ac:dyDescent="0.2">
      <c r="A298" s="25"/>
      <c r="B298" s="391"/>
      <c r="C298" s="25"/>
      <c r="D298" s="25"/>
    </row>
    <row r="299" spans="1:4" x14ac:dyDescent="0.2">
      <c r="A299" s="25"/>
      <c r="B299" s="391"/>
      <c r="C299" s="25"/>
      <c r="D299" s="25"/>
    </row>
    <row r="300" spans="1:4" x14ac:dyDescent="0.2">
      <c r="A300" s="25"/>
      <c r="B300" s="391"/>
      <c r="C300" s="25"/>
      <c r="D300" s="25"/>
    </row>
    <row r="301" spans="1:4" x14ac:dyDescent="0.2">
      <c r="A301" s="25"/>
      <c r="B301" s="391"/>
      <c r="C301" s="25"/>
      <c r="D301" s="25"/>
    </row>
    <row r="302" spans="1:4" x14ac:dyDescent="0.2">
      <c r="A302" s="25"/>
      <c r="B302" s="391"/>
      <c r="C302" s="25"/>
      <c r="D302" s="25"/>
    </row>
    <row r="303" spans="1:4" x14ac:dyDescent="0.2">
      <c r="A303" s="25"/>
      <c r="B303" s="391"/>
      <c r="C303" s="25"/>
      <c r="D303" s="25"/>
    </row>
    <row r="304" spans="1:4" x14ac:dyDescent="0.2">
      <c r="A304" s="25"/>
      <c r="B304" s="391"/>
      <c r="C304" s="25"/>
      <c r="D304" s="25"/>
    </row>
    <row r="305" spans="1:4" x14ac:dyDescent="0.2">
      <c r="A305" s="25"/>
      <c r="B305" s="391"/>
      <c r="C305" s="25"/>
      <c r="D305" s="25"/>
    </row>
    <row r="306" spans="1:4" x14ac:dyDescent="0.2">
      <c r="A306" s="25"/>
      <c r="B306" s="391"/>
      <c r="C306" s="25"/>
      <c r="D306" s="25"/>
    </row>
    <row r="307" spans="1:4" x14ac:dyDescent="0.2">
      <c r="A307" s="25"/>
      <c r="B307" s="391"/>
      <c r="C307" s="25"/>
      <c r="D307" s="25"/>
    </row>
    <row r="308" spans="1:4" x14ac:dyDescent="0.2">
      <c r="A308" s="25"/>
      <c r="B308" s="391"/>
      <c r="C308" s="25"/>
      <c r="D308" s="25"/>
    </row>
    <row r="309" spans="1:4" x14ac:dyDescent="0.2">
      <c r="A309" s="27"/>
      <c r="B309" s="391"/>
      <c r="C309" s="25"/>
      <c r="D309" s="25"/>
    </row>
    <row r="310" spans="1:4" x14ac:dyDescent="0.2">
      <c r="A310" s="27"/>
      <c r="B310" s="514"/>
      <c r="C310" s="27"/>
      <c r="D310" s="25"/>
    </row>
    <row r="311" spans="1:4" x14ac:dyDescent="0.2">
      <c r="A311" s="25"/>
      <c r="B311" s="514"/>
      <c r="C311" s="27"/>
      <c r="D311" s="25"/>
    </row>
    <row r="312" spans="1:4" x14ac:dyDescent="0.2">
      <c r="A312" s="25"/>
      <c r="B312" s="391"/>
      <c r="C312" s="25"/>
      <c r="D312" s="25"/>
    </row>
    <row r="313" spans="1:4" x14ac:dyDescent="0.2">
      <c r="A313" s="25"/>
      <c r="B313" s="391"/>
      <c r="C313" s="25"/>
      <c r="D313" s="25"/>
    </row>
    <row r="314" spans="1:4" x14ac:dyDescent="0.2">
      <c r="A314" s="27"/>
      <c r="B314" s="391"/>
      <c r="C314" s="25"/>
      <c r="D314" s="25"/>
    </row>
    <row r="315" spans="1:4" x14ac:dyDescent="0.2">
      <c r="A315" s="27"/>
      <c r="B315" s="514"/>
      <c r="C315" s="27"/>
      <c r="D315" s="27"/>
    </row>
    <row r="316" spans="1:4" x14ac:dyDescent="0.2">
      <c r="A316" s="27"/>
      <c r="B316" s="514"/>
      <c r="C316" s="27"/>
      <c r="D316" s="27"/>
    </row>
    <row r="317" spans="1:4" x14ac:dyDescent="0.2">
      <c r="A317" s="27"/>
      <c r="B317" s="391"/>
      <c r="C317" s="25"/>
      <c r="D317" s="25"/>
    </row>
    <row r="318" spans="1:4" x14ac:dyDescent="0.2">
      <c r="A318" s="27"/>
      <c r="B318" s="391"/>
      <c r="C318" s="25"/>
      <c r="D318" s="25"/>
    </row>
    <row r="319" spans="1:4" x14ac:dyDescent="0.2">
      <c r="A319" s="25"/>
      <c r="B319" s="391"/>
      <c r="C319" s="25"/>
      <c r="D319" s="25"/>
    </row>
    <row r="320" spans="1:4" x14ac:dyDescent="0.2">
      <c r="A320" s="27"/>
      <c r="B320" s="391"/>
      <c r="C320" s="25"/>
      <c r="D320" s="25"/>
    </row>
    <row r="321" spans="1:4" x14ac:dyDescent="0.2">
      <c r="A321" s="25"/>
      <c r="B321" s="514"/>
      <c r="C321" s="27"/>
      <c r="D321" s="27"/>
    </row>
    <row r="322" spans="1:4" x14ac:dyDescent="0.2">
      <c r="A322" s="25"/>
      <c r="B322" s="391"/>
      <c r="C322" s="25"/>
      <c r="D322" s="25"/>
    </row>
    <row r="323" spans="1:4" x14ac:dyDescent="0.2">
      <c r="A323" s="29"/>
      <c r="B323" s="391"/>
      <c r="C323" s="26"/>
      <c r="D323" s="25"/>
    </row>
    <row r="324" spans="1:4" x14ac:dyDescent="0.2">
      <c r="A324" s="29"/>
      <c r="B324" s="391"/>
      <c r="C324" s="26"/>
      <c r="D324" s="26"/>
    </row>
    <row r="325" spans="1:4" x14ac:dyDescent="0.2">
      <c r="A325" s="29"/>
      <c r="B325" s="391"/>
      <c r="C325" s="25"/>
      <c r="D325" s="25"/>
    </row>
    <row r="326" spans="1:4" x14ac:dyDescent="0.2">
      <c r="A326" s="29"/>
      <c r="B326" s="391"/>
      <c r="C326" s="25"/>
      <c r="D326" s="25"/>
    </row>
    <row r="327" spans="1:4" x14ac:dyDescent="0.2">
      <c r="A327" s="29"/>
      <c r="B327" s="391"/>
      <c r="C327" s="26"/>
      <c r="D327" s="26"/>
    </row>
    <row r="328" spans="1:4" x14ac:dyDescent="0.2">
      <c r="A328" s="25"/>
      <c r="B328" s="391"/>
      <c r="C328" s="25"/>
      <c r="D328" s="25"/>
    </row>
    <row r="329" spans="1:4" x14ac:dyDescent="0.2">
      <c r="A329" s="25"/>
      <c r="B329" s="391"/>
      <c r="C329" s="25"/>
      <c r="D329" s="25"/>
    </row>
    <row r="330" spans="1:4" x14ac:dyDescent="0.2">
      <c r="A330" s="29"/>
      <c r="B330" s="391"/>
      <c r="C330" s="25"/>
      <c r="D330" s="25"/>
    </row>
    <row r="331" spans="1:4" x14ac:dyDescent="0.2">
      <c r="A331" s="29"/>
      <c r="B331" s="391"/>
      <c r="C331" s="26"/>
      <c r="D331" s="26"/>
    </row>
    <row r="332" spans="1:4" x14ac:dyDescent="0.2">
      <c r="A332" s="29"/>
      <c r="B332" s="515"/>
      <c r="C332" s="26"/>
      <c r="D332" s="25"/>
    </row>
    <row r="333" spans="1:4" x14ac:dyDescent="0.2">
      <c r="A333" s="29"/>
      <c r="B333" s="515"/>
      <c r="C333" s="26"/>
      <c r="D333" s="25"/>
    </row>
    <row r="334" spans="1:4" x14ac:dyDescent="0.2">
      <c r="A334" s="29"/>
      <c r="B334" s="515"/>
      <c r="C334" s="26"/>
      <c r="D334" s="25"/>
    </row>
    <row r="335" spans="1:4" x14ac:dyDescent="0.2">
      <c r="A335" s="29"/>
      <c r="B335" s="391"/>
      <c r="C335" s="26"/>
      <c r="D335" s="25"/>
    </row>
    <row r="336" spans="1:4" x14ac:dyDescent="0.2">
      <c r="A336" s="29"/>
      <c r="B336" s="391"/>
      <c r="C336" s="26"/>
      <c r="D336" s="26"/>
    </row>
    <row r="337" spans="1:4" x14ac:dyDescent="0.2">
      <c r="A337" s="29"/>
      <c r="B337" s="391"/>
      <c r="C337" s="26"/>
      <c r="D337" s="25"/>
    </row>
    <row r="338" spans="1:4" x14ac:dyDescent="0.2">
      <c r="A338" s="25"/>
      <c r="B338" s="391"/>
      <c r="C338" s="26"/>
      <c r="D338" s="25"/>
    </row>
    <row r="339" spans="1:4" x14ac:dyDescent="0.2">
      <c r="A339" s="25"/>
      <c r="B339" s="391"/>
      <c r="C339" s="26"/>
      <c r="D339" s="25"/>
    </row>
    <row r="340" spans="1:4" x14ac:dyDescent="0.2">
      <c r="A340" s="25"/>
      <c r="B340" s="391"/>
      <c r="C340" s="26"/>
      <c r="D340" s="26"/>
    </row>
    <row r="341" spans="1:4" x14ac:dyDescent="0.2">
      <c r="A341" s="25"/>
      <c r="B341" s="391"/>
      <c r="C341" s="25"/>
      <c r="D341" s="25"/>
    </row>
    <row r="342" spans="1:4" x14ac:dyDescent="0.2">
      <c r="A342" s="25"/>
      <c r="B342" s="391"/>
      <c r="C342" s="25"/>
      <c r="D342" s="25"/>
    </row>
    <row r="343" spans="1:4" x14ac:dyDescent="0.2">
      <c r="A343" s="25"/>
      <c r="B343" s="391"/>
      <c r="C343" s="25"/>
      <c r="D343" s="25"/>
    </row>
    <row r="344" spans="1:4" x14ac:dyDescent="0.2">
      <c r="A344" s="29"/>
      <c r="B344" s="391"/>
      <c r="C344" s="25"/>
      <c r="D344" s="25"/>
    </row>
    <row r="345" spans="1:4" x14ac:dyDescent="0.2">
      <c r="A345" s="29"/>
      <c r="B345" s="391"/>
      <c r="C345" s="26"/>
      <c r="D345" s="26"/>
    </row>
    <row r="346" spans="1:4" x14ac:dyDescent="0.2">
      <c r="A346" s="29"/>
      <c r="B346" s="391"/>
      <c r="C346" s="30"/>
      <c r="D346" s="25"/>
    </row>
    <row r="347" spans="1:4" x14ac:dyDescent="0.2">
      <c r="A347" s="25"/>
      <c r="B347" s="391"/>
      <c r="C347" s="26"/>
      <c r="D347" s="25"/>
    </row>
    <row r="348" spans="1:4" x14ac:dyDescent="0.2">
      <c r="A348" s="27"/>
      <c r="B348" s="391"/>
      <c r="C348" s="25"/>
      <c r="D348" s="25"/>
    </row>
    <row r="349" spans="1:4" x14ac:dyDescent="0.2">
      <c r="A349" s="3"/>
      <c r="B349" s="514"/>
      <c r="C349" s="28"/>
      <c r="D349" s="28"/>
    </row>
    <row r="350" spans="1:4" x14ac:dyDescent="0.2">
      <c r="A350" s="3"/>
      <c r="B350" s="391"/>
      <c r="C350" s="3"/>
      <c r="D350" s="3"/>
    </row>
    <row r="351" spans="1:4" x14ac:dyDescent="0.2">
      <c r="A351" s="3"/>
      <c r="B351" s="391"/>
      <c r="C351" s="3"/>
      <c r="D351" s="3"/>
    </row>
    <row r="352" spans="1:4" x14ac:dyDescent="0.2">
      <c r="A352" s="3"/>
      <c r="B352" s="391"/>
      <c r="C352" s="3"/>
      <c r="D352" s="3"/>
    </row>
    <row r="353" spans="1:4" x14ac:dyDescent="0.2">
      <c r="A353" s="3"/>
      <c r="B353" s="391"/>
      <c r="C353" s="3"/>
      <c r="D353" s="3"/>
    </row>
    <row r="354" spans="1:4" x14ac:dyDescent="0.2">
      <c r="A354" s="3"/>
      <c r="B354" s="391"/>
      <c r="C354" s="3"/>
      <c r="D354" s="3"/>
    </row>
    <row r="355" spans="1:4" x14ac:dyDescent="0.2">
      <c r="A355" s="3"/>
      <c r="B355" s="391"/>
      <c r="C355" s="3"/>
      <c r="D355" s="3"/>
    </row>
    <row r="356" spans="1:4" x14ac:dyDescent="0.2">
      <c r="A356" s="3"/>
      <c r="B356" s="391"/>
      <c r="C356" s="3"/>
      <c r="D356" s="3"/>
    </row>
    <row r="357" spans="1:4" x14ac:dyDescent="0.2">
      <c r="A357" s="3"/>
      <c r="B357" s="391"/>
      <c r="C357" s="3"/>
      <c r="D357" s="3"/>
    </row>
    <row r="358" spans="1:4" x14ac:dyDescent="0.2">
      <c r="A358" s="3"/>
      <c r="B358" s="391"/>
      <c r="C358" s="3"/>
      <c r="D358" s="3"/>
    </row>
    <row r="359" spans="1:4" x14ac:dyDescent="0.2">
      <c r="A359" s="3"/>
      <c r="B359" s="391"/>
      <c r="C359" s="3"/>
      <c r="D359" s="3"/>
    </row>
    <row r="360" spans="1:4" x14ac:dyDescent="0.2">
      <c r="A360" s="3"/>
      <c r="B360" s="391"/>
      <c r="C360" s="3"/>
      <c r="D360" s="3"/>
    </row>
    <row r="361" spans="1:4" x14ac:dyDescent="0.2">
      <c r="A361" s="3"/>
      <c r="B361" s="391"/>
      <c r="C361" s="3"/>
      <c r="D361" s="3"/>
    </row>
    <row r="362" spans="1:4" x14ac:dyDescent="0.2">
      <c r="A362" s="3"/>
      <c r="B362" s="391"/>
      <c r="C362" s="3"/>
      <c r="D362" s="3"/>
    </row>
    <row r="363" spans="1:4" x14ac:dyDescent="0.2">
      <c r="A363" s="3"/>
      <c r="B363" s="391"/>
      <c r="C363" s="3"/>
      <c r="D363" s="3"/>
    </row>
    <row r="364" spans="1:4" x14ac:dyDescent="0.2">
      <c r="A364" s="3"/>
      <c r="B364" s="391"/>
      <c r="C364" s="3"/>
      <c r="D364" s="3"/>
    </row>
    <row r="365" spans="1:4" x14ac:dyDescent="0.2">
      <c r="A365" s="3"/>
      <c r="B365" s="391"/>
      <c r="C365" s="3"/>
      <c r="D365" s="3"/>
    </row>
    <row r="366" spans="1:4" x14ac:dyDescent="0.2">
      <c r="A366" s="3"/>
      <c r="B366" s="391"/>
      <c r="C366" s="3"/>
      <c r="D366" s="3"/>
    </row>
    <row r="367" spans="1:4" x14ac:dyDescent="0.2">
      <c r="A367" s="3"/>
      <c r="B367" s="391"/>
      <c r="C367" s="3"/>
      <c r="D367" s="3"/>
    </row>
    <row r="368" spans="1:4" x14ac:dyDescent="0.2">
      <c r="A368" s="3"/>
      <c r="B368" s="391"/>
      <c r="C368" s="3"/>
      <c r="D368" s="3"/>
    </row>
    <row r="369" spans="1:4" x14ac:dyDescent="0.2">
      <c r="A369" s="3"/>
      <c r="B369" s="391"/>
      <c r="C369" s="3"/>
      <c r="D369" s="3"/>
    </row>
    <row r="370" spans="1:4" x14ac:dyDescent="0.2">
      <c r="A370" s="3"/>
      <c r="B370" s="391"/>
      <c r="C370" s="3"/>
      <c r="D370" s="3"/>
    </row>
    <row r="371" spans="1:4" x14ac:dyDescent="0.2">
      <c r="A371" s="3"/>
      <c r="B371" s="391"/>
      <c r="C371" s="3"/>
      <c r="D371" s="3"/>
    </row>
    <row r="372" spans="1:4" x14ac:dyDescent="0.2">
      <c r="A372" s="3"/>
      <c r="B372" s="391"/>
      <c r="C372" s="3"/>
      <c r="D372" s="3"/>
    </row>
    <row r="373" spans="1:4" x14ac:dyDescent="0.2">
      <c r="A373" s="3"/>
      <c r="B373" s="391"/>
      <c r="C373" s="3"/>
      <c r="D373" s="3"/>
    </row>
    <row r="374" spans="1:4" x14ac:dyDescent="0.2">
      <c r="A374" s="3"/>
      <c r="B374" s="391"/>
      <c r="C374" s="3"/>
      <c r="D374" s="3"/>
    </row>
    <row r="375" spans="1:4" x14ac:dyDescent="0.2">
      <c r="A375" s="3"/>
      <c r="B375" s="391"/>
      <c r="C375" s="3"/>
      <c r="D375" s="3"/>
    </row>
    <row r="376" spans="1:4" x14ac:dyDescent="0.2">
      <c r="A376" s="3"/>
      <c r="B376" s="391"/>
      <c r="C376" s="3"/>
      <c r="D376" s="3"/>
    </row>
    <row r="377" spans="1:4" x14ac:dyDescent="0.2">
      <c r="A377" s="3"/>
      <c r="B377" s="391"/>
      <c r="C377" s="3"/>
      <c r="D377" s="3"/>
    </row>
    <row r="378" spans="1:4" x14ac:dyDescent="0.2">
      <c r="A378" s="3"/>
      <c r="B378" s="391"/>
      <c r="C378" s="3"/>
      <c r="D378" s="3"/>
    </row>
    <row r="379" spans="1:4" x14ac:dyDescent="0.2">
      <c r="A379" s="3"/>
      <c r="B379" s="391"/>
      <c r="C379" s="3"/>
      <c r="D379" s="3"/>
    </row>
    <row r="380" spans="1:4" x14ac:dyDescent="0.2">
      <c r="A380" s="3"/>
      <c r="B380" s="391"/>
      <c r="C380" s="3"/>
      <c r="D380" s="3"/>
    </row>
    <row r="381" spans="1:4" x14ac:dyDescent="0.2">
      <c r="A381" s="3"/>
      <c r="B381" s="391"/>
      <c r="C381" s="3"/>
      <c r="D381" s="3"/>
    </row>
    <row r="382" spans="1:4" x14ac:dyDescent="0.2">
      <c r="A382" s="3"/>
      <c r="B382" s="391"/>
      <c r="C382" s="3"/>
      <c r="D382" s="3"/>
    </row>
    <row r="383" spans="1:4" x14ac:dyDescent="0.2">
      <c r="A383" s="3"/>
      <c r="B383" s="391"/>
      <c r="C383" s="3"/>
      <c r="D383" s="3"/>
    </row>
    <row r="384" spans="1:4" x14ac:dyDescent="0.2">
      <c r="A384" s="3"/>
      <c r="B384" s="391"/>
      <c r="C384" s="3"/>
      <c r="D384" s="3"/>
    </row>
    <row r="385" spans="1:4" x14ac:dyDescent="0.2">
      <c r="A385" s="3"/>
      <c r="B385" s="391"/>
      <c r="C385" s="3"/>
      <c r="D385" s="3"/>
    </row>
    <row r="386" spans="1:4" x14ac:dyDescent="0.2">
      <c r="A386" s="3"/>
      <c r="B386" s="391"/>
      <c r="C386" s="3"/>
      <c r="D386" s="3"/>
    </row>
    <row r="387" spans="1:4" x14ac:dyDescent="0.2">
      <c r="A387" s="3"/>
      <c r="B387" s="391"/>
      <c r="C387" s="3"/>
      <c r="D387" s="3"/>
    </row>
    <row r="388" spans="1:4" x14ac:dyDescent="0.2">
      <c r="A388" s="3"/>
      <c r="B388" s="391"/>
      <c r="C388" s="3"/>
      <c r="D388" s="3"/>
    </row>
    <row r="389" spans="1:4" x14ac:dyDescent="0.2">
      <c r="A389" s="3"/>
      <c r="B389" s="391"/>
      <c r="C389" s="3"/>
      <c r="D389" s="3"/>
    </row>
    <row r="390" spans="1:4" x14ac:dyDescent="0.2">
      <c r="A390" s="3"/>
      <c r="B390" s="391"/>
      <c r="C390" s="3"/>
      <c r="D390" s="3"/>
    </row>
    <row r="391" spans="1:4" x14ac:dyDescent="0.2">
      <c r="B391" s="391"/>
      <c r="C391" s="3"/>
      <c r="D391" s="3"/>
    </row>
  </sheetData>
  <mergeCells count="6">
    <mergeCell ref="J260:K260"/>
    <mergeCell ref="F265:I265"/>
    <mergeCell ref="A1:D1"/>
    <mergeCell ref="A2:D2"/>
    <mergeCell ref="E7:E8"/>
    <mergeCell ref="A3:D3"/>
  </mergeCells>
  <phoneticPr fontId="5" type="noConversion"/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82" orientation="portrait" r:id="rId1"/>
  <headerFooter alignWithMargins="0"/>
  <rowBreaks count="5" manualBreakCount="5">
    <brk id="69" max="4" man="1"/>
    <brk id="130" max="16383" man="1"/>
    <brk id="155" max="16383" man="1"/>
    <brk id="200" max="16383" man="1"/>
    <brk id="25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E49"/>
  <sheetViews>
    <sheetView view="pageBreakPreview" zoomScaleSheetLayoutView="100" workbookViewId="0">
      <selection activeCell="A3" sqref="A3:D3"/>
    </sheetView>
  </sheetViews>
  <sheetFormatPr defaultRowHeight="12.75" x14ac:dyDescent="0.2"/>
  <cols>
    <col min="1" max="1" width="51.85546875" customWidth="1"/>
    <col min="2" max="2" width="10.42578125" customWidth="1"/>
    <col min="3" max="3" width="10.28515625" customWidth="1"/>
    <col min="4" max="4" width="11.85546875" customWidth="1"/>
    <col min="5" max="5" width="14.7109375" bestFit="1" customWidth="1"/>
  </cols>
  <sheetData>
    <row r="1" spans="1:5" x14ac:dyDescent="0.2">
      <c r="A1" s="591" t="s">
        <v>429</v>
      </c>
      <c r="B1" s="592"/>
      <c r="C1" s="592"/>
      <c r="D1" s="592"/>
    </row>
    <row r="2" spans="1:5" x14ac:dyDescent="0.2">
      <c r="A2" s="603" t="s">
        <v>379</v>
      </c>
      <c r="B2" s="587"/>
      <c r="C2" s="587"/>
      <c r="D2" s="587"/>
    </row>
    <row r="3" spans="1:5" ht="29.25" customHeight="1" x14ac:dyDescent="0.2">
      <c r="A3" s="604" t="s">
        <v>511</v>
      </c>
      <c r="B3" s="605"/>
      <c r="C3" s="604"/>
      <c r="D3" s="604"/>
    </row>
    <row r="4" spans="1:5" x14ac:dyDescent="0.2">
      <c r="A4" s="1"/>
      <c r="B4" s="2"/>
      <c r="C4" s="606" t="s">
        <v>184</v>
      </c>
      <c r="D4" s="606"/>
    </row>
    <row r="5" spans="1:5" ht="13.5" thickBot="1" x14ac:dyDescent="0.25">
      <c r="A5" s="1"/>
      <c r="B5" s="2"/>
      <c r="C5" s="602" t="s">
        <v>295</v>
      </c>
      <c r="D5" s="602"/>
    </row>
    <row r="6" spans="1:5" ht="13.5" thickBot="1" x14ac:dyDescent="0.25">
      <c r="A6" s="597" t="s">
        <v>34</v>
      </c>
      <c r="B6" s="598"/>
      <c r="C6" s="598"/>
      <c r="D6" s="598"/>
      <c r="E6" s="599"/>
    </row>
    <row r="7" spans="1:5" x14ac:dyDescent="0.2">
      <c r="A7" s="4" t="s">
        <v>11</v>
      </c>
      <c r="B7" s="60" t="s">
        <v>8</v>
      </c>
      <c r="C7" s="61"/>
      <c r="D7" s="348" t="s">
        <v>9</v>
      </c>
      <c r="E7" s="600" t="s">
        <v>33</v>
      </c>
    </row>
    <row r="8" spans="1:5" ht="13.5" thickBot="1" x14ac:dyDescent="0.25">
      <c r="A8" s="5"/>
      <c r="B8" s="9" t="s">
        <v>20</v>
      </c>
      <c r="C8" s="6" t="s">
        <v>10</v>
      </c>
      <c r="D8" s="349"/>
      <c r="E8" s="601"/>
    </row>
    <row r="9" spans="1:5" s="272" customFormat="1" x14ac:dyDescent="0.2">
      <c r="A9" s="297" t="s">
        <v>337</v>
      </c>
      <c r="B9" s="520">
        <f>SUM(B10:B12)</f>
        <v>19453</v>
      </c>
      <c r="C9" s="271">
        <f>SUM(C10:C12)</f>
        <v>30356</v>
      </c>
      <c r="D9" s="350"/>
      <c r="E9" s="345"/>
    </row>
    <row r="10" spans="1:5" x14ac:dyDescent="0.2">
      <c r="A10" s="530" t="s">
        <v>365</v>
      </c>
      <c r="B10" s="307">
        <v>10503</v>
      </c>
      <c r="C10" s="10">
        <v>17381</v>
      </c>
      <c r="D10" s="351"/>
      <c r="E10" s="298"/>
    </row>
    <row r="11" spans="1:5" x14ac:dyDescent="0.2">
      <c r="A11" s="530" t="s">
        <v>366</v>
      </c>
      <c r="B11" s="536">
        <v>1819</v>
      </c>
      <c r="C11" s="10">
        <v>2853</v>
      </c>
      <c r="D11" s="17"/>
      <c r="E11" s="298"/>
    </row>
    <row r="12" spans="1:5" x14ac:dyDescent="0.2">
      <c r="A12" s="531" t="s">
        <v>367</v>
      </c>
      <c r="B12" s="307">
        <v>7131</v>
      </c>
      <c r="C12" s="20">
        <v>10122</v>
      </c>
      <c r="D12" s="441"/>
      <c r="E12" s="298"/>
    </row>
    <row r="13" spans="1:5" x14ac:dyDescent="0.2">
      <c r="A13" s="365"/>
      <c r="B13" s="508"/>
      <c r="C13" s="366"/>
      <c r="D13" s="367"/>
      <c r="E13" s="298"/>
    </row>
    <row r="14" spans="1:5" s="274" customFormat="1" x14ac:dyDescent="0.2">
      <c r="A14" s="299" t="s">
        <v>12</v>
      </c>
      <c r="B14" s="413">
        <v>1000</v>
      </c>
      <c r="C14" s="273">
        <v>1160</v>
      </c>
      <c r="D14" s="353"/>
      <c r="E14" s="346"/>
    </row>
    <row r="15" spans="1:5" s="274" customFormat="1" x14ac:dyDescent="0.2">
      <c r="A15" s="299" t="s">
        <v>13</v>
      </c>
      <c r="B15" s="275">
        <v>14778</v>
      </c>
      <c r="C15" s="567">
        <v>26033</v>
      </c>
      <c r="D15" s="273"/>
      <c r="E15" s="346"/>
    </row>
    <row r="16" spans="1:5" s="274" customFormat="1" x14ac:dyDescent="0.2">
      <c r="A16" s="299" t="s">
        <v>335</v>
      </c>
      <c r="B16" s="275">
        <v>0</v>
      </c>
      <c r="C16" s="273">
        <v>6728</v>
      </c>
      <c r="D16" s="353"/>
      <c r="E16" s="346"/>
    </row>
    <row r="17" spans="1:5" x14ac:dyDescent="0.2">
      <c r="A17" s="300"/>
      <c r="B17" s="387"/>
      <c r="C17" s="62"/>
      <c r="D17" s="354"/>
      <c r="E17" s="301"/>
    </row>
    <row r="18" spans="1:5" s="276" customFormat="1" x14ac:dyDescent="0.2">
      <c r="A18" s="302" t="s">
        <v>293</v>
      </c>
      <c r="B18" s="413">
        <f>B19+B29</f>
        <v>10143</v>
      </c>
      <c r="C18" s="275">
        <f>C19+C29</f>
        <v>10143</v>
      </c>
      <c r="D18" s="355"/>
      <c r="E18" s="346"/>
    </row>
    <row r="19" spans="1:5" s="43" customFormat="1" x14ac:dyDescent="0.2">
      <c r="A19" s="32" t="s">
        <v>368</v>
      </c>
      <c r="B19" s="384">
        <f>SUM(B20:B28)</f>
        <v>9683</v>
      </c>
      <c r="C19" s="33">
        <v>9683</v>
      </c>
      <c r="D19" s="157"/>
      <c r="E19" s="298"/>
    </row>
    <row r="20" spans="1:5" x14ac:dyDescent="0.2">
      <c r="A20" s="31" t="s">
        <v>289</v>
      </c>
      <c r="B20" s="383">
        <v>87</v>
      </c>
      <c r="C20" s="20">
        <v>87</v>
      </c>
      <c r="D20" s="351"/>
      <c r="E20" s="298"/>
    </row>
    <row r="21" spans="1:5" x14ac:dyDescent="0.2">
      <c r="A21" s="31" t="s">
        <v>329</v>
      </c>
      <c r="B21" s="383">
        <v>30</v>
      </c>
      <c r="C21" s="20">
        <v>30</v>
      </c>
      <c r="D21" s="351"/>
      <c r="E21" s="298"/>
    </row>
    <row r="22" spans="1:5" x14ac:dyDescent="0.2">
      <c r="A22" s="31" t="s">
        <v>433</v>
      </c>
      <c r="B22" s="383">
        <v>150</v>
      </c>
      <c r="C22" s="20">
        <v>150</v>
      </c>
      <c r="D22" s="351"/>
      <c r="E22" s="298"/>
    </row>
    <row r="23" spans="1:5" x14ac:dyDescent="0.2">
      <c r="A23" s="31" t="s">
        <v>432</v>
      </c>
      <c r="B23" s="383">
        <v>4482</v>
      </c>
      <c r="C23" s="20">
        <v>4482</v>
      </c>
      <c r="D23" s="351"/>
      <c r="E23" s="298"/>
    </row>
    <row r="24" spans="1:5" x14ac:dyDescent="0.2">
      <c r="A24" s="31" t="s">
        <v>220</v>
      </c>
      <c r="B24" s="383">
        <v>4759</v>
      </c>
      <c r="C24" s="20">
        <v>4759</v>
      </c>
      <c r="D24" s="351"/>
      <c r="E24" s="298"/>
    </row>
    <row r="25" spans="1:5" x14ac:dyDescent="0.2">
      <c r="A25" s="31" t="s">
        <v>221</v>
      </c>
      <c r="B25" s="307">
        <v>100</v>
      </c>
      <c r="C25" s="20">
        <v>100</v>
      </c>
      <c r="D25" s="351"/>
      <c r="E25" s="298"/>
    </row>
    <row r="26" spans="1:5" x14ac:dyDescent="0.2">
      <c r="A26" s="31" t="s">
        <v>453</v>
      </c>
      <c r="B26" s="307">
        <v>20</v>
      </c>
      <c r="C26" s="20">
        <v>20</v>
      </c>
      <c r="D26" s="351"/>
      <c r="E26" s="298"/>
    </row>
    <row r="27" spans="1:5" x14ac:dyDescent="0.2">
      <c r="A27" s="31" t="s">
        <v>339</v>
      </c>
      <c r="B27" s="307">
        <v>10</v>
      </c>
      <c r="C27" s="20">
        <v>10</v>
      </c>
      <c r="D27" s="351"/>
      <c r="E27" s="298"/>
    </row>
    <row r="28" spans="1:5" x14ac:dyDescent="0.2">
      <c r="A28" s="31" t="s">
        <v>338</v>
      </c>
      <c r="B28" s="307">
        <v>45</v>
      </c>
      <c r="C28" s="20">
        <v>45</v>
      </c>
      <c r="D28" s="351"/>
      <c r="E28" s="298"/>
    </row>
    <row r="29" spans="1:5" s="43" customFormat="1" x14ac:dyDescent="0.2">
      <c r="A29" s="32" t="s">
        <v>369</v>
      </c>
      <c r="B29" s="180">
        <v>460</v>
      </c>
      <c r="C29" s="33">
        <v>460</v>
      </c>
      <c r="D29" s="356"/>
      <c r="E29" s="298"/>
    </row>
    <row r="30" spans="1:5" s="43" customFormat="1" x14ac:dyDescent="0.2">
      <c r="A30" s="303"/>
      <c r="B30" s="387"/>
      <c r="C30" s="64"/>
      <c r="D30" s="357"/>
      <c r="E30" s="298"/>
    </row>
    <row r="31" spans="1:5" s="274" customFormat="1" x14ac:dyDescent="0.2">
      <c r="A31" s="302" t="s">
        <v>375</v>
      </c>
      <c r="B31" s="413">
        <f>B32</f>
        <v>200</v>
      </c>
      <c r="C31" s="275">
        <f>C32+C33</f>
        <v>205</v>
      </c>
      <c r="D31" s="355"/>
      <c r="E31" s="304"/>
    </row>
    <row r="32" spans="1:5" x14ac:dyDescent="0.2">
      <c r="A32" s="468" t="s">
        <v>454</v>
      </c>
      <c r="B32" s="383">
        <v>200</v>
      </c>
      <c r="C32" s="307">
        <v>200</v>
      </c>
      <c r="D32" s="351"/>
      <c r="E32" s="298"/>
    </row>
    <row r="33" spans="1:5" x14ac:dyDescent="0.2">
      <c r="A33" s="568"/>
      <c r="B33" s="561">
        <v>0</v>
      </c>
      <c r="C33" s="569">
        <v>5</v>
      </c>
      <c r="D33" s="367"/>
      <c r="E33" s="298"/>
    </row>
    <row r="34" spans="1:5" s="43" customFormat="1" x14ac:dyDescent="0.2">
      <c r="A34" s="576" t="s">
        <v>485</v>
      </c>
      <c r="B34" s="563">
        <v>0</v>
      </c>
      <c r="C34" s="564">
        <v>360</v>
      </c>
      <c r="D34" s="577"/>
      <c r="E34" s="301"/>
    </row>
    <row r="35" spans="1:5" x14ac:dyDescent="0.2">
      <c r="A35" s="292"/>
      <c r="B35" s="442"/>
      <c r="C35" s="63"/>
      <c r="D35" s="352"/>
      <c r="E35" s="298"/>
    </row>
    <row r="36" spans="1:5" s="274" customFormat="1" x14ac:dyDescent="0.2">
      <c r="A36" s="299" t="s">
        <v>36</v>
      </c>
      <c r="B36" s="413">
        <f>B37+B42</f>
        <v>16503</v>
      </c>
      <c r="C36" s="273">
        <f>C37+C42</f>
        <v>7368</v>
      </c>
      <c r="D36" s="353"/>
      <c r="E36" s="304"/>
    </row>
    <row r="37" spans="1:5" x14ac:dyDescent="0.2">
      <c r="A37" s="150" t="s">
        <v>370</v>
      </c>
      <c r="B37" s="396">
        <f>B38+B40</f>
        <v>15855</v>
      </c>
      <c r="C37" s="33">
        <v>6720</v>
      </c>
      <c r="D37" s="358"/>
      <c r="E37" s="347"/>
    </row>
    <row r="38" spans="1:5" x14ac:dyDescent="0.2">
      <c r="A38" s="305" t="s">
        <v>14</v>
      </c>
      <c r="B38" s="145">
        <v>14415</v>
      </c>
      <c r="C38" s="48">
        <v>287</v>
      </c>
      <c r="D38" s="370"/>
      <c r="E38" s="298"/>
    </row>
    <row r="39" spans="1:5" x14ac:dyDescent="0.2">
      <c r="A39" s="305" t="s">
        <v>482</v>
      </c>
      <c r="B39" s="145">
        <v>0</v>
      </c>
      <c r="C39" s="48">
        <v>4993</v>
      </c>
      <c r="D39" s="411"/>
      <c r="E39" s="298"/>
    </row>
    <row r="40" spans="1:5" x14ac:dyDescent="0.2">
      <c r="A40" s="305" t="s">
        <v>436</v>
      </c>
      <c r="B40" s="410">
        <v>1440</v>
      </c>
      <c r="C40" s="48">
        <v>1440</v>
      </c>
      <c r="D40" s="411"/>
      <c r="E40" s="298"/>
    </row>
    <row r="41" spans="1:5" x14ac:dyDescent="0.2">
      <c r="A41" s="305"/>
      <c r="B41" s="388"/>
      <c r="C41" s="48"/>
      <c r="D41" s="411"/>
      <c r="E41" s="298"/>
    </row>
    <row r="42" spans="1:5" x14ac:dyDescent="0.2">
      <c r="A42" s="150" t="s">
        <v>371</v>
      </c>
      <c r="B42" s="396">
        <f>B43</f>
        <v>648</v>
      </c>
      <c r="C42" s="396">
        <v>648</v>
      </c>
      <c r="D42" s="358"/>
      <c r="E42" s="298"/>
    </row>
    <row r="43" spans="1:5" x14ac:dyDescent="0.2">
      <c r="A43" s="305" t="s">
        <v>455</v>
      </c>
      <c r="B43" s="410">
        <v>648</v>
      </c>
      <c r="C43" s="10">
        <v>648</v>
      </c>
      <c r="D43" s="358"/>
      <c r="E43" s="298"/>
    </row>
    <row r="44" spans="1:5" x14ac:dyDescent="0.2">
      <c r="A44" s="306"/>
      <c r="B44" s="442"/>
      <c r="C44" s="58"/>
      <c r="D44" s="67"/>
      <c r="E44" s="298"/>
    </row>
    <row r="45" spans="1:5" s="274" customFormat="1" x14ac:dyDescent="0.2">
      <c r="A45" s="299" t="s">
        <v>200</v>
      </c>
      <c r="B45" s="413">
        <v>995</v>
      </c>
      <c r="C45" s="273">
        <v>995</v>
      </c>
      <c r="D45" s="353"/>
      <c r="E45" s="304"/>
    </row>
    <row r="46" spans="1:5" s="575" customFormat="1" x14ac:dyDescent="0.2">
      <c r="A46" s="295"/>
      <c r="B46" s="560"/>
      <c r="C46" s="185"/>
      <c r="D46" s="573"/>
      <c r="E46" s="574"/>
    </row>
    <row r="47" spans="1:5" s="274" customFormat="1" x14ac:dyDescent="0.2">
      <c r="A47" s="570" t="s">
        <v>484</v>
      </c>
      <c r="B47" s="563">
        <v>0</v>
      </c>
      <c r="C47" s="571">
        <v>160</v>
      </c>
      <c r="D47" s="572"/>
      <c r="E47" s="304"/>
    </row>
    <row r="48" spans="1:5" x14ac:dyDescent="0.2">
      <c r="A48" s="294"/>
      <c r="B48" s="389"/>
      <c r="C48" s="66"/>
      <c r="D48" s="342"/>
      <c r="E48" s="298"/>
    </row>
    <row r="49" spans="1:5" x14ac:dyDescent="0.2">
      <c r="A49" s="56" t="s">
        <v>483</v>
      </c>
      <c r="B49" s="415">
        <f>SUM(B31,B18,B14,B9,B15,B16,B45,B36)</f>
        <v>63072</v>
      </c>
      <c r="C49" s="13">
        <f>SUM(C31,C18,C14,C9,C15,C16,C45,C36,C47,C34)</f>
        <v>83508</v>
      </c>
      <c r="D49" s="340"/>
      <c r="E49" s="298"/>
    </row>
  </sheetData>
  <mergeCells count="7">
    <mergeCell ref="A6:E6"/>
    <mergeCell ref="E7:E8"/>
    <mergeCell ref="C5:D5"/>
    <mergeCell ref="A1:D1"/>
    <mergeCell ref="A2:D2"/>
    <mergeCell ref="A3:D3"/>
    <mergeCell ref="C4:D4"/>
  </mergeCells>
  <phoneticPr fontId="5" type="noConversion"/>
  <pageMargins left="0.75" right="0.75" top="1" bottom="1" header="0.5" footer="0.5"/>
  <pageSetup paperSize="9" scale="94" orientation="portrait" r:id="rId1"/>
  <headerFooter alignWithMargins="0"/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D33"/>
  <sheetViews>
    <sheetView view="pageBreakPreview" zoomScaleSheetLayoutView="100" workbookViewId="0">
      <selection activeCell="A4" sqref="A4:D4"/>
    </sheetView>
  </sheetViews>
  <sheetFormatPr defaultRowHeight="12.75" x14ac:dyDescent="0.2"/>
  <cols>
    <col min="1" max="1" width="51" customWidth="1"/>
    <col min="2" max="2" width="10.7109375" customWidth="1"/>
    <col min="3" max="3" width="12.85546875" customWidth="1"/>
    <col min="4" max="4" width="13.140625" customWidth="1"/>
  </cols>
  <sheetData>
    <row r="1" spans="1:4" x14ac:dyDescent="0.2">
      <c r="A1" s="591" t="s">
        <v>429</v>
      </c>
      <c r="B1" s="592"/>
      <c r="C1" s="592"/>
      <c r="D1" s="592"/>
    </row>
    <row r="2" spans="1:4" x14ac:dyDescent="0.2">
      <c r="A2" s="603" t="s">
        <v>379</v>
      </c>
      <c r="B2" s="587"/>
      <c r="C2" s="587"/>
      <c r="D2" s="587"/>
    </row>
    <row r="3" spans="1:4" x14ac:dyDescent="0.2">
      <c r="A3" s="611" t="s">
        <v>19</v>
      </c>
      <c r="B3" s="587"/>
      <c r="C3" s="587"/>
      <c r="D3" s="587"/>
    </row>
    <row r="4" spans="1:4" x14ac:dyDescent="0.2">
      <c r="A4" s="612" t="s">
        <v>511</v>
      </c>
      <c r="B4" s="613"/>
      <c r="C4" s="613"/>
      <c r="D4" s="613"/>
    </row>
    <row r="5" spans="1:4" x14ac:dyDescent="0.2">
      <c r="A5" s="141"/>
      <c r="B5" s="140"/>
      <c r="C5" s="140"/>
      <c r="D5" s="199" t="s">
        <v>213</v>
      </c>
    </row>
    <row r="6" spans="1:4" ht="13.5" thickBot="1" x14ac:dyDescent="0.25">
      <c r="A6" s="15"/>
      <c r="B6" s="16"/>
      <c r="C6" s="607" t="s">
        <v>294</v>
      </c>
      <c r="D6" s="608"/>
    </row>
    <row r="7" spans="1:4" ht="13.5" thickBot="1" x14ac:dyDescent="0.25">
      <c r="A7" s="22" t="s">
        <v>15</v>
      </c>
      <c r="B7" s="36" t="s">
        <v>21</v>
      </c>
      <c r="C7" s="37" t="s">
        <v>16</v>
      </c>
      <c r="D7" s="38" t="s">
        <v>9</v>
      </c>
    </row>
    <row r="8" spans="1:4" x14ac:dyDescent="0.2">
      <c r="A8" s="155" t="s">
        <v>188</v>
      </c>
      <c r="B8" s="551">
        <v>312</v>
      </c>
      <c r="C8" s="493">
        <v>312</v>
      </c>
      <c r="D8" s="494"/>
    </row>
    <row r="9" spans="1:4" x14ac:dyDescent="0.2">
      <c r="A9" s="115" t="s">
        <v>189</v>
      </c>
      <c r="B9" s="383">
        <v>562</v>
      </c>
      <c r="C9" s="177">
        <v>562</v>
      </c>
      <c r="D9" s="333"/>
    </row>
    <row r="10" spans="1:4" x14ac:dyDescent="0.2">
      <c r="A10" s="495" t="s">
        <v>372</v>
      </c>
      <c r="B10" s="383">
        <v>13904</v>
      </c>
      <c r="C10" s="307">
        <v>25159</v>
      </c>
      <c r="D10" s="335"/>
    </row>
    <row r="11" spans="1:4" x14ac:dyDescent="0.2">
      <c r="A11" s="491" t="s">
        <v>373</v>
      </c>
      <c r="B11" s="521">
        <v>456</v>
      </c>
      <c r="C11" s="189">
        <v>2656</v>
      </c>
      <c r="D11" s="492"/>
    </row>
    <row r="12" spans="1:4" x14ac:dyDescent="0.2">
      <c r="A12" s="359" t="s">
        <v>457</v>
      </c>
      <c r="B12" s="521">
        <v>192</v>
      </c>
      <c r="C12" s="189">
        <v>392</v>
      </c>
      <c r="D12" s="189"/>
    </row>
    <row r="13" spans="1:4" x14ac:dyDescent="0.2">
      <c r="A13" s="359" t="s">
        <v>486</v>
      </c>
      <c r="B13" s="521">
        <v>0</v>
      </c>
      <c r="C13" s="189">
        <v>4328</v>
      </c>
      <c r="D13" s="189"/>
    </row>
    <row r="14" spans="1:4" ht="13.5" thickBot="1" x14ac:dyDescent="0.25">
      <c r="A14" s="359" t="s">
        <v>487</v>
      </c>
      <c r="B14" s="552">
        <v>0</v>
      </c>
      <c r="C14" s="186">
        <v>4993</v>
      </c>
      <c r="D14" s="496"/>
    </row>
    <row r="15" spans="1:4" ht="13.5" thickBot="1" x14ac:dyDescent="0.25">
      <c r="A15" s="497" t="s">
        <v>376</v>
      </c>
      <c r="B15" s="498">
        <f>B8+B9+B10+B11+B14+B12</f>
        <v>15426</v>
      </c>
      <c r="C15" s="498">
        <f>SUM(C8:C14)</f>
        <v>38402</v>
      </c>
      <c r="D15" s="498"/>
    </row>
    <row r="16" spans="1:4" x14ac:dyDescent="0.2">
      <c r="A16" s="360"/>
      <c r="B16" s="392"/>
      <c r="C16" s="187"/>
      <c r="D16" s="187"/>
    </row>
    <row r="17" spans="1:4" ht="13.5" thickBot="1" x14ac:dyDescent="0.25">
      <c r="A17" s="360"/>
      <c r="B17" s="392"/>
      <c r="C17" s="609" t="s">
        <v>294</v>
      </c>
      <c r="D17" s="610"/>
    </row>
    <row r="18" spans="1:4" ht="13.5" thickBot="1" x14ac:dyDescent="0.25">
      <c r="A18" s="23" t="s">
        <v>17</v>
      </c>
      <c r="B18" s="416" t="s">
        <v>21</v>
      </c>
      <c r="C18" s="204" t="s">
        <v>16</v>
      </c>
      <c r="D18" s="313" t="s">
        <v>9</v>
      </c>
    </row>
    <row r="19" spans="1:4" x14ac:dyDescent="0.2">
      <c r="A19" s="163" t="s">
        <v>331</v>
      </c>
      <c r="B19" s="496">
        <f>SUM(B20:B25)</f>
        <v>14778</v>
      </c>
      <c r="C19" s="188">
        <f>SUM(C20:C25)</f>
        <v>26033</v>
      </c>
      <c r="D19" s="188"/>
    </row>
    <row r="20" spans="1:4" x14ac:dyDescent="0.2">
      <c r="A20" s="362" t="s">
        <v>298</v>
      </c>
      <c r="B20" s="409">
        <v>562</v>
      </c>
      <c r="C20" s="191">
        <v>562</v>
      </c>
      <c r="D20" s="189"/>
    </row>
    <row r="21" spans="1:4" x14ac:dyDescent="0.2">
      <c r="A21" s="361" t="s">
        <v>23</v>
      </c>
      <c r="B21" s="409">
        <v>312</v>
      </c>
      <c r="C21" s="191">
        <v>312</v>
      </c>
      <c r="D21" s="192"/>
    </row>
    <row r="22" spans="1:4" x14ac:dyDescent="0.2">
      <c r="A22" s="363" t="s">
        <v>452</v>
      </c>
      <c r="B22" s="525">
        <v>13904</v>
      </c>
      <c r="C22" s="191">
        <v>13904</v>
      </c>
      <c r="D22" s="192"/>
    </row>
    <row r="23" spans="1:4" x14ac:dyDescent="0.2">
      <c r="A23" s="363" t="s">
        <v>488</v>
      </c>
      <c r="B23" s="525">
        <v>0</v>
      </c>
      <c r="C23" s="191">
        <v>5000</v>
      </c>
      <c r="D23" s="192"/>
    </row>
    <row r="24" spans="1:4" x14ac:dyDescent="0.2">
      <c r="A24" s="363" t="s">
        <v>489</v>
      </c>
      <c r="B24" s="525">
        <v>0</v>
      </c>
      <c r="C24" s="191">
        <v>6255</v>
      </c>
      <c r="D24" s="192"/>
    </row>
    <row r="25" spans="1:4" x14ac:dyDescent="0.2">
      <c r="A25" s="363"/>
      <c r="B25" s="369"/>
      <c r="C25" s="191"/>
      <c r="D25" s="192"/>
    </row>
    <row r="26" spans="1:4" x14ac:dyDescent="0.2">
      <c r="A26" s="469" t="s">
        <v>332</v>
      </c>
      <c r="B26" s="408">
        <v>0</v>
      </c>
      <c r="C26" s="188">
        <v>6728</v>
      </c>
      <c r="D26" s="188"/>
    </row>
    <row r="27" spans="1:4" x14ac:dyDescent="0.2">
      <c r="A27" s="163" t="s">
        <v>374</v>
      </c>
      <c r="B27" s="496">
        <f>B29</f>
        <v>648</v>
      </c>
      <c r="C27" s="188">
        <v>5641</v>
      </c>
      <c r="D27" s="188"/>
    </row>
    <row r="28" spans="1:4" x14ac:dyDescent="0.2">
      <c r="A28" s="578" t="s">
        <v>490</v>
      </c>
      <c r="B28" s="524">
        <v>0</v>
      </c>
      <c r="C28" s="524">
        <v>4993</v>
      </c>
      <c r="D28" s="192"/>
    </row>
    <row r="29" spans="1:4" ht="13.5" thickBot="1" x14ac:dyDescent="0.25">
      <c r="A29" s="363" t="s">
        <v>456</v>
      </c>
      <c r="B29" s="524">
        <v>648</v>
      </c>
      <c r="C29" s="189">
        <v>648</v>
      </c>
      <c r="D29" s="190"/>
    </row>
    <row r="30" spans="1:4" ht="13.5" thickBot="1" x14ac:dyDescent="0.25">
      <c r="A30" s="419" t="s">
        <v>377</v>
      </c>
      <c r="B30" s="420">
        <f>SUM(B19+B26+B27)</f>
        <v>15426</v>
      </c>
      <c r="C30" s="420">
        <f>SUM(C19+C26+C27)</f>
        <v>38402</v>
      </c>
      <c r="D30" s="420"/>
    </row>
    <row r="31" spans="1:4" x14ac:dyDescent="0.2">
      <c r="A31" s="1"/>
      <c r="B31" s="2"/>
      <c r="C31" s="1"/>
      <c r="D31" s="1"/>
    </row>
    <row r="32" spans="1:4" x14ac:dyDescent="0.2">
      <c r="A32" s="1"/>
      <c r="B32" s="2"/>
      <c r="C32" s="1"/>
      <c r="D32" s="1"/>
    </row>
    <row r="33" spans="1:4" x14ac:dyDescent="0.2">
      <c r="A33" s="1"/>
      <c r="B33" s="2"/>
      <c r="C33" s="1"/>
      <c r="D33" s="1"/>
    </row>
  </sheetData>
  <mergeCells count="6">
    <mergeCell ref="A1:D1"/>
    <mergeCell ref="C6:D6"/>
    <mergeCell ref="C17:D17"/>
    <mergeCell ref="A2:D2"/>
    <mergeCell ref="A3:D3"/>
    <mergeCell ref="A4:D4"/>
  </mergeCells>
  <phoneticPr fontId="5" type="noConversion"/>
  <pageMargins left="0.75" right="0.75" top="1" bottom="1" header="0.5" footer="0.5"/>
  <pageSetup paperSize="9" scale="9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D37"/>
  <sheetViews>
    <sheetView view="pageBreakPreview" zoomScaleSheetLayoutView="100" workbookViewId="0">
      <selection activeCell="A4" sqref="A4:D4"/>
    </sheetView>
  </sheetViews>
  <sheetFormatPr defaultRowHeight="12.75" x14ac:dyDescent="0.2"/>
  <cols>
    <col min="1" max="1" width="50.7109375" customWidth="1"/>
    <col min="2" max="2" width="10.7109375" customWidth="1"/>
    <col min="3" max="3" width="13.42578125" customWidth="1"/>
    <col min="4" max="4" width="13.140625" customWidth="1"/>
  </cols>
  <sheetData>
    <row r="1" spans="1:4" x14ac:dyDescent="0.2">
      <c r="A1" s="591" t="s">
        <v>429</v>
      </c>
      <c r="B1" s="592"/>
      <c r="C1" s="592"/>
      <c r="D1" s="592"/>
    </row>
    <row r="2" spans="1:4" x14ac:dyDescent="0.2">
      <c r="A2" s="603" t="s">
        <v>379</v>
      </c>
      <c r="B2" s="587"/>
      <c r="C2" s="587"/>
      <c r="D2" s="587"/>
    </row>
    <row r="3" spans="1:4" x14ac:dyDescent="0.2">
      <c r="A3" s="611" t="s">
        <v>190</v>
      </c>
      <c r="B3" s="587"/>
      <c r="C3" s="587"/>
      <c r="D3" s="587"/>
    </row>
    <row r="4" spans="1:4" x14ac:dyDescent="0.2">
      <c r="A4" s="612" t="s">
        <v>511</v>
      </c>
      <c r="B4" s="613"/>
      <c r="C4" s="613"/>
      <c r="D4" s="613"/>
    </row>
    <row r="5" spans="1:4" x14ac:dyDescent="0.2">
      <c r="A5" s="141"/>
      <c r="B5" s="140"/>
      <c r="C5" s="402"/>
      <c r="D5" s="199" t="s">
        <v>187</v>
      </c>
    </row>
    <row r="6" spans="1:4" ht="13.5" thickBot="1" x14ac:dyDescent="0.25">
      <c r="A6" s="15"/>
      <c r="B6" s="16"/>
      <c r="C6" s="607" t="s">
        <v>226</v>
      </c>
      <c r="D6" s="608"/>
    </row>
    <row r="7" spans="1:4" ht="13.5" thickBot="1" x14ac:dyDescent="0.25">
      <c r="A7" s="22" t="s">
        <v>238</v>
      </c>
      <c r="B7" s="36" t="s">
        <v>21</v>
      </c>
      <c r="C7" s="37" t="s">
        <v>16</v>
      </c>
      <c r="D7" s="38" t="s">
        <v>9</v>
      </c>
    </row>
    <row r="8" spans="1:4" x14ac:dyDescent="0.2">
      <c r="A8" s="155" t="s">
        <v>191</v>
      </c>
      <c r="B8" s="527">
        <v>24876</v>
      </c>
      <c r="C8" s="381">
        <v>25177</v>
      </c>
      <c r="D8" s="156"/>
    </row>
    <row r="9" spans="1:4" x14ac:dyDescent="0.2">
      <c r="A9" s="115" t="s">
        <v>192</v>
      </c>
      <c r="B9" s="145">
        <v>2445</v>
      </c>
      <c r="C9" s="375">
        <v>12060</v>
      </c>
      <c r="D9" s="152"/>
    </row>
    <row r="10" spans="1:4" x14ac:dyDescent="0.2">
      <c r="A10" s="115" t="s">
        <v>296</v>
      </c>
      <c r="B10" s="307">
        <v>4799</v>
      </c>
      <c r="C10" s="382">
        <v>2968</v>
      </c>
      <c r="D10" s="157"/>
    </row>
    <row r="11" spans="1:4" x14ac:dyDescent="0.2">
      <c r="A11" s="148" t="s">
        <v>297</v>
      </c>
      <c r="B11" s="145">
        <v>1505</v>
      </c>
      <c r="C11" s="375">
        <v>2135</v>
      </c>
      <c r="D11" s="157"/>
    </row>
    <row r="12" spans="1:4" x14ac:dyDescent="0.2">
      <c r="A12" s="148" t="s">
        <v>390</v>
      </c>
      <c r="B12" s="145">
        <f>SUM(B13:B14)</f>
        <v>14021</v>
      </c>
      <c r="C12" s="376">
        <v>2766</v>
      </c>
      <c r="D12" s="157"/>
    </row>
    <row r="13" spans="1:4" x14ac:dyDescent="0.2">
      <c r="A13" s="148" t="s">
        <v>193</v>
      </c>
      <c r="B13" s="145">
        <v>0</v>
      </c>
      <c r="C13" s="375">
        <v>0</v>
      </c>
      <c r="D13" s="152"/>
    </row>
    <row r="14" spans="1:4" ht="13.5" thickBot="1" x14ac:dyDescent="0.25">
      <c r="A14" s="359" t="s">
        <v>194</v>
      </c>
      <c r="B14" s="523">
        <v>14021</v>
      </c>
      <c r="C14" s="499">
        <v>77600</v>
      </c>
      <c r="D14" s="500"/>
    </row>
    <row r="15" spans="1:4" ht="13.5" thickBot="1" x14ac:dyDescent="0.25">
      <c r="A15" s="419" t="s">
        <v>378</v>
      </c>
      <c r="B15" s="421">
        <f>B8+B9+B10+B11+B12</f>
        <v>47646</v>
      </c>
      <c r="C15" s="421">
        <f>C8+C9+C10+C11+C12</f>
        <v>45106</v>
      </c>
      <c r="D15" s="420">
        <f>D8+D9+D10+D11+D12</f>
        <v>0</v>
      </c>
    </row>
    <row r="16" spans="1:4" x14ac:dyDescent="0.2">
      <c r="A16" s="15"/>
      <c r="B16" s="393"/>
      <c r="C16" s="15"/>
      <c r="D16" s="15"/>
    </row>
    <row r="17" spans="1:4" ht="13.5" thickBot="1" x14ac:dyDescent="0.25">
      <c r="A17" s="15"/>
      <c r="B17" s="393"/>
      <c r="C17" s="614" t="s">
        <v>225</v>
      </c>
      <c r="D17" s="608"/>
    </row>
    <row r="18" spans="1:4" ht="13.5" thickBot="1" x14ac:dyDescent="0.25">
      <c r="A18" s="23" t="s">
        <v>319</v>
      </c>
      <c r="B18" s="532" t="s">
        <v>21</v>
      </c>
      <c r="C18" s="309" t="s">
        <v>16</v>
      </c>
      <c r="D18" s="310" t="s">
        <v>9</v>
      </c>
    </row>
    <row r="19" spans="1:4" x14ac:dyDescent="0.2">
      <c r="A19" s="41" t="s">
        <v>93</v>
      </c>
      <c r="B19" s="39">
        <f>SUM(B20:B22)</f>
        <v>19453</v>
      </c>
      <c r="C19" s="374">
        <f>C20+C21+C22</f>
        <v>30356</v>
      </c>
      <c r="D19" s="153">
        <f>D20+D21+D22</f>
        <v>0</v>
      </c>
    </row>
    <row r="20" spans="1:4" x14ac:dyDescent="0.2">
      <c r="A20" s="278" t="s">
        <v>195</v>
      </c>
      <c r="B20" s="145">
        <v>10503</v>
      </c>
      <c r="C20" s="375">
        <v>17381</v>
      </c>
      <c r="D20" s="147"/>
    </row>
    <row r="21" spans="1:4" x14ac:dyDescent="0.2">
      <c r="A21" s="279" t="s">
        <v>39</v>
      </c>
      <c r="B21" s="145">
        <v>1819</v>
      </c>
      <c r="C21" s="376">
        <v>2853</v>
      </c>
      <c r="D21" s="133"/>
    </row>
    <row r="22" spans="1:4" x14ac:dyDescent="0.2">
      <c r="A22" s="279" t="s">
        <v>196</v>
      </c>
      <c r="B22" s="145">
        <v>7131</v>
      </c>
      <c r="C22" s="375">
        <v>10122</v>
      </c>
      <c r="D22" s="147"/>
    </row>
    <row r="23" spans="1:4" x14ac:dyDescent="0.2">
      <c r="A23" s="149"/>
      <c r="B23" s="394"/>
      <c r="C23" s="377"/>
      <c r="D23" s="159"/>
    </row>
    <row r="24" spans="1:4" x14ac:dyDescent="0.2">
      <c r="A24" s="277" t="s">
        <v>197</v>
      </c>
      <c r="B24" s="396">
        <v>1000</v>
      </c>
      <c r="C24" s="378">
        <v>1160</v>
      </c>
      <c r="D24" s="133"/>
    </row>
    <row r="25" spans="1:4" x14ac:dyDescent="0.2">
      <c r="A25" s="277" t="s">
        <v>491</v>
      </c>
      <c r="B25" s="396">
        <v>0</v>
      </c>
      <c r="C25" s="378">
        <v>360</v>
      </c>
      <c r="D25" s="133"/>
    </row>
    <row r="26" spans="1:4" x14ac:dyDescent="0.2">
      <c r="A26" s="277" t="s">
        <v>492</v>
      </c>
      <c r="B26" s="396">
        <v>0</v>
      </c>
      <c r="C26" s="378">
        <v>160</v>
      </c>
      <c r="D26" s="133"/>
    </row>
    <row r="27" spans="1:4" x14ac:dyDescent="0.2">
      <c r="A27" s="315" t="s">
        <v>494</v>
      </c>
      <c r="B27" s="33">
        <v>0</v>
      </c>
      <c r="C27" s="378">
        <v>0</v>
      </c>
      <c r="D27" s="151"/>
    </row>
    <row r="28" spans="1:4" x14ac:dyDescent="0.2">
      <c r="A28" s="277" t="s">
        <v>495</v>
      </c>
      <c r="B28" s="33">
        <v>10143</v>
      </c>
      <c r="C28" s="378">
        <v>10143</v>
      </c>
      <c r="D28" s="133"/>
    </row>
    <row r="29" spans="1:4" x14ac:dyDescent="0.2">
      <c r="A29" s="277" t="s">
        <v>496</v>
      </c>
      <c r="B29" s="396">
        <v>200</v>
      </c>
      <c r="C29" s="378">
        <v>205</v>
      </c>
      <c r="D29" s="152"/>
    </row>
    <row r="30" spans="1:4" x14ac:dyDescent="0.2">
      <c r="A30" s="362" t="s">
        <v>497</v>
      </c>
      <c r="B30" s="528">
        <v>995</v>
      </c>
      <c r="C30" s="379">
        <v>995</v>
      </c>
      <c r="D30" s="153"/>
    </row>
    <row r="31" spans="1:4" x14ac:dyDescent="0.2">
      <c r="A31" s="163" t="s">
        <v>498</v>
      </c>
      <c r="B31" s="526">
        <v>15855</v>
      </c>
      <c r="C31" s="380">
        <v>1727</v>
      </c>
      <c r="D31" s="146"/>
    </row>
    <row r="32" spans="1:4" x14ac:dyDescent="0.2">
      <c r="A32" s="154" t="s">
        <v>18</v>
      </c>
      <c r="B32" s="145">
        <v>15855</v>
      </c>
      <c r="C32" s="375">
        <v>287</v>
      </c>
      <c r="D32" s="158"/>
    </row>
    <row r="33" spans="1:4" ht="13.5" thickBot="1" x14ac:dyDescent="0.25">
      <c r="A33" s="501" t="s">
        <v>493</v>
      </c>
      <c r="B33" s="518"/>
      <c r="C33" s="499">
        <v>1440</v>
      </c>
      <c r="D33" s="502"/>
    </row>
    <row r="34" spans="1:4" ht="13.5" thickBot="1" x14ac:dyDescent="0.25">
      <c r="A34" s="503" t="s">
        <v>336</v>
      </c>
      <c r="B34" s="522">
        <f>SUM(B19+B24+B27+B28+B29+B30+B31)</f>
        <v>47646</v>
      </c>
      <c r="C34" s="504">
        <f>SUM(C19+C24+C27+C28+C29+C30+C31+C25+C26)</f>
        <v>45106</v>
      </c>
      <c r="D34" s="505"/>
    </row>
    <row r="35" spans="1:4" x14ac:dyDescent="0.2">
      <c r="A35" s="1"/>
      <c r="B35" s="2"/>
      <c r="C35" s="1"/>
      <c r="D35" s="1"/>
    </row>
    <row r="36" spans="1:4" x14ac:dyDescent="0.2">
      <c r="A36" s="1"/>
      <c r="B36" s="2"/>
      <c r="C36" s="1"/>
      <c r="D36" s="1"/>
    </row>
    <row r="37" spans="1:4" x14ac:dyDescent="0.2">
      <c r="A37" s="1"/>
      <c r="B37" s="2"/>
      <c r="C37" s="1"/>
      <c r="D37" s="1"/>
    </row>
  </sheetData>
  <mergeCells count="6">
    <mergeCell ref="C17:D17"/>
    <mergeCell ref="A1:D1"/>
    <mergeCell ref="A2:D2"/>
    <mergeCell ref="A3:D3"/>
    <mergeCell ref="A4:D4"/>
    <mergeCell ref="C6:D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2:M223"/>
  <sheetViews>
    <sheetView view="pageBreakPreview" zoomScaleSheetLayoutView="100" workbookViewId="0">
      <selection activeCell="A5" sqref="A5:M5"/>
    </sheetView>
  </sheetViews>
  <sheetFormatPr defaultRowHeight="12.75" x14ac:dyDescent="0.2"/>
  <cols>
    <col min="1" max="1" width="28.28515625" customWidth="1"/>
    <col min="9" max="9" width="10" customWidth="1"/>
  </cols>
  <sheetData>
    <row r="2" spans="1:13" ht="15" x14ac:dyDescent="0.25">
      <c r="A2" s="617" t="s">
        <v>380</v>
      </c>
      <c r="B2" s="587"/>
      <c r="C2" s="587"/>
      <c r="D2" s="587"/>
      <c r="E2" s="587"/>
      <c r="F2" s="587"/>
      <c r="G2" s="587"/>
      <c r="H2" s="587"/>
      <c r="I2" s="587"/>
      <c r="J2" s="587"/>
      <c r="K2" s="587"/>
      <c r="L2" s="587"/>
      <c r="M2" s="587"/>
    </row>
    <row r="3" spans="1:13" ht="15" x14ac:dyDescent="0.25">
      <c r="D3" s="42"/>
      <c r="E3" s="42"/>
      <c r="F3" s="42"/>
      <c r="G3" s="42"/>
      <c r="H3" s="42"/>
      <c r="I3" s="42"/>
      <c r="J3" s="42"/>
    </row>
    <row r="5" spans="1:13" x14ac:dyDescent="0.2">
      <c r="A5" s="587" t="s">
        <v>511</v>
      </c>
      <c r="B5" s="587"/>
      <c r="C5" s="587"/>
      <c r="D5" s="587"/>
      <c r="E5" s="587"/>
      <c r="F5" s="587"/>
      <c r="G5" s="587"/>
      <c r="H5" s="587"/>
      <c r="I5" s="587"/>
      <c r="J5" s="587"/>
      <c r="K5" s="587"/>
      <c r="L5" s="587"/>
      <c r="M5" s="587"/>
    </row>
    <row r="6" spans="1:13" x14ac:dyDescent="0.2">
      <c r="A6" s="43"/>
      <c r="B6" s="43"/>
      <c r="C6" s="43"/>
      <c r="K6" s="588" t="s">
        <v>214</v>
      </c>
      <c r="L6" s="588"/>
      <c r="M6" s="588"/>
    </row>
    <row r="7" spans="1:13" x14ac:dyDescent="0.2">
      <c r="A7" s="43"/>
      <c r="B7" s="43"/>
      <c r="C7" s="43"/>
      <c r="L7" t="s">
        <v>294</v>
      </c>
    </row>
    <row r="8" spans="1:13" s="43" customFormat="1" x14ac:dyDescent="0.2">
      <c r="A8" s="448" t="s">
        <v>203</v>
      </c>
      <c r="B8" s="620" t="s">
        <v>24</v>
      </c>
      <c r="C8" s="621"/>
      <c r="D8" s="622"/>
      <c r="E8" s="620" t="s">
        <v>25</v>
      </c>
      <c r="F8" s="621"/>
      <c r="G8" s="622"/>
      <c r="H8" s="620" t="s">
        <v>302</v>
      </c>
      <c r="I8" s="621"/>
      <c r="J8" s="622"/>
      <c r="K8" s="620" t="s">
        <v>26</v>
      </c>
      <c r="L8" s="621"/>
      <c r="M8" s="622"/>
    </row>
    <row r="9" spans="1:13" x14ac:dyDescent="0.2">
      <c r="A9" s="618" t="s">
        <v>301</v>
      </c>
      <c r="B9" s="44" t="s">
        <v>27</v>
      </c>
      <c r="C9" s="45"/>
      <c r="D9" s="48" t="s">
        <v>9</v>
      </c>
      <c r="E9" s="44" t="s">
        <v>28</v>
      </c>
      <c r="F9" s="45"/>
      <c r="G9" s="44" t="s">
        <v>9</v>
      </c>
      <c r="H9" s="44" t="s">
        <v>29</v>
      </c>
      <c r="I9" s="45"/>
      <c r="J9" s="48" t="s">
        <v>9</v>
      </c>
      <c r="K9" s="44" t="s">
        <v>30</v>
      </c>
      <c r="L9" s="45"/>
      <c r="M9" s="48" t="s">
        <v>9</v>
      </c>
    </row>
    <row r="10" spans="1:13" x14ac:dyDescent="0.2">
      <c r="A10" s="619"/>
      <c r="B10" s="48" t="s">
        <v>20</v>
      </c>
      <c r="C10" s="48" t="s">
        <v>10</v>
      </c>
      <c r="D10" s="48"/>
      <c r="E10" s="48" t="s">
        <v>20</v>
      </c>
      <c r="F10" s="48" t="s">
        <v>10</v>
      </c>
      <c r="G10" s="48"/>
      <c r="H10" s="48" t="s">
        <v>31</v>
      </c>
      <c r="I10" s="48" t="s">
        <v>10</v>
      </c>
      <c r="J10" s="48"/>
      <c r="K10" s="48" t="s">
        <v>20</v>
      </c>
      <c r="L10" s="48" t="s">
        <v>10</v>
      </c>
      <c r="M10" s="48"/>
    </row>
    <row r="11" spans="1:13" x14ac:dyDescent="0.2">
      <c r="A11" s="48" t="s">
        <v>2</v>
      </c>
      <c r="B11" s="533">
        <v>4555</v>
      </c>
      <c r="C11" s="533"/>
      <c r="D11" s="533"/>
      <c r="E11" s="533">
        <v>794</v>
      </c>
      <c r="F11" s="533"/>
      <c r="G11" s="533"/>
      <c r="H11" s="533">
        <v>1880</v>
      </c>
      <c r="I11" s="533"/>
      <c r="J11" s="397"/>
      <c r="K11" s="533">
        <f>B11+E11+H11</f>
        <v>7229</v>
      </c>
      <c r="L11" s="533">
        <f>C11+F11+I11</f>
        <v>0</v>
      </c>
      <c r="M11" s="423">
        <f>D11+G11+J11</f>
        <v>0</v>
      </c>
    </row>
    <row r="12" spans="1:13" x14ac:dyDescent="0.2">
      <c r="A12" s="48" t="s">
        <v>3</v>
      </c>
      <c r="B12" s="533"/>
      <c r="C12" s="533"/>
      <c r="D12" s="533"/>
      <c r="E12" s="533"/>
      <c r="F12" s="533"/>
      <c r="G12" s="533"/>
      <c r="H12" s="533">
        <v>175</v>
      </c>
      <c r="I12" s="533"/>
      <c r="J12" s="397"/>
      <c r="K12" s="533">
        <f t="shared" ref="K12:K24" si="0">B12+E12+H12</f>
        <v>175</v>
      </c>
      <c r="L12" s="533">
        <f t="shared" ref="L12:L26" si="1">C12+F12+I12</f>
        <v>0</v>
      </c>
      <c r="M12" s="423">
        <f t="shared" ref="M12:M26" si="2">D12+G12+J12</f>
        <v>0</v>
      </c>
    </row>
    <row r="13" spans="1:13" x14ac:dyDescent="0.2">
      <c r="A13" s="48" t="s">
        <v>458</v>
      </c>
      <c r="B13" s="533">
        <v>3187</v>
      </c>
      <c r="C13" s="533"/>
      <c r="D13" s="533"/>
      <c r="E13" s="533">
        <v>584</v>
      </c>
      <c r="F13" s="533"/>
      <c r="G13" s="533"/>
      <c r="H13" s="533">
        <v>1312</v>
      </c>
      <c r="I13" s="533"/>
      <c r="J13" s="397"/>
      <c r="K13" s="533">
        <f t="shared" si="0"/>
        <v>5083</v>
      </c>
      <c r="L13" s="533">
        <f t="shared" si="1"/>
        <v>0</v>
      </c>
      <c r="M13" s="423">
        <f t="shared" si="2"/>
        <v>0</v>
      </c>
    </row>
    <row r="14" spans="1:13" x14ac:dyDescent="0.2">
      <c r="A14" s="48" t="s">
        <v>4</v>
      </c>
      <c r="B14" s="533"/>
      <c r="C14" s="533"/>
      <c r="D14" s="533"/>
      <c r="E14" s="533"/>
      <c r="F14" s="533"/>
      <c r="G14" s="533"/>
      <c r="H14" s="533">
        <v>64</v>
      </c>
      <c r="I14" s="533"/>
      <c r="J14" s="397"/>
      <c r="K14" s="533">
        <f t="shared" si="0"/>
        <v>64</v>
      </c>
      <c r="L14" s="533">
        <f t="shared" si="1"/>
        <v>0</v>
      </c>
      <c r="M14" s="423">
        <f t="shared" si="2"/>
        <v>0</v>
      </c>
    </row>
    <row r="15" spans="1:13" x14ac:dyDescent="0.2">
      <c r="A15" s="48" t="s">
        <v>51</v>
      </c>
      <c r="B15" s="533"/>
      <c r="C15" s="533"/>
      <c r="D15" s="533"/>
      <c r="E15" s="533"/>
      <c r="F15" s="533"/>
      <c r="G15" s="533"/>
      <c r="H15" s="533">
        <v>826</v>
      </c>
      <c r="I15" s="533"/>
      <c r="J15" s="397"/>
      <c r="K15" s="533">
        <f t="shared" si="0"/>
        <v>826</v>
      </c>
      <c r="L15" s="533">
        <f t="shared" si="1"/>
        <v>0</v>
      </c>
      <c r="M15" s="423">
        <f t="shared" si="2"/>
        <v>0</v>
      </c>
    </row>
    <row r="16" spans="1:13" x14ac:dyDescent="0.2">
      <c r="A16" s="48" t="s">
        <v>5</v>
      </c>
      <c r="B16" s="533"/>
      <c r="C16" s="533"/>
      <c r="D16" s="533"/>
      <c r="E16" s="533"/>
      <c r="F16" s="533"/>
      <c r="G16" s="533"/>
      <c r="H16" s="533">
        <v>127</v>
      </c>
      <c r="I16" s="533"/>
      <c r="J16" s="397"/>
      <c r="K16" s="533">
        <f>SUM(B16+E16+H16)</f>
        <v>127</v>
      </c>
      <c r="L16" s="533">
        <f t="shared" si="1"/>
        <v>0</v>
      </c>
      <c r="M16" s="423">
        <f t="shared" si="2"/>
        <v>0</v>
      </c>
    </row>
    <row r="17" spans="1:13" x14ac:dyDescent="0.2">
      <c r="A17" s="48" t="s">
        <v>299</v>
      </c>
      <c r="B17" s="533"/>
      <c r="C17" s="533"/>
      <c r="D17" s="533"/>
      <c r="E17" s="533"/>
      <c r="F17" s="533"/>
      <c r="G17" s="533"/>
      <c r="H17" s="533">
        <v>445</v>
      </c>
      <c r="I17" s="533"/>
      <c r="J17" s="397"/>
      <c r="K17" s="533">
        <f>SUM(B17+E17+H17)</f>
        <v>445</v>
      </c>
      <c r="L17" s="533">
        <f t="shared" si="1"/>
        <v>0</v>
      </c>
      <c r="M17" s="423">
        <f t="shared" si="2"/>
        <v>0</v>
      </c>
    </row>
    <row r="18" spans="1:13" x14ac:dyDescent="0.2">
      <c r="A18" s="48" t="s">
        <v>58</v>
      </c>
      <c r="B18" s="533"/>
      <c r="C18" s="533"/>
      <c r="D18" s="533"/>
      <c r="E18" s="533"/>
      <c r="F18" s="533"/>
      <c r="G18" s="533"/>
      <c r="H18" s="533">
        <v>867</v>
      </c>
      <c r="I18" s="533"/>
      <c r="J18" s="397"/>
      <c r="K18" s="533">
        <f t="shared" si="0"/>
        <v>867</v>
      </c>
      <c r="L18" s="533">
        <f t="shared" si="1"/>
        <v>0</v>
      </c>
      <c r="M18" s="423">
        <f t="shared" si="2"/>
        <v>0</v>
      </c>
    </row>
    <row r="19" spans="1:13" x14ac:dyDescent="0.2">
      <c r="A19" s="48" t="s">
        <v>340</v>
      </c>
      <c r="B19" s="533"/>
      <c r="C19" s="533"/>
      <c r="D19" s="533"/>
      <c r="E19" s="533"/>
      <c r="F19" s="533"/>
      <c r="G19" s="533"/>
      <c r="H19" s="533">
        <v>25</v>
      </c>
      <c r="I19" s="533"/>
      <c r="J19" s="397"/>
      <c r="K19" s="533">
        <f t="shared" si="0"/>
        <v>25</v>
      </c>
      <c r="L19" s="533">
        <f t="shared" ref="L19" si="3">C19+F19+I19</f>
        <v>0</v>
      </c>
      <c r="M19" s="423">
        <f t="shared" ref="M19" si="4">D19+G19+J19</f>
        <v>0</v>
      </c>
    </row>
    <row r="20" spans="1:13" x14ac:dyDescent="0.2">
      <c r="A20" s="48" t="s">
        <v>460</v>
      </c>
      <c r="B20" s="533"/>
      <c r="C20" s="533"/>
      <c r="D20" s="533"/>
      <c r="E20" s="533"/>
      <c r="F20" s="533"/>
      <c r="G20" s="533"/>
      <c r="H20" s="533">
        <v>75</v>
      </c>
      <c r="I20" s="533"/>
      <c r="J20" s="397"/>
      <c r="K20" s="533">
        <f t="shared" si="0"/>
        <v>75</v>
      </c>
      <c r="L20" s="533">
        <f t="shared" si="1"/>
        <v>0</v>
      </c>
      <c r="M20" s="423">
        <f t="shared" si="2"/>
        <v>0</v>
      </c>
    </row>
    <row r="21" spans="1:13" x14ac:dyDescent="0.2">
      <c r="A21" s="48" t="s">
        <v>204</v>
      </c>
      <c r="B21" s="533">
        <v>290</v>
      </c>
      <c r="C21" s="533"/>
      <c r="D21" s="533"/>
      <c r="E21" s="533">
        <v>51</v>
      </c>
      <c r="F21" s="533"/>
      <c r="G21" s="533"/>
      <c r="H21" s="533">
        <v>95</v>
      </c>
      <c r="I21" s="533"/>
      <c r="J21" s="397"/>
      <c r="K21" s="533">
        <f t="shared" si="0"/>
        <v>436</v>
      </c>
      <c r="L21" s="533">
        <f t="shared" si="1"/>
        <v>0</v>
      </c>
      <c r="M21" s="423">
        <f t="shared" si="2"/>
        <v>0</v>
      </c>
    </row>
    <row r="22" spans="1:13" x14ac:dyDescent="0.2">
      <c r="A22" s="48" t="s">
        <v>37</v>
      </c>
      <c r="B22" s="533"/>
      <c r="C22" s="533"/>
      <c r="D22" s="533"/>
      <c r="E22" s="533"/>
      <c r="F22" s="533"/>
      <c r="G22" s="533"/>
      <c r="H22" s="533">
        <v>855</v>
      </c>
      <c r="I22" s="533"/>
      <c r="J22" s="397"/>
      <c r="K22" s="533">
        <f t="shared" si="0"/>
        <v>855</v>
      </c>
      <c r="L22" s="533">
        <f t="shared" si="1"/>
        <v>0</v>
      </c>
      <c r="M22" s="423">
        <f t="shared" si="2"/>
        <v>0</v>
      </c>
    </row>
    <row r="23" spans="1:13" x14ac:dyDescent="0.2">
      <c r="A23" s="48" t="s">
        <v>461</v>
      </c>
      <c r="B23" s="533"/>
      <c r="C23" s="533"/>
      <c r="D23" s="533"/>
      <c r="E23" s="533"/>
      <c r="F23" s="533"/>
      <c r="G23" s="533"/>
      <c r="H23" s="533">
        <v>343</v>
      </c>
      <c r="I23" s="533"/>
      <c r="J23" s="397"/>
      <c r="K23" s="533">
        <f t="shared" si="0"/>
        <v>343</v>
      </c>
      <c r="L23" s="533">
        <f t="shared" si="1"/>
        <v>0</v>
      </c>
      <c r="M23" s="423">
        <f t="shared" si="2"/>
        <v>0</v>
      </c>
    </row>
    <row r="24" spans="1:13" x14ac:dyDescent="0.2">
      <c r="A24" s="48" t="s">
        <v>459</v>
      </c>
      <c r="B24" s="533"/>
      <c r="C24" s="533"/>
      <c r="D24" s="533"/>
      <c r="E24" s="533"/>
      <c r="F24" s="533"/>
      <c r="G24" s="533"/>
      <c r="H24" s="533">
        <v>42</v>
      </c>
      <c r="I24" s="533"/>
      <c r="J24" s="397"/>
      <c r="K24" s="533">
        <f t="shared" si="0"/>
        <v>42</v>
      </c>
      <c r="L24" s="533">
        <f t="shared" si="1"/>
        <v>0</v>
      </c>
      <c r="M24" s="423">
        <f t="shared" si="2"/>
        <v>0</v>
      </c>
    </row>
    <row r="25" spans="1:13" s="27" customFormat="1" x14ac:dyDescent="0.2">
      <c r="A25" s="57" t="s">
        <v>26</v>
      </c>
      <c r="B25" s="534">
        <f t="shared" ref="B25:J25" si="5">SUM(B11:B24)</f>
        <v>8032</v>
      </c>
      <c r="C25" s="534">
        <f t="shared" si="5"/>
        <v>0</v>
      </c>
      <c r="D25" s="534">
        <f t="shared" si="5"/>
        <v>0</v>
      </c>
      <c r="E25" s="534">
        <f t="shared" si="5"/>
        <v>1429</v>
      </c>
      <c r="F25" s="534">
        <f t="shared" si="5"/>
        <v>0</v>
      </c>
      <c r="G25" s="534">
        <f t="shared" si="5"/>
        <v>0</v>
      </c>
      <c r="H25" s="534">
        <f t="shared" si="5"/>
        <v>7131</v>
      </c>
      <c r="I25" s="534">
        <f t="shared" si="5"/>
        <v>0</v>
      </c>
      <c r="J25" s="534">
        <f t="shared" si="5"/>
        <v>0</v>
      </c>
      <c r="K25" s="534">
        <f>B25+E25+H25</f>
        <v>16592</v>
      </c>
      <c r="L25" s="534">
        <f>SUM(L11:L24)</f>
        <v>0</v>
      </c>
      <c r="M25" s="447">
        <f>SUM(M11:M24)</f>
        <v>0</v>
      </c>
    </row>
    <row r="26" spans="1:13" s="17" customFormat="1" x14ac:dyDescent="0.2">
      <c r="A26" s="55" t="s">
        <v>211</v>
      </c>
      <c r="B26" s="533"/>
      <c r="C26" s="533"/>
      <c r="D26" s="533"/>
      <c r="E26" s="533"/>
      <c r="F26" s="533"/>
      <c r="G26" s="533"/>
      <c r="H26" s="533"/>
      <c r="I26" s="533"/>
      <c r="J26" s="533"/>
      <c r="K26" s="534"/>
      <c r="L26" s="533">
        <f t="shared" si="1"/>
        <v>0</v>
      </c>
      <c r="M26" s="423">
        <f t="shared" si="2"/>
        <v>0</v>
      </c>
    </row>
    <row r="27" spans="1:13" s="17" customFormat="1" ht="13.5" thickBot="1" x14ac:dyDescent="0.25">
      <c r="A27" s="311" t="s">
        <v>300</v>
      </c>
      <c r="B27" s="535">
        <v>2471</v>
      </c>
      <c r="C27" s="535"/>
      <c r="D27" s="535">
        <f t="shared" ref="D27:M27" si="6">SUM(D26:D26)</f>
        <v>0</v>
      </c>
      <c r="E27" s="535">
        <v>390</v>
      </c>
      <c r="F27" s="535">
        <f t="shared" si="6"/>
        <v>0</v>
      </c>
      <c r="G27" s="535">
        <f t="shared" si="6"/>
        <v>0</v>
      </c>
      <c r="H27" s="535">
        <f t="shared" si="6"/>
        <v>0</v>
      </c>
      <c r="I27" s="535">
        <f t="shared" si="6"/>
        <v>0</v>
      </c>
      <c r="J27" s="535">
        <f t="shared" si="6"/>
        <v>0</v>
      </c>
      <c r="K27" s="534">
        <f t="shared" ref="K27" si="7">B27+E27+H27</f>
        <v>2861</v>
      </c>
      <c r="L27" s="535">
        <f t="shared" si="6"/>
        <v>0</v>
      </c>
      <c r="M27" s="446">
        <f t="shared" si="6"/>
        <v>0</v>
      </c>
    </row>
    <row r="28" spans="1:13" x14ac:dyDescent="0.2">
      <c r="A28" s="615" t="s">
        <v>32</v>
      </c>
      <c r="B28" s="54"/>
      <c r="C28" s="449"/>
      <c r="D28" s="449"/>
      <c r="E28" s="54"/>
      <c r="F28" s="54"/>
      <c r="G28" s="54"/>
      <c r="H28" s="54"/>
      <c r="I28" s="54"/>
      <c r="J28" s="54"/>
      <c r="K28" s="54"/>
      <c r="L28" s="54"/>
      <c r="M28" s="54"/>
    </row>
    <row r="29" spans="1:13" ht="13.5" thickBot="1" x14ac:dyDescent="0.25">
      <c r="A29" s="616"/>
      <c r="B29" s="312">
        <f t="shared" ref="B29:M29" si="8">B25+B27</f>
        <v>10503</v>
      </c>
      <c r="C29" s="312">
        <f t="shared" si="8"/>
        <v>0</v>
      </c>
      <c r="D29" s="312">
        <f t="shared" si="8"/>
        <v>0</v>
      </c>
      <c r="E29" s="312">
        <f>E25+E27</f>
        <v>1819</v>
      </c>
      <c r="F29" s="312">
        <f t="shared" si="8"/>
        <v>0</v>
      </c>
      <c r="G29" s="312">
        <f t="shared" si="8"/>
        <v>0</v>
      </c>
      <c r="H29" s="312">
        <f>H25+H27</f>
        <v>7131</v>
      </c>
      <c r="I29" s="312">
        <f t="shared" si="8"/>
        <v>0</v>
      </c>
      <c r="J29" s="312">
        <f t="shared" si="8"/>
        <v>0</v>
      </c>
      <c r="K29" s="312">
        <f>B29+E29+H29</f>
        <v>19453</v>
      </c>
      <c r="L29" s="312">
        <f t="shared" si="8"/>
        <v>0</v>
      </c>
      <c r="M29" s="312">
        <f t="shared" si="8"/>
        <v>0</v>
      </c>
    </row>
    <row r="30" spans="1:13" x14ac:dyDescent="0.2"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</row>
    <row r="31" spans="1:13" x14ac:dyDescent="0.2"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</row>
    <row r="32" spans="1:13" x14ac:dyDescent="0.2"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</row>
    <row r="33" spans="2:13" x14ac:dyDescent="0.2"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</row>
    <row r="34" spans="2:13" x14ac:dyDescent="0.2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</row>
    <row r="35" spans="2:13" x14ac:dyDescent="0.2"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</row>
    <row r="36" spans="2:13" x14ac:dyDescent="0.2"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</row>
    <row r="37" spans="2:13" x14ac:dyDescent="0.2"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</row>
    <row r="38" spans="2:13" x14ac:dyDescent="0.2"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</row>
    <row r="39" spans="2:13" x14ac:dyDescent="0.2"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</row>
    <row r="40" spans="2:13" x14ac:dyDescent="0.2"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</row>
    <row r="41" spans="2:13" x14ac:dyDescent="0.2"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</row>
    <row r="42" spans="2:13" x14ac:dyDescent="0.2"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</row>
    <row r="43" spans="2:13" x14ac:dyDescent="0.2"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</row>
    <row r="44" spans="2:13" x14ac:dyDescent="0.2"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</row>
    <row r="45" spans="2:13" x14ac:dyDescent="0.2"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</row>
    <row r="46" spans="2:13" x14ac:dyDescent="0.2"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</row>
    <row r="47" spans="2:13" x14ac:dyDescent="0.2"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</row>
    <row r="48" spans="2:13" x14ac:dyDescent="0.2"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</row>
    <row r="49" spans="2:13" x14ac:dyDescent="0.2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</row>
    <row r="50" spans="2:13" x14ac:dyDescent="0.2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</row>
    <row r="51" spans="2:13" x14ac:dyDescent="0.2"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</row>
    <row r="52" spans="2:13" x14ac:dyDescent="0.2"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</row>
    <row r="53" spans="2:13" x14ac:dyDescent="0.2"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</row>
    <row r="54" spans="2:13" x14ac:dyDescent="0.2"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</row>
    <row r="55" spans="2:13" x14ac:dyDescent="0.2"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</row>
    <row r="56" spans="2:13" x14ac:dyDescent="0.2"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</row>
    <row r="57" spans="2:13" x14ac:dyDescent="0.2"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</row>
    <row r="58" spans="2:13" x14ac:dyDescent="0.2"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</row>
    <row r="59" spans="2:13" x14ac:dyDescent="0.2"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</row>
    <row r="60" spans="2:13" x14ac:dyDescent="0.2"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</row>
    <row r="61" spans="2:13" x14ac:dyDescent="0.2"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</row>
    <row r="62" spans="2:13" x14ac:dyDescent="0.2"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</row>
    <row r="63" spans="2:13" x14ac:dyDescent="0.2"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</row>
    <row r="64" spans="2:13" x14ac:dyDescent="0.2"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</row>
    <row r="65" spans="2:13" x14ac:dyDescent="0.2"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</row>
    <row r="66" spans="2:13" x14ac:dyDescent="0.2"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</row>
    <row r="67" spans="2:13" x14ac:dyDescent="0.2"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</row>
    <row r="68" spans="2:13" x14ac:dyDescent="0.2"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</row>
    <row r="69" spans="2:13" x14ac:dyDescent="0.2"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</row>
    <row r="70" spans="2:13" x14ac:dyDescent="0.2"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</row>
    <row r="71" spans="2:13" x14ac:dyDescent="0.2"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</row>
    <row r="72" spans="2:13" x14ac:dyDescent="0.2"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</row>
    <row r="73" spans="2:13" x14ac:dyDescent="0.2"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</row>
    <row r="74" spans="2:13" x14ac:dyDescent="0.2"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</row>
    <row r="75" spans="2:13" x14ac:dyDescent="0.2"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</row>
    <row r="76" spans="2:13" x14ac:dyDescent="0.2"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</row>
    <row r="77" spans="2:13" x14ac:dyDescent="0.2"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</row>
    <row r="78" spans="2:13" x14ac:dyDescent="0.2"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</row>
    <row r="79" spans="2:13" x14ac:dyDescent="0.2"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</row>
    <row r="80" spans="2:13" x14ac:dyDescent="0.2"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</row>
    <row r="81" spans="2:13" x14ac:dyDescent="0.2"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</row>
    <row r="82" spans="2:13" x14ac:dyDescent="0.2"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</row>
    <row r="83" spans="2:13" x14ac:dyDescent="0.2"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</row>
    <row r="84" spans="2:13" x14ac:dyDescent="0.2"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</row>
    <row r="85" spans="2:13" x14ac:dyDescent="0.2"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</row>
    <row r="86" spans="2:13" x14ac:dyDescent="0.2"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</row>
    <row r="87" spans="2:13" x14ac:dyDescent="0.2"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</row>
    <row r="88" spans="2:13" x14ac:dyDescent="0.2"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</row>
    <row r="89" spans="2:13" x14ac:dyDescent="0.2"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</row>
    <row r="90" spans="2:13" x14ac:dyDescent="0.2"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</row>
    <row r="91" spans="2:13" x14ac:dyDescent="0.2"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</row>
    <row r="92" spans="2:13" x14ac:dyDescent="0.2"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</row>
    <row r="93" spans="2:13" x14ac:dyDescent="0.2"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</row>
    <row r="94" spans="2:13" x14ac:dyDescent="0.2"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</row>
    <row r="95" spans="2:13" x14ac:dyDescent="0.2"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</row>
    <row r="96" spans="2:13" x14ac:dyDescent="0.2"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</row>
    <row r="97" spans="2:13" x14ac:dyDescent="0.2"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</row>
    <row r="98" spans="2:13" x14ac:dyDescent="0.2"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</row>
    <row r="99" spans="2:13" x14ac:dyDescent="0.2"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</row>
    <row r="100" spans="2:13" x14ac:dyDescent="0.2"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</row>
    <row r="101" spans="2:13" x14ac:dyDescent="0.2"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</row>
    <row r="102" spans="2:13" x14ac:dyDescent="0.2"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</row>
    <row r="103" spans="2:13" x14ac:dyDescent="0.2"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</row>
    <row r="104" spans="2:13" x14ac:dyDescent="0.2"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</row>
    <row r="105" spans="2:13" x14ac:dyDescent="0.2"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</row>
    <row r="106" spans="2:13" x14ac:dyDescent="0.2"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</row>
    <row r="107" spans="2:13" x14ac:dyDescent="0.2"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</row>
    <row r="108" spans="2:13" x14ac:dyDescent="0.2"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</row>
    <row r="109" spans="2:13" x14ac:dyDescent="0.2"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</row>
    <row r="110" spans="2:13" x14ac:dyDescent="0.2"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</row>
    <row r="111" spans="2:13" x14ac:dyDescent="0.2"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</row>
    <row r="112" spans="2:13" x14ac:dyDescent="0.2"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</row>
    <row r="113" spans="2:13" x14ac:dyDescent="0.2"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</row>
    <row r="114" spans="2:13" x14ac:dyDescent="0.2"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</row>
    <row r="115" spans="2:13" x14ac:dyDescent="0.2"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</row>
    <row r="116" spans="2:13" x14ac:dyDescent="0.2"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</row>
    <row r="117" spans="2:13" x14ac:dyDescent="0.2"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</row>
    <row r="118" spans="2:13" x14ac:dyDescent="0.2"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</row>
    <row r="119" spans="2:13" x14ac:dyDescent="0.2"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</row>
    <row r="120" spans="2:13" x14ac:dyDescent="0.2">
      <c r="B120" s="51"/>
      <c r="C120" s="51"/>
      <c r="D120" s="51"/>
      <c r="K120" s="51"/>
    </row>
    <row r="121" spans="2:13" x14ac:dyDescent="0.2">
      <c r="B121" s="51"/>
      <c r="C121" s="51"/>
      <c r="D121" s="51"/>
      <c r="K121" s="51"/>
    </row>
    <row r="122" spans="2:13" x14ac:dyDescent="0.2">
      <c r="B122" s="51"/>
      <c r="C122" s="51"/>
      <c r="D122" s="51"/>
      <c r="K122" s="51"/>
    </row>
    <row r="123" spans="2:13" x14ac:dyDescent="0.2">
      <c r="B123" s="51"/>
      <c r="C123" s="51"/>
      <c r="D123" s="51"/>
      <c r="K123" s="51"/>
    </row>
    <row r="124" spans="2:13" x14ac:dyDescent="0.2">
      <c r="B124" s="51"/>
      <c r="C124" s="51"/>
      <c r="D124" s="51"/>
      <c r="K124" s="51"/>
    </row>
    <row r="125" spans="2:13" x14ac:dyDescent="0.2">
      <c r="B125" s="51"/>
      <c r="C125" s="51"/>
      <c r="D125" s="51"/>
      <c r="K125" s="51"/>
    </row>
    <row r="126" spans="2:13" x14ac:dyDescent="0.2">
      <c r="B126" s="51"/>
      <c r="C126" s="51"/>
      <c r="D126" s="51"/>
      <c r="K126" s="51"/>
    </row>
    <row r="127" spans="2:13" x14ac:dyDescent="0.2">
      <c r="B127" s="51"/>
      <c r="C127" s="51"/>
      <c r="D127" s="51"/>
      <c r="K127" s="51"/>
    </row>
    <row r="128" spans="2:13" x14ac:dyDescent="0.2">
      <c r="B128" s="51"/>
      <c r="C128" s="51"/>
      <c r="D128" s="51"/>
      <c r="K128" s="51"/>
    </row>
    <row r="129" spans="2:11" x14ac:dyDescent="0.2">
      <c r="B129" s="51"/>
      <c r="C129" s="51"/>
      <c r="D129" s="51"/>
      <c r="K129" s="51"/>
    </row>
    <row r="130" spans="2:11" x14ac:dyDescent="0.2">
      <c r="B130" s="51"/>
      <c r="C130" s="51"/>
      <c r="D130" s="51"/>
      <c r="K130" s="51"/>
    </row>
    <row r="131" spans="2:11" x14ac:dyDescent="0.2">
      <c r="B131" s="51"/>
      <c r="C131" s="51"/>
      <c r="D131" s="51"/>
      <c r="K131" s="51"/>
    </row>
    <row r="132" spans="2:11" x14ac:dyDescent="0.2">
      <c r="B132" s="51"/>
      <c r="C132" s="51"/>
      <c r="D132" s="51"/>
      <c r="K132" s="51"/>
    </row>
    <row r="133" spans="2:11" x14ac:dyDescent="0.2">
      <c r="B133" s="51"/>
      <c r="C133" s="51"/>
      <c r="D133" s="51"/>
      <c r="K133" s="51"/>
    </row>
    <row r="134" spans="2:11" x14ac:dyDescent="0.2">
      <c r="B134" s="51"/>
      <c r="C134" s="51"/>
      <c r="D134" s="51"/>
      <c r="K134" s="51"/>
    </row>
    <row r="135" spans="2:11" x14ac:dyDescent="0.2">
      <c r="B135" s="51"/>
      <c r="C135" s="51"/>
      <c r="D135" s="51"/>
      <c r="K135" s="51"/>
    </row>
    <row r="136" spans="2:11" x14ac:dyDescent="0.2">
      <c r="B136" s="51"/>
      <c r="C136" s="51"/>
      <c r="D136" s="51"/>
      <c r="K136" s="51"/>
    </row>
    <row r="137" spans="2:11" x14ac:dyDescent="0.2">
      <c r="B137" s="51"/>
      <c r="C137" s="51"/>
      <c r="D137" s="51"/>
      <c r="K137" s="51"/>
    </row>
    <row r="138" spans="2:11" x14ac:dyDescent="0.2">
      <c r="B138" s="51"/>
      <c r="C138" s="51"/>
      <c r="D138" s="51"/>
      <c r="K138" s="51"/>
    </row>
    <row r="139" spans="2:11" x14ac:dyDescent="0.2">
      <c r="B139" s="51"/>
      <c r="C139" s="51"/>
      <c r="D139" s="51"/>
      <c r="K139" s="51"/>
    </row>
    <row r="140" spans="2:11" x14ac:dyDescent="0.2">
      <c r="B140" s="51"/>
      <c r="C140" s="51"/>
      <c r="D140" s="51"/>
      <c r="K140" s="51"/>
    </row>
    <row r="141" spans="2:11" x14ac:dyDescent="0.2">
      <c r="B141" s="51"/>
      <c r="C141" s="51"/>
      <c r="D141" s="51"/>
      <c r="K141" s="51"/>
    </row>
    <row r="142" spans="2:11" x14ac:dyDescent="0.2">
      <c r="B142" s="51"/>
      <c r="C142" s="51"/>
      <c r="D142" s="51"/>
      <c r="K142" s="51"/>
    </row>
    <row r="143" spans="2:11" x14ac:dyDescent="0.2">
      <c r="B143" s="51"/>
      <c r="C143" s="51"/>
      <c r="D143" s="51"/>
      <c r="K143" s="51"/>
    </row>
    <row r="144" spans="2:11" x14ac:dyDescent="0.2">
      <c r="B144" s="51"/>
      <c r="C144" s="51"/>
      <c r="D144" s="51"/>
      <c r="K144" s="51"/>
    </row>
    <row r="145" spans="2:11" x14ac:dyDescent="0.2">
      <c r="B145" s="51"/>
      <c r="C145" s="51"/>
      <c r="D145" s="51"/>
      <c r="K145" s="51"/>
    </row>
    <row r="146" spans="2:11" x14ac:dyDescent="0.2">
      <c r="B146" s="51"/>
      <c r="C146" s="51"/>
      <c r="D146" s="51"/>
      <c r="K146" s="51"/>
    </row>
    <row r="147" spans="2:11" x14ac:dyDescent="0.2">
      <c r="B147" s="51"/>
      <c r="C147" s="51"/>
      <c r="D147" s="51"/>
      <c r="K147" s="51"/>
    </row>
    <row r="148" spans="2:11" x14ac:dyDescent="0.2">
      <c r="B148" s="51"/>
      <c r="C148" s="51"/>
      <c r="D148" s="51"/>
      <c r="K148" s="51"/>
    </row>
    <row r="149" spans="2:11" x14ac:dyDescent="0.2">
      <c r="B149" s="51"/>
      <c r="C149" s="51"/>
      <c r="D149" s="51"/>
      <c r="K149" s="51"/>
    </row>
    <row r="150" spans="2:11" x14ac:dyDescent="0.2">
      <c r="B150" s="51"/>
      <c r="C150" s="51"/>
      <c r="D150" s="51"/>
      <c r="K150" s="51"/>
    </row>
    <row r="151" spans="2:11" x14ac:dyDescent="0.2">
      <c r="B151" s="51"/>
      <c r="C151" s="51"/>
      <c r="D151" s="51"/>
      <c r="K151" s="51"/>
    </row>
    <row r="152" spans="2:11" x14ac:dyDescent="0.2">
      <c r="B152" s="51"/>
      <c r="C152" s="51"/>
      <c r="D152" s="51"/>
      <c r="K152" s="51"/>
    </row>
    <row r="153" spans="2:11" x14ac:dyDescent="0.2">
      <c r="B153" s="51"/>
      <c r="C153" s="51"/>
      <c r="D153" s="51"/>
      <c r="K153" s="51"/>
    </row>
    <row r="154" spans="2:11" x14ac:dyDescent="0.2">
      <c r="B154" s="51"/>
      <c r="C154" s="51"/>
      <c r="D154" s="51"/>
      <c r="K154" s="51"/>
    </row>
    <row r="155" spans="2:11" x14ac:dyDescent="0.2">
      <c r="B155" s="51"/>
      <c r="C155" s="51"/>
      <c r="D155" s="51"/>
      <c r="K155" s="51"/>
    </row>
    <row r="156" spans="2:11" x14ac:dyDescent="0.2">
      <c r="B156" s="51"/>
      <c r="C156" s="51"/>
      <c r="D156" s="51"/>
      <c r="K156" s="51"/>
    </row>
    <row r="157" spans="2:11" x14ac:dyDescent="0.2">
      <c r="B157" s="51"/>
      <c r="C157" s="51"/>
      <c r="D157" s="51"/>
      <c r="K157" s="51"/>
    </row>
    <row r="158" spans="2:11" x14ac:dyDescent="0.2">
      <c r="B158" s="51"/>
      <c r="C158" s="51"/>
      <c r="D158" s="51"/>
      <c r="K158" s="51"/>
    </row>
    <row r="159" spans="2:11" x14ac:dyDescent="0.2">
      <c r="B159" s="51"/>
      <c r="C159" s="51"/>
      <c r="D159" s="51"/>
      <c r="K159" s="51"/>
    </row>
    <row r="160" spans="2:11" x14ac:dyDescent="0.2">
      <c r="B160" s="51"/>
      <c r="C160" s="51"/>
      <c r="D160" s="51"/>
      <c r="K160" s="51"/>
    </row>
    <row r="161" spans="2:11" x14ac:dyDescent="0.2">
      <c r="B161" s="51"/>
      <c r="C161" s="51"/>
      <c r="D161" s="51"/>
      <c r="K161" s="51"/>
    </row>
    <row r="162" spans="2:11" x14ac:dyDescent="0.2">
      <c r="B162" s="51"/>
      <c r="C162" s="51"/>
      <c r="D162" s="51"/>
      <c r="K162" s="51"/>
    </row>
    <row r="163" spans="2:11" x14ac:dyDescent="0.2">
      <c r="B163" s="51"/>
      <c r="C163" s="51"/>
      <c r="D163" s="51"/>
      <c r="K163" s="51"/>
    </row>
    <row r="164" spans="2:11" x14ac:dyDescent="0.2">
      <c r="B164" s="51"/>
      <c r="C164" s="51"/>
      <c r="D164" s="51"/>
      <c r="K164" s="51"/>
    </row>
    <row r="165" spans="2:11" x14ac:dyDescent="0.2">
      <c r="B165" s="51"/>
      <c r="C165" s="51"/>
      <c r="D165" s="51"/>
      <c r="K165" s="51"/>
    </row>
    <row r="166" spans="2:11" x14ac:dyDescent="0.2">
      <c r="B166" s="51"/>
      <c r="C166" s="51"/>
      <c r="D166" s="51"/>
      <c r="K166" s="51"/>
    </row>
    <row r="167" spans="2:11" x14ac:dyDescent="0.2">
      <c r="B167" s="51"/>
      <c r="C167" s="51"/>
      <c r="D167" s="51"/>
      <c r="K167" s="51"/>
    </row>
    <row r="168" spans="2:11" x14ac:dyDescent="0.2">
      <c r="B168" s="51"/>
      <c r="C168" s="51"/>
      <c r="D168" s="51"/>
      <c r="K168" s="51"/>
    </row>
    <row r="169" spans="2:11" x14ac:dyDescent="0.2">
      <c r="B169" s="51"/>
      <c r="C169" s="51"/>
      <c r="D169" s="51"/>
      <c r="K169" s="51"/>
    </row>
    <row r="170" spans="2:11" x14ac:dyDescent="0.2">
      <c r="B170" s="51"/>
      <c r="C170" s="51"/>
      <c r="D170" s="51"/>
      <c r="K170" s="51"/>
    </row>
    <row r="171" spans="2:11" x14ac:dyDescent="0.2">
      <c r="B171" s="51"/>
      <c r="C171" s="51"/>
      <c r="D171" s="51"/>
      <c r="K171" s="51"/>
    </row>
    <row r="172" spans="2:11" x14ac:dyDescent="0.2">
      <c r="B172" s="51"/>
      <c r="C172" s="51"/>
      <c r="D172" s="51"/>
      <c r="K172" s="51"/>
    </row>
    <row r="173" spans="2:11" x14ac:dyDescent="0.2">
      <c r="B173" s="51"/>
      <c r="C173" s="51"/>
      <c r="D173" s="51"/>
      <c r="K173" s="51"/>
    </row>
    <row r="174" spans="2:11" x14ac:dyDescent="0.2">
      <c r="B174" s="51"/>
      <c r="C174" s="51"/>
      <c r="D174" s="51"/>
      <c r="K174" s="51"/>
    </row>
    <row r="175" spans="2:11" x14ac:dyDescent="0.2">
      <c r="B175" s="51"/>
      <c r="C175" s="51"/>
      <c r="D175" s="51"/>
      <c r="K175" s="51"/>
    </row>
    <row r="176" spans="2:11" x14ac:dyDescent="0.2">
      <c r="B176" s="51"/>
      <c r="C176" s="51"/>
      <c r="D176" s="51"/>
      <c r="K176" s="51"/>
    </row>
    <row r="177" spans="2:11" x14ac:dyDescent="0.2">
      <c r="B177" s="51"/>
      <c r="C177" s="51"/>
      <c r="D177" s="51"/>
      <c r="K177" s="51"/>
    </row>
    <row r="178" spans="2:11" x14ac:dyDescent="0.2">
      <c r="B178" s="51"/>
      <c r="C178" s="51"/>
      <c r="D178" s="51"/>
      <c r="K178" s="51"/>
    </row>
    <row r="179" spans="2:11" x14ac:dyDescent="0.2">
      <c r="B179" s="51"/>
      <c r="C179" s="51"/>
      <c r="D179" s="51"/>
      <c r="K179" s="51"/>
    </row>
    <row r="180" spans="2:11" x14ac:dyDescent="0.2">
      <c r="B180" s="51"/>
      <c r="C180" s="51"/>
      <c r="D180" s="51"/>
      <c r="K180" s="51"/>
    </row>
    <row r="181" spans="2:11" x14ac:dyDescent="0.2">
      <c r="B181" s="51"/>
      <c r="C181" s="51"/>
      <c r="D181" s="51"/>
      <c r="K181" s="51"/>
    </row>
    <row r="182" spans="2:11" x14ac:dyDescent="0.2">
      <c r="B182" s="51"/>
      <c r="C182" s="51"/>
      <c r="D182" s="51"/>
      <c r="K182" s="51"/>
    </row>
    <row r="183" spans="2:11" x14ac:dyDescent="0.2">
      <c r="B183" s="51"/>
      <c r="C183" s="51"/>
      <c r="D183" s="51"/>
      <c r="K183" s="51"/>
    </row>
    <row r="184" spans="2:11" x14ac:dyDescent="0.2">
      <c r="B184" s="51"/>
      <c r="C184" s="51"/>
      <c r="D184" s="51"/>
      <c r="K184" s="51"/>
    </row>
    <row r="185" spans="2:11" x14ac:dyDescent="0.2">
      <c r="B185" s="51"/>
      <c r="C185" s="51"/>
      <c r="D185" s="51"/>
      <c r="K185" s="51"/>
    </row>
    <row r="186" spans="2:11" x14ac:dyDescent="0.2">
      <c r="B186" s="51"/>
      <c r="C186" s="51"/>
      <c r="D186" s="51"/>
      <c r="K186" s="51"/>
    </row>
    <row r="187" spans="2:11" x14ac:dyDescent="0.2">
      <c r="B187" s="51"/>
      <c r="C187" s="51"/>
      <c r="D187" s="51"/>
      <c r="K187" s="51"/>
    </row>
    <row r="188" spans="2:11" x14ac:dyDescent="0.2">
      <c r="B188" s="51"/>
      <c r="C188" s="51"/>
      <c r="D188" s="51"/>
      <c r="K188" s="51"/>
    </row>
    <row r="189" spans="2:11" x14ac:dyDescent="0.2">
      <c r="C189" s="51"/>
      <c r="D189" s="51"/>
      <c r="K189" s="51"/>
    </row>
    <row r="190" spans="2:11" x14ac:dyDescent="0.2">
      <c r="C190" s="51"/>
      <c r="D190" s="51"/>
      <c r="K190" s="51"/>
    </row>
    <row r="191" spans="2:11" x14ac:dyDescent="0.2">
      <c r="C191" s="51"/>
      <c r="D191" s="51"/>
      <c r="K191" s="51"/>
    </row>
    <row r="192" spans="2:11" x14ac:dyDescent="0.2">
      <c r="C192" s="51"/>
      <c r="D192" s="51"/>
      <c r="K192" s="51"/>
    </row>
    <row r="193" spans="3:11" x14ac:dyDescent="0.2">
      <c r="C193" s="51"/>
      <c r="D193" s="51"/>
      <c r="K193" s="51"/>
    </row>
    <row r="194" spans="3:11" x14ac:dyDescent="0.2">
      <c r="C194" s="51"/>
      <c r="D194" s="51"/>
      <c r="K194" s="51"/>
    </row>
    <row r="195" spans="3:11" x14ac:dyDescent="0.2">
      <c r="C195" s="51"/>
      <c r="D195" s="51"/>
      <c r="K195" s="51"/>
    </row>
    <row r="196" spans="3:11" x14ac:dyDescent="0.2">
      <c r="C196" s="51"/>
      <c r="D196" s="51"/>
      <c r="K196" s="51"/>
    </row>
    <row r="197" spans="3:11" x14ac:dyDescent="0.2">
      <c r="C197" s="51"/>
      <c r="D197" s="51"/>
      <c r="K197" s="51"/>
    </row>
    <row r="198" spans="3:11" x14ac:dyDescent="0.2">
      <c r="C198" s="51"/>
      <c r="D198" s="51"/>
      <c r="K198" s="51"/>
    </row>
    <row r="199" spans="3:11" x14ac:dyDescent="0.2">
      <c r="C199" s="51"/>
      <c r="D199" s="51"/>
      <c r="K199" s="51"/>
    </row>
    <row r="200" spans="3:11" x14ac:dyDescent="0.2">
      <c r="C200" s="51"/>
      <c r="D200" s="51"/>
      <c r="K200" s="51"/>
    </row>
    <row r="201" spans="3:11" x14ac:dyDescent="0.2">
      <c r="C201" s="51"/>
      <c r="D201" s="51"/>
      <c r="K201" s="51"/>
    </row>
    <row r="202" spans="3:11" x14ac:dyDescent="0.2">
      <c r="C202" s="51"/>
      <c r="D202" s="51"/>
      <c r="K202" s="51"/>
    </row>
    <row r="203" spans="3:11" x14ac:dyDescent="0.2">
      <c r="K203" s="51"/>
    </row>
    <row r="204" spans="3:11" x14ac:dyDescent="0.2">
      <c r="K204" s="51"/>
    </row>
    <row r="205" spans="3:11" x14ac:dyDescent="0.2">
      <c r="K205" s="51"/>
    </row>
    <row r="206" spans="3:11" x14ac:dyDescent="0.2">
      <c r="K206" s="51"/>
    </row>
    <row r="207" spans="3:11" x14ac:dyDescent="0.2">
      <c r="K207" s="51"/>
    </row>
    <row r="208" spans="3:11" x14ac:dyDescent="0.2">
      <c r="K208" s="51"/>
    </row>
    <row r="209" spans="11:11" x14ac:dyDescent="0.2">
      <c r="K209" s="51"/>
    </row>
    <row r="210" spans="11:11" x14ac:dyDescent="0.2">
      <c r="K210" s="51"/>
    </row>
    <row r="211" spans="11:11" x14ac:dyDescent="0.2">
      <c r="K211" s="51"/>
    </row>
    <row r="212" spans="11:11" x14ac:dyDescent="0.2">
      <c r="K212" s="51"/>
    </row>
    <row r="213" spans="11:11" x14ac:dyDescent="0.2">
      <c r="K213" s="51"/>
    </row>
    <row r="214" spans="11:11" x14ac:dyDescent="0.2">
      <c r="K214" s="51"/>
    </row>
    <row r="215" spans="11:11" x14ac:dyDescent="0.2">
      <c r="K215" s="51"/>
    </row>
    <row r="216" spans="11:11" x14ac:dyDescent="0.2">
      <c r="K216" s="51"/>
    </row>
    <row r="217" spans="11:11" x14ac:dyDescent="0.2">
      <c r="K217" s="51"/>
    </row>
    <row r="218" spans="11:11" x14ac:dyDescent="0.2">
      <c r="K218" s="51"/>
    </row>
    <row r="219" spans="11:11" x14ac:dyDescent="0.2">
      <c r="K219" s="51"/>
    </row>
    <row r="220" spans="11:11" x14ac:dyDescent="0.2">
      <c r="K220" s="51"/>
    </row>
    <row r="221" spans="11:11" x14ac:dyDescent="0.2">
      <c r="K221" s="51"/>
    </row>
    <row r="222" spans="11:11" x14ac:dyDescent="0.2">
      <c r="K222" s="51"/>
    </row>
    <row r="223" spans="11:11" x14ac:dyDescent="0.2">
      <c r="K223" s="51"/>
    </row>
  </sheetData>
  <mergeCells count="9">
    <mergeCell ref="A28:A29"/>
    <mergeCell ref="A2:M2"/>
    <mergeCell ref="A5:M5"/>
    <mergeCell ref="K6:M6"/>
    <mergeCell ref="A9:A10"/>
    <mergeCell ref="E8:G8"/>
    <mergeCell ref="H8:J8"/>
    <mergeCell ref="K8:M8"/>
    <mergeCell ref="B8:D8"/>
  </mergeCells>
  <phoneticPr fontId="5" type="noConversion"/>
  <pageMargins left="0.75" right="0.75" top="1" bottom="1" header="0.5" footer="0.5"/>
  <pageSetup paperSize="9" scale="8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5:E40"/>
  <sheetViews>
    <sheetView workbookViewId="0">
      <selection activeCell="A9" sqref="A9:D9"/>
    </sheetView>
  </sheetViews>
  <sheetFormatPr defaultRowHeight="12.75" x14ac:dyDescent="0.2"/>
  <cols>
    <col min="1" max="1" width="39.7109375" customWidth="1"/>
    <col min="2" max="2" width="15.42578125" customWidth="1"/>
    <col min="3" max="3" width="16.85546875" customWidth="1"/>
    <col min="4" max="4" width="11.5703125" customWidth="1"/>
  </cols>
  <sheetData>
    <row r="5" spans="1:4" x14ac:dyDescent="0.2">
      <c r="A5" s="611" t="s">
        <v>38</v>
      </c>
      <c r="B5" s="587"/>
      <c r="C5" s="587"/>
      <c r="D5" s="587"/>
    </row>
    <row r="6" spans="1:4" x14ac:dyDescent="0.2">
      <c r="A6" s="69"/>
      <c r="B6" s="69"/>
      <c r="C6" s="364"/>
      <c r="D6" s="69"/>
    </row>
    <row r="9" spans="1:4" x14ac:dyDescent="0.2">
      <c r="A9" s="588" t="s">
        <v>511</v>
      </c>
      <c r="B9" s="588"/>
      <c r="C9" s="588"/>
      <c r="D9" s="588"/>
    </row>
    <row r="10" spans="1:4" x14ac:dyDescent="0.2">
      <c r="D10" t="s">
        <v>462</v>
      </c>
    </row>
    <row r="11" spans="1:4" ht="13.5" thickBot="1" x14ac:dyDescent="0.25"/>
    <row r="12" spans="1:4" x14ac:dyDescent="0.2">
      <c r="A12" s="623" t="s">
        <v>303</v>
      </c>
      <c r="B12" s="626" t="s">
        <v>395</v>
      </c>
      <c r="C12" s="627"/>
      <c r="D12" s="628"/>
    </row>
    <row r="13" spans="1:4" ht="12.75" customHeight="1" x14ac:dyDescent="0.2">
      <c r="A13" s="624"/>
      <c r="B13" s="629"/>
      <c r="C13" s="630"/>
      <c r="D13" s="631"/>
    </row>
    <row r="14" spans="1:4" x14ac:dyDescent="0.2">
      <c r="A14" s="625"/>
      <c r="B14" s="308" t="s">
        <v>318</v>
      </c>
      <c r="C14" s="308" t="s">
        <v>198</v>
      </c>
      <c r="D14" s="308" t="s">
        <v>317</v>
      </c>
    </row>
    <row r="15" spans="1:4" x14ac:dyDescent="0.2">
      <c r="A15" s="315" t="s">
        <v>434</v>
      </c>
      <c r="B15" s="34"/>
      <c r="C15" s="34"/>
      <c r="D15" s="34"/>
    </row>
    <row r="16" spans="1:4" x14ac:dyDescent="0.2">
      <c r="A16" s="315" t="s">
        <v>209</v>
      </c>
      <c r="B16" s="424">
        <v>9</v>
      </c>
      <c r="C16" s="197"/>
      <c r="D16" s="19">
        <v>9</v>
      </c>
    </row>
    <row r="17" spans="1:5" x14ac:dyDescent="0.2">
      <c r="A17" s="315" t="s">
        <v>304</v>
      </c>
      <c r="B17" s="424">
        <v>5</v>
      </c>
      <c r="C17" s="197"/>
      <c r="D17" s="19">
        <v>5</v>
      </c>
    </row>
    <row r="18" spans="1:5" x14ac:dyDescent="0.2">
      <c r="A18" s="315" t="s">
        <v>212</v>
      </c>
      <c r="B18" s="424">
        <v>1</v>
      </c>
      <c r="C18" s="197"/>
      <c r="D18" s="19">
        <v>0</v>
      </c>
    </row>
    <row r="19" spans="1:5" x14ac:dyDescent="0.2">
      <c r="A19" s="315" t="s">
        <v>435</v>
      </c>
      <c r="B19" s="197">
        <v>1</v>
      </c>
      <c r="C19" s="197"/>
      <c r="D19" s="19">
        <v>1</v>
      </c>
    </row>
    <row r="20" spans="1:5" x14ac:dyDescent="0.2">
      <c r="A20" s="315" t="s">
        <v>394</v>
      </c>
      <c r="B20" s="197">
        <v>1</v>
      </c>
      <c r="C20" s="197"/>
      <c r="D20" s="19">
        <v>1</v>
      </c>
    </row>
    <row r="21" spans="1:5" ht="13.5" thickBot="1" x14ac:dyDescent="0.25">
      <c r="A21" s="316"/>
      <c r="B21" s="198"/>
      <c r="C21" s="198"/>
      <c r="D21" s="160"/>
    </row>
    <row r="22" spans="1:5" ht="13.5" thickBot="1" x14ac:dyDescent="0.25">
      <c r="A22" s="70" t="s">
        <v>283</v>
      </c>
      <c r="B22" s="317">
        <f>SUM(B16:B21)</f>
        <v>17</v>
      </c>
      <c r="C22" s="317">
        <f>SUM(C15:C21)</f>
        <v>0</v>
      </c>
      <c r="D22" s="317">
        <f>SUM(D16:D21)</f>
        <v>16</v>
      </c>
    </row>
    <row r="23" spans="1:5" x14ac:dyDescent="0.2">
      <c r="A23" s="71"/>
      <c r="B23" s="196"/>
      <c r="C23" s="196"/>
      <c r="D23" s="17"/>
    </row>
    <row r="26" spans="1:5" x14ac:dyDescent="0.2">
      <c r="A26" s="583" t="s">
        <v>499</v>
      </c>
      <c r="B26" s="632"/>
      <c r="C26" s="633"/>
      <c r="D26" s="633"/>
      <c r="E26" s="634"/>
    </row>
    <row r="27" spans="1:5" x14ac:dyDescent="0.2">
      <c r="A27" s="580" t="s">
        <v>11</v>
      </c>
      <c r="B27" s="584" t="s">
        <v>8</v>
      </c>
      <c r="C27" s="585"/>
      <c r="D27" s="585" t="s">
        <v>9</v>
      </c>
      <c r="E27" s="585" t="s">
        <v>500</v>
      </c>
    </row>
    <row r="28" spans="1:5" x14ac:dyDescent="0.2">
      <c r="A28" s="48"/>
      <c r="B28" s="48" t="s">
        <v>20</v>
      </c>
      <c r="C28" s="48" t="s">
        <v>10</v>
      </c>
      <c r="D28" s="48"/>
      <c r="E28" s="48" t="s">
        <v>501</v>
      </c>
    </row>
    <row r="29" spans="1:5" x14ac:dyDescent="0.2">
      <c r="A29" s="580" t="s">
        <v>502</v>
      </c>
      <c r="B29" s="580">
        <v>10503</v>
      </c>
      <c r="C29" s="580">
        <v>17381</v>
      </c>
      <c r="D29" s="580"/>
      <c r="E29" s="580"/>
    </row>
    <row r="30" spans="1:5" x14ac:dyDescent="0.2">
      <c r="A30" s="48" t="s">
        <v>503</v>
      </c>
      <c r="B30" s="76">
        <v>6328</v>
      </c>
      <c r="C30" s="76">
        <v>13006</v>
      </c>
      <c r="D30" s="48"/>
      <c r="E30" s="579">
        <v>0</v>
      </c>
    </row>
    <row r="31" spans="1:5" x14ac:dyDescent="0.2">
      <c r="A31" s="48" t="s">
        <v>504</v>
      </c>
      <c r="B31" s="76">
        <v>284</v>
      </c>
      <c r="C31" s="76">
        <v>284</v>
      </c>
      <c r="D31" s="48"/>
      <c r="E31" s="579">
        <v>0</v>
      </c>
    </row>
    <row r="32" spans="1:5" x14ac:dyDescent="0.2">
      <c r="A32" s="48" t="s">
        <v>510</v>
      </c>
      <c r="B32" s="76">
        <v>150</v>
      </c>
      <c r="C32" s="76">
        <v>150</v>
      </c>
      <c r="D32" s="48"/>
      <c r="E32" s="579"/>
    </row>
    <row r="33" spans="1:5" x14ac:dyDescent="0.2">
      <c r="A33" s="48" t="s">
        <v>505</v>
      </c>
      <c r="B33" s="76">
        <v>0</v>
      </c>
      <c r="C33" s="76">
        <v>200</v>
      </c>
      <c r="D33" s="48"/>
      <c r="E33" s="579">
        <v>0</v>
      </c>
    </row>
    <row r="34" spans="1:5" x14ac:dyDescent="0.2">
      <c r="A34" s="48" t="s">
        <v>506</v>
      </c>
      <c r="B34" s="76">
        <v>3151</v>
      </c>
      <c r="C34" s="76">
        <v>3151</v>
      </c>
      <c r="D34" s="48"/>
      <c r="E34" s="579">
        <v>0</v>
      </c>
    </row>
    <row r="35" spans="1:5" x14ac:dyDescent="0.2">
      <c r="A35" s="48" t="s">
        <v>507</v>
      </c>
      <c r="B35" s="76">
        <v>590</v>
      </c>
      <c r="C35" s="76">
        <v>590</v>
      </c>
      <c r="D35" s="48"/>
      <c r="E35" s="579">
        <v>0</v>
      </c>
    </row>
    <row r="36" spans="1:5" x14ac:dyDescent="0.2">
      <c r="A36" s="48"/>
      <c r="B36" s="48"/>
      <c r="C36" s="48"/>
      <c r="D36" s="48"/>
      <c r="E36" s="48"/>
    </row>
    <row r="37" spans="1:5" x14ac:dyDescent="0.2">
      <c r="A37" s="580" t="s">
        <v>508</v>
      </c>
      <c r="B37" s="580">
        <v>1819</v>
      </c>
      <c r="C37" s="580">
        <v>2853</v>
      </c>
      <c r="D37" s="580"/>
      <c r="E37" s="580">
        <v>0</v>
      </c>
    </row>
    <row r="38" spans="1:5" x14ac:dyDescent="0.2">
      <c r="A38" s="48" t="s">
        <v>25</v>
      </c>
      <c r="B38" s="76">
        <v>1819</v>
      </c>
      <c r="C38" s="76">
        <v>2853</v>
      </c>
      <c r="D38" s="48"/>
      <c r="E38" s="579">
        <v>0</v>
      </c>
    </row>
    <row r="39" spans="1:5" x14ac:dyDescent="0.2">
      <c r="A39" s="48"/>
      <c r="B39" s="48"/>
      <c r="C39" s="48"/>
      <c r="D39" s="48"/>
      <c r="E39" s="48"/>
    </row>
    <row r="40" spans="1:5" x14ac:dyDescent="0.2">
      <c r="A40" s="580" t="s">
        <v>509</v>
      </c>
      <c r="B40" s="581">
        <v>12322</v>
      </c>
      <c r="C40" s="581">
        <v>20234</v>
      </c>
      <c r="D40" s="580">
        <v>0</v>
      </c>
      <c r="E40" s="582">
        <v>0</v>
      </c>
    </row>
  </sheetData>
  <mergeCells count="5">
    <mergeCell ref="A5:D5"/>
    <mergeCell ref="A9:D9"/>
    <mergeCell ref="A12:A14"/>
    <mergeCell ref="B12:D13"/>
    <mergeCell ref="B26:E26"/>
  </mergeCells>
  <phoneticPr fontId="5" type="noConversion"/>
  <pageMargins left="0.75" right="0.75" top="1" bottom="1" header="0.5" footer="0.5"/>
  <pageSetup paperSize="9" scale="8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4:O69"/>
  <sheetViews>
    <sheetView view="pageBreakPreview" zoomScaleSheetLayoutView="100" workbookViewId="0">
      <selection activeCell="A7" sqref="A7:N7"/>
    </sheetView>
  </sheetViews>
  <sheetFormatPr defaultRowHeight="12.75" x14ac:dyDescent="0.2"/>
  <cols>
    <col min="1" max="1" width="28.7109375" customWidth="1"/>
    <col min="2" max="2" width="8.7109375" customWidth="1"/>
    <col min="3" max="3" width="9" customWidth="1"/>
    <col min="4" max="4" width="7" customWidth="1"/>
    <col min="6" max="6" width="9.42578125" customWidth="1"/>
    <col min="8" max="8" width="10.140625" bestFit="1" customWidth="1"/>
    <col min="9" max="9" width="7.140625" bestFit="1" customWidth="1"/>
  </cols>
  <sheetData>
    <row r="4" spans="1:14" x14ac:dyDescent="0.2">
      <c r="A4" s="75"/>
      <c r="B4" s="611" t="s">
        <v>70</v>
      </c>
      <c r="C4" s="587"/>
      <c r="D4" s="587"/>
      <c r="E4" s="587"/>
      <c r="F4" s="587"/>
      <c r="G4" s="587"/>
      <c r="H4" s="587"/>
      <c r="I4" s="587"/>
      <c r="J4" s="587"/>
      <c r="K4" s="587"/>
      <c r="L4" s="587"/>
      <c r="M4" s="587"/>
    </row>
    <row r="6" spans="1:14" x14ac:dyDescent="0.2">
      <c r="A6" s="17"/>
      <c r="B6" s="17"/>
      <c r="C6" s="17"/>
    </row>
    <row r="7" spans="1:14" x14ac:dyDescent="0.2">
      <c r="A7" s="635" t="s">
        <v>511</v>
      </c>
      <c r="B7" s="588"/>
      <c r="C7" s="588"/>
      <c r="D7" s="588"/>
      <c r="E7" s="588"/>
      <c r="F7" s="588"/>
      <c r="G7" s="588"/>
      <c r="H7" s="588"/>
      <c r="I7" s="588"/>
      <c r="J7" s="588"/>
      <c r="K7" s="588"/>
      <c r="L7" s="588"/>
      <c r="M7" s="588"/>
      <c r="N7" s="588"/>
    </row>
    <row r="8" spans="1:14" x14ac:dyDescent="0.2">
      <c r="M8" t="s">
        <v>463</v>
      </c>
    </row>
    <row r="9" spans="1:14" x14ac:dyDescent="0.2">
      <c r="M9" t="s">
        <v>185</v>
      </c>
    </row>
    <row r="10" spans="1:14" x14ac:dyDescent="0.2">
      <c r="A10" s="636" t="s">
        <v>83</v>
      </c>
      <c r="B10" s="638" t="s">
        <v>391</v>
      </c>
      <c r="C10" s="373"/>
      <c r="D10" s="372"/>
      <c r="E10" s="372"/>
      <c r="F10" s="372"/>
      <c r="G10" s="372"/>
      <c r="H10" s="372"/>
      <c r="I10" s="372"/>
      <c r="J10" s="372"/>
      <c r="K10" s="372"/>
      <c r="L10" s="372"/>
      <c r="M10" s="372"/>
      <c r="N10" s="371"/>
    </row>
    <row r="11" spans="1:14" x14ac:dyDescent="0.2">
      <c r="A11" s="637"/>
      <c r="B11" s="639"/>
      <c r="C11" s="452" t="s">
        <v>71</v>
      </c>
      <c r="D11" s="452" t="s">
        <v>72</v>
      </c>
      <c r="E11" s="452" t="s">
        <v>73</v>
      </c>
      <c r="F11" s="452" t="s">
        <v>74</v>
      </c>
      <c r="G11" s="452" t="s">
        <v>75</v>
      </c>
      <c r="H11" s="452" t="s">
        <v>76</v>
      </c>
      <c r="I11" s="452" t="s">
        <v>77</v>
      </c>
      <c r="J11" s="452" t="s">
        <v>78</v>
      </c>
      <c r="K11" s="452" t="s">
        <v>79</v>
      </c>
      <c r="L11" s="452" t="s">
        <v>80</v>
      </c>
      <c r="M11" s="452" t="s">
        <v>81</v>
      </c>
      <c r="N11" s="452" t="s">
        <v>82</v>
      </c>
    </row>
    <row r="12" spans="1:14" x14ac:dyDescent="0.2">
      <c r="A12" s="11" t="s">
        <v>84</v>
      </c>
      <c r="B12" s="33">
        <f>SUM(B13,B16)</f>
        <v>7634</v>
      </c>
      <c r="C12" s="396">
        <f>SUM(C13,C16)</f>
        <v>230.51666666666668</v>
      </c>
      <c r="D12" s="396">
        <f t="shared" ref="D12:N12" si="0">SUM(D13,D16)</f>
        <v>501.56666666666666</v>
      </c>
      <c r="E12" s="396">
        <f t="shared" si="0"/>
        <v>2227.4166666666665</v>
      </c>
      <c r="F12" s="396">
        <f t="shared" si="0"/>
        <v>501.56666666666666</v>
      </c>
      <c r="G12" s="396">
        <f t="shared" si="0"/>
        <v>230.51666666666668</v>
      </c>
      <c r="H12" s="396">
        <f t="shared" si="0"/>
        <v>125.41666666666667</v>
      </c>
      <c r="I12" s="396">
        <f t="shared" si="0"/>
        <v>343.91666666666669</v>
      </c>
      <c r="J12" s="396">
        <f t="shared" si="0"/>
        <v>650.91666666666663</v>
      </c>
      <c r="K12" s="396">
        <f t="shared" si="0"/>
        <v>1701.9166666666667</v>
      </c>
      <c r="L12" s="396">
        <f t="shared" si="0"/>
        <v>606.66666666666674</v>
      </c>
      <c r="M12" s="396">
        <f t="shared" si="0"/>
        <v>230.51666666666668</v>
      </c>
      <c r="N12" s="396">
        <f t="shared" si="0"/>
        <v>283.06666666666666</v>
      </c>
    </row>
    <row r="13" spans="1:14" x14ac:dyDescent="0.2">
      <c r="A13" s="48" t="s">
        <v>85</v>
      </c>
      <c r="B13" s="33">
        <f>B14+B15</f>
        <v>6760</v>
      </c>
      <c r="C13" s="396">
        <f t="shared" ref="C13:N13" si="1">SUM(C14:C15)</f>
        <v>230.51666666666668</v>
      </c>
      <c r="D13" s="396">
        <f t="shared" si="1"/>
        <v>283.06666666666666</v>
      </c>
      <c r="E13" s="396">
        <f t="shared" si="1"/>
        <v>2227.4166666666665</v>
      </c>
      <c r="F13" s="396">
        <f t="shared" si="1"/>
        <v>283.06666666666666</v>
      </c>
      <c r="G13" s="396">
        <f t="shared" si="1"/>
        <v>230.51666666666668</v>
      </c>
      <c r="H13" s="396">
        <f t="shared" si="1"/>
        <v>125.41666666666667</v>
      </c>
      <c r="I13" s="396">
        <f t="shared" si="1"/>
        <v>125.41666666666667</v>
      </c>
      <c r="J13" s="396">
        <f t="shared" si="1"/>
        <v>650.91666666666663</v>
      </c>
      <c r="K13" s="396">
        <f t="shared" si="1"/>
        <v>1701.9166666666667</v>
      </c>
      <c r="L13" s="396">
        <f t="shared" si="1"/>
        <v>388.16666666666669</v>
      </c>
      <c r="M13" s="396">
        <f t="shared" si="1"/>
        <v>230.51666666666668</v>
      </c>
      <c r="N13" s="396">
        <f t="shared" si="1"/>
        <v>283.06666666666666</v>
      </c>
    </row>
    <row r="14" spans="1:14" x14ac:dyDescent="0.2">
      <c r="A14" s="48" t="s">
        <v>86</v>
      </c>
      <c r="B14" s="76">
        <v>5255</v>
      </c>
      <c r="C14" s="423">
        <f>$B$14*0.02</f>
        <v>105.10000000000001</v>
      </c>
      <c r="D14" s="423">
        <f>$B$14*0.03</f>
        <v>157.65</v>
      </c>
      <c r="E14" s="423">
        <f>$B$14*0.4</f>
        <v>2102</v>
      </c>
      <c r="F14" s="423">
        <f>$B$14*0.03</f>
        <v>157.65</v>
      </c>
      <c r="G14" s="423">
        <f>$B$14*0.02</f>
        <v>105.10000000000001</v>
      </c>
      <c r="H14" s="423"/>
      <c r="I14" s="423"/>
      <c r="J14" s="423">
        <f>$B$14*0.1</f>
        <v>525.5</v>
      </c>
      <c r="K14" s="423">
        <f>$B$14*0.3</f>
        <v>1576.5</v>
      </c>
      <c r="L14" s="423">
        <f>$B$14*0.05</f>
        <v>262.75</v>
      </c>
      <c r="M14" s="423">
        <f>$B$14*0.02</f>
        <v>105.10000000000001</v>
      </c>
      <c r="N14" s="423">
        <f>$B$14*0.03</f>
        <v>157.65</v>
      </c>
    </row>
    <row r="15" spans="1:14" x14ac:dyDescent="0.2">
      <c r="A15" s="48" t="s">
        <v>396</v>
      </c>
      <c r="B15" s="76">
        <v>1505</v>
      </c>
      <c r="C15" s="423">
        <f>$B$15/12</f>
        <v>125.41666666666667</v>
      </c>
      <c r="D15" s="423">
        <f t="shared" ref="D15:N15" si="2">$B$15/12</f>
        <v>125.41666666666667</v>
      </c>
      <c r="E15" s="423">
        <f>$B$15/12</f>
        <v>125.41666666666667</v>
      </c>
      <c r="F15" s="423">
        <f t="shared" si="2"/>
        <v>125.41666666666667</v>
      </c>
      <c r="G15" s="423">
        <f t="shared" si="2"/>
        <v>125.41666666666667</v>
      </c>
      <c r="H15" s="423">
        <f t="shared" si="2"/>
        <v>125.41666666666667</v>
      </c>
      <c r="I15" s="423">
        <f t="shared" si="2"/>
        <v>125.41666666666667</v>
      </c>
      <c r="J15" s="423">
        <f t="shared" si="2"/>
        <v>125.41666666666667</v>
      </c>
      <c r="K15" s="423">
        <f t="shared" si="2"/>
        <v>125.41666666666667</v>
      </c>
      <c r="L15" s="423">
        <f t="shared" si="2"/>
        <v>125.41666666666667</v>
      </c>
      <c r="M15" s="423">
        <f t="shared" si="2"/>
        <v>125.41666666666667</v>
      </c>
      <c r="N15" s="423">
        <f t="shared" si="2"/>
        <v>125.41666666666667</v>
      </c>
    </row>
    <row r="16" spans="1:14" x14ac:dyDescent="0.2">
      <c r="A16" s="48" t="s">
        <v>87</v>
      </c>
      <c r="B16" s="33">
        <f>B17</f>
        <v>874</v>
      </c>
      <c r="C16" s="396">
        <f t="shared" ref="C16:N16" si="3">SUM(C17:C17)</f>
        <v>0</v>
      </c>
      <c r="D16" s="396">
        <f t="shared" si="3"/>
        <v>218.5</v>
      </c>
      <c r="E16" s="396">
        <f t="shared" si="3"/>
        <v>0</v>
      </c>
      <c r="F16" s="396">
        <f t="shared" si="3"/>
        <v>218.5</v>
      </c>
      <c r="G16" s="396">
        <f t="shared" si="3"/>
        <v>0</v>
      </c>
      <c r="H16" s="396">
        <f t="shared" si="3"/>
        <v>0</v>
      </c>
      <c r="I16" s="396">
        <f t="shared" si="3"/>
        <v>218.5</v>
      </c>
      <c r="J16" s="396">
        <f t="shared" si="3"/>
        <v>0</v>
      </c>
      <c r="K16" s="396">
        <f t="shared" si="3"/>
        <v>0</v>
      </c>
      <c r="L16" s="396">
        <f t="shared" si="3"/>
        <v>218.5</v>
      </c>
      <c r="M16" s="396">
        <f t="shared" si="3"/>
        <v>0</v>
      </c>
      <c r="N16" s="396">
        <f t="shared" si="3"/>
        <v>0</v>
      </c>
    </row>
    <row r="17" spans="1:14" x14ac:dyDescent="0.2">
      <c r="A17" s="48" t="s">
        <v>169</v>
      </c>
      <c r="B17" s="76">
        <v>874</v>
      </c>
      <c r="C17" s="423"/>
      <c r="D17" s="423">
        <f>B17/4</f>
        <v>218.5</v>
      </c>
      <c r="E17" s="423"/>
      <c r="F17" s="423">
        <f>B17/4</f>
        <v>218.5</v>
      </c>
      <c r="G17" s="423"/>
      <c r="H17" s="423"/>
      <c r="I17" s="423">
        <f>B17/4</f>
        <v>218.5</v>
      </c>
      <c r="J17" s="423"/>
      <c r="K17" s="423"/>
      <c r="L17" s="423">
        <f>B17/4</f>
        <v>218.5</v>
      </c>
      <c r="M17" s="423"/>
      <c r="N17" s="423"/>
    </row>
    <row r="18" spans="1:14" x14ac:dyDescent="0.2">
      <c r="A18" s="11" t="s">
        <v>88</v>
      </c>
      <c r="B18" s="33">
        <f>B19</f>
        <v>27321</v>
      </c>
      <c r="C18" s="396">
        <f t="shared" ref="C18:N18" si="4">SUM(C19:C19)</f>
        <v>2276.75</v>
      </c>
      <c r="D18" s="396">
        <f t="shared" si="4"/>
        <v>2276.75</v>
      </c>
      <c r="E18" s="396">
        <f t="shared" si="4"/>
        <v>2276.75</v>
      </c>
      <c r="F18" s="396">
        <f t="shared" si="4"/>
        <v>2276.75</v>
      </c>
      <c r="G18" s="396">
        <f t="shared" si="4"/>
        <v>2276.75</v>
      </c>
      <c r="H18" s="396">
        <f t="shared" si="4"/>
        <v>2276.75</v>
      </c>
      <c r="I18" s="396">
        <f t="shared" si="4"/>
        <v>2276.75</v>
      </c>
      <c r="J18" s="396">
        <f t="shared" si="4"/>
        <v>2276.75</v>
      </c>
      <c r="K18" s="396">
        <f t="shared" si="4"/>
        <v>2276.75</v>
      </c>
      <c r="L18" s="396">
        <f t="shared" si="4"/>
        <v>2276.75</v>
      </c>
      <c r="M18" s="396">
        <f t="shared" si="4"/>
        <v>2276.75</v>
      </c>
      <c r="N18" s="396">
        <f t="shared" si="4"/>
        <v>2276.75</v>
      </c>
    </row>
    <row r="19" spans="1:14" x14ac:dyDescent="0.2">
      <c r="A19" s="48" t="s">
        <v>170</v>
      </c>
      <c r="B19" s="76">
        <v>27321</v>
      </c>
      <c r="C19" s="423">
        <f>$B$19/12</f>
        <v>2276.75</v>
      </c>
      <c r="D19" s="423">
        <f t="shared" ref="D19:N19" si="5">$B$19/12</f>
        <v>2276.75</v>
      </c>
      <c r="E19" s="423">
        <f t="shared" si="5"/>
        <v>2276.75</v>
      </c>
      <c r="F19" s="423">
        <f t="shared" si="5"/>
        <v>2276.75</v>
      </c>
      <c r="G19" s="423">
        <f t="shared" si="5"/>
        <v>2276.75</v>
      </c>
      <c r="H19" s="423">
        <f t="shared" si="5"/>
        <v>2276.75</v>
      </c>
      <c r="I19" s="423">
        <f t="shared" si="5"/>
        <v>2276.75</v>
      </c>
      <c r="J19" s="423">
        <f t="shared" si="5"/>
        <v>2276.75</v>
      </c>
      <c r="K19" s="423">
        <f t="shared" si="5"/>
        <v>2276.75</v>
      </c>
      <c r="L19" s="423">
        <f t="shared" si="5"/>
        <v>2276.75</v>
      </c>
      <c r="M19" s="423">
        <f t="shared" si="5"/>
        <v>2276.75</v>
      </c>
      <c r="N19" s="423">
        <f t="shared" si="5"/>
        <v>2276.75</v>
      </c>
    </row>
    <row r="20" spans="1:14" x14ac:dyDescent="0.2">
      <c r="A20" s="34" t="s">
        <v>464</v>
      </c>
      <c r="B20" s="33">
        <v>192</v>
      </c>
      <c r="C20" s="423">
        <f>$B$20/12</f>
        <v>16</v>
      </c>
      <c r="D20" s="423">
        <f t="shared" ref="D20:N20" si="6">$B$20/12</f>
        <v>16</v>
      </c>
      <c r="E20" s="423">
        <f t="shared" si="6"/>
        <v>16</v>
      </c>
      <c r="F20" s="423">
        <f t="shared" si="6"/>
        <v>16</v>
      </c>
      <c r="G20" s="423">
        <f t="shared" si="6"/>
        <v>16</v>
      </c>
      <c r="H20" s="423">
        <f t="shared" si="6"/>
        <v>16</v>
      </c>
      <c r="I20" s="423">
        <f t="shared" si="6"/>
        <v>16</v>
      </c>
      <c r="J20" s="423">
        <f t="shared" si="6"/>
        <v>16</v>
      </c>
      <c r="K20" s="423">
        <f t="shared" si="6"/>
        <v>16</v>
      </c>
      <c r="L20" s="423">
        <f t="shared" si="6"/>
        <v>16</v>
      </c>
      <c r="M20" s="423">
        <f t="shared" si="6"/>
        <v>16</v>
      </c>
      <c r="N20" s="423">
        <f t="shared" si="6"/>
        <v>16</v>
      </c>
    </row>
    <row r="21" spans="1:14" x14ac:dyDescent="0.2">
      <c r="A21" s="46" t="s">
        <v>89</v>
      </c>
      <c r="B21" s="77"/>
      <c r="C21" s="422"/>
      <c r="D21" s="399"/>
      <c r="E21" s="399"/>
      <c r="F21" s="399"/>
      <c r="G21" s="399"/>
      <c r="H21" s="399"/>
      <c r="I21" s="399"/>
      <c r="J21" s="399"/>
      <c r="K21" s="399"/>
      <c r="L21" s="399"/>
      <c r="M21" s="399"/>
      <c r="N21" s="399"/>
    </row>
    <row r="22" spans="1:14" x14ac:dyDescent="0.2">
      <c r="A22" s="78" t="s">
        <v>305</v>
      </c>
      <c r="B22" s="21">
        <f>B18+B12+B20</f>
        <v>35147</v>
      </c>
      <c r="C22" s="21">
        <f t="shared" ref="C22:N22" si="7">C18+C12+C20</f>
        <v>2523.2666666666669</v>
      </c>
      <c r="D22" s="21">
        <f t="shared" si="7"/>
        <v>2794.3166666666666</v>
      </c>
      <c r="E22" s="21">
        <f t="shared" si="7"/>
        <v>4520.1666666666661</v>
      </c>
      <c r="F22" s="21">
        <f t="shared" si="7"/>
        <v>2794.3166666666666</v>
      </c>
      <c r="G22" s="21">
        <f t="shared" si="7"/>
        <v>2523.2666666666669</v>
      </c>
      <c r="H22" s="21">
        <f t="shared" si="7"/>
        <v>2418.1666666666665</v>
      </c>
      <c r="I22" s="21">
        <f t="shared" si="7"/>
        <v>2636.6666666666665</v>
      </c>
      <c r="J22" s="21">
        <f t="shared" si="7"/>
        <v>2943.6666666666665</v>
      </c>
      <c r="K22" s="21">
        <f t="shared" si="7"/>
        <v>3994.666666666667</v>
      </c>
      <c r="L22" s="21">
        <f t="shared" si="7"/>
        <v>2899.416666666667</v>
      </c>
      <c r="M22" s="21">
        <f t="shared" si="7"/>
        <v>2523.2666666666669</v>
      </c>
      <c r="N22" s="21">
        <f t="shared" si="7"/>
        <v>2575.8166666666666</v>
      </c>
    </row>
    <row r="23" spans="1:14" x14ac:dyDescent="0.2">
      <c r="A23" s="640" t="s">
        <v>287</v>
      </c>
      <c r="B23" s="39"/>
      <c r="C23" s="450"/>
      <c r="D23" s="446"/>
      <c r="E23" s="446"/>
      <c r="F23" s="446"/>
      <c r="G23" s="446"/>
      <c r="H23" s="446"/>
      <c r="I23" s="446"/>
      <c r="J23" s="446"/>
      <c r="K23" s="446"/>
      <c r="L23" s="446"/>
      <c r="M23" s="446"/>
      <c r="N23" s="446"/>
    </row>
    <row r="24" spans="1:14" ht="13.5" thickBot="1" x14ac:dyDescent="0.25">
      <c r="A24" s="641"/>
      <c r="B24" s="79">
        <v>27925</v>
      </c>
      <c r="C24" s="451">
        <f>$B$24/12</f>
        <v>2327.0833333333335</v>
      </c>
      <c r="D24" s="451">
        <f t="shared" ref="D24:N24" si="8">$B$24/12</f>
        <v>2327.0833333333335</v>
      </c>
      <c r="E24" s="451">
        <f t="shared" si="8"/>
        <v>2327.0833333333335</v>
      </c>
      <c r="F24" s="451">
        <f t="shared" si="8"/>
        <v>2327.0833333333335</v>
      </c>
      <c r="G24" s="451">
        <f t="shared" si="8"/>
        <v>2327.0833333333335</v>
      </c>
      <c r="H24" s="451">
        <f t="shared" si="8"/>
        <v>2327.0833333333335</v>
      </c>
      <c r="I24" s="451">
        <f t="shared" si="8"/>
        <v>2327.0833333333335</v>
      </c>
      <c r="J24" s="451">
        <f t="shared" si="8"/>
        <v>2327.0833333333335</v>
      </c>
      <c r="K24" s="451">
        <f t="shared" si="8"/>
        <v>2327.0833333333335</v>
      </c>
      <c r="L24" s="451">
        <f t="shared" si="8"/>
        <v>2327.0833333333335</v>
      </c>
      <c r="M24" s="451">
        <f t="shared" si="8"/>
        <v>2327.0833333333335</v>
      </c>
      <c r="N24" s="451">
        <f t="shared" si="8"/>
        <v>2327.0833333333335</v>
      </c>
    </row>
    <row r="25" spans="1:14" x14ac:dyDescent="0.2">
      <c r="A25" s="80" t="s">
        <v>90</v>
      </c>
      <c r="B25" s="81"/>
      <c r="C25" s="82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134"/>
    </row>
    <row r="26" spans="1:14" ht="13.5" thickBot="1" x14ac:dyDescent="0.25">
      <c r="A26" s="85" t="s">
        <v>306</v>
      </c>
      <c r="B26" s="86">
        <f>SUM(B22,B24)</f>
        <v>63072</v>
      </c>
      <c r="C26" s="86">
        <f t="shared" ref="C26:N26" si="9">SUM(C22,C24)</f>
        <v>4850.3500000000004</v>
      </c>
      <c r="D26" s="86">
        <f t="shared" si="9"/>
        <v>5121.3999999999996</v>
      </c>
      <c r="E26" s="86">
        <f t="shared" si="9"/>
        <v>6847.25</v>
      </c>
      <c r="F26" s="86">
        <f t="shared" si="9"/>
        <v>5121.3999999999996</v>
      </c>
      <c r="G26" s="86">
        <f t="shared" si="9"/>
        <v>4850.3500000000004</v>
      </c>
      <c r="H26" s="86">
        <f t="shared" si="9"/>
        <v>4745.25</v>
      </c>
      <c r="I26" s="86">
        <f t="shared" si="9"/>
        <v>4963.75</v>
      </c>
      <c r="J26" s="86">
        <f t="shared" si="9"/>
        <v>5270.75</v>
      </c>
      <c r="K26" s="86">
        <f t="shared" si="9"/>
        <v>6321.75</v>
      </c>
      <c r="L26" s="86">
        <f t="shared" si="9"/>
        <v>5226.5</v>
      </c>
      <c r="M26" s="86">
        <f t="shared" si="9"/>
        <v>4850.3500000000004</v>
      </c>
      <c r="N26" s="86">
        <f t="shared" si="9"/>
        <v>4902.8999999999996</v>
      </c>
    </row>
    <row r="27" spans="1:14" x14ac:dyDescent="0.2"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</row>
    <row r="28" spans="1:14" x14ac:dyDescent="0.2"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</row>
    <row r="29" spans="1:14" x14ac:dyDescent="0.2"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</row>
    <row r="30" spans="1:14" x14ac:dyDescent="0.2"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</row>
    <row r="31" spans="1:14" x14ac:dyDescent="0.2"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</row>
    <row r="32" spans="1:14" x14ac:dyDescent="0.2"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</row>
    <row r="33" spans="1:15" x14ac:dyDescent="0.2"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</row>
    <row r="34" spans="1:15" x14ac:dyDescent="0.2">
      <c r="A34" s="470" t="s">
        <v>92</v>
      </c>
      <c r="B34" s="453"/>
      <c r="C34" s="454"/>
      <c r="D34" s="455"/>
      <c r="E34" s="455"/>
      <c r="F34" s="455"/>
      <c r="G34" s="455"/>
      <c r="H34" s="455"/>
      <c r="I34" s="455"/>
      <c r="J34" s="455"/>
      <c r="K34" s="455"/>
      <c r="L34" s="455"/>
      <c r="M34" s="455"/>
      <c r="N34" s="456"/>
    </row>
    <row r="35" spans="1:15" x14ac:dyDescent="0.2">
      <c r="A35" s="471"/>
      <c r="B35" s="472" t="s">
        <v>391</v>
      </c>
      <c r="C35" s="457" t="s">
        <v>71</v>
      </c>
      <c r="D35" s="457" t="s">
        <v>72</v>
      </c>
      <c r="E35" s="457" t="s">
        <v>73</v>
      </c>
      <c r="F35" s="457" t="s">
        <v>74</v>
      </c>
      <c r="G35" s="457" t="s">
        <v>75</v>
      </c>
      <c r="H35" s="457" t="s">
        <v>76</v>
      </c>
      <c r="I35" s="457" t="s">
        <v>77</v>
      </c>
      <c r="J35" s="457" t="s">
        <v>78</v>
      </c>
      <c r="K35" s="457" t="s">
        <v>79</v>
      </c>
      <c r="L35" s="457" t="s">
        <v>80</v>
      </c>
      <c r="M35" s="457" t="s">
        <v>91</v>
      </c>
      <c r="N35" s="457" t="s">
        <v>82</v>
      </c>
    </row>
    <row r="36" spans="1:15" x14ac:dyDescent="0.2">
      <c r="A36" s="11" t="s">
        <v>93</v>
      </c>
      <c r="B36" s="33">
        <f>B37+B38+B39</f>
        <v>19453</v>
      </c>
      <c r="C36" s="396">
        <f t="shared" ref="C36:N36" si="10">SUM(C37:C40)</f>
        <v>1704.4166666666665</v>
      </c>
      <c r="D36" s="396">
        <f>SUM(D37:D40)</f>
        <v>1704.4166666666665</v>
      </c>
      <c r="E36" s="396">
        <f t="shared" si="10"/>
        <v>1704.4166666666665</v>
      </c>
      <c r="F36" s="396">
        <f t="shared" si="10"/>
        <v>1704.4166666666665</v>
      </c>
      <c r="G36" s="396">
        <f t="shared" si="10"/>
        <v>1704.4166666666665</v>
      </c>
      <c r="H36" s="396">
        <f t="shared" si="10"/>
        <v>1704.4166666666665</v>
      </c>
      <c r="I36" s="396">
        <f t="shared" si="10"/>
        <v>1704.4166666666665</v>
      </c>
      <c r="J36" s="396">
        <f t="shared" si="10"/>
        <v>1704.4166666666665</v>
      </c>
      <c r="K36" s="396">
        <f t="shared" si="10"/>
        <v>1704.4166666666665</v>
      </c>
      <c r="L36" s="396">
        <f t="shared" si="10"/>
        <v>1704.4166666666665</v>
      </c>
      <c r="M36" s="396">
        <f t="shared" si="10"/>
        <v>1704.4166666666665</v>
      </c>
      <c r="N36" s="396">
        <f t="shared" si="10"/>
        <v>1704.4166666666665</v>
      </c>
    </row>
    <row r="37" spans="1:15" x14ac:dyDescent="0.2">
      <c r="A37" s="48" t="s">
        <v>94</v>
      </c>
      <c r="B37" s="20">
        <v>10503</v>
      </c>
      <c r="C37" s="423">
        <f t="shared" ref="C37:N37" si="11">$B$37/12</f>
        <v>875.25</v>
      </c>
      <c r="D37" s="423">
        <f t="shared" si="11"/>
        <v>875.25</v>
      </c>
      <c r="E37" s="423">
        <f t="shared" si="11"/>
        <v>875.25</v>
      </c>
      <c r="F37" s="423">
        <f t="shared" si="11"/>
        <v>875.25</v>
      </c>
      <c r="G37" s="423">
        <f t="shared" si="11"/>
        <v>875.25</v>
      </c>
      <c r="H37" s="423">
        <f t="shared" si="11"/>
        <v>875.25</v>
      </c>
      <c r="I37" s="423">
        <f t="shared" si="11"/>
        <v>875.25</v>
      </c>
      <c r="J37" s="423">
        <f t="shared" si="11"/>
        <v>875.25</v>
      </c>
      <c r="K37" s="423">
        <f t="shared" si="11"/>
        <v>875.25</v>
      </c>
      <c r="L37" s="423">
        <f t="shared" si="11"/>
        <v>875.25</v>
      </c>
      <c r="M37" s="423">
        <f t="shared" si="11"/>
        <v>875.25</v>
      </c>
      <c r="N37" s="423">
        <f t="shared" si="11"/>
        <v>875.25</v>
      </c>
    </row>
    <row r="38" spans="1:15" x14ac:dyDescent="0.2">
      <c r="A38" s="48" t="s">
        <v>95</v>
      </c>
      <c r="B38" s="20">
        <v>1819</v>
      </c>
      <c r="C38" s="423">
        <f t="shared" ref="C38:N38" si="12">$B$38/12</f>
        <v>151.58333333333334</v>
      </c>
      <c r="D38" s="423">
        <f t="shared" si="12"/>
        <v>151.58333333333334</v>
      </c>
      <c r="E38" s="423">
        <f t="shared" si="12"/>
        <v>151.58333333333334</v>
      </c>
      <c r="F38" s="423">
        <f t="shared" si="12"/>
        <v>151.58333333333334</v>
      </c>
      <c r="G38" s="423">
        <f t="shared" si="12"/>
        <v>151.58333333333334</v>
      </c>
      <c r="H38" s="423">
        <f t="shared" si="12"/>
        <v>151.58333333333334</v>
      </c>
      <c r="I38" s="423">
        <f t="shared" si="12"/>
        <v>151.58333333333334</v>
      </c>
      <c r="J38" s="423">
        <f t="shared" si="12"/>
        <v>151.58333333333334</v>
      </c>
      <c r="K38" s="423">
        <f t="shared" si="12"/>
        <v>151.58333333333334</v>
      </c>
      <c r="L38" s="423">
        <f t="shared" si="12"/>
        <v>151.58333333333334</v>
      </c>
      <c r="M38" s="423">
        <f t="shared" si="12"/>
        <v>151.58333333333334</v>
      </c>
      <c r="N38" s="423">
        <f t="shared" si="12"/>
        <v>151.58333333333334</v>
      </c>
    </row>
    <row r="39" spans="1:15" x14ac:dyDescent="0.2">
      <c r="A39" s="48" t="s">
        <v>96</v>
      </c>
      <c r="B39" s="20">
        <v>7131</v>
      </c>
      <c r="C39" s="423">
        <f t="shared" ref="C39:N39" si="13">$B$39/12</f>
        <v>594.25</v>
      </c>
      <c r="D39" s="423">
        <f t="shared" si="13"/>
        <v>594.25</v>
      </c>
      <c r="E39" s="423">
        <f t="shared" si="13"/>
        <v>594.25</v>
      </c>
      <c r="F39" s="423">
        <f t="shared" si="13"/>
        <v>594.25</v>
      </c>
      <c r="G39" s="423">
        <f t="shared" si="13"/>
        <v>594.25</v>
      </c>
      <c r="H39" s="423">
        <f t="shared" si="13"/>
        <v>594.25</v>
      </c>
      <c r="I39" s="423">
        <f t="shared" si="13"/>
        <v>594.25</v>
      </c>
      <c r="J39" s="423">
        <f t="shared" si="13"/>
        <v>594.25</v>
      </c>
      <c r="K39" s="423">
        <f t="shared" si="13"/>
        <v>594.25</v>
      </c>
      <c r="L39" s="423">
        <f t="shared" si="13"/>
        <v>594.25</v>
      </c>
      <c r="M39" s="423">
        <f t="shared" si="13"/>
        <v>594.25</v>
      </c>
      <c r="N39" s="423">
        <f t="shared" si="13"/>
        <v>594.25</v>
      </c>
    </row>
    <row r="40" spans="1:15" x14ac:dyDescent="0.2">
      <c r="A40" s="34" t="s">
        <v>229</v>
      </c>
      <c r="B40" s="33">
        <v>1000</v>
      </c>
      <c r="C40" s="447">
        <f t="shared" ref="C40:N40" si="14">$B$40/12</f>
        <v>83.333333333333329</v>
      </c>
      <c r="D40" s="447">
        <f t="shared" si="14"/>
        <v>83.333333333333329</v>
      </c>
      <c r="E40" s="447">
        <f t="shared" si="14"/>
        <v>83.333333333333329</v>
      </c>
      <c r="F40" s="447">
        <f t="shared" si="14"/>
        <v>83.333333333333329</v>
      </c>
      <c r="G40" s="447">
        <f t="shared" si="14"/>
        <v>83.333333333333329</v>
      </c>
      <c r="H40" s="447">
        <f t="shared" si="14"/>
        <v>83.333333333333329</v>
      </c>
      <c r="I40" s="447">
        <f t="shared" si="14"/>
        <v>83.333333333333329</v>
      </c>
      <c r="J40" s="447">
        <f t="shared" si="14"/>
        <v>83.333333333333329</v>
      </c>
      <c r="K40" s="447">
        <f t="shared" si="14"/>
        <v>83.333333333333329</v>
      </c>
      <c r="L40" s="447">
        <f t="shared" si="14"/>
        <v>83.333333333333329</v>
      </c>
      <c r="M40" s="447">
        <f t="shared" si="14"/>
        <v>83.333333333333329</v>
      </c>
      <c r="N40" s="447">
        <f t="shared" si="14"/>
        <v>83.333333333333329</v>
      </c>
    </row>
    <row r="41" spans="1:15" s="43" customFormat="1" x14ac:dyDescent="0.2">
      <c r="A41" s="34" t="s">
        <v>230</v>
      </c>
      <c r="B41" s="33">
        <f>B42</f>
        <v>14778</v>
      </c>
      <c r="C41" s="33">
        <f t="shared" ref="C41:N41" si="15">C42</f>
        <v>1231.5</v>
      </c>
      <c r="D41" s="33">
        <f t="shared" si="15"/>
        <v>1231.5</v>
      </c>
      <c r="E41" s="33">
        <f t="shared" si="15"/>
        <v>1231.5</v>
      </c>
      <c r="F41" s="33">
        <f t="shared" si="15"/>
        <v>1231.5</v>
      </c>
      <c r="G41" s="33">
        <f t="shared" si="15"/>
        <v>1231.5</v>
      </c>
      <c r="H41" s="33">
        <f t="shared" si="15"/>
        <v>1231.5</v>
      </c>
      <c r="I41" s="33">
        <f t="shared" si="15"/>
        <v>1231.5</v>
      </c>
      <c r="J41" s="33">
        <f t="shared" si="15"/>
        <v>1231.5</v>
      </c>
      <c r="K41" s="33">
        <f t="shared" si="15"/>
        <v>1231.5</v>
      </c>
      <c r="L41" s="33">
        <f t="shared" si="15"/>
        <v>1231.5</v>
      </c>
      <c r="M41" s="33">
        <f t="shared" si="15"/>
        <v>1231.5</v>
      </c>
      <c r="N41" s="33">
        <f t="shared" si="15"/>
        <v>1231.5</v>
      </c>
    </row>
    <row r="42" spans="1:15" x14ac:dyDescent="0.2">
      <c r="A42" s="48" t="s">
        <v>97</v>
      </c>
      <c r="B42" s="76">
        <v>14778</v>
      </c>
      <c r="C42" s="423">
        <f>$B$42/12</f>
        <v>1231.5</v>
      </c>
      <c r="D42" s="423">
        <f t="shared" ref="D42:N42" si="16">$B$42/12</f>
        <v>1231.5</v>
      </c>
      <c r="E42" s="423">
        <f t="shared" si="16"/>
        <v>1231.5</v>
      </c>
      <c r="F42" s="423">
        <f t="shared" si="16"/>
        <v>1231.5</v>
      </c>
      <c r="G42" s="423">
        <f t="shared" si="16"/>
        <v>1231.5</v>
      </c>
      <c r="H42" s="423">
        <f t="shared" si="16"/>
        <v>1231.5</v>
      </c>
      <c r="I42" s="423">
        <f t="shared" si="16"/>
        <v>1231.5</v>
      </c>
      <c r="J42" s="423">
        <f t="shared" si="16"/>
        <v>1231.5</v>
      </c>
      <c r="K42" s="423">
        <f t="shared" si="16"/>
        <v>1231.5</v>
      </c>
      <c r="L42" s="423">
        <f t="shared" si="16"/>
        <v>1231.5</v>
      </c>
      <c r="M42" s="423">
        <f t="shared" si="16"/>
        <v>1231.5</v>
      </c>
      <c r="N42" s="423">
        <f t="shared" si="16"/>
        <v>1231.5</v>
      </c>
    </row>
    <row r="43" spans="1:15" x14ac:dyDescent="0.2">
      <c r="A43" s="34" t="s">
        <v>307</v>
      </c>
      <c r="B43" s="33">
        <v>0</v>
      </c>
      <c r="C43" s="423">
        <v>0</v>
      </c>
      <c r="D43" s="423">
        <v>0</v>
      </c>
      <c r="E43" s="423">
        <v>0</v>
      </c>
      <c r="F43" s="423">
        <v>0</v>
      </c>
      <c r="G43" s="423">
        <v>0</v>
      </c>
      <c r="H43" s="423">
        <v>0</v>
      </c>
      <c r="I43" s="423">
        <v>0</v>
      </c>
      <c r="J43" s="423">
        <v>0</v>
      </c>
      <c r="K43" s="423">
        <v>0</v>
      </c>
      <c r="L43" s="423">
        <v>0</v>
      </c>
      <c r="M43" s="423">
        <v>0</v>
      </c>
      <c r="N43" s="423">
        <v>0</v>
      </c>
    </row>
    <row r="44" spans="1:15" x14ac:dyDescent="0.2">
      <c r="A44" s="34" t="s">
        <v>308</v>
      </c>
      <c r="B44" s="33">
        <f>B45+B46</f>
        <v>10343</v>
      </c>
      <c r="C44" s="33">
        <f t="shared" ref="C44:N44" si="17">C45+C46</f>
        <v>845.25</v>
      </c>
      <c r="D44" s="33">
        <f t="shared" si="17"/>
        <v>845.25</v>
      </c>
      <c r="E44" s="33">
        <f t="shared" si="17"/>
        <v>845.25</v>
      </c>
      <c r="F44" s="33">
        <f t="shared" si="17"/>
        <v>845.25</v>
      </c>
      <c r="G44" s="33">
        <f t="shared" si="17"/>
        <v>1045.25</v>
      </c>
      <c r="H44" s="33">
        <f t="shared" si="17"/>
        <v>845.25</v>
      </c>
      <c r="I44" s="33">
        <f t="shared" si="17"/>
        <v>845.25</v>
      </c>
      <c r="J44" s="33">
        <f t="shared" si="17"/>
        <v>845.25</v>
      </c>
      <c r="K44" s="33">
        <f t="shared" si="17"/>
        <v>845.25</v>
      </c>
      <c r="L44" s="33">
        <f t="shared" si="17"/>
        <v>845.25</v>
      </c>
      <c r="M44" s="33">
        <f t="shared" si="17"/>
        <v>845.25</v>
      </c>
      <c r="N44" s="33">
        <f t="shared" si="17"/>
        <v>845.25</v>
      </c>
    </row>
    <row r="45" spans="1:15" x14ac:dyDescent="0.2">
      <c r="A45" s="205" t="s">
        <v>227</v>
      </c>
      <c r="B45" s="76">
        <v>10143</v>
      </c>
      <c r="C45" s="423">
        <f t="shared" ref="C45:N45" si="18">$B$45/12</f>
        <v>845.25</v>
      </c>
      <c r="D45" s="423">
        <f t="shared" si="18"/>
        <v>845.25</v>
      </c>
      <c r="E45" s="423">
        <f t="shared" si="18"/>
        <v>845.25</v>
      </c>
      <c r="F45" s="423">
        <f t="shared" si="18"/>
        <v>845.25</v>
      </c>
      <c r="G45" s="423">
        <f t="shared" si="18"/>
        <v>845.25</v>
      </c>
      <c r="H45" s="423">
        <f t="shared" si="18"/>
        <v>845.25</v>
      </c>
      <c r="I45" s="423">
        <f t="shared" si="18"/>
        <v>845.25</v>
      </c>
      <c r="J45" s="423">
        <f t="shared" si="18"/>
        <v>845.25</v>
      </c>
      <c r="K45" s="423">
        <f t="shared" si="18"/>
        <v>845.25</v>
      </c>
      <c r="L45" s="423">
        <f t="shared" si="18"/>
        <v>845.25</v>
      </c>
      <c r="M45" s="423">
        <f t="shared" si="18"/>
        <v>845.25</v>
      </c>
      <c r="N45" s="423">
        <f t="shared" si="18"/>
        <v>845.25</v>
      </c>
      <c r="O45" s="128"/>
    </row>
    <row r="46" spans="1:15" x14ac:dyDescent="0.2">
      <c r="A46" s="206" t="s">
        <v>228</v>
      </c>
      <c r="B46" s="76">
        <v>200</v>
      </c>
      <c r="C46" s="423"/>
      <c r="D46" s="423"/>
      <c r="E46" s="423"/>
      <c r="F46" s="423"/>
      <c r="G46" s="423">
        <v>200</v>
      </c>
      <c r="H46" s="423"/>
      <c r="I46" s="423"/>
      <c r="J46" s="423"/>
      <c r="K46" s="423"/>
      <c r="L46" s="423"/>
      <c r="M46" s="423"/>
      <c r="N46" s="423"/>
    </row>
    <row r="47" spans="1:15" x14ac:dyDescent="0.2">
      <c r="A47" s="34" t="s">
        <v>309</v>
      </c>
      <c r="B47" s="33">
        <v>0</v>
      </c>
      <c r="C47" s="397"/>
      <c r="D47" s="447"/>
      <c r="E47" s="398"/>
      <c r="F47" s="398"/>
      <c r="G47" s="398"/>
      <c r="H47" s="398"/>
      <c r="I47" s="398"/>
      <c r="J47" s="398"/>
      <c r="K47" s="398"/>
      <c r="L47" s="398"/>
      <c r="M47" s="398"/>
      <c r="N47" s="398"/>
    </row>
    <row r="48" spans="1:15" x14ac:dyDescent="0.2">
      <c r="A48" s="11" t="s">
        <v>310</v>
      </c>
      <c r="B48" s="33">
        <v>16503</v>
      </c>
      <c r="C48" s="423">
        <f t="shared" ref="C48:N48" si="19">$B$48/12</f>
        <v>1375.25</v>
      </c>
      <c r="D48" s="423">
        <f t="shared" si="19"/>
        <v>1375.25</v>
      </c>
      <c r="E48" s="423">
        <f t="shared" si="19"/>
        <v>1375.25</v>
      </c>
      <c r="F48" s="423">
        <f t="shared" si="19"/>
        <v>1375.25</v>
      </c>
      <c r="G48" s="423">
        <f t="shared" si="19"/>
        <v>1375.25</v>
      </c>
      <c r="H48" s="423">
        <f t="shared" si="19"/>
        <v>1375.25</v>
      </c>
      <c r="I48" s="423">
        <f t="shared" si="19"/>
        <v>1375.25</v>
      </c>
      <c r="J48" s="423">
        <f t="shared" si="19"/>
        <v>1375.25</v>
      </c>
      <c r="K48" s="423">
        <f t="shared" si="19"/>
        <v>1375.25</v>
      </c>
      <c r="L48" s="423">
        <f t="shared" si="19"/>
        <v>1375.25</v>
      </c>
      <c r="M48" s="423">
        <f t="shared" si="19"/>
        <v>1375.25</v>
      </c>
      <c r="N48" s="423">
        <f t="shared" si="19"/>
        <v>1375.25</v>
      </c>
    </row>
    <row r="49" spans="1:14" x14ac:dyDescent="0.2">
      <c r="A49" s="11" t="s">
        <v>311</v>
      </c>
      <c r="B49" s="33">
        <v>995</v>
      </c>
      <c r="C49" s="423">
        <v>995</v>
      </c>
      <c r="D49" s="397"/>
      <c r="E49" s="397"/>
      <c r="F49" s="397"/>
      <c r="G49" s="397"/>
      <c r="H49" s="397"/>
      <c r="I49" s="397"/>
      <c r="J49" s="397"/>
      <c r="K49" s="397"/>
      <c r="L49" s="397"/>
      <c r="M49" s="397"/>
      <c r="N49" s="397"/>
    </row>
    <row r="50" spans="1:14" x14ac:dyDescent="0.2">
      <c r="A50" s="11" t="s">
        <v>98</v>
      </c>
      <c r="B50" s="76">
        <f>SUM(C50:N50)</f>
        <v>0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</row>
    <row r="51" spans="1:14" s="265" customFormat="1" ht="13.5" thickBot="1" x14ac:dyDescent="0.25">
      <c r="A51" s="89" t="s">
        <v>312</v>
      </c>
      <c r="B51" s="21">
        <f>SUM(B36,B40,B41,B43,B44,B47,B48,B49)</f>
        <v>63072</v>
      </c>
      <c r="C51" s="21">
        <f>SUM(C36,C41,C43,C44,C47,C48,C49)</f>
        <v>6151.4166666666661</v>
      </c>
      <c r="D51" s="21">
        <f t="shared" ref="D51:N51" si="20">SUM(D36,D41,D43,D44,D47,D48)</f>
        <v>5156.4166666666661</v>
      </c>
      <c r="E51" s="21">
        <f t="shared" si="20"/>
        <v>5156.4166666666661</v>
      </c>
      <c r="F51" s="21">
        <f t="shared" si="20"/>
        <v>5156.4166666666661</v>
      </c>
      <c r="G51" s="21">
        <f t="shared" si="20"/>
        <v>5356.4166666666661</v>
      </c>
      <c r="H51" s="21">
        <f t="shared" si="20"/>
        <v>5156.4166666666661</v>
      </c>
      <c r="I51" s="21">
        <f t="shared" si="20"/>
        <v>5156.4166666666661</v>
      </c>
      <c r="J51" s="21">
        <f t="shared" si="20"/>
        <v>5156.4166666666661</v>
      </c>
      <c r="K51" s="21">
        <f t="shared" si="20"/>
        <v>5156.4166666666661</v>
      </c>
      <c r="L51" s="21">
        <f t="shared" si="20"/>
        <v>5156.4166666666661</v>
      </c>
      <c r="M51" s="21">
        <f t="shared" si="20"/>
        <v>5156.4166666666661</v>
      </c>
      <c r="N51" s="21">
        <f t="shared" si="20"/>
        <v>5156.4166666666661</v>
      </c>
    </row>
    <row r="52" spans="1:14" x14ac:dyDescent="0.2">
      <c r="A52" s="75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</row>
    <row r="53" spans="1:14" x14ac:dyDescent="0.2">
      <c r="A53" s="90" t="s">
        <v>99</v>
      </c>
      <c r="B53" s="91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</row>
    <row r="54" spans="1:14" x14ac:dyDescent="0.2">
      <c r="A54" s="14" t="s">
        <v>100</v>
      </c>
      <c r="B54" s="92">
        <f t="shared" ref="B54:N54" si="21">(B26-B51)</f>
        <v>0</v>
      </c>
      <c r="C54" s="92">
        <f t="shared" si="21"/>
        <v>-1301.0666666666657</v>
      </c>
      <c r="D54" s="92">
        <f t="shared" si="21"/>
        <v>-35.016666666666424</v>
      </c>
      <c r="E54" s="92">
        <f t="shared" si="21"/>
        <v>1690.8333333333339</v>
      </c>
      <c r="F54" s="92">
        <f t="shared" si="21"/>
        <v>-35.016666666666424</v>
      </c>
      <c r="G54" s="92">
        <f t="shared" si="21"/>
        <v>-506.0666666666657</v>
      </c>
      <c r="H54" s="92">
        <f t="shared" si="21"/>
        <v>-411.16666666666606</v>
      </c>
      <c r="I54" s="92">
        <f t="shared" si="21"/>
        <v>-192.66666666666606</v>
      </c>
      <c r="J54" s="92">
        <f t="shared" si="21"/>
        <v>114.33333333333394</v>
      </c>
      <c r="K54" s="92">
        <f t="shared" si="21"/>
        <v>1165.3333333333339</v>
      </c>
      <c r="L54" s="92">
        <f t="shared" si="21"/>
        <v>70.08333333333394</v>
      </c>
      <c r="M54" s="92">
        <f t="shared" si="21"/>
        <v>-306.0666666666657</v>
      </c>
      <c r="N54" s="92">
        <f t="shared" si="21"/>
        <v>-253.51666666666642</v>
      </c>
    </row>
    <row r="55" spans="1:14" x14ac:dyDescent="0.2">
      <c r="A55" s="1" t="s">
        <v>101</v>
      </c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</row>
    <row r="56" spans="1:14" x14ac:dyDescent="0.2">
      <c r="A56" s="3" t="s">
        <v>102</v>
      </c>
      <c r="B56" s="17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</row>
    <row r="57" spans="1:14" x14ac:dyDescent="0.2">
      <c r="A57" s="90" t="s">
        <v>313</v>
      </c>
      <c r="B57" s="47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</row>
    <row r="58" spans="1:14" x14ac:dyDescent="0.2">
      <c r="A58" s="14" t="s">
        <v>103</v>
      </c>
      <c r="B58" s="35">
        <v>0</v>
      </c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</row>
    <row r="59" spans="1:14" x14ac:dyDescent="0.2">
      <c r="A59" s="17" t="s">
        <v>104</v>
      </c>
      <c r="B59" s="18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</row>
    <row r="60" spans="1:14" x14ac:dyDescent="0.2">
      <c r="A60" s="93" t="s">
        <v>105</v>
      </c>
      <c r="B60" s="1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ht="13.5" thickBot="1" x14ac:dyDescent="0.25">
      <c r="A61" s="94" t="s">
        <v>106</v>
      </c>
      <c r="B61" s="95">
        <v>0</v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</row>
    <row r="62" spans="1:14" x14ac:dyDescent="0.2">
      <c r="A62" s="4" t="s">
        <v>107</v>
      </c>
      <c r="B62" s="8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</row>
    <row r="63" spans="1:14" x14ac:dyDescent="0.2">
      <c r="A63" s="59" t="s">
        <v>314</v>
      </c>
      <c r="B63" s="72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</row>
    <row r="64" spans="1:14" ht="13.5" thickBot="1" x14ac:dyDescent="0.25">
      <c r="A64" s="96" t="s">
        <v>108</v>
      </c>
      <c r="B64" s="24">
        <v>0</v>
      </c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</row>
    <row r="68" spans="3:14" x14ac:dyDescent="0.2"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</row>
    <row r="69" spans="3:14" x14ac:dyDescent="0.2"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</row>
  </sheetData>
  <mergeCells count="5">
    <mergeCell ref="B4:M4"/>
    <mergeCell ref="A7:N7"/>
    <mergeCell ref="A10:A11"/>
    <mergeCell ref="B10:B11"/>
    <mergeCell ref="A23:A24"/>
  </mergeCells>
  <phoneticPr fontId="5" type="noConversion"/>
  <pageMargins left="0.75" right="0.75" top="1" bottom="1" header="0.5" footer="0.5"/>
  <pageSetup paperSize="9" scale="83" orientation="landscape" r:id="rId1"/>
  <headerFooter alignWithMargins="0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6</vt:i4>
      </vt:variant>
    </vt:vector>
  </HeadingPairs>
  <TitlesOfParts>
    <vt:vector size="18" baseType="lpstr">
      <vt:lpstr>1. COFOG</vt:lpstr>
      <vt:lpstr>2. Állami bev</vt:lpstr>
      <vt:lpstr>3. Bevételek</vt:lpstr>
      <vt:lpstr>4. Kiadások</vt:lpstr>
      <vt:lpstr>5. Fejlesztési</vt:lpstr>
      <vt:lpstr>6. Működési</vt:lpstr>
      <vt:lpstr>7. Cofogos kiadások</vt:lpstr>
      <vt:lpstr>8. létszámkeret</vt:lpstr>
      <vt:lpstr>9. felhasz. ütemterv.</vt:lpstr>
      <vt:lpstr>10. melléklet</vt:lpstr>
      <vt:lpstr>11. Melléklet</vt:lpstr>
      <vt:lpstr>12. Melléklet</vt:lpstr>
      <vt:lpstr>'1. COFOG'!Nyomtatási_terület</vt:lpstr>
      <vt:lpstr>'10. melléklet'!Nyomtatási_terület</vt:lpstr>
      <vt:lpstr>'12. Melléklet'!Nyomtatási_terület</vt:lpstr>
      <vt:lpstr>'2. Állami bev'!Nyomtatási_terület</vt:lpstr>
      <vt:lpstr>'3. Bevételek'!Nyomtatási_terület</vt:lpstr>
      <vt:lpstr>'4. Kiadások'!Nyomtatási_terület</vt:lpstr>
    </vt:vector>
  </TitlesOfParts>
  <Company>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POLGµRMESTERI HIVATAL TšRJE</dc:creator>
  <cp:lastModifiedBy>Zsófi</cp:lastModifiedBy>
  <cp:lastPrinted>2020-12-14T13:19:49Z</cp:lastPrinted>
  <dcterms:created xsi:type="dcterms:W3CDTF">2006-06-22T11:52:42Z</dcterms:created>
  <dcterms:modified xsi:type="dcterms:W3CDTF">2020-12-16T08:11:15Z</dcterms:modified>
</cp:coreProperties>
</file>