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4"/>
  </bookViews>
  <sheets>
    <sheet name="1.1.sz.mell. " sheetId="1" r:id="rId1"/>
    <sheet name="1.2.sz.mell. " sheetId="2" r:id="rId2"/>
    <sheet name="1.3.sz.mell." sheetId="3" r:id="rId3"/>
    <sheet name="2.1.sz.mell " sheetId="4" r:id="rId4"/>
    <sheet name="2.2.sz.mell ." sheetId="5" r:id="rId5"/>
    <sheet name="6.sz.mell. " sheetId="6" r:id="rId6"/>
    <sheet name="7.sz.mell." sheetId="7" r:id="rId7"/>
    <sheet name="9.1. sz. mell." sheetId="8" r:id="rId8"/>
    <sheet name="9.1.1. sz. mell. " sheetId="9" r:id="rId9"/>
    <sheet name="9.1.2. sz. mell." sheetId="10" r:id="rId10"/>
    <sheet name="9.4. sz. mell VMK" sheetId="11" r:id="rId11"/>
    <sheet name="9.4.1. sz. mell VMK " sheetId="12" r:id="rId12"/>
    <sheet name="9.5. sz. mell VPM " sheetId="13" r:id="rId13"/>
    <sheet name="9.5.1. sz. mell VPM" sheetId="14" r:id="rId14"/>
    <sheet name="9.6. sz. mell VK" sheetId="15" r:id="rId15"/>
    <sheet name="9.6.1. sz. mell VK " sheetId="16" r:id="rId16"/>
    <sheet name="9.7. sz. mell TISZEK" sheetId="17" r:id="rId17"/>
    <sheet name="9.7.2. sz. mell TISZEK" sheetId="18" r:id="rId18"/>
    <sheet name="9.8. sz. mell TIB  " sheetId="19" r:id="rId19"/>
    <sheet name="9.8.1. sz. mell TIB  " sheetId="20" r:id="rId20"/>
    <sheet name="9.9. sz. mell EKIK " sheetId="21" r:id="rId21"/>
    <sheet name="9.9.1. sz. mell EKIK" sheetId="22" r:id="rId22"/>
    <sheet name="9.9.2. sz. mell EKIK" sheetId="23" r:id="rId23"/>
    <sheet name="int.összesítő " sheetId="24" r:id="rId24"/>
    <sheet name="engedélyezett álláshelyek " sheetId="25" r:id="rId25"/>
    <sheet name="tartalék" sheetId="26" r:id="rId26"/>
    <sheet name="3.sz tájékoztató t " sheetId="27" r:id="rId27"/>
    <sheet name="5.sz tájékoztató t " sheetId="28" r:id="rId28"/>
    <sheet name="szakfeladatos Önk. " sheetId="29" r:id="rId29"/>
  </sheets>
  <definedNames>
    <definedName name="_xlfn.IFERROR" hidden="1">#NAME?</definedName>
    <definedName name="_xlnm.Print_Titles" localSheetId="7">'9.1. sz. mell.'!$1:$6</definedName>
    <definedName name="_xlnm.Print_Titles" localSheetId="8">'9.1.1. sz. mell. '!$1:$6</definedName>
    <definedName name="_xlnm.Print_Titles" localSheetId="9">'9.1.2. sz. mell.'!$1:$6</definedName>
    <definedName name="_xlnm.Print_Titles" localSheetId="10">'9.4. sz. mell VMK'!$1:$6</definedName>
    <definedName name="_xlnm.Print_Titles" localSheetId="11">'9.4.1. sz. mell VMK '!$1:$6</definedName>
    <definedName name="_xlnm.Print_Titles" localSheetId="12">'9.5. sz. mell VPM '!$1:$6</definedName>
    <definedName name="_xlnm.Print_Titles" localSheetId="13">'9.5.1. sz. mell VPM'!$1:$6</definedName>
    <definedName name="_xlnm.Print_Titles" localSheetId="14">'9.6. sz. mell VK'!$1:$6</definedName>
    <definedName name="_xlnm.Print_Titles" localSheetId="15">'9.6.1. sz. mell VK '!$1:$6</definedName>
    <definedName name="_xlnm.Print_Titles" localSheetId="16">'9.7. sz. mell TISZEK'!$1:$6</definedName>
    <definedName name="_xlnm.Print_Titles" localSheetId="17">'9.7.2. sz. mell TISZEK'!$1:$6</definedName>
    <definedName name="_xlnm.Print_Titles" localSheetId="18">'9.8. sz. mell TIB  '!$1:$6</definedName>
    <definedName name="_xlnm.Print_Titles" localSheetId="19">'9.8.1. sz. mell TIB  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</definedNames>
  <calcPr fullCalcOnLoad="1"/>
</workbook>
</file>

<file path=xl/sharedStrings.xml><?xml version="1.0" encoding="utf-8"?>
<sst xmlns="http://schemas.openxmlformats.org/spreadsheetml/2006/main" count="3883" uniqueCount="677">
  <si>
    <t xml:space="preserve">Hosszabb id. közfogl. </t>
  </si>
  <si>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</si>
  <si>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</si>
  <si>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</si>
  <si>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</si>
  <si>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</si>
  <si>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</si>
  <si>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</si>
  <si>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</si>
  <si>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</si>
  <si>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</si>
  <si>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</si>
  <si>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</si>
  <si>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</si>
  <si>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</si>
  <si>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</si>
  <si>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</si>
  <si>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</si>
  <si>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</si>
  <si>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</si>
  <si>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</si>
  <si>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</si>
  <si>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</si>
  <si>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</si>
  <si>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</si>
  <si>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</si>
  <si>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</si>
  <si>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</si>
  <si>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</si>
  <si>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</si>
  <si>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</si>
  <si>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</si>
  <si>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</si>
  <si>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</si>
  <si>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</si>
  <si>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</si>
  <si>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</si>
  <si>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</si>
  <si>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</si>
  <si>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</si>
  <si>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</si>
  <si>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</si>
  <si>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</si>
  <si>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</si>
  <si>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</si>
  <si>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</si>
  <si>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</si>
  <si>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</si>
  <si>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</si>
  <si>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</si>
  <si>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</si>
  <si>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</si>
  <si>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</si>
  <si>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</si>
  <si>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</si>
  <si>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</si>
  <si>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</si>
  <si>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</si>
  <si>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</si>
  <si>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</si>
  <si>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</si>
  <si>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</si>
  <si>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</si>
  <si>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</si>
  <si>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</si>
  <si>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</si>
  <si>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</si>
  <si>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</si>
  <si>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</si>
  <si>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</si>
  <si>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</si>
  <si>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</si>
  <si>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</si>
  <si>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</si>
  <si>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</si>
  <si>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</si>
  <si>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</si>
  <si>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</si>
  <si>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</si>
  <si>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</si>
  <si>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</si>
  <si>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</si>
  <si>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</si>
  <si>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</si>
  <si>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</si>
  <si>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</si>
  <si>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</si>
  <si>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</si>
  <si>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</si>
  <si>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</si>
  <si>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</si>
  <si>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</si>
  <si>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</si>
  <si>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</si>
  <si>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</si>
  <si>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</si>
  <si>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</si>
  <si>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</si>
  <si>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</si>
  <si>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</si>
  <si>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</si>
  <si>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</si>
  <si>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</si>
  <si>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</si>
  <si>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</si>
  <si>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</si>
  <si>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</si>
  <si>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</si>
  <si>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</si>
  <si>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</si>
  <si>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</si>
  <si>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</si>
  <si>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</si>
  <si>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</si>
  <si>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</si>
  <si>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</si>
  <si>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</si>
  <si>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</si>
  <si>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</si>
  <si>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</si>
  <si>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</si>
  <si>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</si>
  <si>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</si>
  <si>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</si>
  <si>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</si>
  <si>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</si>
  <si>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</si>
  <si>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</si>
  <si>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</si>
  <si>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</si>
  <si>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</si>
  <si>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</si>
  <si>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</si>
  <si>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</si>
  <si>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</si>
  <si>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</si>
  <si>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</si>
  <si>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</si>
  <si>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</si>
  <si>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</si>
  <si>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</si>
  <si>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</si>
  <si>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</si>
  <si>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</si>
  <si>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</si>
  <si>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</si>
  <si>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</si>
  <si>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</si>
  <si>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</si>
  <si>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</si>
  <si>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</si>
  <si>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</si>
  <si>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</si>
  <si>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</si>
  <si>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</si>
  <si>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</si>
  <si>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</si>
  <si>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</si>
  <si>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</si>
  <si>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</si>
  <si>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</si>
  <si>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</si>
  <si>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</si>
  <si>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</si>
  <si>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</si>
  <si>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</si>
  <si>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</si>
  <si>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</si>
  <si>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</si>
  <si>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</si>
  <si>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</si>
  <si>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</si>
  <si>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</si>
  <si>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</si>
  <si>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</si>
  <si>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</si>
  <si>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</si>
  <si>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</si>
  <si>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</si>
  <si>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</si>
  <si>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</si>
  <si>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</si>
  <si>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</si>
  <si>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</si>
  <si>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</si>
  <si>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</si>
  <si>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</si>
  <si>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</si>
  <si>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</si>
  <si>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</si>
  <si>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</si>
  <si>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</si>
  <si>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</si>
  <si>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</si>
  <si>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</si>
  <si>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</si>
  <si>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</si>
  <si>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</si>
  <si>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</si>
  <si>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</si>
  <si>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</si>
  <si>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</si>
  <si>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</si>
  <si>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</si>
  <si>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</si>
  <si>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</si>
  <si>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</si>
  <si>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</si>
  <si>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</si>
  <si>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</si>
  <si>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</si>
  <si>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</si>
  <si>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</si>
  <si>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</si>
  <si>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</si>
  <si>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</si>
  <si>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</si>
  <si>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</si>
  <si>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</si>
  <si>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</si>
  <si>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</si>
  <si>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</si>
  <si>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</si>
  <si>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</si>
  <si>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</si>
  <si>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</si>
  <si>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</si>
  <si>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</si>
  <si>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</si>
  <si>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</si>
  <si>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</si>
  <si>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</si>
  <si>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</si>
  <si>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</si>
  <si>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</si>
  <si>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</si>
  <si>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</si>
  <si>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</si>
  <si>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</si>
  <si>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</si>
  <si>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</si>
  <si>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</si>
  <si>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</si>
  <si>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</si>
  <si>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</si>
  <si>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</si>
  <si>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</si>
  <si>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</si>
  <si>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</si>
  <si>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</si>
  <si>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</si>
  <si>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</si>
  <si>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</si>
  <si>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</si>
  <si>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</si>
  <si>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</si>
  <si>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</si>
  <si>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</si>
  <si>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</si>
  <si>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</si>
  <si>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</si>
  <si>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</si>
  <si>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</si>
  <si>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</si>
  <si>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</si>
  <si>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</si>
  <si>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</si>
  <si>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</si>
  <si>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</si>
  <si>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</si>
  <si>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</si>
  <si>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</si>
  <si>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</si>
  <si>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</si>
  <si>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</si>
  <si>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</si>
  <si>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</si>
  <si>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</si>
  <si>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</si>
  <si>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</si>
  <si>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</si>
  <si>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</si>
  <si>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</si>
  <si>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</si>
  <si>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</si>
  <si>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</si>
  <si>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</si>
  <si>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</si>
  <si>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</si>
  <si>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</si>
  <si>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</si>
  <si>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</si>
  <si>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</si>
  <si>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</si>
  <si>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</si>
  <si>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</si>
  <si>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</si>
  <si>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</si>
  <si>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</si>
  <si>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</si>
  <si>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</si>
  <si>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</si>
  <si>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</si>
  <si>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</si>
  <si>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</si>
  <si>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</si>
  <si>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</si>
  <si>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</si>
  <si>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</si>
  <si>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</si>
  <si>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</si>
  <si>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</si>
  <si>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</si>
  <si>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</si>
  <si>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</si>
  <si>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</si>
  <si>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</si>
  <si>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</si>
  <si>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</si>
  <si>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</si>
  <si>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</si>
  <si>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</si>
  <si>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</si>
  <si>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</si>
  <si>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</si>
  <si>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</si>
  <si>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</si>
  <si>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</si>
  <si>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</si>
  <si>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</si>
  <si>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</si>
  <si>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</si>
  <si>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</si>
  <si>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</si>
  <si>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</si>
  <si>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</si>
  <si>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</si>
  <si>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</si>
  <si>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</si>
  <si>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</si>
  <si>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</si>
  <si>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</si>
  <si>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</si>
  <si>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</si>
  <si>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</si>
  <si>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</si>
  <si>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</si>
  <si>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</si>
  <si>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</si>
  <si>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</si>
  <si>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</si>
  <si>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</si>
  <si>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</si>
  <si>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</si>
  <si>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</si>
  <si>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</si>
  <si>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</si>
  <si>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</si>
  <si>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</si>
  <si>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</si>
  <si>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</si>
  <si>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</si>
  <si>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</si>
  <si>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</si>
  <si>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</si>
  <si>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</si>
  <si>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</si>
  <si>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</si>
  <si>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</si>
  <si>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Művelődési Központ és Könyvtár</t>
  </si>
  <si>
    <t>Vasvári Pál Múzeum</t>
  </si>
  <si>
    <t xml:space="preserve">Tiszavasvári Város Önkormányzata </t>
  </si>
  <si>
    <t>adatok: eFt-ban</t>
  </si>
  <si>
    <t>Céltartalékok:</t>
  </si>
  <si>
    <t>- Egyéb tartalék</t>
  </si>
  <si>
    <t>- Normatíva visszafizetés miatti tartalék</t>
  </si>
  <si>
    <t>Céltartalékok összesen:</t>
  </si>
  <si>
    <t>Pénzforgalom nélküli kiadások összesen:</t>
  </si>
  <si>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</si>
  <si>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</si>
  <si>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</si>
  <si>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</si>
  <si>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</si>
  <si>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Egyesített Óvodai Intézmény</t>
  </si>
  <si>
    <t>- Műv. Központ és Könyvtár</t>
  </si>
  <si>
    <t>- Vasvári Pál Múzeum</t>
  </si>
  <si>
    <t>- Tiszavasvári Bölcsőde</t>
  </si>
  <si>
    <t>Intézmények összesen</t>
  </si>
  <si>
    <t>Önkormányzat -közfoglalkoztatott</t>
  </si>
  <si>
    <t>Mindösszesen: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</si>
  <si>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</si>
  <si>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</si>
  <si>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</si>
  <si>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</si>
  <si>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</si>
  <si>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</si>
  <si>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</si>
  <si>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</si>
  <si>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</si>
  <si>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</si>
  <si>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</si>
  <si>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</si>
  <si>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</si>
  <si>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</si>
  <si>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</si>
  <si>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</si>
  <si>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</si>
  <si>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</si>
  <si>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</si>
  <si>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</si>
  <si>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</si>
  <si>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</si>
  <si>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</si>
  <si>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</si>
  <si>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</si>
  <si>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</si>
  <si>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</si>
  <si>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</si>
  <si>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</si>
  <si>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</si>
  <si>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</si>
  <si>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</si>
  <si>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</si>
  <si>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Magiszter Alapítványi Óvoda támogatás</t>
  </si>
  <si>
    <t>Intézményfenntartási támogatás (oktatás)</t>
  </si>
  <si>
    <t xml:space="preserve">Sz-Sz-B-M-i Szilárdhulladék Társ. támogatása </t>
  </si>
  <si>
    <t>- Tiszavasvári Bölcsőde - közfoglalkoztatottak</t>
  </si>
  <si>
    <t>- Városi Kincstár - közfoglalkoztatottak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</si>
  <si>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</si>
  <si>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</si>
  <si>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</si>
  <si>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</si>
  <si>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</si>
  <si>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</si>
  <si>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</si>
  <si>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</si>
  <si>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</si>
  <si>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</si>
  <si>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</si>
  <si>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</si>
  <si>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</si>
  <si>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</si>
  <si>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</si>
  <si>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</si>
  <si>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</si>
  <si>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</si>
  <si>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</si>
  <si>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</si>
  <si>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</si>
  <si>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</si>
  <si>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</si>
  <si>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</si>
  <si>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</si>
  <si>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</si>
  <si>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</si>
  <si>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</si>
  <si>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</si>
  <si>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</si>
  <si>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</si>
  <si>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</si>
  <si>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</si>
  <si>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</si>
  <si>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</si>
  <si>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</si>
  <si>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</si>
  <si>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</si>
  <si>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</si>
  <si>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</si>
  <si>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</si>
  <si>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>Mindösszesen közfoglalkoztattok nélkül:</t>
  </si>
  <si>
    <t>Tiszavasvári Sportegyesület TAO pályázat önerő</t>
  </si>
  <si>
    <t>Kistérségi startmunka mintaprogram</t>
  </si>
  <si>
    <t>Közgfoglalkoztatás - téli és egyéb értékteremtő</t>
  </si>
  <si>
    <t>Nem veszélyes hulladék kezelése, ártalmatlanítása</t>
  </si>
  <si>
    <t>TÁJÉKOZTATÓ TÁBLA                 Ezer forintban !</t>
  </si>
  <si>
    <t xml:space="preserve">2015. évi költségvetésében rendelkezésre álló tartalékok 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</si>
  <si>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</si>
  <si>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</si>
  <si>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</si>
  <si>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</si>
  <si>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</si>
  <si>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</si>
  <si>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</si>
  <si>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</si>
  <si>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</si>
  <si>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</si>
  <si>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</si>
  <si>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</si>
  <si>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</si>
  <si>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</si>
  <si>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</si>
  <si>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</si>
  <si>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</si>
  <si>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</si>
  <si>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</si>
  <si>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</si>
  <si>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</si>
  <si>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</si>
  <si>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</si>
  <si>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</si>
  <si>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</si>
  <si>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</si>
  <si>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</si>
  <si>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</si>
  <si>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</si>
  <si>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</si>
  <si>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</si>
  <si>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</si>
  <si>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</si>
  <si>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</si>
  <si>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</si>
  <si>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</si>
  <si>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</si>
  <si>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</si>
  <si>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</si>
  <si>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</si>
  <si>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</si>
  <si>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</si>
  <si>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</si>
  <si>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</si>
  <si>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</si>
  <si>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</si>
  <si>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</si>
  <si>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</si>
  <si>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</si>
  <si>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</si>
  <si>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</si>
  <si>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</si>
  <si>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</si>
  <si>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</si>
  <si>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</si>
  <si>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</si>
  <si>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</si>
  <si>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</si>
  <si>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</si>
  <si>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</si>
  <si>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</si>
  <si>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</si>
  <si>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</si>
  <si>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</si>
  <si>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</si>
  <si>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</si>
  <si>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</si>
  <si>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</si>
  <si>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</si>
  <si>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</si>
  <si>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</si>
  <si>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</si>
  <si>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</si>
  <si>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</si>
  <si>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</si>
  <si>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</si>
  <si>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</si>
  <si>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</si>
  <si>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</si>
  <si>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</si>
  <si>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</si>
  <si>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Működési bevételek (1.1.+…+1.11.)</t>
  </si>
  <si>
    <t xml:space="preserve"> 2.3.-ból EU-s támogatásból megvalósuló programok, projektek kiadása</t>
  </si>
  <si>
    <t>KIADÁSOK ÖSSZESEN: (1.+2.+3.)</t>
  </si>
  <si>
    <t>Szociális feladat támogatás maradvány</t>
  </si>
  <si>
    <t>- Lakásfelújítási Alap ( felhalmozási)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</si>
  <si>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</si>
  <si>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</si>
  <si>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</si>
  <si>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</si>
  <si>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</si>
  <si>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</si>
  <si>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</si>
  <si>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</si>
  <si>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</si>
  <si>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</si>
  <si>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</si>
  <si>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 xml:space="preserve"> Értékesítési és forgalmi adók</t>
  </si>
  <si>
    <t>Jövedelemadó</t>
  </si>
  <si>
    <t>4.3</t>
  </si>
  <si>
    <t>4.5.</t>
  </si>
  <si>
    <t>Értékesítési és forgalmi adók</t>
  </si>
  <si>
    <t>GIOP 5.2.1-14 pályázat keretében foglalkoztatottak létszáma (fő)</t>
  </si>
  <si>
    <t>Intézmény összesen köz- és pályázat keretében fogl. nélkül</t>
  </si>
  <si>
    <t>Romák társadalmi integrációját segítő tev.</t>
  </si>
  <si>
    <t>Gyakorlati képz. - szoc. gondozó és ápoló (fő)</t>
  </si>
  <si>
    <t>NRSZH pályázat - megvált. munkakép. fogl.létszám (fő)</t>
  </si>
  <si>
    <t>Maradvány</t>
  </si>
  <si>
    <t xml:space="preserve">Kabay János Alapítvány </t>
  </si>
  <si>
    <t xml:space="preserve">2016. évi költségvetése </t>
  </si>
  <si>
    <t>Előirányzat-felhasználási terv
2016 évre</t>
  </si>
  <si>
    <t>Vasvári Pál Társaság (jubileumi ünnepség)</t>
  </si>
  <si>
    <t>Tiszavasvári NOE támogatás</t>
  </si>
  <si>
    <t>Kisvárosok Érdekszövetsége</t>
  </si>
  <si>
    <t>TÖOSZ támogatás</t>
  </si>
  <si>
    <t>Az önkormányzat 2016. évi költségvetésének</t>
  </si>
  <si>
    <t>2016 év</t>
  </si>
  <si>
    <t>2016. év</t>
  </si>
  <si>
    <t>Ifjuság utcai csomópont és megvilágítás kiépítése</t>
  </si>
  <si>
    <t>2016</t>
  </si>
  <si>
    <t>Felhasználás
2015. XII.31-ig</t>
  </si>
  <si>
    <t xml:space="preserve">
2016. év utáni szükséglet
</t>
  </si>
  <si>
    <t>Egység utcai óvoda felújítás</t>
  </si>
  <si>
    <t>Vasvári Pál utca 6. -részleges tetőszigetelés</t>
  </si>
  <si>
    <t>Partizán utca 2.-fűtés különválasztás</t>
  </si>
  <si>
    <t>Játszótéri csúszda beszerzés</t>
  </si>
  <si>
    <t>Kamererendszer kiépítés</t>
  </si>
  <si>
    <t>Zöldliget áram kiépítés</t>
  </si>
  <si>
    <t>Közvilágítási hálózat fejlesztés</t>
  </si>
  <si>
    <t>Közműv. és könyvtári pály önerő</t>
  </si>
  <si>
    <t>Tervek beszerzése</t>
  </si>
  <si>
    <t>Karácsonyi díszek beszerzése</t>
  </si>
  <si>
    <t>Közmunkához gép beszerzés</t>
  </si>
  <si>
    <t>Sopron úti telephelyen épület építés</t>
  </si>
  <si>
    <t>2016. évi előirányzat</t>
  </si>
  <si>
    <t>Rászoruló étkeztetési céltartalék</t>
  </si>
  <si>
    <t>- Temető üzemeltetési tartalék</t>
  </si>
  <si>
    <t>Támogatási tartalék ( EÜ Kft:18000 eFt,Nyírs.Tiszk:181eFt,Nyírv.K.K.: 4597 eFt)</t>
  </si>
  <si>
    <t>-  Üdülő VKT bevétel terhére kiadási tartalék</t>
  </si>
  <si>
    <t>Talaj és talajvíz szennyeződésmentesítése</t>
  </si>
  <si>
    <t>Út-, autópálya építés</t>
  </si>
  <si>
    <t>Intézményen kívüli gyermekétkeztetés</t>
  </si>
  <si>
    <t xml:space="preserve">Petőfi utca járda tervezés </t>
  </si>
  <si>
    <t>Közúti jelzőtáblák beszerzése</t>
  </si>
  <si>
    <t>K I M U T A T Á S
a 2016. évben céljelleggel juttatott támogatásokról</t>
  </si>
  <si>
    <t>34.</t>
  </si>
  <si>
    <t>35.</t>
  </si>
  <si>
    <t>36.</t>
  </si>
  <si>
    <t>37.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</si>
  <si>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</si>
  <si>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</si>
  <si>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</si>
  <si>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</si>
  <si>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>- Kornisné LE Központ</t>
  </si>
  <si>
    <t>-      - GIOP 5.2.1-14 pályázat keretében fogl. létszáma (fő)</t>
  </si>
  <si>
    <t>-      - NRSZH pály. - megvált. munkakép. fogl. létszám (fő)</t>
  </si>
  <si>
    <t>-      - Gyakorlati képz. - szoc. gondozó és ápoló létszám (fő)</t>
  </si>
  <si>
    <t xml:space="preserve">Kornisné Liptay Elza Szociális és Gyermekjóléti Központ </t>
  </si>
  <si>
    <t>Államháztartáson belüli megelőlegezés visszafizetése</t>
  </si>
  <si>
    <t>Városi Kincstár 4 db számítógép vásárlás</t>
  </si>
  <si>
    <t>Városi Sportcsarnok külső térfigyelő felszerelése</t>
  </si>
  <si>
    <t>Városi Sportcsarnok kamerarendszer bővítés</t>
  </si>
  <si>
    <t xml:space="preserve">Városi Kincstár forgószék beszerzés 6 db </t>
  </si>
  <si>
    <t>Városi Kincstár kisbútor, asztal, szekrény beszerzés</t>
  </si>
  <si>
    <t>Sportcsarnok térvilágítás leválasztás</t>
  </si>
  <si>
    <t>Sportcsarnok hangosítás</t>
  </si>
  <si>
    <t>Kornisné Központ számítógép vásárlás 2 db</t>
  </si>
  <si>
    <t>Gyermekjóléti Központ gépkocsi vásárlás 1 db</t>
  </si>
  <si>
    <t>Gyermekjóléti Központ irattartó szekrény 1 db, asztal 4 db, forgószék 4 db, fényképezőgép 1 db</t>
  </si>
  <si>
    <t>Hsg kerékpár 3 db</t>
  </si>
  <si>
    <t>CSAO 3 db ágy</t>
  </si>
  <si>
    <t>Tám.szolg. fénymásoló nyomtató 1 db</t>
  </si>
  <si>
    <t>Kornisné Központ burgonyakoptató, 3 db rozsdamentes platform, fagyasztószekrény 300 l</t>
  </si>
  <si>
    <t>Gyakorlati képzéshez szükséges eszközök vásárlása</t>
  </si>
  <si>
    <t>Vasvári Pál Múzeum Kubinyi Ágoston program Orvos és Gyógyszerészettörténeti kiállítás</t>
  </si>
  <si>
    <t>Műv. Központ és Könyvtár számítógép csere 1db</t>
  </si>
  <si>
    <t>Műv. Központ és Könyvtár hordozható c lejátszó 1 db</t>
  </si>
  <si>
    <t>Könyvtári könyvek beszerzése (kisértékű tárgyi eszköz)</t>
  </si>
  <si>
    <t>Egyesített Óvodai Intézmén kormányhivatal által megállapított hiányosságok pótlása</t>
  </si>
  <si>
    <t>Egyesített Óvodai Intézmén 2 db porszívó</t>
  </si>
  <si>
    <t>Polgármesteri Hivatal egyéb tárgyi eszköz beszerzés</t>
  </si>
  <si>
    <t>Polgármesteri Hivatal informatikai eszköz  beszerzés</t>
  </si>
  <si>
    <t xml:space="preserve">Kornisné Liptay Elza Központ </t>
  </si>
  <si>
    <t>Tiszavasvári Polgármesteri Hivatal</t>
  </si>
  <si>
    <t>2016. év utáni szükséglet
(6=2 - 4 - 5)</t>
  </si>
  <si>
    <t>Műv. Központ és Könyvtár 1 db telefon beszerzése</t>
  </si>
  <si>
    <t>Család és Gyermekjóléti multifunkcionális nyomtató vásárlás</t>
  </si>
  <si>
    <t>Tiszavasvári Sportklub</t>
  </si>
  <si>
    <t>Vendéglakás berendezése</t>
  </si>
  <si>
    <t>Fólia fűtés kialakítása II. ütem és pótmunka</t>
  </si>
  <si>
    <t>Sportcsarnok vizesblokkban és öltözőkben radiátor csere</t>
  </si>
  <si>
    <t>Egyesített Közművelődési Intézmény és Könyvtár</t>
  </si>
  <si>
    <t>Összes bevétel és kiadás</t>
  </si>
  <si>
    <t>Éves engedélyezett létszám 2016. április 1-jétől (fő)</t>
  </si>
  <si>
    <t>Éves tervezett létszám előirányzat 2016. április 1-ig (fő)</t>
  </si>
  <si>
    <t>Egyesített Közm. Int. és Könyvt.</t>
  </si>
  <si>
    <t>- Egyesített Közművelődési Intézmény és Könyvtár</t>
  </si>
  <si>
    <t>Tiszavasvári Egészségügyi Szolg. Nonprofit Kft.</t>
  </si>
  <si>
    <t>Magiszter Alap. Óvoda 2015. évi elsz. után tám.</t>
  </si>
  <si>
    <t>2013. évi fogyatékos ellátás elszámolás visszafiz.</t>
  </si>
  <si>
    <t>működési célú tám. visszafizetés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</si>
</sst>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i/>
      <sz val="8"/>
      <name val="Times New Roman CE"/>
      <family val="0"/>
    </font>
    <font>
      <b/>
      <sz val="10"/>
      <name val="MS Sans Serif"/>
      <family val="0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0"/>
      <color indexed="8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11" borderId="0" applyNumberFormat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45" fillId="1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>
      <alignment/>
      <protection/>
    </xf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6" borderId="7" applyNumberFormat="0" applyFont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54" fillId="15" borderId="0" applyNumberFormat="0" applyBorder="0" applyAlignment="0" applyProtection="0"/>
    <xf numFmtId="0" fontId="55" fillId="16" borderId="8" applyNumberFormat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8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17" borderId="0" applyNumberFormat="0" applyBorder="0" applyAlignment="0" applyProtection="0"/>
    <xf numFmtId="0" fontId="60" fillId="11" borderId="0" applyNumberFormat="0" applyBorder="0" applyAlignment="0" applyProtection="0"/>
    <xf numFmtId="0" fontId="61" fillId="16" borderId="1" applyNumberFormat="0" applyAlignment="0" applyProtection="0"/>
    <xf numFmtId="9" fontId="0" fillId="0" borderId="0" applyFont="0" applyFill="0" applyBorder="0" applyAlignment="0" applyProtection="0"/>
  </cellStyleXfs>
  <cellXfs count="695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67" applyFont="1" applyFill="1" applyBorder="1" applyAlignment="1" applyProtection="1">
      <alignment horizontal="center" vertical="center" wrapText="1"/>
      <protection/>
    </xf>
    <xf numFmtId="0" fontId="5" fillId="0" borderId="0" xfId="67" applyFont="1" applyFill="1" applyBorder="1" applyAlignment="1" applyProtection="1">
      <alignment vertical="center" wrapText="1"/>
      <protection/>
    </xf>
    <xf numFmtId="0" fontId="14" fillId="0" borderId="10" xfId="67" applyFont="1" applyFill="1" applyBorder="1" applyAlignment="1" applyProtection="1">
      <alignment horizontal="left" vertical="center" wrapText="1" indent="1"/>
      <protection/>
    </xf>
    <xf numFmtId="0" fontId="14" fillId="0" borderId="11" xfId="67" applyFont="1" applyFill="1" applyBorder="1" applyAlignment="1" applyProtection="1">
      <alignment horizontal="left" vertical="center" wrapText="1" indent="1"/>
      <protection/>
    </xf>
    <xf numFmtId="0" fontId="14" fillId="0" borderId="12" xfId="67" applyFont="1" applyFill="1" applyBorder="1" applyAlignment="1" applyProtection="1">
      <alignment horizontal="left" vertical="center" wrapText="1" indent="1"/>
      <protection/>
    </xf>
    <xf numFmtId="0" fontId="14" fillId="0" borderId="13" xfId="67" applyFont="1" applyFill="1" applyBorder="1" applyAlignment="1" applyProtection="1">
      <alignment horizontal="left" vertical="center" wrapText="1" indent="1"/>
      <protection/>
    </xf>
    <xf numFmtId="0" fontId="14" fillId="0" borderId="14" xfId="67" applyFont="1" applyFill="1" applyBorder="1" applyAlignment="1" applyProtection="1">
      <alignment horizontal="left" vertical="center" wrapText="1" indent="1"/>
      <protection/>
    </xf>
    <xf numFmtId="0" fontId="14" fillId="0" borderId="15" xfId="67" applyFont="1" applyFill="1" applyBorder="1" applyAlignment="1" applyProtection="1">
      <alignment horizontal="left" vertical="center" wrapText="1" indent="1"/>
      <protection/>
    </xf>
    <xf numFmtId="49" fontId="14" fillId="0" borderId="16" xfId="67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67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67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67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67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67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67" applyFont="1" applyFill="1" applyBorder="1" applyAlignment="1" applyProtection="1">
      <alignment horizontal="left" vertical="center" wrapText="1" indent="1"/>
      <protection/>
    </xf>
    <xf numFmtId="0" fontId="12" fillId="0" borderId="22" xfId="67" applyFont="1" applyFill="1" applyBorder="1" applyAlignment="1" applyProtection="1">
      <alignment horizontal="left" vertical="center" wrapText="1" indent="1"/>
      <protection/>
    </xf>
    <xf numFmtId="0" fontId="12" fillId="0" borderId="23" xfId="67" applyFont="1" applyFill="1" applyBorder="1" applyAlignment="1" applyProtection="1">
      <alignment horizontal="left" vertical="center" wrapText="1" indent="1"/>
      <protection/>
    </xf>
    <xf numFmtId="0" fontId="12" fillId="0" borderId="24" xfId="67" applyFont="1" applyFill="1" applyBorder="1" applyAlignment="1" applyProtection="1">
      <alignment horizontal="left" vertical="center" wrapText="1" indent="1"/>
      <protection/>
    </xf>
    <xf numFmtId="0" fontId="6" fillId="0" borderId="22" xfId="67" applyFont="1" applyFill="1" applyBorder="1" applyAlignment="1" applyProtection="1">
      <alignment horizontal="center" vertical="center" wrapText="1"/>
      <protection/>
    </xf>
    <xf numFmtId="0" fontId="6" fillId="0" borderId="23" xfId="67" applyFont="1" applyFill="1" applyBorder="1" applyAlignment="1" applyProtection="1">
      <alignment horizontal="center" vertical="center" wrapTex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23" xfId="67" applyFont="1" applyFill="1" applyBorder="1" applyAlignment="1" applyProtection="1">
      <alignment vertical="center" wrapText="1"/>
      <protection/>
    </xf>
    <xf numFmtId="0" fontId="12" fillId="0" borderId="25" xfId="67" applyFont="1" applyFill="1" applyBorder="1" applyAlignment="1" applyProtection="1">
      <alignment vertical="center" wrapText="1"/>
      <protection/>
    </xf>
    <xf numFmtId="0" fontId="14" fillId="0" borderId="13" xfId="0" applyFont="1" applyBorder="1" applyAlignment="1" applyProtection="1">
      <alignment horizontal="left" vertical="center" indent="1"/>
      <protection locked="0"/>
    </xf>
    <xf numFmtId="3" fontId="14" fillId="0" borderId="26" xfId="0" applyNumberFormat="1" applyFont="1" applyBorder="1" applyAlignment="1" applyProtection="1">
      <alignment horizontal="right" vertical="center" indent="1"/>
      <protection locked="0"/>
    </xf>
    <xf numFmtId="0" fontId="14" fillId="0" borderId="11" xfId="0" applyFont="1" applyBorder="1" applyAlignment="1" applyProtection="1">
      <alignment horizontal="left" vertical="center" indent="1"/>
      <protection locked="0"/>
    </xf>
    <xf numFmtId="3" fontId="14" fillId="0" borderId="27" xfId="0" applyNumberFormat="1" applyFont="1" applyBorder="1" applyAlignment="1" applyProtection="1">
      <alignment horizontal="right" vertical="center" indent="1"/>
      <protection locked="0"/>
    </xf>
    <xf numFmtId="0" fontId="14" fillId="0" borderId="15" xfId="0" applyFont="1" applyBorder="1" applyAlignment="1" applyProtection="1">
      <alignment horizontal="left" vertical="center" indent="1"/>
      <protection locked="0"/>
    </xf>
    <xf numFmtId="0" fontId="12" fillId="0" borderId="22" xfId="67" applyFont="1" applyFill="1" applyBorder="1" applyAlignment="1" applyProtection="1">
      <alignment horizontal="center" vertical="center" wrapText="1"/>
      <protection/>
    </xf>
    <xf numFmtId="0" fontId="12" fillId="0" borderId="23" xfId="67" applyFont="1" applyFill="1" applyBorder="1" applyAlignment="1" applyProtection="1">
      <alignment horizontal="center" vertical="center" wrapText="1"/>
      <protection/>
    </xf>
    <xf numFmtId="0" fontId="12" fillId="0" borderId="28" xfId="67" applyFont="1" applyFill="1" applyBorder="1" applyAlignment="1" applyProtection="1">
      <alignment horizontal="center" vertical="center" wrapText="1"/>
      <protection/>
    </xf>
    <xf numFmtId="0" fontId="6" fillId="0" borderId="23" xfId="69" applyFont="1" applyFill="1" applyBorder="1" applyAlignment="1" applyProtection="1">
      <alignment horizontal="left" vertical="center" indent="1"/>
      <protection/>
    </xf>
    <xf numFmtId="0" fontId="6" fillId="0" borderId="28" xfId="67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12" fillId="0" borderId="30" xfId="0" applyNumberFormat="1" applyFont="1" applyFill="1" applyBorder="1" applyAlignment="1" applyProtection="1">
      <alignment horizontal="center" vertical="center" wrapText="1"/>
      <protection/>
    </xf>
    <xf numFmtId="164" fontId="12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7" xfId="0" applyNumberFormat="1" applyFont="1" applyFill="1" applyBorder="1" applyAlignment="1" applyProtection="1">
      <alignment vertical="center" wrapText="1"/>
      <protection/>
    </xf>
    <xf numFmtId="164" fontId="11" fillId="0" borderId="32" xfId="0" applyNumberFormat="1" applyFont="1" applyFill="1" applyBorder="1" applyAlignment="1" applyProtection="1">
      <alignment vertical="center" wrapText="1"/>
      <protection/>
    </xf>
    <xf numFmtId="164" fontId="6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7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4" xfId="69" applyFont="1" applyFill="1" applyBorder="1" applyAlignment="1" applyProtection="1">
      <alignment horizontal="center" vertical="center" wrapText="1"/>
      <protection/>
    </xf>
    <xf numFmtId="0" fontId="6" fillId="0" borderId="25" xfId="69" applyFont="1" applyFill="1" applyBorder="1" applyAlignment="1" applyProtection="1">
      <alignment horizontal="center" vertical="center"/>
      <protection/>
    </xf>
    <xf numFmtId="0" fontId="6" fillId="0" borderId="35" xfId="69" applyFont="1" applyFill="1" applyBorder="1" applyAlignment="1" applyProtection="1">
      <alignment horizontal="center" vertical="center"/>
      <protection/>
    </xf>
    <xf numFmtId="0" fontId="2" fillId="0" borderId="0" xfId="69" applyFill="1" applyProtection="1">
      <alignment/>
      <protection/>
    </xf>
    <xf numFmtId="0" fontId="14" fillId="0" borderId="22" xfId="69" applyFont="1" applyFill="1" applyBorder="1" applyAlignment="1" applyProtection="1">
      <alignment horizontal="left" vertical="center" indent="1"/>
      <protection/>
    </xf>
    <xf numFmtId="0" fontId="2" fillId="0" borderId="0" xfId="69" applyFill="1" applyAlignment="1" applyProtection="1">
      <alignment vertical="center"/>
      <protection/>
    </xf>
    <xf numFmtId="0" fontId="14" fillId="0" borderId="16" xfId="69" applyFont="1" applyFill="1" applyBorder="1" applyAlignment="1" applyProtection="1">
      <alignment horizontal="left" vertical="center" indent="1"/>
      <protection/>
    </xf>
    <xf numFmtId="0" fontId="14" fillId="0" borderId="17" xfId="69" applyFont="1" applyFill="1" applyBorder="1" applyAlignment="1" applyProtection="1">
      <alignment horizontal="left" vertical="center" indent="1"/>
      <protection/>
    </xf>
    <xf numFmtId="164" fontId="14" fillId="0" borderId="11" xfId="69" applyNumberFormat="1" applyFont="1" applyFill="1" applyBorder="1" applyAlignment="1" applyProtection="1">
      <alignment vertical="center"/>
      <protection locked="0"/>
    </xf>
    <xf numFmtId="0" fontId="2" fillId="0" borderId="0" xfId="69" applyFill="1" applyAlignment="1" applyProtection="1">
      <alignment vertical="center"/>
      <protection locked="0"/>
    </xf>
    <xf numFmtId="164" fontId="12" fillId="0" borderId="23" xfId="69" applyNumberFormat="1" applyFont="1" applyFill="1" applyBorder="1" applyAlignment="1" applyProtection="1">
      <alignment vertical="center"/>
      <protection/>
    </xf>
    <xf numFmtId="164" fontId="12" fillId="0" borderId="28" xfId="69" applyNumberFormat="1" applyFont="1" applyFill="1" applyBorder="1" applyAlignment="1" applyProtection="1">
      <alignment vertical="center"/>
      <protection/>
    </xf>
    <xf numFmtId="0" fontId="14" fillId="0" borderId="18" xfId="69" applyFont="1" applyFill="1" applyBorder="1" applyAlignment="1" applyProtection="1">
      <alignment horizontal="left" vertical="center" indent="1"/>
      <protection/>
    </xf>
    <xf numFmtId="0" fontId="12" fillId="0" borderId="22" xfId="69" applyFont="1" applyFill="1" applyBorder="1" applyAlignment="1" applyProtection="1">
      <alignment horizontal="left" vertical="center" indent="1"/>
      <protection/>
    </xf>
    <xf numFmtId="164" fontId="12" fillId="0" borderId="23" xfId="69" applyNumberFormat="1" applyFont="1" applyFill="1" applyBorder="1" applyProtection="1">
      <alignment/>
      <protection/>
    </xf>
    <xf numFmtId="164" fontId="12" fillId="0" borderId="28" xfId="69" applyNumberFormat="1" applyFont="1" applyFill="1" applyBorder="1" applyProtection="1">
      <alignment/>
      <protection/>
    </xf>
    <xf numFmtId="0" fontId="2" fillId="0" borderId="0" xfId="69" applyFill="1" applyProtection="1">
      <alignment/>
      <protection locked="0"/>
    </xf>
    <xf numFmtId="0" fontId="0" fillId="0" borderId="0" xfId="69" applyFont="1" applyFill="1" applyProtection="1">
      <alignment/>
      <protection/>
    </xf>
    <xf numFmtId="0" fontId="20" fillId="0" borderId="0" xfId="69" applyFont="1" applyFill="1" applyProtection="1">
      <alignment/>
      <protection locked="0"/>
    </xf>
    <xf numFmtId="0" fontId="5" fillId="0" borderId="0" xfId="69" applyFont="1" applyFill="1" applyProtection="1">
      <alignment/>
      <protection locked="0"/>
    </xf>
    <xf numFmtId="164" fontId="6" fillId="18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7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6" xfId="0" applyFont="1" applyFill="1" applyBorder="1" applyAlignment="1" applyProtection="1">
      <alignment horizontal="right"/>
      <protection/>
    </xf>
    <xf numFmtId="0" fontId="14" fillId="0" borderId="30" xfId="67" applyFont="1" applyFill="1" applyBorder="1" applyAlignment="1" applyProtection="1">
      <alignment horizontal="left" vertical="center" wrapText="1" indent="1"/>
      <protection/>
    </xf>
    <xf numFmtId="0" fontId="14" fillId="0" borderId="11" xfId="67" applyFont="1" applyFill="1" applyBorder="1" applyAlignment="1" applyProtection="1">
      <alignment horizontal="left" indent="6"/>
      <protection/>
    </xf>
    <xf numFmtId="0" fontId="14" fillId="0" borderId="11" xfId="67" applyFont="1" applyFill="1" applyBorder="1" applyAlignment="1" applyProtection="1">
      <alignment horizontal="left" vertical="center" wrapText="1" indent="6"/>
      <protection/>
    </xf>
    <xf numFmtId="0" fontId="14" fillId="0" borderId="15" xfId="67" applyFont="1" applyFill="1" applyBorder="1" applyAlignment="1" applyProtection="1">
      <alignment horizontal="left" vertical="center" wrapText="1" indent="6"/>
      <protection/>
    </xf>
    <xf numFmtId="0" fontId="14" fillId="0" borderId="37" xfId="67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4" fillId="0" borderId="20" xfId="0" applyFont="1" applyBorder="1" applyAlignment="1" applyProtection="1">
      <alignment horizontal="right" vertical="center" indent="1"/>
      <protection/>
    </xf>
    <xf numFmtId="0" fontId="14" fillId="0" borderId="17" xfId="0" applyFont="1" applyBorder="1" applyAlignment="1" applyProtection="1">
      <alignment horizontal="right" vertical="center" indent="1"/>
      <protection/>
    </xf>
    <xf numFmtId="164" fontId="0" fillId="19" borderId="3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39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164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46" xfId="6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67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69" applyFont="1" applyFill="1" applyBorder="1" applyAlignment="1" applyProtection="1">
      <alignment horizontal="left" vertical="center" indent="1"/>
      <protection/>
    </xf>
    <xf numFmtId="0" fontId="14" fillId="0" borderId="12" xfId="69" applyFont="1" applyFill="1" applyBorder="1" applyAlignment="1" applyProtection="1">
      <alignment horizontal="left" vertical="center" wrapText="1" indent="1"/>
      <protection/>
    </xf>
    <xf numFmtId="0" fontId="14" fillId="0" borderId="11" xfId="69" applyFont="1" applyFill="1" applyBorder="1" applyAlignment="1" applyProtection="1">
      <alignment horizontal="left" vertical="center" wrapText="1" indent="1"/>
      <protection/>
    </xf>
    <xf numFmtId="0" fontId="14" fillId="0" borderId="12" xfId="69" applyFont="1" applyFill="1" applyBorder="1" applyAlignment="1" applyProtection="1">
      <alignment horizontal="left" vertical="center" indent="1"/>
      <protection/>
    </xf>
    <xf numFmtId="0" fontId="6" fillId="0" borderId="23" xfId="69" applyFont="1" applyFill="1" applyBorder="1" applyAlignment="1" applyProtection="1">
      <alignment horizontal="left" indent="1"/>
      <protection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8" fillId="0" borderId="29" xfId="0" applyFont="1" applyBorder="1" applyAlignment="1" applyProtection="1">
      <alignment horizontal="left" vertical="center" wrapText="1" indent="1"/>
      <protection/>
    </xf>
    <xf numFmtId="164" fontId="12" fillId="0" borderId="35" xfId="67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67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6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7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67" applyNumberFormat="1" applyFont="1" applyFill="1" applyBorder="1" applyAlignment="1" applyProtection="1">
      <alignment horizontal="right" vertical="center" wrapText="1" indent="1"/>
      <protection/>
    </xf>
    <xf numFmtId="164" fontId="14" fillId="0" borderId="34" xfId="67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Border="1" applyAlignment="1" applyProtection="1">
      <alignment horizontal="right" vertical="center" wrapText="1" indent="1"/>
      <protection/>
    </xf>
    <xf numFmtId="0" fontId="4" fillId="0" borderId="36" xfId="0" applyFont="1" applyFill="1" applyBorder="1" applyAlignment="1" applyProtection="1">
      <alignment horizontal="right" vertical="center"/>
      <protection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 quotePrefix="1">
      <alignment horizontal="right" vertical="center" indent="1"/>
      <protection/>
    </xf>
    <xf numFmtId="0" fontId="6" fillId="0" borderId="35" xfId="0" applyFont="1" applyFill="1" applyBorder="1" applyAlignment="1" applyProtection="1">
      <alignment horizontal="right" vertical="center" wrapText="1" indent="1"/>
      <protection/>
    </xf>
    <xf numFmtId="164" fontId="6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26" xfId="0" applyNumberFormat="1" applyFont="1" applyFill="1" applyBorder="1" applyAlignment="1" applyProtection="1">
      <alignment horizontal="right" vertical="center"/>
      <protection/>
    </xf>
    <xf numFmtId="49" fontId="6" fillId="0" borderId="5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5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16" fillId="0" borderId="30" xfId="0" applyFont="1" applyBorder="1" applyAlignment="1" applyProtection="1">
      <alignment horizontal="left" vertical="center" wrapText="1" indent="1"/>
      <protection/>
    </xf>
    <xf numFmtId="0" fontId="2" fillId="0" borderId="0" xfId="67" applyFont="1" applyFill="1" applyProtection="1">
      <alignment/>
      <protection/>
    </xf>
    <xf numFmtId="0" fontId="2" fillId="0" borderId="0" xfId="67" applyFont="1" applyFill="1" applyAlignment="1" applyProtection="1">
      <alignment horizontal="right" vertical="center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67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2" fillId="0" borderId="24" xfId="67" applyFont="1" applyFill="1" applyBorder="1" applyAlignment="1" applyProtection="1">
      <alignment horizontal="center" vertical="center" wrapText="1"/>
      <protection/>
    </xf>
    <xf numFmtId="0" fontId="12" fillId="0" borderId="25" xfId="67" applyFont="1" applyFill="1" applyBorder="1" applyAlignment="1" applyProtection="1">
      <alignment horizontal="center" vertical="center" wrapText="1"/>
      <protection/>
    </xf>
    <xf numFmtId="0" fontId="12" fillId="0" borderId="35" xfId="67" applyFont="1" applyFill="1" applyBorder="1" applyAlignment="1" applyProtection="1">
      <alignment horizontal="center" vertical="center" wrapText="1"/>
      <protection/>
    </xf>
    <xf numFmtId="164" fontId="14" fillId="0" borderId="33" xfId="67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67" applyFont="1" applyFill="1" applyBorder="1" applyAlignment="1" applyProtection="1">
      <alignment horizontal="left" vertical="center" wrapText="1" indent="6"/>
      <protection/>
    </xf>
    <xf numFmtId="0" fontId="2" fillId="0" borderId="0" xfId="67" applyFill="1" applyProtection="1">
      <alignment/>
      <protection/>
    </xf>
    <xf numFmtId="0" fontId="14" fillId="0" borderId="0" xfId="67" applyFont="1" applyFill="1" applyProtection="1">
      <alignment/>
      <protection/>
    </xf>
    <xf numFmtId="0" fontId="0" fillId="0" borderId="0" xfId="67" applyFont="1" applyFill="1" applyProtection="1">
      <alignment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30" xfId="0" applyFont="1" applyBorder="1" applyAlignment="1" applyProtection="1">
      <alignment wrapText="1"/>
      <protection/>
    </xf>
    <xf numFmtId="0" fontId="2" fillId="0" borderId="0" xfId="67" applyFill="1" applyAlignment="1" applyProtection="1">
      <alignment/>
      <protection/>
    </xf>
    <xf numFmtId="164" fontId="16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0" xfId="67" applyFont="1" applyFill="1" applyProtection="1">
      <alignment/>
      <protection/>
    </xf>
    <xf numFmtId="0" fontId="5" fillId="0" borderId="0" xfId="67" applyFont="1" applyFill="1" applyProtection="1">
      <alignment/>
      <protection/>
    </xf>
    <xf numFmtId="0" fontId="2" fillId="0" borderId="0" xfId="67" applyFill="1" applyBorder="1" applyProtection="1">
      <alignment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8" xfId="67" applyNumberFormat="1" applyFont="1" applyFill="1" applyBorder="1" applyAlignment="1" applyProtection="1">
      <alignment horizontal="center" vertical="center" wrapText="1"/>
      <protection/>
    </xf>
    <xf numFmtId="49" fontId="14" fillId="0" borderId="17" xfId="67" applyNumberFormat="1" applyFont="1" applyFill="1" applyBorder="1" applyAlignment="1" applyProtection="1">
      <alignment horizontal="center" vertical="center" wrapText="1"/>
      <protection/>
    </xf>
    <xf numFmtId="49" fontId="14" fillId="0" borderId="19" xfId="67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center" wrapText="1"/>
      <protection/>
    </xf>
    <xf numFmtId="49" fontId="14" fillId="0" borderId="20" xfId="67" applyNumberFormat="1" applyFont="1" applyFill="1" applyBorder="1" applyAlignment="1" applyProtection="1">
      <alignment horizontal="center" vertical="center" wrapText="1"/>
      <protection/>
    </xf>
    <xf numFmtId="49" fontId="14" fillId="0" borderId="16" xfId="67" applyNumberFormat="1" applyFont="1" applyFill="1" applyBorder="1" applyAlignment="1" applyProtection="1">
      <alignment horizontal="center" vertical="center" wrapText="1"/>
      <protection/>
    </xf>
    <xf numFmtId="49" fontId="14" fillId="0" borderId="21" xfId="67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Font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67" applyFont="1" applyFill="1" applyBorder="1" applyAlignment="1" applyProtection="1">
      <alignment horizontal="left" vertical="center" wrapText="1" indent="1"/>
      <protection/>
    </xf>
    <xf numFmtId="0" fontId="14" fillId="0" borderId="11" xfId="67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4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9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0" xfId="66" applyFont="1">
      <alignment/>
      <protection/>
    </xf>
    <xf numFmtId="166" fontId="7" fillId="0" borderId="0" xfId="46" applyNumberFormat="1" applyFont="1" applyAlignment="1">
      <alignment horizontal="center"/>
    </xf>
    <xf numFmtId="0" fontId="28" fillId="0" borderId="0" xfId="66">
      <alignment/>
      <protection/>
    </xf>
    <xf numFmtId="0" fontId="7" fillId="0" borderId="0" xfId="66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30" fillId="0" borderId="0" xfId="66" applyFont="1" applyAlignment="1">
      <alignment horizontal="centerContinuous"/>
      <protection/>
    </xf>
    <xf numFmtId="166" fontId="30" fillId="0" borderId="0" xfId="46" applyNumberFormat="1" applyFont="1" applyAlignment="1">
      <alignment horizontal="centerContinuous"/>
    </xf>
    <xf numFmtId="166" fontId="7" fillId="0" borderId="0" xfId="46" applyNumberFormat="1" applyFont="1" applyAlignment="1">
      <alignment horizontal="right"/>
    </xf>
    <xf numFmtId="0" fontId="5" fillId="0" borderId="57" xfId="66" applyFont="1" applyBorder="1" applyAlignment="1">
      <alignment vertical="center"/>
      <protection/>
    </xf>
    <xf numFmtId="0" fontId="2" fillId="0" borderId="58" xfId="66" applyFont="1" applyBorder="1" applyAlignment="1">
      <alignment vertical="center"/>
      <protection/>
    </xf>
    <xf numFmtId="0" fontId="2" fillId="0" borderId="59" xfId="66" applyFont="1" applyBorder="1" applyAlignment="1">
      <alignment vertical="center"/>
      <protection/>
    </xf>
    <xf numFmtId="166" fontId="5" fillId="0" borderId="38" xfId="46" applyNumberFormat="1" applyFont="1" applyBorder="1" applyAlignment="1">
      <alignment horizontal="center" vertical="center"/>
    </xf>
    <xf numFmtId="0" fontId="28" fillId="0" borderId="0" xfId="66" applyAlignment="1">
      <alignment vertical="center"/>
      <protection/>
    </xf>
    <xf numFmtId="166" fontId="5" fillId="0" borderId="56" xfId="46" applyNumberFormat="1" applyFont="1" applyBorder="1" applyAlignment="1">
      <alignment/>
    </xf>
    <xf numFmtId="166" fontId="5" fillId="0" borderId="60" xfId="46" applyNumberFormat="1" applyFont="1" applyBorder="1" applyAlignment="1">
      <alignment/>
    </xf>
    <xf numFmtId="166" fontId="5" fillId="0" borderId="61" xfId="46" applyNumberFormat="1" applyFont="1" applyBorder="1" applyAlignment="1">
      <alignment/>
    </xf>
    <xf numFmtId="0" fontId="28" fillId="0" borderId="0" xfId="66" applyFill="1" applyBorder="1">
      <alignment/>
      <protection/>
    </xf>
    <xf numFmtId="0" fontId="28" fillId="0" borderId="0" xfId="66" applyBorder="1">
      <alignment/>
      <protection/>
    </xf>
    <xf numFmtId="166" fontId="5" fillId="0" borderId="62" xfId="46" applyNumberFormat="1" applyFont="1" applyBorder="1" applyAlignment="1">
      <alignment/>
    </xf>
    <xf numFmtId="166" fontId="2" fillId="0" borderId="63" xfId="46" applyNumberFormat="1" applyFont="1" applyBorder="1" applyAlignment="1" quotePrefix="1">
      <alignment/>
    </xf>
    <xf numFmtId="166" fontId="2" fillId="0" borderId="46" xfId="46" applyNumberFormat="1" applyFont="1" applyBorder="1" applyAlignment="1" quotePrefix="1">
      <alignment/>
    </xf>
    <xf numFmtId="166" fontId="2" fillId="0" borderId="46" xfId="46" applyNumberFormat="1" applyFont="1" applyBorder="1" applyAlignment="1">
      <alignment/>
    </xf>
    <xf numFmtId="0" fontId="0" fillId="0" borderId="62" xfId="66" applyFont="1" applyBorder="1" quotePrefix="1">
      <alignment/>
      <protection/>
    </xf>
    <xf numFmtId="0" fontId="0" fillId="0" borderId="63" xfId="66" applyFont="1" applyBorder="1">
      <alignment/>
      <protection/>
    </xf>
    <xf numFmtId="0" fontId="0" fillId="0" borderId="46" xfId="66" applyFont="1" applyBorder="1">
      <alignment/>
      <protection/>
    </xf>
    <xf numFmtId="166" fontId="0" fillId="0" borderId="46" xfId="46" applyNumberFormat="1" applyFont="1" applyBorder="1" applyAlignment="1">
      <alignment/>
    </xf>
    <xf numFmtId="0" fontId="0" fillId="0" borderId="0" xfId="66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62" xfId="66" applyFont="1" applyBorder="1">
      <alignment/>
      <protection/>
    </xf>
    <xf numFmtId="166" fontId="31" fillId="0" borderId="0" xfId="46" applyNumberFormat="1" applyFont="1" applyBorder="1" applyAlignment="1">
      <alignment/>
    </xf>
    <xf numFmtId="0" fontId="0" fillId="0" borderId="62" xfId="66" applyFont="1" applyBorder="1">
      <alignment/>
      <protection/>
    </xf>
    <xf numFmtId="0" fontId="0" fillId="0" borderId="63" xfId="66" applyFont="1" applyBorder="1">
      <alignment/>
      <protection/>
    </xf>
    <xf numFmtId="0" fontId="31" fillId="0" borderId="63" xfId="66" applyFont="1" applyBorder="1">
      <alignment/>
      <protection/>
    </xf>
    <xf numFmtId="0" fontId="31" fillId="0" borderId="46" xfId="66" applyFont="1" applyBorder="1">
      <alignment/>
      <protection/>
    </xf>
    <xf numFmtId="166" fontId="5" fillId="0" borderId="63" xfId="46" applyNumberFormat="1" applyFont="1" applyBorder="1" applyAlignment="1">
      <alignment/>
    </xf>
    <xf numFmtId="166" fontId="5" fillId="0" borderId="46" xfId="46" applyNumberFormat="1" applyFont="1" applyBorder="1" applyAlignment="1">
      <alignment/>
    </xf>
    <xf numFmtId="166" fontId="3" fillId="0" borderId="46" xfId="46" applyNumberFormat="1" applyFont="1" applyBorder="1" applyAlignment="1">
      <alignment/>
    </xf>
    <xf numFmtId="166" fontId="5" fillId="0" borderId="39" xfId="46" applyNumberFormat="1" applyFont="1" applyBorder="1" applyAlignment="1">
      <alignment/>
    </xf>
    <xf numFmtId="166" fontId="5" fillId="0" borderId="64" xfId="46" applyNumberFormat="1" applyFont="1" applyBorder="1" applyAlignment="1">
      <alignment/>
    </xf>
    <xf numFmtId="166" fontId="5" fillId="0" borderId="65" xfId="46" applyNumberFormat="1" applyFont="1" applyBorder="1" applyAlignment="1">
      <alignment/>
    </xf>
    <xf numFmtId="166" fontId="3" fillId="0" borderId="65" xfId="46" applyNumberFormat="1" applyFont="1" applyBorder="1" applyAlignment="1">
      <alignment/>
    </xf>
    <xf numFmtId="0" fontId="0" fillId="0" borderId="0" xfId="71" applyFont="1">
      <alignment/>
      <protection/>
    </xf>
    <xf numFmtId="0" fontId="33" fillId="0" borderId="0" xfId="68" applyFont="1" applyAlignment="1">
      <alignment horizontal="centerContinuous"/>
      <protection/>
    </xf>
    <xf numFmtId="0" fontId="28" fillId="0" borderId="0" xfId="71">
      <alignment/>
      <protection/>
    </xf>
    <xf numFmtId="0" fontId="33" fillId="0" borderId="0" xfId="71" applyFont="1" applyAlignment="1">
      <alignment horizontal="centerContinuous"/>
      <protection/>
    </xf>
    <xf numFmtId="0" fontId="19" fillId="0" borderId="0" xfId="71" applyFont="1" applyAlignment="1">
      <alignment horizontal="centerContinuous"/>
      <protection/>
    </xf>
    <xf numFmtId="0" fontId="19" fillId="0" borderId="0" xfId="68" applyFont="1" applyFill="1" applyAlignment="1">
      <alignment horizontal="centerContinuous"/>
      <protection/>
    </xf>
    <xf numFmtId="0" fontId="19" fillId="0" borderId="0" xfId="68" applyFont="1" applyAlignment="1">
      <alignment horizontal="centerContinuous"/>
      <protection/>
    </xf>
    <xf numFmtId="0" fontId="28" fillId="0" borderId="0" xfId="71" applyAlignment="1">
      <alignment horizontal="right"/>
      <protection/>
    </xf>
    <xf numFmtId="0" fontId="30" fillId="0" borderId="0" xfId="71" applyFont="1" applyAlignment="1">
      <alignment horizontal="left"/>
      <protection/>
    </xf>
    <xf numFmtId="0" fontId="30" fillId="0" borderId="0" xfId="71" applyFont="1" applyAlignment="1">
      <alignment horizontal="centerContinuous"/>
      <protection/>
    </xf>
    <xf numFmtId="0" fontId="0" fillId="0" borderId="0" xfId="71" applyFont="1" applyBorder="1">
      <alignment/>
      <protection/>
    </xf>
    <xf numFmtId="0" fontId="7" fillId="0" borderId="0" xfId="71" applyFont="1" applyAlignment="1">
      <alignment horizontal="right"/>
      <protection/>
    </xf>
    <xf numFmtId="0" fontId="14" fillId="0" borderId="66" xfId="71" applyFont="1" applyBorder="1">
      <alignment/>
      <protection/>
    </xf>
    <xf numFmtId="0" fontId="12" fillId="0" borderId="0" xfId="71" applyFont="1" applyBorder="1" applyAlignment="1">
      <alignment horizontal="left"/>
      <protection/>
    </xf>
    <xf numFmtId="0" fontId="28" fillId="0" borderId="0" xfId="71" applyBorder="1" applyAlignment="1">
      <alignment horizontal="left"/>
      <protection/>
    </xf>
    <xf numFmtId="0" fontId="12" fillId="0" borderId="0" xfId="71" applyFont="1" applyBorder="1" applyAlignment="1">
      <alignment horizontal="center"/>
      <protection/>
    </xf>
    <xf numFmtId="0" fontId="34" fillId="0" borderId="0" xfId="71" applyFont="1" applyBorder="1" applyAlignment="1">
      <alignment horizontal="center"/>
      <protection/>
    </xf>
    <xf numFmtId="0" fontId="12" fillId="0" borderId="52" xfId="71" applyFont="1" applyBorder="1" applyAlignment="1">
      <alignment horizontal="center"/>
      <protection/>
    </xf>
    <xf numFmtId="0" fontId="12" fillId="0" borderId="67" xfId="71" applyFont="1" applyBorder="1" applyAlignment="1">
      <alignment horizontal="center"/>
      <protection/>
    </xf>
    <xf numFmtId="49" fontId="14" fillId="0" borderId="68" xfId="70" applyNumberFormat="1" applyFont="1" applyBorder="1">
      <alignment/>
      <protection/>
    </xf>
    <xf numFmtId="3" fontId="14" fillId="0" borderId="0" xfId="71" applyNumberFormat="1" applyFont="1" applyBorder="1">
      <alignment/>
      <protection/>
    </xf>
    <xf numFmtId="3" fontId="14" fillId="0" borderId="0" xfId="71" applyNumberFormat="1" applyFont="1" applyFill="1" applyBorder="1">
      <alignment/>
      <protection/>
    </xf>
    <xf numFmtId="3" fontId="12" fillId="0" borderId="0" xfId="71" applyNumberFormat="1" applyFont="1" applyBorder="1" applyAlignment="1">
      <alignment horizontal="right"/>
      <protection/>
    </xf>
    <xf numFmtId="0" fontId="28" fillId="0" borderId="0" xfId="71" applyFont="1">
      <alignment/>
      <protection/>
    </xf>
    <xf numFmtId="0" fontId="14" fillId="0" borderId="62" xfId="70" applyFont="1" applyBorder="1" quotePrefix="1">
      <alignment/>
      <protection/>
    </xf>
    <xf numFmtId="3" fontId="14" fillId="0" borderId="0" xfId="46" applyNumberFormat="1" applyFont="1" applyBorder="1" applyAlignment="1" quotePrefix="1">
      <alignment horizontal="right"/>
    </xf>
    <xf numFmtId="3" fontId="14" fillId="0" borderId="0" xfId="46" applyNumberFormat="1" applyFont="1" applyBorder="1" applyAlignment="1">
      <alignment horizontal="right"/>
    </xf>
    <xf numFmtId="3" fontId="14" fillId="0" borderId="0" xfId="46" applyNumberFormat="1" applyFont="1" applyFill="1" applyBorder="1" applyAlignment="1">
      <alignment horizontal="right"/>
    </xf>
    <xf numFmtId="3" fontId="12" fillId="0" borderId="0" xfId="46" applyNumberFormat="1" applyFont="1" applyBorder="1" applyAlignment="1">
      <alignment horizontal="right"/>
    </xf>
    <xf numFmtId="49" fontId="14" fillId="0" borderId="62" xfId="70" applyNumberFormat="1" applyFont="1" applyBorder="1">
      <alignment/>
      <protection/>
    </xf>
    <xf numFmtId="0" fontId="14" fillId="0" borderId="62" xfId="70" applyFont="1" applyBorder="1" quotePrefix="1">
      <alignment/>
      <protection/>
    </xf>
    <xf numFmtId="177" fontId="14" fillId="0" borderId="32" xfId="71" applyNumberFormat="1" applyFont="1" applyBorder="1">
      <alignment/>
      <protection/>
    </xf>
    <xf numFmtId="0" fontId="14" fillId="0" borderId="0" xfId="71" applyFont="1" applyBorder="1">
      <alignment/>
      <protection/>
    </xf>
    <xf numFmtId="0" fontId="3" fillId="0" borderId="44" xfId="71" applyFont="1" applyBorder="1">
      <alignment/>
      <protection/>
    </xf>
    <xf numFmtId="3" fontId="12" fillId="0" borderId="0" xfId="71" applyNumberFormat="1" applyFont="1" applyBorder="1">
      <alignment/>
      <protection/>
    </xf>
    <xf numFmtId="3" fontId="5" fillId="0" borderId="0" xfId="71" applyNumberFormat="1" applyFont="1" applyBorder="1">
      <alignment/>
      <protection/>
    </xf>
    <xf numFmtId="0" fontId="3" fillId="0" borderId="39" xfId="71" applyFont="1" applyBorder="1">
      <alignment/>
      <protection/>
    </xf>
    <xf numFmtId="0" fontId="14" fillId="0" borderId="57" xfId="71" applyFont="1" applyBorder="1">
      <alignment/>
      <protection/>
    </xf>
    <xf numFmtId="0" fontId="12" fillId="0" borderId="51" xfId="71" applyFont="1" applyBorder="1" applyAlignment="1">
      <alignment horizontal="center"/>
      <protection/>
    </xf>
    <xf numFmtId="0" fontId="12" fillId="0" borderId="20" xfId="71" applyFont="1" applyBorder="1" applyAlignment="1">
      <alignment horizontal="center"/>
      <protection/>
    </xf>
    <xf numFmtId="0" fontId="12" fillId="0" borderId="13" xfId="71" applyFont="1" applyBorder="1" applyAlignment="1">
      <alignment horizontal="center"/>
      <protection/>
    </xf>
    <xf numFmtId="0" fontId="12" fillId="0" borderId="26" xfId="71" applyFont="1" applyBorder="1" applyAlignment="1">
      <alignment horizontal="center"/>
      <protection/>
    </xf>
    <xf numFmtId="0" fontId="12" fillId="0" borderId="69" xfId="71" applyFont="1" applyBorder="1" applyAlignment="1">
      <alignment horizontal="center"/>
      <protection/>
    </xf>
    <xf numFmtId="0" fontId="12" fillId="0" borderId="70" xfId="71" applyFont="1" applyBorder="1" applyAlignment="1">
      <alignment horizontal="center"/>
      <protection/>
    </xf>
    <xf numFmtId="0" fontId="12" fillId="0" borderId="21" xfId="71" applyFont="1" applyBorder="1" applyAlignment="1">
      <alignment horizontal="center"/>
      <protection/>
    </xf>
    <xf numFmtId="0" fontId="12" fillId="0" borderId="37" xfId="71" applyFont="1" applyBorder="1" applyAlignment="1">
      <alignment horizontal="center"/>
      <protection/>
    </xf>
    <xf numFmtId="0" fontId="12" fillId="0" borderId="34" xfId="71" applyFont="1" applyBorder="1" applyAlignment="1">
      <alignment horizontal="center"/>
      <protection/>
    </xf>
    <xf numFmtId="0" fontId="12" fillId="0" borderId="71" xfId="71" applyFont="1" applyBorder="1" applyAlignment="1">
      <alignment horizontal="center"/>
      <protection/>
    </xf>
    <xf numFmtId="0" fontId="14" fillId="0" borderId="66" xfId="71" applyFont="1" applyBorder="1" applyAlignment="1">
      <alignment horizontal="left"/>
      <protection/>
    </xf>
    <xf numFmtId="0" fontId="14" fillId="0" borderId="50" xfId="71" applyFont="1" applyBorder="1" applyAlignment="1">
      <alignment horizontal="left"/>
      <protection/>
    </xf>
    <xf numFmtId="3" fontId="14" fillId="0" borderId="11" xfId="46" applyNumberFormat="1" applyFont="1" applyBorder="1" applyAlignment="1">
      <alignment horizontal="right"/>
    </xf>
    <xf numFmtId="0" fontId="14" fillId="0" borderId="72" xfId="70" applyFont="1" applyBorder="1" applyAlignment="1">
      <alignment horizontal="left"/>
      <protection/>
    </xf>
    <xf numFmtId="0" fontId="0" fillId="0" borderId="44" xfId="70" applyFont="1" applyBorder="1">
      <alignment/>
      <protection/>
    </xf>
    <xf numFmtId="3" fontId="12" fillId="0" borderId="22" xfId="46" applyNumberFormat="1" applyFont="1" applyBorder="1" applyAlignment="1">
      <alignment horizontal="right"/>
    </xf>
    <xf numFmtId="3" fontId="12" fillId="0" borderId="38" xfId="46" applyNumberFormat="1" applyFont="1" applyBorder="1" applyAlignment="1">
      <alignment horizontal="right"/>
    </xf>
    <xf numFmtId="177" fontId="14" fillId="0" borderId="27" xfId="71" applyNumberFormat="1" applyFont="1" applyFill="1" applyBorder="1">
      <alignment/>
      <protection/>
    </xf>
    <xf numFmtId="177" fontId="14" fillId="0" borderId="48" xfId="71" applyNumberFormat="1" applyFont="1" applyBorder="1">
      <alignment/>
      <protection/>
    </xf>
    <xf numFmtId="0" fontId="14" fillId="0" borderId="25" xfId="0" applyFont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0" fontId="14" fillId="0" borderId="10" xfId="0" applyFont="1" applyBorder="1" applyAlignment="1" applyProtection="1">
      <alignment horizontal="left" vertical="center" indent="1"/>
      <protection locked="0"/>
    </xf>
    <xf numFmtId="177" fontId="14" fillId="0" borderId="32" xfId="71" applyNumberFormat="1" applyFont="1" applyFill="1" applyBorder="1">
      <alignment/>
      <protection/>
    </xf>
    <xf numFmtId="177" fontId="14" fillId="0" borderId="33" xfId="71" applyNumberFormat="1" applyFont="1" applyFill="1" applyBorder="1">
      <alignment/>
      <protection/>
    </xf>
    <xf numFmtId="0" fontId="28" fillId="0" borderId="0" xfId="65">
      <alignment/>
      <protection/>
    </xf>
    <xf numFmtId="0" fontId="14" fillId="0" borderId="0" xfId="65" applyFont="1">
      <alignment/>
      <protection/>
    </xf>
    <xf numFmtId="0" fontId="12" fillId="0" borderId="0" xfId="65" applyFont="1">
      <alignment/>
      <protection/>
    </xf>
    <xf numFmtId="0" fontId="34" fillId="0" borderId="0" xfId="65" applyFont="1">
      <alignment/>
      <protection/>
    </xf>
    <xf numFmtId="0" fontId="0" fillId="0" borderId="0" xfId="65" applyFont="1">
      <alignment/>
      <protection/>
    </xf>
    <xf numFmtId="0" fontId="13" fillId="0" borderId="0" xfId="65" applyFont="1" applyAlignment="1">
      <alignment horizontal="right"/>
      <protection/>
    </xf>
    <xf numFmtId="49" fontId="30" fillId="0" borderId="0" xfId="65" applyNumberFormat="1" applyFont="1" applyAlignment="1">
      <alignment horizontal="centerContinuous"/>
      <protection/>
    </xf>
    <xf numFmtId="0" fontId="14" fillId="0" borderId="0" xfId="65" applyFont="1" applyAlignment="1">
      <alignment horizontal="centerContinuous"/>
      <protection/>
    </xf>
    <xf numFmtId="0" fontId="12" fillId="0" borderId="0" xfId="65" applyFont="1" applyAlignment="1">
      <alignment horizontal="centerContinuous"/>
      <protection/>
    </xf>
    <xf numFmtId="0" fontId="0" fillId="0" borderId="0" xfId="65" applyFont="1" applyAlignment="1">
      <alignment horizontal="centerContinuous"/>
      <protection/>
    </xf>
    <xf numFmtId="0" fontId="3" fillId="0" borderId="0" xfId="65" applyFont="1" applyAlignment="1">
      <alignment horizontal="centerContinuous"/>
      <protection/>
    </xf>
    <xf numFmtId="0" fontId="30" fillId="0" borderId="0" xfId="65" applyFont="1" applyAlignment="1">
      <alignment horizontal="centerContinuous"/>
      <protection/>
    </xf>
    <xf numFmtId="0" fontId="35" fillId="0" borderId="0" xfId="65" applyFont="1" applyAlignment="1">
      <alignment horizontal="centerContinuous"/>
      <protection/>
    </xf>
    <xf numFmtId="0" fontId="5" fillId="0" borderId="57" xfId="65" applyFont="1" applyBorder="1">
      <alignment/>
      <protection/>
    </xf>
    <xf numFmtId="0" fontId="5" fillId="0" borderId="58" xfId="65" applyFont="1" applyBorder="1" applyAlignment="1">
      <alignment horizontal="center"/>
      <protection/>
    </xf>
    <xf numFmtId="0" fontId="13" fillId="0" borderId="51" xfId="65" applyFont="1" applyBorder="1" applyAlignment="1">
      <alignment horizontal="center"/>
      <protection/>
    </xf>
    <xf numFmtId="0" fontId="6" fillId="0" borderId="19" xfId="65" applyFont="1" applyBorder="1" applyAlignment="1">
      <alignment horizontal="center"/>
      <protection/>
    </xf>
    <xf numFmtId="0" fontId="6" fillId="0" borderId="15" xfId="65" applyFont="1" applyBorder="1" applyAlignment="1">
      <alignment horizontal="center"/>
      <protection/>
    </xf>
    <xf numFmtId="0" fontId="6" fillId="0" borderId="32" xfId="65" applyFont="1" applyBorder="1" applyAlignment="1">
      <alignment horizontal="center"/>
      <protection/>
    </xf>
    <xf numFmtId="0" fontId="6" fillId="0" borderId="52" xfId="65" applyFont="1" applyBorder="1" applyAlignment="1">
      <alignment horizontal="center"/>
      <protection/>
    </xf>
    <xf numFmtId="0" fontId="11" fillId="0" borderId="70" xfId="65" applyFont="1" applyBorder="1">
      <alignment/>
      <protection/>
    </xf>
    <xf numFmtId="0" fontId="6" fillId="0" borderId="16" xfId="65" applyFont="1" applyBorder="1" applyAlignment="1">
      <alignment horizontal="center"/>
      <protection/>
    </xf>
    <xf numFmtId="0" fontId="6" fillId="0" borderId="10" xfId="65" applyFont="1" applyBorder="1" applyAlignment="1">
      <alignment horizontal="center"/>
      <protection/>
    </xf>
    <xf numFmtId="0" fontId="6" fillId="0" borderId="48" xfId="65" applyFont="1" applyBorder="1" applyAlignment="1">
      <alignment horizontal="center"/>
      <protection/>
    </xf>
    <xf numFmtId="0" fontId="6" fillId="0" borderId="0" xfId="65" applyFont="1" applyBorder="1" applyAlignment="1">
      <alignment horizontal="center"/>
      <protection/>
    </xf>
    <xf numFmtId="0" fontId="11" fillId="0" borderId="56" xfId="65" applyFont="1" applyBorder="1">
      <alignment/>
      <protection/>
    </xf>
    <xf numFmtId="3" fontId="6" fillId="0" borderId="13" xfId="65" applyNumberFormat="1" applyFont="1" applyBorder="1" applyAlignment="1">
      <alignment horizontal="center"/>
      <protection/>
    </xf>
    <xf numFmtId="3" fontId="11" fillId="0" borderId="13" xfId="65" applyNumberFormat="1" applyFont="1" applyBorder="1" applyAlignment="1">
      <alignment horizontal="right"/>
      <protection/>
    </xf>
    <xf numFmtId="3" fontId="11" fillId="0" borderId="13" xfId="65" applyNumberFormat="1" applyFont="1" applyBorder="1" applyAlignment="1">
      <alignment horizontal="center"/>
      <protection/>
    </xf>
    <xf numFmtId="3" fontId="6" fillId="0" borderId="26" xfId="65" applyNumberFormat="1" applyFont="1" applyBorder="1">
      <alignment/>
      <protection/>
    </xf>
    <xf numFmtId="3" fontId="6" fillId="0" borderId="58" xfId="65" applyNumberFormat="1" applyFont="1" applyBorder="1">
      <alignment/>
      <protection/>
    </xf>
    <xf numFmtId="3" fontId="11" fillId="0" borderId="13" xfId="65" applyNumberFormat="1" applyFont="1" applyBorder="1" applyAlignment="1">
      <alignment/>
      <protection/>
    </xf>
    <xf numFmtId="0" fontId="29" fillId="0" borderId="0" xfId="65" applyFont="1">
      <alignment/>
      <protection/>
    </xf>
    <xf numFmtId="0" fontId="11" fillId="0" borderId="62" xfId="65" applyFont="1" applyBorder="1">
      <alignment/>
      <protection/>
    </xf>
    <xf numFmtId="3" fontId="11" fillId="0" borderId="17" xfId="65" applyNumberFormat="1" applyFont="1" applyBorder="1">
      <alignment/>
      <protection/>
    </xf>
    <xf numFmtId="3" fontId="11" fillId="0" borderId="11" xfId="65" applyNumberFormat="1" applyFont="1" applyBorder="1">
      <alignment/>
      <protection/>
    </xf>
    <xf numFmtId="3" fontId="6" fillId="0" borderId="27" xfId="65" applyNumberFormat="1" applyFont="1" applyBorder="1">
      <alignment/>
      <protection/>
    </xf>
    <xf numFmtId="3" fontId="6" fillId="0" borderId="52" xfId="65" applyNumberFormat="1" applyFont="1" applyBorder="1">
      <alignment/>
      <protection/>
    </xf>
    <xf numFmtId="0" fontId="11" fillId="0" borderId="62" xfId="65" applyFont="1" applyBorder="1">
      <alignment/>
      <protection/>
    </xf>
    <xf numFmtId="3" fontId="11" fillId="0" borderId="17" xfId="65" applyNumberFormat="1" applyFont="1" applyBorder="1">
      <alignment/>
      <protection/>
    </xf>
    <xf numFmtId="3" fontId="6" fillId="0" borderId="17" xfId="65" applyNumberFormat="1" applyFont="1" applyBorder="1">
      <alignment/>
      <protection/>
    </xf>
    <xf numFmtId="3" fontId="6" fillId="0" borderId="11" xfId="65" applyNumberFormat="1" applyFont="1" applyBorder="1">
      <alignment/>
      <protection/>
    </xf>
    <xf numFmtId="3" fontId="11" fillId="0" borderId="11" xfId="65" applyNumberFormat="1" applyFont="1" applyBorder="1">
      <alignment/>
      <protection/>
    </xf>
    <xf numFmtId="49" fontId="11" fillId="0" borderId="62" xfId="65" applyNumberFormat="1" applyFont="1" applyBorder="1">
      <alignment/>
      <protection/>
    </xf>
    <xf numFmtId="3" fontId="37" fillId="0" borderId="11" xfId="65" applyNumberFormat="1" applyFont="1" applyBorder="1">
      <alignment/>
      <protection/>
    </xf>
    <xf numFmtId="3" fontId="38" fillId="0" borderId="11" xfId="65" applyNumberFormat="1" applyFont="1" applyBorder="1">
      <alignment/>
      <protection/>
    </xf>
    <xf numFmtId="3" fontId="6" fillId="0" borderId="27" xfId="65" applyNumberFormat="1" applyFont="1" applyBorder="1">
      <alignment/>
      <protection/>
    </xf>
    <xf numFmtId="3" fontId="39" fillId="0" borderId="11" xfId="65" applyNumberFormat="1" applyFont="1" applyBorder="1">
      <alignment/>
      <protection/>
    </xf>
    <xf numFmtId="3" fontId="13" fillId="0" borderId="52" xfId="65" applyNumberFormat="1" applyFont="1" applyBorder="1">
      <alignment/>
      <protection/>
    </xf>
    <xf numFmtId="49" fontId="11" fillId="0" borderId="62" xfId="65" applyNumberFormat="1" applyFont="1" applyBorder="1">
      <alignment/>
      <protection/>
    </xf>
    <xf numFmtId="3" fontId="37" fillId="0" borderId="11" xfId="65" applyNumberFormat="1" applyFont="1" applyBorder="1">
      <alignment/>
      <protection/>
    </xf>
    <xf numFmtId="0" fontId="6" fillId="0" borderId="62" xfId="65" applyFont="1" applyBorder="1">
      <alignment/>
      <protection/>
    </xf>
    <xf numFmtId="3" fontId="6" fillId="0" borderId="11" xfId="65" applyNumberFormat="1" applyFont="1" applyBorder="1">
      <alignment/>
      <protection/>
    </xf>
    <xf numFmtId="49" fontId="37" fillId="0" borderId="62" xfId="65" applyNumberFormat="1" applyFont="1" applyBorder="1">
      <alignment/>
      <protection/>
    </xf>
    <xf numFmtId="3" fontId="13" fillId="0" borderId="27" xfId="65" applyNumberFormat="1" applyFont="1" applyBorder="1">
      <alignment/>
      <protection/>
    </xf>
    <xf numFmtId="0" fontId="0" fillId="0" borderId="17" xfId="65" applyFont="1" applyBorder="1">
      <alignment/>
      <protection/>
    </xf>
    <xf numFmtId="3" fontId="37" fillId="0" borderId="0" xfId="65" applyNumberFormat="1" applyFont="1" applyBorder="1">
      <alignment/>
      <protection/>
    </xf>
    <xf numFmtId="3" fontId="13" fillId="0" borderId="0" xfId="65" applyNumberFormat="1" applyFont="1" applyBorder="1">
      <alignment/>
      <protection/>
    </xf>
    <xf numFmtId="3" fontId="37" fillId="0" borderId="17" xfId="65" applyNumberFormat="1" applyFont="1" applyBorder="1">
      <alignment/>
      <protection/>
    </xf>
    <xf numFmtId="3" fontId="13" fillId="0" borderId="27" xfId="65" applyNumberFormat="1" applyFont="1" applyBorder="1">
      <alignment/>
      <protection/>
    </xf>
    <xf numFmtId="0" fontId="11" fillId="0" borderId="40" xfId="65" applyFont="1" applyBorder="1">
      <alignment/>
      <protection/>
    </xf>
    <xf numFmtId="3" fontId="11" fillId="0" borderId="19" xfId="65" applyNumberFormat="1" applyFont="1" applyBorder="1">
      <alignment/>
      <protection/>
    </xf>
    <xf numFmtId="3" fontId="11" fillId="0" borderId="15" xfId="65" applyNumberFormat="1" applyFont="1" applyBorder="1">
      <alignment/>
      <protection/>
    </xf>
    <xf numFmtId="0" fontId="11" fillId="0" borderId="51" xfId="65" applyFont="1" applyBorder="1">
      <alignment/>
      <protection/>
    </xf>
    <xf numFmtId="3" fontId="6" fillId="0" borderId="32" xfId="65" applyNumberFormat="1" applyFont="1" applyBorder="1">
      <alignment/>
      <protection/>
    </xf>
    <xf numFmtId="3" fontId="6" fillId="0" borderId="32" xfId="65" applyNumberFormat="1" applyFont="1" applyBorder="1">
      <alignment/>
      <protection/>
    </xf>
    <xf numFmtId="0" fontId="6" fillId="0" borderId="56" xfId="65" applyFont="1" applyBorder="1">
      <alignment/>
      <protection/>
    </xf>
    <xf numFmtId="3" fontId="6" fillId="0" borderId="20" xfId="65" applyNumberFormat="1" applyFont="1" applyBorder="1">
      <alignment/>
      <protection/>
    </xf>
    <xf numFmtId="3" fontId="6" fillId="0" borderId="73" xfId="65" applyNumberFormat="1" applyFont="1" applyBorder="1">
      <alignment/>
      <protection/>
    </xf>
    <xf numFmtId="0" fontId="11" fillId="0" borderId="62" xfId="65" applyFont="1" applyBorder="1" quotePrefix="1">
      <alignment/>
      <protection/>
    </xf>
    <xf numFmtId="3" fontId="6" fillId="0" borderId="0" xfId="65" applyNumberFormat="1" applyFont="1" applyBorder="1">
      <alignment/>
      <protection/>
    </xf>
    <xf numFmtId="3" fontId="11" fillId="0" borderId="27" xfId="65" applyNumberFormat="1" applyFont="1" applyBorder="1">
      <alignment/>
      <protection/>
    </xf>
    <xf numFmtId="0" fontId="6" fillId="0" borderId="74" xfId="65" applyFont="1" applyBorder="1">
      <alignment/>
      <protection/>
    </xf>
    <xf numFmtId="3" fontId="6" fillId="0" borderId="75" xfId="65" applyNumberFormat="1" applyFont="1" applyBorder="1">
      <alignment/>
      <protection/>
    </xf>
    <xf numFmtId="3" fontId="6" fillId="0" borderId="37" xfId="65" applyNumberFormat="1" applyFont="1" applyBorder="1">
      <alignment/>
      <protection/>
    </xf>
    <xf numFmtId="3" fontId="6" fillId="0" borderId="74" xfId="65" applyNumberFormat="1" applyFont="1" applyBorder="1">
      <alignment/>
      <protection/>
    </xf>
    <xf numFmtId="3" fontId="6" fillId="0" borderId="34" xfId="65" applyNumberFormat="1" applyFont="1" applyBorder="1">
      <alignment/>
      <protection/>
    </xf>
    <xf numFmtId="0" fontId="37" fillId="0" borderId="0" xfId="65" applyFont="1" applyBorder="1" quotePrefix="1">
      <alignment/>
      <protection/>
    </xf>
    <xf numFmtId="3" fontId="11" fillId="0" borderId="0" xfId="65" applyNumberFormat="1" applyFont="1" applyBorder="1">
      <alignment/>
      <protection/>
    </xf>
    <xf numFmtId="3" fontId="11" fillId="0" borderId="0" xfId="65" applyNumberFormat="1" applyFont="1" applyFill="1" applyBorder="1">
      <alignment/>
      <protection/>
    </xf>
    <xf numFmtId="3" fontId="37" fillId="0" borderId="0" xfId="65" applyNumberFormat="1" applyFont="1" applyFill="1" applyBorder="1">
      <alignment/>
      <protection/>
    </xf>
    <xf numFmtId="3" fontId="39" fillId="0" borderId="0" xfId="65" applyNumberFormat="1" applyFont="1" applyBorder="1">
      <alignment/>
      <protection/>
    </xf>
    <xf numFmtId="0" fontId="3" fillId="0" borderId="38" xfId="71" applyFont="1" applyBorder="1">
      <alignment/>
      <protection/>
    </xf>
    <xf numFmtId="0" fontId="14" fillId="0" borderId="51" xfId="71" applyFont="1" applyBorder="1">
      <alignment/>
      <protection/>
    </xf>
    <xf numFmtId="0" fontId="14" fillId="0" borderId="40" xfId="71" applyFont="1" applyBorder="1">
      <alignment/>
      <protection/>
    </xf>
    <xf numFmtId="0" fontId="23" fillId="0" borderId="44" xfId="71" applyFont="1" applyBorder="1">
      <alignment/>
      <protection/>
    </xf>
    <xf numFmtId="14" fontId="12" fillId="0" borderId="31" xfId="71" applyNumberFormat="1" applyFont="1" applyBorder="1" applyAlignment="1">
      <alignment horizontal="center"/>
      <protection/>
    </xf>
    <xf numFmtId="3" fontId="37" fillId="0" borderId="15" xfId="65" applyNumberFormat="1" applyFont="1" applyBorder="1">
      <alignment/>
      <protection/>
    </xf>
    <xf numFmtId="3" fontId="37" fillId="0" borderId="15" xfId="65" applyNumberFormat="1" applyFont="1" applyBorder="1">
      <alignment/>
      <protection/>
    </xf>
    <xf numFmtId="3" fontId="13" fillId="0" borderId="72" xfId="65" applyNumberFormat="1" applyFont="1" applyBorder="1">
      <alignment/>
      <protection/>
    </xf>
    <xf numFmtId="3" fontId="6" fillId="0" borderId="47" xfId="65" applyNumberFormat="1" applyFont="1" applyBorder="1">
      <alignment/>
      <protection/>
    </xf>
    <xf numFmtId="0" fontId="42" fillId="0" borderId="0" xfId="71" applyFont="1">
      <alignment/>
      <protection/>
    </xf>
    <xf numFmtId="3" fontId="36" fillId="0" borderId="11" xfId="65" applyNumberFormat="1" applyFont="1" applyBorder="1">
      <alignment/>
      <protection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3" fontId="11" fillId="0" borderId="15" xfId="65" applyNumberFormat="1" applyFont="1" applyFill="1" applyBorder="1">
      <alignment/>
      <protection/>
    </xf>
    <xf numFmtId="164" fontId="40" fillId="0" borderId="27" xfId="0" applyNumberFormat="1" applyFont="1" applyFill="1" applyBorder="1" applyAlignment="1" applyProtection="1">
      <alignment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41" fillId="0" borderId="46" xfId="46" applyNumberFormat="1" applyFont="1" applyBorder="1" applyAlignment="1">
      <alignment/>
    </xf>
    <xf numFmtId="0" fontId="11" fillId="0" borderId="50" xfId="65" applyFont="1" applyBorder="1">
      <alignment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4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3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1" xfId="69" applyNumberFormat="1" applyFont="1" applyFill="1" applyBorder="1" applyAlignment="1" applyProtection="1">
      <alignment vertical="center"/>
      <protection locked="0"/>
    </xf>
    <xf numFmtId="164" fontId="14" fillId="0" borderId="12" xfId="69" applyNumberFormat="1" applyFont="1" applyFill="1" applyBorder="1" applyAlignment="1" applyProtection="1">
      <alignment vertical="center"/>
      <protection locked="0"/>
    </xf>
    <xf numFmtId="164" fontId="14" fillId="0" borderId="20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43" fillId="0" borderId="17" xfId="0" applyNumberFormat="1" applyFont="1" applyFill="1" applyBorder="1" applyAlignment="1" applyProtection="1">
      <alignment vertical="center" wrapText="1"/>
      <protection locked="0"/>
    </xf>
    <xf numFmtId="164" fontId="11" fillId="0" borderId="17" xfId="0" applyNumberFormat="1" applyFont="1" applyFill="1" applyBorder="1" applyAlignment="1" applyProtection="1">
      <alignment vertical="center" wrapText="1"/>
      <protection locked="0"/>
    </xf>
    <xf numFmtId="164" fontId="36" fillId="0" borderId="15" xfId="0" applyNumberFormat="1" applyFont="1" applyFill="1" applyBorder="1" applyAlignment="1" applyProtection="1">
      <alignment vertical="center" wrapText="1"/>
      <protection locked="0"/>
    </xf>
    <xf numFmtId="49" fontId="3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38" xfId="71" applyNumberFormat="1" applyFont="1" applyBorder="1">
      <alignment/>
      <protection/>
    </xf>
    <xf numFmtId="2" fontId="12" fillId="0" borderId="34" xfId="71" applyNumberFormat="1" applyFont="1" applyBorder="1">
      <alignment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3" fontId="14" fillId="0" borderId="14" xfId="46" applyNumberFormat="1" applyFont="1" applyBorder="1" applyAlignment="1">
      <alignment horizontal="right"/>
    </xf>
    <xf numFmtId="2" fontId="18" fillId="0" borderId="38" xfId="71" applyNumberFormat="1" applyFont="1" applyBorder="1">
      <alignment/>
      <protection/>
    </xf>
    <xf numFmtId="164" fontId="0" fillId="0" borderId="51" xfId="0" applyNumberForma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 quotePrefix="1">
      <alignment horizontal="left" wrapText="1" indent="1"/>
      <protection/>
    </xf>
    <xf numFmtId="0" fontId="12" fillId="0" borderId="22" xfId="67" applyFont="1" applyFill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vertical="center" wrapText="1"/>
      <protection/>
    </xf>
    <xf numFmtId="0" fontId="17" fillId="0" borderId="15" xfId="0" applyFont="1" applyBorder="1" applyAlignment="1" applyProtection="1">
      <alignment vertical="center" wrapText="1"/>
      <protection/>
    </xf>
    <xf numFmtId="0" fontId="18" fillId="0" borderId="29" xfId="0" applyFont="1" applyBorder="1" applyAlignment="1" applyProtection="1">
      <alignment vertical="center" wrapText="1"/>
      <protection/>
    </xf>
    <xf numFmtId="0" fontId="14" fillId="0" borderId="37" xfId="67" applyFont="1" applyFill="1" applyBorder="1" applyAlignment="1" applyProtection="1">
      <alignment horizontal="left" vertical="center" wrapText="1" indent="7"/>
      <protection/>
    </xf>
    <xf numFmtId="0" fontId="12" fillId="0" borderId="29" xfId="67" applyFont="1" applyFill="1" applyBorder="1" applyAlignment="1" applyProtection="1">
      <alignment horizontal="left" vertical="center" wrapText="1" indent="1"/>
      <protection/>
    </xf>
    <xf numFmtId="0" fontId="12" fillId="0" borderId="30" xfId="67" applyFont="1" applyFill="1" applyBorder="1" applyAlignment="1" applyProtection="1">
      <alignment vertical="center" wrapText="1"/>
      <protection/>
    </xf>
    <xf numFmtId="164" fontId="12" fillId="0" borderId="31" xfId="67" applyNumberFormat="1" applyFont="1" applyFill="1" applyBorder="1" applyAlignment="1" applyProtection="1">
      <alignment horizontal="right" vertical="center" wrapText="1" indent="1"/>
      <protection/>
    </xf>
    <xf numFmtId="164" fontId="18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49" fontId="6" fillId="0" borderId="54" xfId="0" applyNumberFormat="1" applyFont="1" applyFill="1" applyBorder="1" applyAlignment="1" applyProtection="1">
      <alignment horizontal="right" vertical="center" indent="1"/>
      <protection/>
    </xf>
    <xf numFmtId="49" fontId="12" fillId="0" borderId="22" xfId="67" applyNumberFormat="1" applyFont="1" applyFill="1" applyBorder="1" applyAlignment="1" applyProtection="1">
      <alignment horizontal="center" vertical="center" wrapText="1"/>
      <protection/>
    </xf>
    <xf numFmtId="3" fontId="14" fillId="0" borderId="47" xfId="46" applyNumberFormat="1" applyFont="1" applyBorder="1" applyAlignment="1">
      <alignment horizontal="right"/>
    </xf>
    <xf numFmtId="0" fontId="31" fillId="0" borderId="0" xfId="0" applyFont="1" applyFill="1" applyAlignment="1">
      <alignment/>
    </xf>
    <xf numFmtId="4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14" fillId="0" borderId="32" xfId="71" applyNumberFormat="1" applyFont="1" applyFill="1" applyBorder="1">
      <alignment/>
      <protection/>
    </xf>
    <xf numFmtId="164" fontId="40" fillId="0" borderId="32" xfId="67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6" xfId="67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73" xfId="71" applyFont="1" applyBorder="1" applyAlignment="1">
      <alignment horizontal="center"/>
      <protection/>
    </xf>
    <xf numFmtId="0" fontId="12" fillId="0" borderId="74" xfId="71" applyFont="1" applyBorder="1" applyAlignment="1">
      <alignment horizontal="center"/>
      <protection/>
    </xf>
    <xf numFmtId="3" fontId="14" fillId="0" borderId="24" xfId="71" applyNumberFormat="1" applyFont="1" applyBorder="1" applyAlignment="1">
      <alignment horizontal="right"/>
      <protection/>
    </xf>
    <xf numFmtId="3" fontId="14" fillId="0" borderId="25" xfId="71" applyNumberFormat="1" applyFont="1" applyBorder="1" applyAlignment="1">
      <alignment horizontal="right"/>
      <protection/>
    </xf>
    <xf numFmtId="3" fontId="14" fillId="0" borderId="76" xfId="71" applyNumberFormat="1" applyFont="1" applyBorder="1" applyAlignment="1">
      <alignment horizontal="right"/>
      <protection/>
    </xf>
    <xf numFmtId="3" fontId="14" fillId="0" borderId="12" xfId="71" applyNumberFormat="1" applyFont="1" applyBorder="1" applyAlignment="1">
      <alignment horizontal="right"/>
      <protection/>
    </xf>
    <xf numFmtId="3" fontId="14" fillId="0" borderId="77" xfId="71" applyNumberFormat="1" applyFont="1" applyBorder="1" applyAlignment="1">
      <alignment horizontal="right"/>
      <protection/>
    </xf>
    <xf numFmtId="3" fontId="12" fillId="0" borderId="49" xfId="71" applyNumberFormat="1" applyFont="1" applyBorder="1" applyAlignment="1">
      <alignment horizontal="center"/>
      <protection/>
    </xf>
    <xf numFmtId="3" fontId="14" fillId="0" borderId="15" xfId="71" applyNumberFormat="1" applyFont="1" applyBorder="1" applyAlignment="1">
      <alignment horizontal="right"/>
      <protection/>
    </xf>
    <xf numFmtId="3" fontId="14" fillId="0" borderId="14" xfId="71" applyNumberFormat="1" applyFont="1" applyBorder="1" applyAlignment="1">
      <alignment horizontal="right"/>
      <protection/>
    </xf>
    <xf numFmtId="3" fontId="14" fillId="0" borderId="11" xfId="71" applyNumberFormat="1" applyFont="1" applyBorder="1" applyAlignment="1">
      <alignment horizontal="right"/>
      <protection/>
    </xf>
    <xf numFmtId="3" fontId="14" fillId="0" borderId="47" xfId="71" applyNumberFormat="1" applyFont="1" applyBorder="1" applyAlignment="1">
      <alignment horizontal="right"/>
      <protection/>
    </xf>
    <xf numFmtId="3" fontId="12" fillId="0" borderId="50" xfId="71" applyNumberFormat="1" applyFont="1" applyBorder="1" applyAlignment="1">
      <alignment horizontal="center"/>
      <protection/>
    </xf>
    <xf numFmtId="3" fontId="14" fillId="0" borderId="17" xfId="46" applyNumberFormat="1" applyFont="1" applyBorder="1" applyAlignment="1" quotePrefix="1">
      <alignment horizontal="right"/>
    </xf>
    <xf numFmtId="3" fontId="12" fillId="0" borderId="32" xfId="71" applyNumberFormat="1" applyFont="1" applyBorder="1" applyAlignment="1">
      <alignment horizontal="center"/>
      <protection/>
    </xf>
    <xf numFmtId="3" fontId="12" fillId="0" borderId="50" xfId="71" applyNumberFormat="1" applyFont="1" applyBorder="1" applyAlignment="1">
      <alignment horizontal="center"/>
      <protection/>
    </xf>
    <xf numFmtId="3" fontId="14" fillId="0" borderId="37" xfId="71" applyNumberFormat="1" applyFont="1" applyBorder="1" applyAlignment="1">
      <alignment horizontal="right"/>
      <protection/>
    </xf>
    <xf numFmtId="3" fontId="12" fillId="0" borderId="34" xfId="71" applyNumberFormat="1" applyFont="1" applyBorder="1" applyAlignment="1">
      <alignment horizontal="center"/>
      <protection/>
    </xf>
    <xf numFmtId="3" fontId="12" fillId="0" borderId="72" xfId="71" applyNumberFormat="1" applyFont="1" applyBorder="1" applyAlignment="1">
      <alignment horizontal="center"/>
      <protection/>
    </xf>
    <xf numFmtId="3" fontId="12" fillId="0" borderId="44" xfId="46" applyNumberFormat="1" applyFont="1" applyBorder="1" applyAlignment="1">
      <alignment horizontal="right"/>
    </xf>
    <xf numFmtId="3" fontId="36" fillId="0" borderId="15" xfId="65" applyNumberFormat="1" applyFont="1" applyBorder="1">
      <alignment/>
      <protection/>
    </xf>
    <xf numFmtId="164" fontId="14" fillId="0" borderId="28" xfId="67" applyNumberFormat="1" applyFont="1" applyFill="1" applyBorder="1" applyAlignment="1" applyProtection="1">
      <alignment horizontal="right" vertical="center" wrapText="1" indent="1"/>
      <protection/>
    </xf>
    <xf numFmtId="164" fontId="43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69" applyFont="1" applyFill="1" applyAlignment="1" applyProtection="1">
      <alignment vertical="center"/>
      <protection locked="0"/>
    </xf>
    <xf numFmtId="0" fontId="14" fillId="0" borderId="0" xfId="65" applyFont="1">
      <alignment/>
      <protection/>
    </xf>
    <xf numFmtId="3" fontId="14" fillId="0" borderId="21" xfId="46" applyNumberFormat="1" applyFont="1" applyBorder="1" applyAlignment="1" quotePrefix="1">
      <alignment horizontal="right"/>
    </xf>
    <xf numFmtId="3" fontId="14" fillId="0" borderId="78" xfId="46" applyNumberFormat="1" applyFont="1" applyBorder="1" applyAlignment="1">
      <alignment horizontal="right"/>
    </xf>
    <xf numFmtId="3" fontId="14" fillId="0" borderId="15" xfId="46" applyNumberFormat="1" applyFont="1" applyBorder="1" applyAlignment="1">
      <alignment horizontal="right"/>
    </xf>
    <xf numFmtId="164" fontId="14" fillId="0" borderId="10" xfId="69" applyNumberFormat="1" applyFont="1" applyFill="1" applyBorder="1" applyAlignment="1" applyProtection="1">
      <alignment vertical="center"/>
      <protection locked="0"/>
    </xf>
    <xf numFmtId="164" fontId="12" fillId="0" borderId="48" xfId="69" applyNumberFormat="1" applyFont="1" applyFill="1" applyBorder="1" applyAlignment="1" applyProtection="1">
      <alignment vertical="center"/>
      <protection/>
    </xf>
    <xf numFmtId="164" fontId="12" fillId="0" borderId="27" xfId="69" applyNumberFormat="1" applyFont="1" applyFill="1" applyBorder="1" applyAlignment="1" applyProtection="1">
      <alignment vertical="center"/>
      <protection/>
    </xf>
    <xf numFmtId="164" fontId="12" fillId="0" borderId="33" xfId="69" applyNumberFormat="1" applyFont="1" applyFill="1" applyBorder="1" applyAlignment="1" applyProtection="1">
      <alignment vertical="center"/>
      <protection/>
    </xf>
    <xf numFmtId="164" fontId="14" fillId="0" borderId="42" xfId="67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46" xfId="67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42" xfId="67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35" xfId="71" applyNumberFormat="1" applyFont="1" applyBorder="1" applyAlignment="1">
      <alignment horizontal="center"/>
      <protection/>
    </xf>
    <xf numFmtId="3" fontId="14" fillId="0" borderId="17" xfId="71" applyNumberFormat="1" applyFont="1" applyBorder="1" applyAlignment="1">
      <alignment horizontal="right"/>
      <protection/>
    </xf>
    <xf numFmtId="3" fontId="14" fillId="0" borderId="79" xfId="46" applyNumberFormat="1" applyFont="1" applyBorder="1" applyAlignment="1">
      <alignment horizontal="right"/>
    </xf>
    <xf numFmtId="3" fontId="11" fillId="0" borderId="20" xfId="65" applyNumberFormat="1" applyFont="1" applyBorder="1" applyAlignment="1">
      <alignment horizontal="right"/>
      <protection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0" fontId="41" fillId="0" borderId="0" xfId="0" applyFont="1" applyFill="1" applyAlignment="1">
      <alignment vertical="center" wrapText="1"/>
    </xf>
    <xf numFmtId="164" fontId="2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67" applyNumberFormat="1" applyFont="1" applyFill="1" applyBorder="1" applyAlignment="1" applyProtection="1">
      <alignment horizontal="right" vertical="center" wrapText="1" indent="1"/>
      <protection locked="0"/>
    </xf>
    <xf numFmtId="2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62" xfId="70" applyFont="1" applyFill="1" applyBorder="1" quotePrefix="1">
      <alignment/>
      <protection/>
    </xf>
    <xf numFmtId="3" fontId="11" fillId="0" borderId="20" xfId="65" applyNumberFormat="1" applyFont="1" applyBorder="1" applyAlignment="1">
      <alignment horizontal="center"/>
      <protection/>
    </xf>
    <xf numFmtId="164" fontId="40" fillId="0" borderId="46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0" applyNumberFormat="1" applyFont="1" applyFill="1" applyBorder="1" applyAlignment="1" applyProtection="1">
      <alignment vertical="center" wrapText="1"/>
      <protection/>
    </xf>
    <xf numFmtId="3" fontId="36" fillId="0" borderId="11" xfId="65" applyNumberFormat="1" applyFont="1" applyFill="1" applyBorder="1">
      <alignment/>
      <protection/>
    </xf>
    <xf numFmtId="0" fontId="26" fillId="0" borderId="11" xfId="0" applyFont="1" applyBorder="1" applyAlignment="1" applyProtection="1">
      <alignment horizontal="left" vertical="center" indent="1"/>
      <protection locked="0"/>
    </xf>
    <xf numFmtId="166" fontId="3" fillId="0" borderId="61" xfId="46" applyNumberFormat="1" applyFont="1" applyBorder="1" applyAlignment="1">
      <alignment/>
    </xf>
    <xf numFmtId="3" fontId="11" fillId="0" borderId="17" xfId="65" applyNumberFormat="1" applyFont="1" applyFill="1" applyBorder="1">
      <alignment/>
      <protection/>
    </xf>
    <xf numFmtId="3" fontId="11" fillId="0" borderId="19" xfId="65" applyNumberFormat="1" applyFont="1" applyFill="1" applyBorder="1">
      <alignment/>
      <protection/>
    </xf>
    <xf numFmtId="164" fontId="43" fillId="0" borderId="32" xfId="67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164" fontId="40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21" xfId="0" applyNumberFormat="1" applyFont="1" applyFill="1" applyBorder="1" applyAlignment="1" applyProtection="1">
      <alignment vertical="center" wrapText="1"/>
      <protection locked="0"/>
    </xf>
    <xf numFmtId="49" fontId="14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37" xfId="0" applyNumberFormat="1" applyFont="1" applyFill="1" applyBorder="1" applyAlignment="1" applyProtection="1">
      <alignment vertical="center" wrapText="1"/>
      <protection locked="0"/>
    </xf>
    <xf numFmtId="164" fontId="11" fillId="0" borderId="34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18" borderId="30" xfId="0" applyNumberFormat="1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0" fillId="0" borderId="47" xfId="46" applyNumberFormat="1" applyFont="1" applyFill="1" applyBorder="1" applyAlignment="1" applyProtection="1">
      <alignment horizontal="left"/>
      <protection locked="0"/>
    </xf>
    <xf numFmtId="3" fontId="0" fillId="16" borderId="47" xfId="46" applyNumberFormat="1" applyFont="1" applyFill="1" applyBorder="1" applyAlignment="1" applyProtection="1">
      <alignment/>
      <protection locked="0"/>
    </xf>
    <xf numFmtId="164" fontId="36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73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2" xfId="0" applyNumberFormat="1" applyFill="1" applyBorder="1" applyAlignment="1" applyProtection="1">
      <alignment horizontal="left" vertical="center" wrapText="1"/>
      <protection locked="0"/>
    </xf>
    <xf numFmtId="16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0" xfId="67" applyFont="1" applyFill="1" applyBorder="1" applyProtection="1">
      <alignment/>
      <protection locked="0"/>
    </xf>
    <xf numFmtId="164" fontId="0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50" xfId="0" applyFont="1" applyFill="1" applyBorder="1" applyAlignment="1">
      <alignment vertical="center"/>
    </xf>
    <xf numFmtId="0" fontId="62" fillId="0" borderId="50" xfId="0" applyFont="1" applyFill="1" applyBorder="1" applyAlignment="1" quotePrefix="1">
      <alignment vertical="center"/>
    </xf>
    <xf numFmtId="0" fontId="62" fillId="0" borderId="50" xfId="0" applyFont="1" applyFill="1" applyBorder="1" applyAlignment="1" quotePrefix="1">
      <alignment vertical="center" wrapText="1"/>
    </xf>
    <xf numFmtId="0" fontId="62" fillId="0" borderId="50" xfId="0" applyFont="1" applyFill="1" applyBorder="1" applyAlignment="1">
      <alignment vertical="center" wrapText="1"/>
    </xf>
    <xf numFmtId="164" fontId="0" fillId="0" borderId="50" xfId="0" applyNumberFormat="1" applyFont="1" applyFill="1" applyBorder="1" applyAlignment="1" applyProtection="1">
      <alignment vertical="center" wrapText="1"/>
      <protection locked="0"/>
    </xf>
    <xf numFmtId="164" fontId="14" fillId="0" borderId="72" xfId="0" applyNumberFormat="1" applyFont="1" applyFill="1" applyBorder="1" applyAlignment="1" applyProtection="1">
      <alignment vertical="center" wrapText="1"/>
      <protection locked="0"/>
    </xf>
    <xf numFmtId="3" fontId="63" fillId="0" borderId="50" xfId="46" applyNumberFormat="1" applyFont="1" applyFill="1" applyBorder="1" applyAlignment="1">
      <alignment wrapText="1"/>
    </xf>
    <xf numFmtId="3" fontId="63" fillId="0" borderId="50" xfId="46" applyNumberFormat="1" applyFont="1" applyFill="1" applyBorder="1" applyAlignment="1">
      <alignment/>
    </xf>
    <xf numFmtId="3" fontId="63" fillId="16" borderId="50" xfId="46" applyNumberFormat="1" applyFont="1" applyFill="1" applyBorder="1" applyAlignment="1">
      <alignment wrapText="1"/>
    </xf>
    <xf numFmtId="164" fontId="14" fillId="0" borderId="49" xfId="0" applyNumberFormat="1" applyFont="1" applyFill="1" applyBorder="1" applyAlignment="1" applyProtection="1">
      <alignment vertical="center" wrapText="1"/>
      <protection locked="0"/>
    </xf>
    <xf numFmtId="164" fontId="14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50" xfId="70" applyFont="1" applyBorder="1" applyAlignment="1">
      <alignment horizontal="left"/>
      <protection/>
    </xf>
    <xf numFmtId="0" fontId="14" fillId="0" borderId="40" xfId="71" applyFont="1" applyBorder="1">
      <alignment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40" fillId="0" borderId="27" xfId="0" applyNumberFormat="1" applyFont="1" applyBorder="1" applyAlignment="1" applyProtection="1">
      <alignment horizontal="right" vertical="center" indent="1"/>
      <protection locked="0"/>
    </xf>
    <xf numFmtId="0" fontId="40" fillId="0" borderId="11" xfId="0" applyFont="1" applyBorder="1" applyAlignment="1" applyProtection="1">
      <alignment horizontal="left" vertical="center" indent="1"/>
      <protection locked="0"/>
    </xf>
    <xf numFmtId="164" fontId="40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26" xfId="67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34" xfId="67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49" fontId="4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9" xfId="46" applyNumberFormat="1" applyFont="1" applyBorder="1" applyAlignment="1" quotePrefix="1">
      <alignment horizontal="right"/>
    </xf>
    <xf numFmtId="2" fontId="14" fillId="0" borderId="32" xfId="71" applyNumberFormat="1" applyFont="1" applyFill="1" applyBorder="1">
      <alignment/>
      <protection/>
    </xf>
    <xf numFmtId="3" fontId="40" fillId="0" borderId="27" xfId="0" applyNumberFormat="1" applyFont="1" applyFill="1" applyBorder="1" applyAlignment="1" applyProtection="1">
      <alignment horizontal="right" vertical="center" indent="1"/>
      <protection locked="0"/>
    </xf>
    <xf numFmtId="3" fontId="36" fillId="0" borderId="19" xfId="65" applyNumberFormat="1" applyFont="1" applyBorder="1">
      <alignment/>
      <protection/>
    </xf>
    <xf numFmtId="164" fontId="13" fillId="0" borderId="36" xfId="67" applyNumberFormat="1" applyFont="1" applyFill="1" applyBorder="1" applyAlignment="1" applyProtection="1">
      <alignment horizontal="left" vertical="center"/>
      <protection/>
    </xf>
    <xf numFmtId="164" fontId="5" fillId="0" borderId="0" xfId="67" applyNumberFormat="1" applyFont="1" applyFill="1" applyBorder="1" applyAlignment="1" applyProtection="1">
      <alignment horizontal="center" vertical="center"/>
      <protection/>
    </xf>
    <xf numFmtId="164" fontId="13" fillId="0" borderId="36" xfId="67" applyNumberFormat="1" applyFont="1" applyFill="1" applyBorder="1" applyAlignment="1" applyProtection="1">
      <alignment horizontal="left"/>
      <protection/>
    </xf>
    <xf numFmtId="0" fontId="5" fillId="0" borderId="0" xfId="67" applyFont="1" applyFill="1" applyAlignment="1" applyProtection="1">
      <alignment horizontal="center"/>
      <protection/>
    </xf>
    <xf numFmtId="164" fontId="6" fillId="0" borderId="36" xfId="67" applyNumberFormat="1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3" fillId="0" borderId="44" xfId="0" applyFont="1" applyFill="1" applyBorder="1" applyAlignment="1" applyProtection="1">
      <alignment horizontal="left" vertical="center" wrapText="1"/>
      <protection/>
    </xf>
    <xf numFmtId="0" fontId="3" fillId="0" borderId="53" xfId="0" applyFont="1" applyFill="1" applyBorder="1" applyAlignment="1" applyProtection="1">
      <alignment horizontal="left" vertical="center" wrapText="1"/>
      <protection/>
    </xf>
    <xf numFmtId="0" fontId="12" fillId="0" borderId="44" xfId="71" applyFont="1" applyBorder="1" applyAlignment="1">
      <alignment horizontal="left"/>
      <protection/>
    </xf>
    <xf numFmtId="0" fontId="28" fillId="0" borderId="45" xfId="71" applyBorder="1" applyAlignment="1">
      <alignment horizontal="left"/>
      <protection/>
    </xf>
    <xf numFmtId="0" fontId="28" fillId="0" borderId="53" xfId="71" applyBorder="1" applyAlignment="1">
      <alignment horizontal="left"/>
      <protection/>
    </xf>
    <xf numFmtId="0" fontId="12" fillId="0" borderId="35" xfId="71" applyFont="1" applyBorder="1" applyAlignment="1">
      <alignment horizontal="center" wrapText="1"/>
      <protection/>
    </xf>
    <xf numFmtId="0" fontId="29" fillId="0" borderId="48" xfId="68" applyFont="1" applyBorder="1" applyAlignment="1">
      <alignment wrapText="1"/>
      <protection/>
    </xf>
    <xf numFmtId="0" fontId="19" fillId="0" borderId="0" xfId="68" applyFont="1" applyFill="1" applyAlignment="1">
      <alignment horizontal="center"/>
      <protection/>
    </xf>
    <xf numFmtId="0" fontId="0" fillId="0" borderId="62" xfId="66" applyFont="1" applyBorder="1" applyAlignment="1">
      <alignment horizontal="left"/>
      <protection/>
    </xf>
    <xf numFmtId="0" fontId="0" fillId="0" borderId="63" xfId="66" applyFont="1" applyBorder="1" applyAlignment="1" quotePrefix="1">
      <alignment horizontal="left"/>
      <protection/>
    </xf>
    <xf numFmtId="0" fontId="13" fillId="0" borderId="80" xfId="69" applyFont="1" applyFill="1" applyBorder="1" applyAlignment="1" applyProtection="1">
      <alignment horizontal="left" vertical="center" indent="1"/>
      <protection/>
    </xf>
    <xf numFmtId="0" fontId="13" fillId="0" borderId="45" xfId="69" applyFont="1" applyFill="1" applyBorder="1" applyAlignment="1" applyProtection="1">
      <alignment horizontal="left" vertical="center" indent="1"/>
      <protection/>
    </xf>
    <xf numFmtId="0" fontId="13" fillId="0" borderId="53" xfId="69" applyFont="1" applyFill="1" applyBorder="1" applyAlignment="1" applyProtection="1">
      <alignment horizontal="left" vertical="center" indent="1"/>
      <protection/>
    </xf>
    <xf numFmtId="0" fontId="5" fillId="0" borderId="0" xfId="69" applyFont="1" applyFill="1" applyAlignment="1" applyProtection="1">
      <alignment horizontal="center" wrapText="1"/>
      <protection/>
    </xf>
    <xf numFmtId="0" fontId="5" fillId="0" borderId="0" xfId="69" applyFont="1" applyFill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/>
    </xf>
    <xf numFmtId="0" fontId="6" fillId="0" borderId="44" xfId="0" applyFont="1" applyBorder="1" applyAlignment="1" applyProtection="1">
      <alignment horizontal="left" vertical="center" indent="2"/>
      <protection/>
    </xf>
    <xf numFmtId="0" fontId="6" fillId="0" borderId="43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0" fillId="0" borderId="0" xfId="65" applyFont="1" applyAlignment="1">
      <alignment horizontal="center"/>
      <protection/>
    </xf>
    <xf numFmtId="0" fontId="7" fillId="0" borderId="0" xfId="65" applyFont="1" applyAlignment="1">
      <alignment horizontal="center"/>
      <protection/>
    </xf>
    <xf numFmtId="0" fontId="5" fillId="0" borderId="20" xfId="65" applyFont="1" applyBorder="1" applyAlignment="1">
      <alignment horizontal="center"/>
      <protection/>
    </xf>
    <xf numFmtId="0" fontId="5" fillId="0" borderId="13" xfId="65" applyFont="1" applyBorder="1" applyAlignment="1">
      <alignment horizontal="center"/>
      <protection/>
    </xf>
    <xf numFmtId="0" fontId="5" fillId="0" borderId="26" xfId="65" applyFont="1" applyBorder="1" applyAlignment="1">
      <alignment horizontal="center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Már látott hiperhivatkozás" xfId="64"/>
    <cellStyle name="Normál_Göngyölített 12.13" xfId="65"/>
    <cellStyle name="Normál_költségvetési rend. mód. melléklet" xfId="66"/>
    <cellStyle name="Normál_KVRENMUNKA" xfId="67"/>
    <cellStyle name="Normál_Önkormányzati%20melléklet%202013.(1)" xfId="68"/>
    <cellStyle name="Normál_SEGEDLETEK" xfId="69"/>
    <cellStyle name="Normál_szakfeladat táblázat költségvetéshez" xfId="70"/>
    <cellStyle name="Normál_szakfeladatokhoz táblázat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2">
    <tabColor rgb="FF92D050"/>
  </sheetPr>
  <dimension ref="A1:I159"/>
  <sheetViews>
    <sheetView zoomScaleSheetLayoutView="100" workbookViewId="0" topLeftCell="A1">
      <selection activeCell="C98" sqref="C98"/>
    </sheetView>
  </sheetViews>
  <sheetFormatPr defaultColWidth="9.00390625" defaultRowHeight="12.75"/>
  <cols>
    <col min="1" max="1" width="9.50390625" style="228" customWidth="1"/>
    <col min="2" max="2" width="91.625" style="228" customWidth="1"/>
    <col min="3" max="3" width="21.625" style="229" customWidth="1"/>
    <col min="4" max="4" width="9.00390625" style="241" customWidth="1"/>
    <col min="5" max="16384" width="9.375" style="241" customWidth="1"/>
  </cols>
  <sheetData>
    <row r="1" spans="1:3" ht="15.75" customHeight="1">
      <c r="A1" s="660" t="s">
        <v>9</v>
      </c>
      <c r="B1" s="660"/>
      <c r="C1" s="660"/>
    </row>
    <row r="2" spans="1:3" ht="15.75" customHeight="1" thickBot="1">
      <c r="A2" s="659" t="s">
        <v>122</v>
      </c>
      <c r="B2" s="659"/>
      <c r="C2" s="161" t="s">
        <v>164</v>
      </c>
    </row>
    <row r="3" spans="1:3" ht="37.5" customHeight="1" thickBot="1">
      <c r="A3" s="22" t="s">
        <v>64</v>
      </c>
      <c r="B3" s="23" t="s">
        <v>11</v>
      </c>
      <c r="C3" s="36" t="s">
        <v>610</v>
      </c>
    </row>
    <row r="4" spans="1:3" s="242" customFormat="1" ht="12" customHeight="1" thickBot="1">
      <c r="A4" s="236" t="s">
        <v>476</v>
      </c>
      <c r="B4" s="237" t="s">
        <v>477</v>
      </c>
      <c r="C4" s="238" t="s">
        <v>478</v>
      </c>
    </row>
    <row r="5" spans="1:3" s="243" customFormat="1" ht="12" customHeight="1" thickBot="1">
      <c r="A5" s="19" t="s">
        <v>12</v>
      </c>
      <c r="B5" s="20" t="s">
        <v>185</v>
      </c>
      <c r="C5" s="152">
        <f>+C6+C7+C8+C9+C10+C11</f>
        <v>1079738</v>
      </c>
    </row>
    <row r="6" spans="1:3" s="243" customFormat="1" ht="12" customHeight="1">
      <c r="A6" s="14" t="s">
        <v>89</v>
      </c>
      <c r="B6" s="244" t="s">
        <v>186</v>
      </c>
      <c r="C6" s="284">
        <v>231988</v>
      </c>
    </row>
    <row r="7" spans="1:3" s="243" customFormat="1" ht="12" customHeight="1">
      <c r="A7" s="13" t="s">
        <v>90</v>
      </c>
      <c r="B7" s="245" t="s">
        <v>187</v>
      </c>
      <c r="C7" s="156">
        <v>217885</v>
      </c>
    </row>
    <row r="8" spans="1:3" s="243" customFormat="1" ht="12" customHeight="1">
      <c r="A8" s="13" t="s">
        <v>91</v>
      </c>
      <c r="B8" s="245" t="s">
        <v>628</v>
      </c>
      <c r="C8" s="156">
        <v>513102</v>
      </c>
    </row>
    <row r="9" spans="1:3" s="243" customFormat="1" ht="12" customHeight="1">
      <c r="A9" s="13" t="s">
        <v>92</v>
      </c>
      <c r="B9" s="245" t="s">
        <v>189</v>
      </c>
      <c r="C9" s="156">
        <v>25905</v>
      </c>
    </row>
    <row r="10" spans="1:3" s="243" customFormat="1" ht="12" customHeight="1">
      <c r="A10" s="13" t="s">
        <v>119</v>
      </c>
      <c r="B10" s="148" t="s">
        <v>479</v>
      </c>
      <c r="C10" s="156">
        <v>90858</v>
      </c>
    </row>
    <row r="11" spans="1:3" s="243" customFormat="1" ht="12" customHeight="1" thickBot="1">
      <c r="A11" s="15" t="s">
        <v>93</v>
      </c>
      <c r="B11" s="149" t="s">
        <v>480</v>
      </c>
      <c r="C11" s="153"/>
    </row>
    <row r="12" spans="1:3" s="243" customFormat="1" ht="12" customHeight="1" thickBot="1">
      <c r="A12" s="19" t="s">
        <v>13</v>
      </c>
      <c r="B12" s="147" t="s">
        <v>190</v>
      </c>
      <c r="C12" s="152">
        <f>+C13+C14+C15+C16+C17</f>
        <v>254376</v>
      </c>
    </row>
    <row r="13" spans="1:3" s="243" customFormat="1" ht="12" customHeight="1">
      <c r="A13" s="14" t="s">
        <v>95</v>
      </c>
      <c r="B13" s="244" t="s">
        <v>191</v>
      </c>
      <c r="C13" s="154"/>
    </row>
    <row r="14" spans="1:3" s="243" customFormat="1" ht="12" customHeight="1">
      <c r="A14" s="13" t="s">
        <v>96</v>
      </c>
      <c r="B14" s="245" t="s">
        <v>192</v>
      </c>
      <c r="C14" s="153"/>
    </row>
    <row r="15" spans="1:3" s="243" customFormat="1" ht="12" customHeight="1">
      <c r="A15" s="13" t="s">
        <v>97</v>
      </c>
      <c r="B15" s="245" t="s">
        <v>360</v>
      </c>
      <c r="C15" s="153"/>
    </row>
    <row r="16" spans="1:3" s="243" customFormat="1" ht="12" customHeight="1">
      <c r="A16" s="13" t="s">
        <v>98</v>
      </c>
      <c r="B16" s="245" t="s">
        <v>361</v>
      </c>
      <c r="C16" s="153"/>
    </row>
    <row r="17" spans="1:3" s="243" customFormat="1" ht="12" customHeight="1">
      <c r="A17" s="13" t="s">
        <v>99</v>
      </c>
      <c r="B17" s="245" t="s">
        <v>193</v>
      </c>
      <c r="C17" s="645">
        <v>254376</v>
      </c>
    </row>
    <row r="18" spans="1:3" s="243" customFormat="1" ht="12" customHeight="1" thickBot="1">
      <c r="A18" s="15" t="s">
        <v>108</v>
      </c>
      <c r="B18" s="149" t="s">
        <v>194</v>
      </c>
      <c r="C18" s="233"/>
    </row>
    <row r="19" spans="1:3" s="243" customFormat="1" ht="12" customHeight="1" thickBot="1">
      <c r="A19" s="19" t="s">
        <v>14</v>
      </c>
      <c r="B19" s="20" t="s">
        <v>195</v>
      </c>
      <c r="C19" s="152">
        <f>+C20+C21+C22+C23+C24</f>
        <v>0</v>
      </c>
    </row>
    <row r="20" spans="1:3" s="243" customFormat="1" ht="12" customHeight="1">
      <c r="A20" s="14" t="s">
        <v>78</v>
      </c>
      <c r="B20" s="244" t="s">
        <v>196</v>
      </c>
      <c r="C20" s="543"/>
    </row>
    <row r="21" spans="1:3" s="243" customFormat="1" ht="12" customHeight="1">
      <c r="A21" s="13" t="s">
        <v>79</v>
      </c>
      <c r="B21" s="245" t="s">
        <v>197</v>
      </c>
      <c r="C21" s="156"/>
    </row>
    <row r="22" spans="1:3" s="243" customFormat="1" ht="12" customHeight="1">
      <c r="A22" s="13" t="s">
        <v>80</v>
      </c>
      <c r="B22" s="245" t="s">
        <v>362</v>
      </c>
      <c r="C22" s="156"/>
    </row>
    <row r="23" spans="1:3" s="243" customFormat="1" ht="12" customHeight="1">
      <c r="A23" s="13" t="s">
        <v>81</v>
      </c>
      <c r="B23" s="245" t="s">
        <v>363</v>
      </c>
      <c r="C23" s="156"/>
    </row>
    <row r="24" spans="1:3" s="243" customFormat="1" ht="12" customHeight="1">
      <c r="A24" s="13" t="s">
        <v>131</v>
      </c>
      <c r="B24" s="245" t="s">
        <v>198</v>
      </c>
      <c r="C24" s="156"/>
    </row>
    <row r="25" spans="1:3" s="243" customFormat="1" ht="12" customHeight="1" thickBot="1">
      <c r="A25" s="15" t="s">
        <v>132</v>
      </c>
      <c r="B25" s="246" t="s">
        <v>199</v>
      </c>
      <c r="C25" s="233"/>
    </row>
    <row r="26" spans="1:3" s="243" customFormat="1" ht="12" customHeight="1" thickBot="1">
      <c r="A26" s="19" t="s">
        <v>133</v>
      </c>
      <c r="B26" s="20" t="s">
        <v>200</v>
      </c>
      <c r="C26" s="157">
        <f>+C27+C31+C32+C33</f>
        <v>303760</v>
      </c>
    </row>
    <row r="27" spans="1:3" s="243" customFormat="1" ht="12" customHeight="1">
      <c r="A27" s="14" t="s">
        <v>201</v>
      </c>
      <c r="B27" s="244" t="s">
        <v>481</v>
      </c>
      <c r="C27" s="239">
        <f>SUM(C28:C30)</f>
        <v>263940</v>
      </c>
    </row>
    <row r="28" spans="1:3" s="243" customFormat="1" ht="12" customHeight="1">
      <c r="A28" s="13" t="s">
        <v>202</v>
      </c>
      <c r="B28" s="245" t="s">
        <v>207</v>
      </c>
      <c r="C28" s="153">
        <v>72800</v>
      </c>
    </row>
    <row r="29" spans="1:3" s="243" customFormat="1" ht="12" customHeight="1">
      <c r="A29" s="13" t="s">
        <v>203</v>
      </c>
      <c r="B29" s="245" t="s">
        <v>573</v>
      </c>
      <c r="C29" s="153">
        <v>191000</v>
      </c>
    </row>
    <row r="30" spans="1:3" s="243" customFormat="1" ht="12" customHeight="1">
      <c r="A30" s="13" t="s">
        <v>204</v>
      </c>
      <c r="B30" s="245" t="s">
        <v>574</v>
      </c>
      <c r="C30" s="156">
        <v>140</v>
      </c>
    </row>
    <row r="31" spans="1:3" s="243" customFormat="1" ht="12" customHeight="1">
      <c r="A31" s="13" t="s">
        <v>575</v>
      </c>
      <c r="B31" s="245" t="s">
        <v>209</v>
      </c>
      <c r="C31" s="153">
        <v>26200</v>
      </c>
    </row>
    <row r="32" spans="1:3" s="243" customFormat="1" ht="12" customHeight="1">
      <c r="A32" s="13" t="s">
        <v>206</v>
      </c>
      <c r="B32" s="245" t="s">
        <v>210</v>
      </c>
      <c r="C32" s="153">
        <v>5620</v>
      </c>
    </row>
    <row r="33" spans="1:3" s="243" customFormat="1" ht="12" customHeight="1" thickBot="1">
      <c r="A33" s="15" t="s">
        <v>576</v>
      </c>
      <c r="B33" s="246" t="s">
        <v>211</v>
      </c>
      <c r="C33" s="233">
        <v>8000</v>
      </c>
    </row>
    <row r="34" spans="1:3" s="243" customFormat="1" ht="12" customHeight="1" thickBot="1">
      <c r="A34" s="19" t="s">
        <v>16</v>
      </c>
      <c r="B34" s="20" t="s">
        <v>484</v>
      </c>
      <c r="C34" s="152">
        <f>SUM(C35:C45)</f>
        <v>440185</v>
      </c>
    </row>
    <row r="35" spans="1:3" s="243" customFormat="1" ht="12" customHeight="1">
      <c r="A35" s="14" t="s">
        <v>82</v>
      </c>
      <c r="B35" s="244" t="s">
        <v>214</v>
      </c>
      <c r="C35" s="284">
        <v>12050</v>
      </c>
    </row>
    <row r="36" spans="1:3" s="243" customFormat="1" ht="12" customHeight="1">
      <c r="A36" s="13" t="s">
        <v>83</v>
      </c>
      <c r="B36" s="245" t="s">
        <v>215</v>
      </c>
      <c r="C36" s="156">
        <v>91184</v>
      </c>
    </row>
    <row r="37" spans="1:3" s="243" customFormat="1" ht="12" customHeight="1">
      <c r="A37" s="13" t="s">
        <v>84</v>
      </c>
      <c r="B37" s="245" t="s">
        <v>216</v>
      </c>
      <c r="C37" s="156">
        <v>94440</v>
      </c>
    </row>
    <row r="38" spans="1:3" s="243" customFormat="1" ht="12" customHeight="1">
      <c r="A38" s="13" t="s">
        <v>135</v>
      </c>
      <c r="B38" s="245" t="s">
        <v>217</v>
      </c>
      <c r="C38" s="156">
        <v>209</v>
      </c>
    </row>
    <row r="39" spans="1:3" s="243" customFormat="1" ht="12" customHeight="1">
      <c r="A39" s="13" t="s">
        <v>136</v>
      </c>
      <c r="B39" s="245" t="s">
        <v>218</v>
      </c>
      <c r="C39" s="156">
        <v>175275</v>
      </c>
    </row>
    <row r="40" spans="1:3" s="243" customFormat="1" ht="12" customHeight="1">
      <c r="A40" s="13" t="s">
        <v>137</v>
      </c>
      <c r="B40" s="245" t="s">
        <v>219</v>
      </c>
      <c r="C40" s="156">
        <v>43482</v>
      </c>
    </row>
    <row r="41" spans="1:3" s="243" customFormat="1" ht="12" customHeight="1">
      <c r="A41" s="13" t="s">
        <v>138</v>
      </c>
      <c r="B41" s="245" t="s">
        <v>220</v>
      </c>
      <c r="C41" s="645">
        <v>22424</v>
      </c>
    </row>
    <row r="42" spans="1:3" s="243" customFormat="1" ht="12" customHeight="1">
      <c r="A42" s="13" t="s">
        <v>139</v>
      </c>
      <c r="B42" s="245" t="s">
        <v>625</v>
      </c>
      <c r="C42" s="156">
        <v>21</v>
      </c>
    </row>
    <row r="43" spans="1:3" s="243" customFormat="1" ht="12" customHeight="1">
      <c r="A43" s="13" t="s">
        <v>212</v>
      </c>
      <c r="B43" s="245" t="s">
        <v>222</v>
      </c>
      <c r="C43" s="156"/>
    </row>
    <row r="44" spans="1:3" s="243" customFormat="1" ht="12" customHeight="1">
      <c r="A44" s="15" t="s">
        <v>213</v>
      </c>
      <c r="B44" s="246" t="s">
        <v>485</v>
      </c>
      <c r="C44" s="233"/>
    </row>
    <row r="45" spans="1:3" s="243" customFormat="1" ht="12" customHeight="1" thickBot="1">
      <c r="A45" s="15" t="s">
        <v>486</v>
      </c>
      <c r="B45" s="149" t="s">
        <v>223</v>
      </c>
      <c r="C45" s="233">
        <v>1100</v>
      </c>
    </row>
    <row r="46" spans="1:3" s="243" customFormat="1" ht="12" customHeight="1" thickBot="1">
      <c r="A46" s="19" t="s">
        <v>17</v>
      </c>
      <c r="B46" s="20" t="s">
        <v>224</v>
      </c>
      <c r="C46" s="152">
        <f>SUM(C47:C51)</f>
        <v>2774</v>
      </c>
    </row>
    <row r="47" spans="1:3" s="243" customFormat="1" ht="12" customHeight="1">
      <c r="A47" s="14" t="s">
        <v>85</v>
      </c>
      <c r="B47" s="244" t="s">
        <v>228</v>
      </c>
      <c r="C47" s="284"/>
    </row>
    <row r="48" spans="1:3" s="243" customFormat="1" ht="12" customHeight="1">
      <c r="A48" s="13" t="s">
        <v>86</v>
      </c>
      <c r="B48" s="245" t="s">
        <v>229</v>
      </c>
      <c r="C48" s="156">
        <v>2774</v>
      </c>
    </row>
    <row r="49" spans="1:3" s="243" customFormat="1" ht="12" customHeight="1">
      <c r="A49" s="13" t="s">
        <v>225</v>
      </c>
      <c r="B49" s="245" t="s">
        <v>230</v>
      </c>
      <c r="C49" s="156"/>
    </row>
    <row r="50" spans="1:3" s="243" customFormat="1" ht="12" customHeight="1">
      <c r="A50" s="13" t="s">
        <v>226</v>
      </c>
      <c r="B50" s="245" t="s">
        <v>231</v>
      </c>
      <c r="C50" s="156"/>
    </row>
    <row r="51" spans="1:3" s="243" customFormat="1" ht="12" customHeight="1" thickBot="1">
      <c r="A51" s="15" t="s">
        <v>227</v>
      </c>
      <c r="B51" s="149" t="s">
        <v>232</v>
      </c>
      <c r="C51" s="233"/>
    </row>
    <row r="52" spans="1:3" s="243" customFormat="1" ht="12" customHeight="1" thickBot="1">
      <c r="A52" s="19" t="s">
        <v>140</v>
      </c>
      <c r="B52" s="20" t="s">
        <v>233</v>
      </c>
      <c r="C52" s="152">
        <f>SUM(C53:C55)</f>
        <v>13566</v>
      </c>
    </row>
    <row r="53" spans="1:3" s="243" customFormat="1" ht="12" customHeight="1">
      <c r="A53" s="14" t="s">
        <v>87</v>
      </c>
      <c r="B53" s="244" t="s">
        <v>234</v>
      </c>
      <c r="C53" s="154"/>
    </row>
    <row r="54" spans="1:3" s="243" customFormat="1" ht="12" customHeight="1">
      <c r="A54" s="13" t="s">
        <v>88</v>
      </c>
      <c r="B54" s="245" t="s">
        <v>364</v>
      </c>
      <c r="C54" s="156">
        <v>3366</v>
      </c>
    </row>
    <row r="55" spans="1:3" s="243" customFormat="1" ht="12" customHeight="1">
      <c r="A55" s="13" t="s">
        <v>237</v>
      </c>
      <c r="B55" s="245" t="s">
        <v>235</v>
      </c>
      <c r="C55" s="645">
        <v>10200</v>
      </c>
    </row>
    <row r="56" spans="1:3" s="243" customFormat="1" ht="12" customHeight="1" thickBot="1">
      <c r="A56" s="15" t="s">
        <v>238</v>
      </c>
      <c r="B56" s="149" t="s">
        <v>236</v>
      </c>
      <c r="C56" s="155"/>
    </row>
    <row r="57" spans="1:3" s="243" customFormat="1" ht="12" customHeight="1" thickBot="1">
      <c r="A57" s="19" t="s">
        <v>19</v>
      </c>
      <c r="B57" s="147" t="s">
        <v>239</v>
      </c>
      <c r="C57" s="152">
        <f>SUM(C58:C60)</f>
        <v>0</v>
      </c>
    </row>
    <row r="58" spans="1:3" s="243" customFormat="1" ht="12" customHeight="1">
      <c r="A58" s="14" t="s">
        <v>141</v>
      </c>
      <c r="B58" s="244" t="s">
        <v>241</v>
      </c>
      <c r="C58" s="156"/>
    </row>
    <row r="59" spans="1:3" s="243" customFormat="1" ht="12" customHeight="1">
      <c r="A59" s="13" t="s">
        <v>142</v>
      </c>
      <c r="B59" s="245" t="s">
        <v>365</v>
      </c>
      <c r="C59" s="156"/>
    </row>
    <row r="60" spans="1:3" s="243" customFormat="1" ht="12" customHeight="1">
      <c r="A60" s="13" t="s">
        <v>165</v>
      </c>
      <c r="B60" s="245" t="s">
        <v>242</v>
      </c>
      <c r="C60" s="156"/>
    </row>
    <row r="61" spans="1:3" s="243" customFormat="1" ht="12" customHeight="1" thickBot="1">
      <c r="A61" s="15" t="s">
        <v>240</v>
      </c>
      <c r="B61" s="149" t="s">
        <v>243</v>
      </c>
      <c r="C61" s="156"/>
    </row>
    <row r="62" spans="1:3" s="243" customFormat="1" ht="12" customHeight="1" thickBot="1">
      <c r="A62" s="522" t="s">
        <v>487</v>
      </c>
      <c r="B62" s="20" t="s">
        <v>244</v>
      </c>
      <c r="C62" s="157">
        <f>+C5+C12+C19+C26+C34+C46+C52+C57</f>
        <v>2094399</v>
      </c>
    </row>
    <row r="63" spans="1:3" s="243" customFormat="1" ht="12" customHeight="1" thickBot="1">
      <c r="A63" s="523" t="s">
        <v>245</v>
      </c>
      <c r="B63" s="147" t="s">
        <v>246</v>
      </c>
      <c r="C63" s="152">
        <f>SUM(C64:C66)</f>
        <v>110000</v>
      </c>
    </row>
    <row r="64" spans="1:3" s="243" customFormat="1" ht="12" customHeight="1">
      <c r="A64" s="14" t="s">
        <v>277</v>
      </c>
      <c r="B64" s="244" t="s">
        <v>247</v>
      </c>
      <c r="C64" s="156">
        <v>10000</v>
      </c>
    </row>
    <row r="65" spans="1:3" s="243" customFormat="1" ht="12" customHeight="1">
      <c r="A65" s="13" t="s">
        <v>286</v>
      </c>
      <c r="B65" s="245" t="s">
        <v>248</v>
      </c>
      <c r="C65" s="156">
        <v>100000</v>
      </c>
    </row>
    <row r="66" spans="1:3" s="243" customFormat="1" ht="12" customHeight="1" thickBot="1">
      <c r="A66" s="15" t="s">
        <v>287</v>
      </c>
      <c r="B66" s="524" t="s">
        <v>488</v>
      </c>
      <c r="C66" s="156"/>
    </row>
    <row r="67" spans="1:3" s="243" customFormat="1" ht="12" customHeight="1" thickBot="1">
      <c r="A67" s="523" t="s">
        <v>250</v>
      </c>
      <c r="B67" s="147" t="s">
        <v>251</v>
      </c>
      <c r="C67" s="152">
        <f>SUM(C68:C71)</f>
        <v>0</v>
      </c>
    </row>
    <row r="68" spans="1:3" s="243" customFormat="1" ht="12" customHeight="1">
      <c r="A68" s="14" t="s">
        <v>120</v>
      </c>
      <c r="B68" s="244" t="s">
        <v>252</v>
      </c>
      <c r="C68" s="156"/>
    </row>
    <row r="69" spans="1:3" s="243" customFormat="1" ht="12" customHeight="1">
      <c r="A69" s="13" t="s">
        <v>121</v>
      </c>
      <c r="B69" s="245" t="s">
        <v>253</v>
      </c>
      <c r="C69" s="156"/>
    </row>
    <row r="70" spans="1:3" s="243" customFormat="1" ht="12" customHeight="1">
      <c r="A70" s="13" t="s">
        <v>278</v>
      </c>
      <c r="B70" s="245" t="s">
        <v>254</v>
      </c>
      <c r="C70" s="156"/>
    </row>
    <row r="71" spans="1:3" s="243" customFormat="1" ht="12" customHeight="1" thickBot="1">
      <c r="A71" s="15" t="s">
        <v>279</v>
      </c>
      <c r="B71" s="149" t="s">
        <v>255</v>
      </c>
      <c r="C71" s="156"/>
    </row>
    <row r="72" spans="1:3" s="243" customFormat="1" ht="12" customHeight="1" thickBot="1">
      <c r="A72" s="523" t="s">
        <v>256</v>
      </c>
      <c r="B72" s="147" t="s">
        <v>257</v>
      </c>
      <c r="C72" s="152">
        <f>SUM(C73:C74)</f>
        <v>262679</v>
      </c>
    </row>
    <row r="73" spans="1:3" s="243" customFormat="1" ht="12" customHeight="1">
      <c r="A73" s="14" t="s">
        <v>280</v>
      </c>
      <c r="B73" s="244" t="s">
        <v>258</v>
      </c>
      <c r="C73" s="156">
        <v>262679</v>
      </c>
    </row>
    <row r="74" spans="1:3" s="243" customFormat="1" ht="12" customHeight="1" thickBot="1">
      <c r="A74" s="15" t="s">
        <v>281</v>
      </c>
      <c r="B74" s="149" t="s">
        <v>259</v>
      </c>
      <c r="C74" s="156"/>
    </row>
    <row r="75" spans="1:3" s="243" customFormat="1" ht="12" customHeight="1" thickBot="1">
      <c r="A75" s="523" t="s">
        <v>260</v>
      </c>
      <c r="B75" s="147" t="s">
        <v>261</v>
      </c>
      <c r="C75" s="152">
        <f>SUM(C76:C78)</f>
        <v>0</v>
      </c>
    </row>
    <row r="76" spans="1:3" s="243" customFormat="1" ht="12" customHeight="1">
      <c r="A76" s="14" t="s">
        <v>282</v>
      </c>
      <c r="B76" s="244" t="s">
        <v>262</v>
      </c>
      <c r="C76" s="156"/>
    </row>
    <row r="77" spans="1:3" s="243" customFormat="1" ht="12" customHeight="1">
      <c r="A77" s="13" t="s">
        <v>283</v>
      </c>
      <c r="B77" s="245" t="s">
        <v>263</v>
      </c>
      <c r="C77" s="156"/>
    </row>
    <row r="78" spans="1:3" s="243" customFormat="1" ht="12" customHeight="1" thickBot="1">
      <c r="A78" s="15" t="s">
        <v>284</v>
      </c>
      <c r="B78" s="149" t="s">
        <v>264</v>
      </c>
      <c r="C78" s="156"/>
    </row>
    <row r="79" spans="1:3" s="243" customFormat="1" ht="12" customHeight="1" thickBot="1">
      <c r="A79" s="523" t="s">
        <v>265</v>
      </c>
      <c r="B79" s="147" t="s">
        <v>285</v>
      </c>
      <c r="C79" s="152">
        <f>SUM(C80:C83)</f>
        <v>0</v>
      </c>
    </row>
    <row r="80" spans="1:3" s="243" customFormat="1" ht="12" customHeight="1">
      <c r="A80" s="248" t="s">
        <v>266</v>
      </c>
      <c r="B80" s="244" t="s">
        <v>267</v>
      </c>
      <c r="C80" s="156"/>
    </row>
    <row r="81" spans="1:3" s="243" customFormat="1" ht="12" customHeight="1">
      <c r="A81" s="249" t="s">
        <v>268</v>
      </c>
      <c r="B81" s="245" t="s">
        <v>269</v>
      </c>
      <c r="C81" s="156"/>
    </row>
    <row r="82" spans="1:3" s="243" customFormat="1" ht="12" customHeight="1">
      <c r="A82" s="249" t="s">
        <v>270</v>
      </c>
      <c r="B82" s="245" t="s">
        <v>271</v>
      </c>
      <c r="C82" s="156"/>
    </row>
    <row r="83" spans="1:3" s="243" customFormat="1" ht="12" customHeight="1" thickBot="1">
      <c r="A83" s="250" t="s">
        <v>272</v>
      </c>
      <c r="B83" s="149" t="s">
        <v>273</v>
      </c>
      <c r="C83" s="156"/>
    </row>
    <row r="84" spans="1:3" s="243" customFormat="1" ht="12" customHeight="1" thickBot="1">
      <c r="A84" s="523" t="s">
        <v>274</v>
      </c>
      <c r="B84" s="147" t="s">
        <v>489</v>
      </c>
      <c r="C84" s="285"/>
    </row>
    <row r="85" spans="1:3" s="243" customFormat="1" ht="13.5" customHeight="1" thickBot="1">
      <c r="A85" s="523" t="s">
        <v>276</v>
      </c>
      <c r="B85" s="147" t="s">
        <v>275</v>
      </c>
      <c r="C85" s="285"/>
    </row>
    <row r="86" spans="1:3" s="243" customFormat="1" ht="15.75" customHeight="1" thickBot="1">
      <c r="A86" s="523" t="s">
        <v>288</v>
      </c>
      <c r="B86" s="251" t="s">
        <v>490</v>
      </c>
      <c r="C86" s="157">
        <f>+C63+C67+C72+C75+C79+C85+C84</f>
        <v>372679</v>
      </c>
    </row>
    <row r="87" spans="1:3" s="243" customFormat="1" ht="16.5" customHeight="1" thickBot="1">
      <c r="A87" s="525" t="s">
        <v>491</v>
      </c>
      <c r="B87" s="252" t="s">
        <v>492</v>
      </c>
      <c r="C87" s="157">
        <f>+C62+C86</f>
        <v>2467078</v>
      </c>
    </row>
    <row r="88" spans="1:3" s="243" customFormat="1" ht="83.25" customHeight="1">
      <c r="A88" s="4"/>
      <c r="B88" s="5"/>
      <c r="C88" s="158"/>
    </row>
    <row r="89" spans="1:3" ht="16.5" customHeight="1">
      <c r="A89" s="660" t="s">
        <v>41</v>
      </c>
      <c r="B89" s="660"/>
      <c r="C89" s="660"/>
    </row>
    <row r="90" spans="1:3" s="253" customFormat="1" ht="16.5" customHeight="1" thickBot="1">
      <c r="A90" s="661" t="s">
        <v>123</v>
      </c>
      <c r="B90" s="661"/>
      <c r="C90" s="93" t="s">
        <v>164</v>
      </c>
    </row>
    <row r="91" spans="1:3" ht="37.5" customHeight="1" thickBot="1">
      <c r="A91" s="22" t="s">
        <v>64</v>
      </c>
      <c r="B91" s="23" t="s">
        <v>42</v>
      </c>
      <c r="C91" s="36" t="str">
        <f>+C3</f>
        <v>2016. évi előirányzat</v>
      </c>
    </row>
    <row r="92" spans="1:3" s="242" customFormat="1" ht="12" customHeight="1" thickBot="1">
      <c r="A92" s="32" t="s">
        <v>476</v>
      </c>
      <c r="B92" s="33" t="s">
        <v>477</v>
      </c>
      <c r="C92" s="34" t="s">
        <v>478</v>
      </c>
    </row>
    <row r="93" spans="1:3" ht="12" customHeight="1" thickBot="1">
      <c r="A93" s="21" t="s">
        <v>12</v>
      </c>
      <c r="B93" s="26" t="s">
        <v>530</v>
      </c>
      <c r="C93" s="151">
        <f>C94+C95+C96+C97+C98+C111</f>
        <v>2236288</v>
      </c>
    </row>
    <row r="94" spans="1:3" ht="12" customHeight="1">
      <c r="A94" s="16" t="s">
        <v>89</v>
      </c>
      <c r="B94" s="9" t="s">
        <v>43</v>
      </c>
      <c r="C94" s="646">
        <v>876078</v>
      </c>
    </row>
    <row r="95" spans="1:3" ht="12" customHeight="1">
      <c r="A95" s="13" t="s">
        <v>90</v>
      </c>
      <c r="B95" s="7" t="s">
        <v>143</v>
      </c>
      <c r="C95" s="645">
        <v>221548</v>
      </c>
    </row>
    <row r="96" spans="1:3" ht="12" customHeight="1">
      <c r="A96" s="13" t="s">
        <v>91</v>
      </c>
      <c r="B96" s="7" t="s">
        <v>118</v>
      </c>
      <c r="C96" s="542">
        <v>829315</v>
      </c>
    </row>
    <row r="97" spans="1:3" ht="12" customHeight="1">
      <c r="A97" s="13" t="s">
        <v>92</v>
      </c>
      <c r="B97" s="10" t="s">
        <v>144</v>
      </c>
      <c r="C97" s="603">
        <v>76140</v>
      </c>
    </row>
    <row r="98" spans="1:3" ht="12" customHeight="1">
      <c r="A98" s="13" t="s">
        <v>103</v>
      </c>
      <c r="B98" s="18" t="s">
        <v>145</v>
      </c>
      <c r="C98" s="542">
        <v>153522</v>
      </c>
    </row>
    <row r="99" spans="1:3" ht="12" customHeight="1">
      <c r="A99" s="13" t="s">
        <v>93</v>
      </c>
      <c r="B99" s="7" t="s">
        <v>493</v>
      </c>
      <c r="C99" s="542">
        <v>6599</v>
      </c>
    </row>
    <row r="100" spans="1:3" ht="12" customHeight="1">
      <c r="A100" s="13" t="s">
        <v>94</v>
      </c>
      <c r="B100" s="97" t="s">
        <v>494</v>
      </c>
      <c r="C100" s="603"/>
    </row>
    <row r="101" spans="1:3" ht="12" customHeight="1">
      <c r="A101" s="13" t="s">
        <v>104</v>
      </c>
      <c r="B101" s="97" t="s">
        <v>495</v>
      </c>
      <c r="C101" s="603"/>
    </row>
    <row r="102" spans="1:3" ht="12" customHeight="1">
      <c r="A102" s="13" t="s">
        <v>105</v>
      </c>
      <c r="B102" s="95" t="s">
        <v>291</v>
      </c>
      <c r="C102" s="603"/>
    </row>
    <row r="103" spans="1:3" ht="12" customHeight="1">
      <c r="A103" s="13" t="s">
        <v>106</v>
      </c>
      <c r="B103" s="96" t="s">
        <v>292</v>
      </c>
      <c r="C103" s="603"/>
    </row>
    <row r="104" spans="1:3" ht="12" customHeight="1">
      <c r="A104" s="13" t="s">
        <v>107</v>
      </c>
      <c r="B104" s="96" t="s">
        <v>293</v>
      </c>
      <c r="C104" s="603"/>
    </row>
    <row r="105" spans="1:3" ht="12" customHeight="1">
      <c r="A105" s="13" t="s">
        <v>109</v>
      </c>
      <c r="B105" s="95" t="s">
        <v>294</v>
      </c>
      <c r="C105" s="542">
        <v>111578</v>
      </c>
    </row>
    <row r="106" spans="1:3" ht="12" customHeight="1">
      <c r="A106" s="13" t="s">
        <v>146</v>
      </c>
      <c r="B106" s="95" t="s">
        <v>295</v>
      </c>
      <c r="C106" s="603"/>
    </row>
    <row r="107" spans="1:3" ht="12" customHeight="1">
      <c r="A107" s="13" t="s">
        <v>289</v>
      </c>
      <c r="B107" s="96" t="s">
        <v>296</v>
      </c>
      <c r="C107" s="603"/>
    </row>
    <row r="108" spans="1:3" ht="12" customHeight="1">
      <c r="A108" s="12" t="s">
        <v>290</v>
      </c>
      <c r="B108" s="97" t="s">
        <v>297</v>
      </c>
      <c r="C108" s="603"/>
    </row>
    <row r="109" spans="1:3" ht="12" customHeight="1">
      <c r="A109" s="13" t="s">
        <v>496</v>
      </c>
      <c r="B109" s="97" t="s">
        <v>298</v>
      </c>
      <c r="C109" s="603"/>
    </row>
    <row r="110" spans="1:3" ht="12" customHeight="1">
      <c r="A110" s="15" t="s">
        <v>497</v>
      </c>
      <c r="B110" s="97" t="s">
        <v>299</v>
      </c>
      <c r="C110" s="542">
        <v>35345</v>
      </c>
    </row>
    <row r="111" spans="1:3" ht="12" customHeight="1">
      <c r="A111" s="13" t="s">
        <v>498</v>
      </c>
      <c r="B111" s="10" t="s">
        <v>44</v>
      </c>
      <c r="C111" s="570">
        <f>C112+C113</f>
        <v>79685</v>
      </c>
    </row>
    <row r="112" spans="1:3" ht="12" customHeight="1">
      <c r="A112" s="13" t="s">
        <v>499</v>
      </c>
      <c r="B112" s="7" t="s">
        <v>500</v>
      </c>
      <c r="C112" s="645">
        <v>12725</v>
      </c>
    </row>
    <row r="113" spans="1:3" ht="12" customHeight="1" thickBot="1">
      <c r="A113" s="17" t="s">
        <v>501</v>
      </c>
      <c r="B113" s="526" t="s">
        <v>502</v>
      </c>
      <c r="C113" s="647">
        <v>66960</v>
      </c>
    </row>
    <row r="114" spans="1:3" ht="12" customHeight="1" thickBot="1">
      <c r="A114" s="527" t="s">
        <v>13</v>
      </c>
      <c r="B114" s="528" t="s">
        <v>300</v>
      </c>
      <c r="C114" s="529">
        <f>+C115+C117+C119</f>
        <v>93943</v>
      </c>
    </row>
    <row r="115" spans="1:3" ht="12" customHeight="1">
      <c r="A115" s="14" t="s">
        <v>95</v>
      </c>
      <c r="B115" s="7" t="s">
        <v>163</v>
      </c>
      <c r="C115" s="543">
        <v>50818</v>
      </c>
    </row>
    <row r="116" spans="1:3" ht="12" customHeight="1">
      <c r="A116" s="14" t="s">
        <v>96</v>
      </c>
      <c r="B116" s="11" t="s">
        <v>304</v>
      </c>
      <c r="C116" s="604"/>
    </row>
    <row r="117" spans="1:3" ht="12" customHeight="1">
      <c r="A117" s="14" t="s">
        <v>97</v>
      </c>
      <c r="B117" s="11" t="s">
        <v>147</v>
      </c>
      <c r="C117" s="645">
        <v>32947</v>
      </c>
    </row>
    <row r="118" spans="1:3" ht="12" customHeight="1">
      <c r="A118" s="14" t="s">
        <v>98</v>
      </c>
      <c r="B118" s="11" t="s">
        <v>305</v>
      </c>
      <c r="C118" s="546"/>
    </row>
    <row r="119" spans="1:3" ht="12" customHeight="1">
      <c r="A119" s="14" t="s">
        <v>99</v>
      </c>
      <c r="B119" s="149" t="s">
        <v>166</v>
      </c>
      <c r="C119" s="546">
        <v>10178</v>
      </c>
    </row>
    <row r="120" spans="1:3" ht="12" customHeight="1">
      <c r="A120" s="14" t="s">
        <v>108</v>
      </c>
      <c r="B120" s="148" t="s">
        <v>366</v>
      </c>
      <c r="C120" s="546"/>
    </row>
    <row r="121" spans="1:3" ht="12" customHeight="1">
      <c r="A121" s="14" t="s">
        <v>110</v>
      </c>
      <c r="B121" s="240" t="s">
        <v>310</v>
      </c>
      <c r="C121" s="546"/>
    </row>
    <row r="122" spans="1:3" ht="15.75">
      <c r="A122" s="14" t="s">
        <v>148</v>
      </c>
      <c r="B122" s="96" t="s">
        <v>293</v>
      </c>
      <c r="C122" s="546"/>
    </row>
    <row r="123" spans="1:3" ht="12" customHeight="1">
      <c r="A123" s="14" t="s">
        <v>149</v>
      </c>
      <c r="B123" s="96" t="s">
        <v>309</v>
      </c>
      <c r="C123" s="546"/>
    </row>
    <row r="124" spans="1:3" ht="12" customHeight="1">
      <c r="A124" s="14" t="s">
        <v>150</v>
      </c>
      <c r="B124" s="96" t="s">
        <v>308</v>
      </c>
      <c r="C124" s="546"/>
    </row>
    <row r="125" spans="1:3" ht="12" customHeight="1">
      <c r="A125" s="14" t="s">
        <v>301</v>
      </c>
      <c r="B125" s="96" t="s">
        <v>296</v>
      </c>
      <c r="C125" s="546"/>
    </row>
    <row r="126" spans="1:3" ht="12" customHeight="1">
      <c r="A126" s="14" t="s">
        <v>302</v>
      </c>
      <c r="B126" s="96" t="s">
        <v>307</v>
      </c>
      <c r="C126" s="546"/>
    </row>
    <row r="127" spans="1:3" ht="16.5" thickBot="1">
      <c r="A127" s="12" t="s">
        <v>303</v>
      </c>
      <c r="B127" s="96" t="s">
        <v>306</v>
      </c>
      <c r="C127" s="580">
        <v>10178</v>
      </c>
    </row>
    <row r="128" spans="1:3" ht="12" customHeight="1" thickBot="1">
      <c r="A128" s="19" t="s">
        <v>14</v>
      </c>
      <c r="B128" s="91" t="s">
        <v>503</v>
      </c>
      <c r="C128" s="152">
        <f>+C93+C114</f>
        <v>2330231</v>
      </c>
    </row>
    <row r="129" spans="1:3" ht="12" customHeight="1" thickBot="1">
      <c r="A129" s="19" t="s">
        <v>15</v>
      </c>
      <c r="B129" s="91" t="s">
        <v>504</v>
      </c>
      <c r="C129" s="152">
        <f>+C130+C131+C132</f>
        <v>103545</v>
      </c>
    </row>
    <row r="130" spans="1:3" ht="12" customHeight="1">
      <c r="A130" s="14" t="s">
        <v>201</v>
      </c>
      <c r="B130" s="11" t="s">
        <v>505</v>
      </c>
      <c r="C130" s="546">
        <v>3545</v>
      </c>
    </row>
    <row r="131" spans="1:3" ht="12" customHeight="1">
      <c r="A131" s="14" t="s">
        <v>204</v>
      </c>
      <c r="B131" s="11" t="s">
        <v>506</v>
      </c>
      <c r="C131" s="140">
        <v>100000</v>
      </c>
    </row>
    <row r="132" spans="1:3" ht="12" customHeight="1" thickBot="1">
      <c r="A132" s="12" t="s">
        <v>205</v>
      </c>
      <c r="B132" s="11" t="s">
        <v>507</v>
      </c>
      <c r="C132" s="140"/>
    </row>
    <row r="133" spans="1:3" ht="12" customHeight="1" thickBot="1">
      <c r="A133" s="19" t="s">
        <v>16</v>
      </c>
      <c r="B133" s="91" t="s">
        <v>508</v>
      </c>
      <c r="C133" s="152">
        <f>SUM(C134:C139)</f>
        <v>0</v>
      </c>
    </row>
    <row r="134" spans="1:3" ht="12" customHeight="1">
      <c r="A134" s="14" t="s">
        <v>82</v>
      </c>
      <c r="B134" s="8" t="s">
        <v>509</v>
      </c>
      <c r="C134" s="140"/>
    </row>
    <row r="135" spans="1:3" ht="12" customHeight="1">
      <c r="A135" s="14" t="s">
        <v>83</v>
      </c>
      <c r="B135" s="8" t="s">
        <v>510</v>
      </c>
      <c r="C135" s="140"/>
    </row>
    <row r="136" spans="1:3" ht="12" customHeight="1">
      <c r="A136" s="14" t="s">
        <v>84</v>
      </c>
      <c r="B136" s="8" t="s">
        <v>511</v>
      </c>
      <c r="C136" s="140"/>
    </row>
    <row r="137" spans="1:3" ht="12" customHeight="1">
      <c r="A137" s="14" t="s">
        <v>135</v>
      </c>
      <c r="B137" s="8" t="s">
        <v>512</v>
      </c>
      <c r="C137" s="140"/>
    </row>
    <row r="138" spans="1:3" ht="12" customHeight="1">
      <c r="A138" s="14" t="s">
        <v>136</v>
      </c>
      <c r="B138" s="8" t="s">
        <v>513</v>
      </c>
      <c r="C138" s="140"/>
    </row>
    <row r="139" spans="1:3" ht="12" customHeight="1" thickBot="1">
      <c r="A139" s="12" t="s">
        <v>137</v>
      </c>
      <c r="B139" s="8" t="s">
        <v>514</v>
      </c>
      <c r="C139" s="140"/>
    </row>
    <row r="140" spans="1:3" ht="12" customHeight="1" thickBot="1">
      <c r="A140" s="19" t="s">
        <v>17</v>
      </c>
      <c r="B140" s="91" t="s">
        <v>515</v>
      </c>
      <c r="C140" s="157">
        <f>+C141+C142+C143+C144</f>
        <v>33302</v>
      </c>
    </row>
    <row r="141" spans="1:3" ht="12" customHeight="1">
      <c r="A141" s="14" t="s">
        <v>85</v>
      </c>
      <c r="B141" s="8" t="s">
        <v>311</v>
      </c>
      <c r="C141" s="140"/>
    </row>
    <row r="142" spans="1:3" ht="12" customHeight="1">
      <c r="A142" s="14" t="s">
        <v>86</v>
      </c>
      <c r="B142" s="8" t="s">
        <v>312</v>
      </c>
      <c r="C142" s="140">
        <v>33302</v>
      </c>
    </row>
    <row r="143" spans="1:3" ht="12" customHeight="1">
      <c r="A143" s="14" t="s">
        <v>225</v>
      </c>
      <c r="B143" s="8" t="s">
        <v>516</v>
      </c>
      <c r="C143" s="140"/>
    </row>
    <row r="144" spans="1:3" ht="12" customHeight="1" thickBot="1">
      <c r="A144" s="12" t="s">
        <v>226</v>
      </c>
      <c r="B144" s="6" t="s">
        <v>330</v>
      </c>
      <c r="C144" s="140"/>
    </row>
    <row r="145" spans="1:3" ht="12" customHeight="1" thickBot="1">
      <c r="A145" s="19" t="s">
        <v>18</v>
      </c>
      <c r="B145" s="91" t="s">
        <v>517</v>
      </c>
      <c r="C145" s="160">
        <f>SUM(C146:C150)</f>
        <v>0</v>
      </c>
    </row>
    <row r="146" spans="1:3" ht="12" customHeight="1">
      <c r="A146" s="14" t="s">
        <v>87</v>
      </c>
      <c r="B146" s="8" t="s">
        <v>518</v>
      </c>
      <c r="C146" s="140"/>
    </row>
    <row r="147" spans="1:3" ht="12" customHeight="1">
      <c r="A147" s="14" t="s">
        <v>88</v>
      </c>
      <c r="B147" s="8" t="s">
        <v>519</v>
      </c>
      <c r="C147" s="140"/>
    </row>
    <row r="148" spans="1:3" ht="12" customHeight="1">
      <c r="A148" s="14" t="s">
        <v>237</v>
      </c>
      <c r="B148" s="8" t="s">
        <v>520</v>
      </c>
      <c r="C148" s="140"/>
    </row>
    <row r="149" spans="1:3" ht="12" customHeight="1">
      <c r="A149" s="14" t="s">
        <v>238</v>
      </c>
      <c r="B149" s="8" t="s">
        <v>521</v>
      </c>
      <c r="C149" s="140"/>
    </row>
    <row r="150" spans="1:3" ht="12" customHeight="1" thickBot="1">
      <c r="A150" s="14" t="s">
        <v>522</v>
      </c>
      <c r="B150" s="8" t="s">
        <v>523</v>
      </c>
      <c r="C150" s="140"/>
    </row>
    <row r="151" spans="1:3" ht="12" customHeight="1" thickBot="1">
      <c r="A151" s="19" t="s">
        <v>19</v>
      </c>
      <c r="B151" s="91" t="s">
        <v>524</v>
      </c>
      <c r="C151" s="530"/>
    </row>
    <row r="152" spans="1:3" ht="12" customHeight="1" thickBot="1">
      <c r="A152" s="19" t="s">
        <v>20</v>
      </c>
      <c r="B152" s="91" t="s">
        <v>525</v>
      </c>
      <c r="C152" s="530"/>
    </row>
    <row r="153" spans="1:9" ht="15" customHeight="1" thickBot="1">
      <c r="A153" s="19" t="s">
        <v>21</v>
      </c>
      <c r="B153" s="91" t="s">
        <v>526</v>
      </c>
      <c r="C153" s="254">
        <f>+C129+C133+C140+C145+C151+C152</f>
        <v>136847</v>
      </c>
      <c r="F153" s="255"/>
      <c r="G153" s="256"/>
      <c r="H153" s="256"/>
      <c r="I153" s="256"/>
    </row>
    <row r="154" spans="1:3" s="243" customFormat="1" ht="12.75" customHeight="1" thickBot="1">
      <c r="A154" s="150" t="s">
        <v>22</v>
      </c>
      <c r="B154" s="227" t="s">
        <v>527</v>
      </c>
      <c r="C154" s="254">
        <f>+C128+C153</f>
        <v>2467078</v>
      </c>
    </row>
    <row r="155" ht="7.5" customHeight="1"/>
    <row r="156" spans="1:3" ht="15.75">
      <c r="A156" s="662" t="s">
        <v>313</v>
      </c>
      <c r="B156" s="662"/>
      <c r="C156" s="662"/>
    </row>
    <row r="157" spans="1:3" ht="15" customHeight="1" thickBot="1">
      <c r="A157" s="659" t="s">
        <v>124</v>
      </c>
      <c r="B157" s="659"/>
      <c r="C157" s="161" t="s">
        <v>164</v>
      </c>
    </row>
    <row r="158" spans="1:4" ht="13.5" customHeight="1" thickBot="1">
      <c r="A158" s="19">
        <v>1</v>
      </c>
      <c r="B158" s="25" t="s">
        <v>528</v>
      </c>
      <c r="C158" s="152">
        <f>+C62-C128</f>
        <v>-235832</v>
      </c>
      <c r="D158" s="257"/>
    </row>
    <row r="159" spans="1:3" ht="27.75" customHeight="1" thickBot="1">
      <c r="A159" s="19" t="s">
        <v>13</v>
      </c>
      <c r="B159" s="25" t="s">
        <v>529</v>
      </c>
      <c r="C159" s="152">
        <f>+C86-C153</f>
        <v>235832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2016. ÉVI KÖLTSÉGVETÉSÉNEK ÖSSZEVONT MÉRLEGE&amp;10
&amp;R&amp;"Times New Roman CE,Félkövér dőlt"&amp;11 1.melléklet a 10/2016.(III.31.)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24">
    <tabColor rgb="FF92D050"/>
  </sheetPr>
  <dimension ref="A1:K158"/>
  <sheetViews>
    <sheetView zoomScaleSheetLayoutView="85" workbookViewId="0" topLeftCell="A133">
      <selection activeCell="E98" sqref="E98"/>
    </sheetView>
  </sheetViews>
  <sheetFormatPr defaultColWidth="9.00390625" defaultRowHeight="12.75"/>
  <cols>
    <col min="1" max="1" width="19.50390625" style="291" customWidth="1"/>
    <col min="2" max="2" width="72.00390625" style="292" customWidth="1"/>
    <col min="3" max="3" width="25.00390625" style="293" customWidth="1"/>
    <col min="4" max="16384" width="9.375" style="2" customWidth="1"/>
  </cols>
  <sheetData>
    <row r="1" spans="1:3" s="1" customFormat="1" ht="16.5" customHeight="1" thickBot="1">
      <c r="A1" s="113"/>
      <c r="B1" s="115"/>
      <c r="C1" s="138"/>
    </row>
    <row r="2" spans="1:3" s="63" customFormat="1" ht="21" customHeight="1">
      <c r="A2" s="234" t="s">
        <v>57</v>
      </c>
      <c r="B2" s="206" t="s">
        <v>160</v>
      </c>
      <c r="C2" s="208" t="s">
        <v>46</v>
      </c>
    </row>
    <row r="3" spans="1:3" s="63" customFormat="1" ht="16.5" thickBot="1">
      <c r="A3" s="116" t="s">
        <v>156</v>
      </c>
      <c r="B3" s="207" t="s">
        <v>368</v>
      </c>
      <c r="C3" s="534" t="s">
        <v>55</v>
      </c>
    </row>
    <row r="4" spans="1:3" s="64" customFormat="1" ht="15.75" customHeight="1" thickBot="1">
      <c r="A4" s="117"/>
      <c r="B4" s="117"/>
      <c r="C4" s="118" t="s">
        <v>47</v>
      </c>
    </row>
    <row r="5" spans="1:3" ht="13.5" thickBot="1">
      <c r="A5" s="235" t="s">
        <v>158</v>
      </c>
      <c r="B5" s="119" t="s">
        <v>48</v>
      </c>
      <c r="C5" s="209" t="s">
        <v>49</v>
      </c>
    </row>
    <row r="6" spans="1:3" s="56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56" customFormat="1" ht="15.75" customHeight="1" thickBot="1">
      <c r="A7" s="121"/>
      <c r="B7" s="122" t="s">
        <v>50</v>
      </c>
      <c r="C7" s="210"/>
    </row>
    <row r="8" spans="1:3" s="56" customFormat="1" ht="12" customHeight="1" thickBot="1">
      <c r="A8" s="32" t="s">
        <v>12</v>
      </c>
      <c r="B8" s="20" t="s">
        <v>185</v>
      </c>
      <c r="C8" s="152">
        <f>+C9+C10+C11+C12+C13+C14</f>
        <v>0</v>
      </c>
    </row>
    <row r="9" spans="1:3" s="65" customFormat="1" ht="12" customHeight="1">
      <c r="A9" s="260" t="s">
        <v>89</v>
      </c>
      <c r="B9" s="244" t="s">
        <v>186</v>
      </c>
      <c r="C9" s="154"/>
    </row>
    <row r="10" spans="1:3" s="66" customFormat="1" ht="12" customHeight="1">
      <c r="A10" s="261" t="s">
        <v>90</v>
      </c>
      <c r="B10" s="245" t="s">
        <v>187</v>
      </c>
      <c r="C10" s="153"/>
    </row>
    <row r="11" spans="1:3" s="66" customFormat="1" ht="12" customHeight="1">
      <c r="A11" s="261" t="s">
        <v>91</v>
      </c>
      <c r="B11" s="245" t="s">
        <v>188</v>
      </c>
      <c r="C11" s="153"/>
    </row>
    <row r="12" spans="1:3" s="66" customFormat="1" ht="12" customHeight="1">
      <c r="A12" s="261" t="s">
        <v>92</v>
      </c>
      <c r="B12" s="245" t="s">
        <v>189</v>
      </c>
      <c r="C12" s="153"/>
    </row>
    <row r="13" spans="1:3" s="66" customFormat="1" ht="12" customHeight="1">
      <c r="A13" s="261" t="s">
        <v>119</v>
      </c>
      <c r="B13" s="245" t="s">
        <v>540</v>
      </c>
      <c r="C13" s="156"/>
    </row>
    <row r="14" spans="1:3" s="65" customFormat="1" ht="12" customHeight="1" thickBot="1">
      <c r="A14" s="262" t="s">
        <v>93</v>
      </c>
      <c r="B14" s="246" t="s">
        <v>480</v>
      </c>
      <c r="C14" s="153"/>
    </row>
    <row r="15" spans="1:3" s="65" customFormat="1" ht="12" customHeight="1" thickBot="1">
      <c r="A15" s="32" t="s">
        <v>13</v>
      </c>
      <c r="B15" s="147" t="s">
        <v>190</v>
      </c>
      <c r="C15" s="152">
        <f>+C16+C17+C18+C19+C20</f>
        <v>124496</v>
      </c>
    </row>
    <row r="16" spans="1:3" s="65" customFormat="1" ht="12" customHeight="1">
      <c r="A16" s="260" t="s">
        <v>95</v>
      </c>
      <c r="B16" s="244" t="s">
        <v>191</v>
      </c>
      <c r="C16" s="154"/>
    </row>
    <row r="17" spans="1:3" s="65" customFormat="1" ht="12" customHeight="1">
      <c r="A17" s="261" t="s">
        <v>96</v>
      </c>
      <c r="B17" s="245" t="s">
        <v>192</v>
      </c>
      <c r="C17" s="153"/>
    </row>
    <row r="18" spans="1:3" s="65" customFormat="1" ht="12" customHeight="1">
      <c r="A18" s="261" t="s">
        <v>97</v>
      </c>
      <c r="B18" s="245" t="s">
        <v>360</v>
      </c>
      <c r="C18" s="153"/>
    </row>
    <row r="19" spans="1:3" s="65" customFormat="1" ht="12" customHeight="1">
      <c r="A19" s="261" t="s">
        <v>98</v>
      </c>
      <c r="B19" s="245" t="s">
        <v>361</v>
      </c>
      <c r="C19" s="153"/>
    </row>
    <row r="20" spans="1:3" s="65" customFormat="1" ht="12" customHeight="1">
      <c r="A20" s="261" t="s">
        <v>99</v>
      </c>
      <c r="B20" s="245" t="s">
        <v>193</v>
      </c>
      <c r="C20" s="156">
        <v>124496</v>
      </c>
    </row>
    <row r="21" spans="1:3" s="66" customFormat="1" ht="12" customHeight="1" thickBot="1">
      <c r="A21" s="262" t="s">
        <v>108</v>
      </c>
      <c r="B21" s="246" t="s">
        <v>194</v>
      </c>
      <c r="C21" s="233"/>
    </row>
    <row r="22" spans="1:3" s="66" customFormat="1" ht="12" customHeight="1" thickBot="1">
      <c r="A22" s="32" t="s">
        <v>14</v>
      </c>
      <c r="B22" s="20" t="s">
        <v>195</v>
      </c>
      <c r="C22" s="152">
        <f>+C23+C24+C25+C26+C27</f>
        <v>0</v>
      </c>
    </row>
    <row r="23" spans="1:3" s="66" customFormat="1" ht="12" customHeight="1">
      <c r="A23" s="260" t="s">
        <v>78</v>
      </c>
      <c r="B23" s="244" t="s">
        <v>196</v>
      </c>
      <c r="C23" s="154"/>
    </row>
    <row r="24" spans="1:3" s="65" customFormat="1" ht="12" customHeight="1">
      <c r="A24" s="261" t="s">
        <v>79</v>
      </c>
      <c r="B24" s="245" t="s">
        <v>197</v>
      </c>
      <c r="C24" s="153"/>
    </row>
    <row r="25" spans="1:3" s="66" customFormat="1" ht="12" customHeight="1">
      <c r="A25" s="261" t="s">
        <v>80</v>
      </c>
      <c r="B25" s="245" t="s">
        <v>362</v>
      </c>
      <c r="C25" s="153"/>
    </row>
    <row r="26" spans="1:3" s="66" customFormat="1" ht="12" customHeight="1">
      <c r="A26" s="261" t="s">
        <v>81</v>
      </c>
      <c r="B26" s="245" t="s">
        <v>363</v>
      </c>
      <c r="C26" s="153"/>
    </row>
    <row r="27" spans="1:3" s="66" customFormat="1" ht="12" customHeight="1">
      <c r="A27" s="261" t="s">
        <v>131</v>
      </c>
      <c r="B27" s="245" t="s">
        <v>198</v>
      </c>
      <c r="C27" s="156"/>
    </row>
    <row r="28" spans="1:3" s="66" customFormat="1" ht="12" customHeight="1" thickBot="1">
      <c r="A28" s="262" t="s">
        <v>132</v>
      </c>
      <c r="B28" s="246" t="s">
        <v>199</v>
      </c>
      <c r="C28" s="233"/>
    </row>
    <row r="29" spans="1:3" s="66" customFormat="1" ht="12" customHeight="1" thickBot="1">
      <c r="A29" s="32" t="s">
        <v>133</v>
      </c>
      <c r="B29" s="20" t="s">
        <v>200</v>
      </c>
      <c r="C29" s="157">
        <f>+C30+C34+C35+C36</f>
        <v>0</v>
      </c>
    </row>
    <row r="30" spans="1:3" s="66" customFormat="1" ht="12" customHeight="1">
      <c r="A30" s="260" t="s">
        <v>201</v>
      </c>
      <c r="B30" s="244" t="s">
        <v>541</v>
      </c>
      <c r="C30" s="239">
        <f>+C31+C32+C33</f>
        <v>0</v>
      </c>
    </row>
    <row r="31" spans="1:3" s="66" customFormat="1" ht="12" customHeight="1">
      <c r="A31" s="261" t="s">
        <v>202</v>
      </c>
      <c r="B31" s="245" t="s">
        <v>207</v>
      </c>
      <c r="C31" s="153"/>
    </row>
    <row r="32" spans="1:3" s="66" customFormat="1" ht="12" customHeight="1">
      <c r="A32" s="261" t="s">
        <v>203</v>
      </c>
      <c r="B32" s="245" t="s">
        <v>208</v>
      </c>
      <c r="C32" s="153"/>
    </row>
    <row r="33" spans="1:3" s="66" customFormat="1" ht="12" customHeight="1">
      <c r="A33" s="261" t="s">
        <v>482</v>
      </c>
      <c r="B33" s="521" t="s">
        <v>483</v>
      </c>
      <c r="C33" s="153"/>
    </row>
    <row r="34" spans="1:3" s="66" customFormat="1" ht="12" customHeight="1">
      <c r="A34" s="261" t="s">
        <v>204</v>
      </c>
      <c r="B34" s="245" t="s">
        <v>209</v>
      </c>
      <c r="C34" s="153"/>
    </row>
    <row r="35" spans="1:3" s="66" customFormat="1" ht="12" customHeight="1">
      <c r="A35" s="261" t="s">
        <v>205</v>
      </c>
      <c r="B35" s="245" t="s">
        <v>210</v>
      </c>
      <c r="C35" s="153"/>
    </row>
    <row r="36" spans="1:3" s="66" customFormat="1" ht="12" customHeight="1" thickBot="1">
      <c r="A36" s="262" t="s">
        <v>206</v>
      </c>
      <c r="B36" s="246" t="s">
        <v>211</v>
      </c>
      <c r="C36" s="155"/>
    </row>
    <row r="37" spans="1:3" s="66" customFormat="1" ht="12" customHeight="1" thickBot="1">
      <c r="A37" s="32" t="s">
        <v>16</v>
      </c>
      <c r="B37" s="20" t="s">
        <v>484</v>
      </c>
      <c r="C37" s="152">
        <f>SUM(C38:C48)</f>
        <v>10170</v>
      </c>
    </row>
    <row r="38" spans="1:3" s="66" customFormat="1" ht="12" customHeight="1">
      <c r="A38" s="260" t="s">
        <v>82</v>
      </c>
      <c r="B38" s="244" t="s">
        <v>214</v>
      </c>
      <c r="C38" s="154">
        <v>8000</v>
      </c>
    </row>
    <row r="39" spans="1:3" s="66" customFormat="1" ht="12" customHeight="1">
      <c r="A39" s="261" t="s">
        <v>83</v>
      </c>
      <c r="B39" s="245" t="s">
        <v>215</v>
      </c>
      <c r="C39" s="156"/>
    </row>
    <row r="40" spans="1:3" s="66" customFormat="1" ht="12" customHeight="1">
      <c r="A40" s="261" t="s">
        <v>84</v>
      </c>
      <c r="B40" s="245" t="s">
        <v>216</v>
      </c>
      <c r="C40" s="156"/>
    </row>
    <row r="41" spans="1:3" s="66" customFormat="1" ht="12" customHeight="1">
      <c r="A41" s="261" t="s">
        <v>135</v>
      </c>
      <c r="B41" s="245" t="s">
        <v>217</v>
      </c>
      <c r="C41" s="153"/>
    </row>
    <row r="42" spans="1:3" s="66" customFormat="1" ht="12" customHeight="1">
      <c r="A42" s="261" t="s">
        <v>136</v>
      </c>
      <c r="B42" s="245" t="s">
        <v>218</v>
      </c>
      <c r="C42" s="153"/>
    </row>
    <row r="43" spans="1:3" s="66" customFormat="1" ht="12" customHeight="1">
      <c r="A43" s="261" t="s">
        <v>137</v>
      </c>
      <c r="B43" s="245" t="s">
        <v>219</v>
      </c>
      <c r="C43" s="153">
        <v>2160</v>
      </c>
    </row>
    <row r="44" spans="1:3" s="66" customFormat="1" ht="12" customHeight="1">
      <c r="A44" s="261" t="s">
        <v>138</v>
      </c>
      <c r="B44" s="245" t="s">
        <v>220</v>
      </c>
      <c r="C44" s="153"/>
    </row>
    <row r="45" spans="1:3" s="66" customFormat="1" ht="12" customHeight="1">
      <c r="A45" s="261" t="s">
        <v>139</v>
      </c>
      <c r="B45" s="245" t="s">
        <v>221</v>
      </c>
      <c r="C45" s="153">
        <v>10</v>
      </c>
    </row>
    <row r="46" spans="1:3" s="66" customFormat="1" ht="12" customHeight="1">
      <c r="A46" s="261" t="s">
        <v>212</v>
      </c>
      <c r="B46" s="245" t="s">
        <v>222</v>
      </c>
      <c r="C46" s="156"/>
    </row>
    <row r="47" spans="1:3" s="66" customFormat="1" ht="12" customHeight="1">
      <c r="A47" s="262" t="s">
        <v>213</v>
      </c>
      <c r="B47" s="246" t="s">
        <v>485</v>
      </c>
      <c r="C47" s="233"/>
    </row>
    <row r="48" spans="1:3" s="66" customFormat="1" ht="12" customHeight="1" thickBot="1">
      <c r="A48" s="262" t="s">
        <v>486</v>
      </c>
      <c r="B48" s="246" t="s">
        <v>223</v>
      </c>
      <c r="C48" s="233"/>
    </row>
    <row r="49" spans="1:3" s="66" customFormat="1" ht="12" customHeight="1" thickBot="1">
      <c r="A49" s="32" t="s">
        <v>17</v>
      </c>
      <c r="B49" s="20" t="s">
        <v>224</v>
      </c>
      <c r="C49" s="152">
        <f>SUM(C50:C54)</f>
        <v>0</v>
      </c>
    </row>
    <row r="50" spans="1:3" s="66" customFormat="1" ht="12" customHeight="1">
      <c r="A50" s="260" t="s">
        <v>85</v>
      </c>
      <c r="B50" s="244" t="s">
        <v>228</v>
      </c>
      <c r="C50" s="284"/>
    </row>
    <row r="51" spans="1:3" s="66" customFormat="1" ht="12" customHeight="1">
      <c r="A51" s="261" t="s">
        <v>86</v>
      </c>
      <c r="B51" s="245" t="s">
        <v>229</v>
      </c>
      <c r="C51" s="156"/>
    </row>
    <row r="52" spans="1:3" s="66" customFormat="1" ht="12" customHeight="1">
      <c r="A52" s="261" t="s">
        <v>225</v>
      </c>
      <c r="B52" s="245" t="s">
        <v>230</v>
      </c>
      <c r="C52" s="156"/>
    </row>
    <row r="53" spans="1:3" s="66" customFormat="1" ht="12" customHeight="1">
      <c r="A53" s="261" t="s">
        <v>226</v>
      </c>
      <c r="B53" s="245" t="s">
        <v>231</v>
      </c>
      <c r="C53" s="156"/>
    </row>
    <row r="54" spans="1:3" s="66" customFormat="1" ht="12" customHeight="1" thickBot="1">
      <c r="A54" s="262" t="s">
        <v>227</v>
      </c>
      <c r="B54" s="246" t="s">
        <v>232</v>
      </c>
      <c r="C54" s="233"/>
    </row>
    <row r="55" spans="1:3" s="66" customFormat="1" ht="12" customHeight="1" thickBot="1">
      <c r="A55" s="32" t="s">
        <v>140</v>
      </c>
      <c r="B55" s="20" t="s">
        <v>233</v>
      </c>
      <c r="C55" s="152">
        <f>SUM(C56:C58)</f>
        <v>2366</v>
      </c>
    </row>
    <row r="56" spans="1:3" s="66" customFormat="1" ht="12" customHeight="1">
      <c r="A56" s="260" t="s">
        <v>87</v>
      </c>
      <c r="B56" s="244" t="s">
        <v>234</v>
      </c>
      <c r="C56" s="154"/>
    </row>
    <row r="57" spans="1:3" s="66" customFormat="1" ht="12" customHeight="1">
      <c r="A57" s="261" t="s">
        <v>88</v>
      </c>
      <c r="B57" s="245" t="s">
        <v>364</v>
      </c>
      <c r="C57" s="156">
        <v>2366</v>
      </c>
    </row>
    <row r="58" spans="1:3" s="66" customFormat="1" ht="12" customHeight="1">
      <c r="A58" s="261" t="s">
        <v>237</v>
      </c>
      <c r="B58" s="245" t="s">
        <v>235</v>
      </c>
      <c r="C58" s="156"/>
    </row>
    <row r="59" spans="1:3" s="66" customFormat="1" ht="12" customHeight="1" thickBot="1">
      <c r="A59" s="262" t="s">
        <v>238</v>
      </c>
      <c r="B59" s="246" t="s">
        <v>236</v>
      </c>
      <c r="C59" s="155"/>
    </row>
    <row r="60" spans="1:3" s="66" customFormat="1" ht="12" customHeight="1" thickBot="1">
      <c r="A60" s="32" t="s">
        <v>19</v>
      </c>
      <c r="B60" s="147" t="s">
        <v>239</v>
      </c>
      <c r="C60" s="152">
        <f>SUM(C61:C63)</f>
        <v>0</v>
      </c>
    </row>
    <row r="61" spans="1:3" s="66" customFormat="1" ht="12" customHeight="1">
      <c r="A61" s="260" t="s">
        <v>141</v>
      </c>
      <c r="B61" s="244" t="s">
        <v>241</v>
      </c>
      <c r="C61" s="156"/>
    </row>
    <row r="62" spans="1:3" s="66" customFormat="1" ht="12" customHeight="1">
      <c r="A62" s="261" t="s">
        <v>142</v>
      </c>
      <c r="B62" s="245" t="s">
        <v>365</v>
      </c>
      <c r="C62" s="156"/>
    </row>
    <row r="63" spans="1:3" s="66" customFormat="1" ht="12" customHeight="1">
      <c r="A63" s="261" t="s">
        <v>165</v>
      </c>
      <c r="B63" s="245" t="s">
        <v>242</v>
      </c>
      <c r="C63" s="156"/>
    </row>
    <row r="64" spans="1:3" s="66" customFormat="1" ht="12" customHeight="1" thickBot="1">
      <c r="A64" s="262" t="s">
        <v>240</v>
      </c>
      <c r="B64" s="246" t="s">
        <v>243</v>
      </c>
      <c r="C64" s="156"/>
    </row>
    <row r="65" spans="1:3" s="66" customFormat="1" ht="12" customHeight="1" thickBot="1">
      <c r="A65" s="32" t="s">
        <v>20</v>
      </c>
      <c r="B65" s="20" t="s">
        <v>244</v>
      </c>
      <c r="C65" s="157">
        <f>+C8+C15+C22+C29+C37+C49+C55+C60</f>
        <v>137032</v>
      </c>
    </row>
    <row r="66" spans="1:3" s="66" customFormat="1" ht="12" customHeight="1" thickBot="1">
      <c r="A66" s="263" t="s">
        <v>334</v>
      </c>
      <c r="B66" s="147" t="s">
        <v>246</v>
      </c>
      <c r="C66" s="152">
        <f>SUM(C67:C69)</f>
        <v>110000</v>
      </c>
    </row>
    <row r="67" spans="1:3" s="66" customFormat="1" ht="12" customHeight="1">
      <c r="A67" s="260" t="s">
        <v>277</v>
      </c>
      <c r="B67" s="244" t="s">
        <v>247</v>
      </c>
      <c r="C67" s="570">
        <v>10000</v>
      </c>
    </row>
    <row r="68" spans="1:3" s="66" customFormat="1" ht="12" customHeight="1">
      <c r="A68" s="261" t="s">
        <v>286</v>
      </c>
      <c r="B68" s="245" t="s">
        <v>248</v>
      </c>
      <c r="C68" s="156">
        <v>100000</v>
      </c>
    </row>
    <row r="69" spans="1:3" s="66" customFormat="1" ht="12" customHeight="1" thickBot="1">
      <c r="A69" s="262" t="s">
        <v>287</v>
      </c>
      <c r="B69" s="247" t="s">
        <v>249</v>
      </c>
      <c r="C69" s="156"/>
    </row>
    <row r="70" spans="1:3" s="66" customFormat="1" ht="12" customHeight="1" thickBot="1">
      <c r="A70" s="263" t="s">
        <v>250</v>
      </c>
      <c r="B70" s="147" t="s">
        <v>251</v>
      </c>
      <c r="C70" s="152">
        <f>SUM(C71:C74)</f>
        <v>0</v>
      </c>
    </row>
    <row r="71" spans="1:3" s="66" customFormat="1" ht="12" customHeight="1">
      <c r="A71" s="260" t="s">
        <v>120</v>
      </c>
      <c r="B71" s="244" t="s">
        <v>252</v>
      </c>
      <c r="C71" s="156"/>
    </row>
    <row r="72" spans="1:3" s="66" customFormat="1" ht="12" customHeight="1">
      <c r="A72" s="261" t="s">
        <v>121</v>
      </c>
      <c r="B72" s="245" t="s">
        <v>253</v>
      </c>
      <c r="C72" s="156"/>
    </row>
    <row r="73" spans="1:3" s="66" customFormat="1" ht="12" customHeight="1">
      <c r="A73" s="261" t="s">
        <v>278</v>
      </c>
      <c r="B73" s="245" t="s">
        <v>254</v>
      </c>
      <c r="C73" s="156"/>
    </row>
    <row r="74" spans="1:3" s="66" customFormat="1" ht="12" customHeight="1" thickBot="1">
      <c r="A74" s="262" t="s">
        <v>279</v>
      </c>
      <c r="B74" s="246" t="s">
        <v>255</v>
      </c>
      <c r="C74" s="156"/>
    </row>
    <row r="75" spans="1:3" s="66" customFormat="1" ht="12" customHeight="1" thickBot="1">
      <c r="A75" s="263" t="s">
        <v>256</v>
      </c>
      <c r="B75" s="147" t="s">
        <v>257</v>
      </c>
      <c r="C75" s="152">
        <f>SUM(C76:C77)</f>
        <v>0</v>
      </c>
    </row>
    <row r="76" spans="1:3" s="66" customFormat="1" ht="12" customHeight="1">
      <c r="A76" s="260" t="s">
        <v>280</v>
      </c>
      <c r="B76" s="244" t="s">
        <v>258</v>
      </c>
      <c r="C76" s="156"/>
    </row>
    <row r="77" spans="1:3" s="66" customFormat="1" ht="12" customHeight="1" thickBot="1">
      <c r="A77" s="262" t="s">
        <v>281</v>
      </c>
      <c r="B77" s="246" t="s">
        <v>259</v>
      </c>
      <c r="C77" s="156"/>
    </row>
    <row r="78" spans="1:3" s="65" customFormat="1" ht="12" customHeight="1" thickBot="1">
      <c r="A78" s="263" t="s">
        <v>260</v>
      </c>
      <c r="B78" s="147" t="s">
        <v>261</v>
      </c>
      <c r="C78" s="152">
        <f>SUM(C79:C81)</f>
        <v>0</v>
      </c>
    </row>
    <row r="79" spans="1:3" s="66" customFormat="1" ht="12" customHeight="1">
      <c r="A79" s="260" t="s">
        <v>282</v>
      </c>
      <c r="B79" s="244" t="s">
        <v>262</v>
      </c>
      <c r="C79" s="156"/>
    </row>
    <row r="80" spans="1:3" s="66" customFormat="1" ht="12" customHeight="1">
      <c r="A80" s="261" t="s">
        <v>283</v>
      </c>
      <c r="B80" s="245" t="s">
        <v>263</v>
      </c>
      <c r="C80" s="156"/>
    </row>
    <row r="81" spans="1:3" s="66" customFormat="1" ht="12" customHeight="1" thickBot="1">
      <c r="A81" s="262" t="s">
        <v>284</v>
      </c>
      <c r="B81" s="246" t="s">
        <v>264</v>
      </c>
      <c r="C81" s="156"/>
    </row>
    <row r="82" spans="1:3" s="66" customFormat="1" ht="12" customHeight="1" thickBot="1">
      <c r="A82" s="263" t="s">
        <v>265</v>
      </c>
      <c r="B82" s="147" t="s">
        <v>285</v>
      </c>
      <c r="C82" s="152">
        <f>SUM(C83:C86)</f>
        <v>0</v>
      </c>
    </row>
    <row r="83" spans="1:3" s="66" customFormat="1" ht="12" customHeight="1">
      <c r="A83" s="264" t="s">
        <v>266</v>
      </c>
      <c r="B83" s="244" t="s">
        <v>267</v>
      </c>
      <c r="C83" s="156"/>
    </row>
    <row r="84" spans="1:3" s="66" customFormat="1" ht="12" customHeight="1">
      <c r="A84" s="265" t="s">
        <v>268</v>
      </c>
      <c r="B84" s="245" t="s">
        <v>269</v>
      </c>
      <c r="C84" s="156"/>
    </row>
    <row r="85" spans="1:3" s="66" customFormat="1" ht="12" customHeight="1">
      <c r="A85" s="265" t="s">
        <v>270</v>
      </c>
      <c r="B85" s="245" t="s">
        <v>271</v>
      </c>
      <c r="C85" s="156"/>
    </row>
    <row r="86" spans="1:3" s="65" customFormat="1" ht="12" customHeight="1" thickBot="1">
      <c r="A86" s="266" t="s">
        <v>272</v>
      </c>
      <c r="B86" s="246" t="s">
        <v>273</v>
      </c>
      <c r="C86" s="156"/>
    </row>
    <row r="87" spans="1:3" s="65" customFormat="1" ht="12" customHeight="1" thickBot="1">
      <c r="A87" s="263" t="s">
        <v>274</v>
      </c>
      <c r="B87" s="147" t="s">
        <v>489</v>
      </c>
      <c r="C87" s="285"/>
    </row>
    <row r="88" spans="1:3" s="65" customFormat="1" ht="12" customHeight="1" thickBot="1">
      <c r="A88" s="263" t="s">
        <v>542</v>
      </c>
      <c r="B88" s="147" t="s">
        <v>275</v>
      </c>
      <c r="C88" s="285"/>
    </row>
    <row r="89" spans="1:3" s="65" customFormat="1" ht="12" customHeight="1" thickBot="1">
      <c r="A89" s="263" t="s">
        <v>543</v>
      </c>
      <c r="B89" s="251" t="s">
        <v>490</v>
      </c>
      <c r="C89" s="157">
        <f>+C66+C70+C75+C78+C82+C88+C87</f>
        <v>110000</v>
      </c>
    </row>
    <row r="90" spans="1:3" s="65" customFormat="1" ht="12" customHeight="1" thickBot="1">
      <c r="A90" s="267" t="s">
        <v>544</v>
      </c>
      <c r="B90" s="252" t="s">
        <v>545</v>
      </c>
      <c r="C90" s="157">
        <f>+C65+C89</f>
        <v>247032</v>
      </c>
    </row>
    <row r="91" spans="1:3" s="66" customFormat="1" ht="15" customHeight="1" thickBot="1">
      <c r="A91" s="127"/>
      <c r="B91" s="128"/>
      <c r="C91" s="215"/>
    </row>
    <row r="92" spans="1:3" s="56" customFormat="1" ht="16.5" customHeight="1" thickBot="1">
      <c r="A92" s="131"/>
      <c r="B92" s="132" t="s">
        <v>51</v>
      </c>
      <c r="C92" s="217"/>
    </row>
    <row r="93" spans="1:3" s="67" customFormat="1" ht="12" customHeight="1" thickBot="1">
      <c r="A93" s="236" t="s">
        <v>12</v>
      </c>
      <c r="B93" s="26" t="s">
        <v>556</v>
      </c>
      <c r="C93" s="151">
        <f>+C94+C95+C96+C97+C98+C111</f>
        <v>46206</v>
      </c>
    </row>
    <row r="94" spans="1:3" ht="12" customHeight="1">
      <c r="A94" s="268" t="s">
        <v>89</v>
      </c>
      <c r="B94" s="9" t="s">
        <v>43</v>
      </c>
      <c r="C94" s="592">
        <v>3562</v>
      </c>
    </row>
    <row r="95" spans="1:3" ht="12" customHeight="1">
      <c r="A95" s="261" t="s">
        <v>90</v>
      </c>
      <c r="B95" s="7" t="s">
        <v>143</v>
      </c>
      <c r="C95" s="156">
        <v>1781</v>
      </c>
    </row>
    <row r="96" spans="1:3" ht="12" customHeight="1">
      <c r="A96" s="261" t="s">
        <v>91</v>
      </c>
      <c r="B96" s="7" t="s">
        <v>118</v>
      </c>
      <c r="C96" s="542">
        <v>24138</v>
      </c>
    </row>
    <row r="97" spans="1:3" ht="12" customHeight="1">
      <c r="A97" s="261" t="s">
        <v>92</v>
      </c>
      <c r="B97" s="10" t="s">
        <v>144</v>
      </c>
      <c r="C97" s="233"/>
    </row>
    <row r="98" spans="1:3" ht="12" customHeight="1">
      <c r="A98" s="261" t="s">
        <v>103</v>
      </c>
      <c r="B98" s="18" t="s">
        <v>145</v>
      </c>
      <c r="C98" s="542">
        <v>16725</v>
      </c>
    </row>
    <row r="99" spans="1:3" ht="12" customHeight="1">
      <c r="A99" s="261" t="s">
        <v>93</v>
      </c>
      <c r="B99" s="7" t="s">
        <v>546</v>
      </c>
      <c r="C99" s="233"/>
    </row>
    <row r="100" spans="1:3" ht="12" customHeight="1">
      <c r="A100" s="261" t="s">
        <v>94</v>
      </c>
      <c r="B100" s="95" t="s">
        <v>494</v>
      </c>
      <c r="C100" s="233"/>
    </row>
    <row r="101" spans="1:3" ht="12" customHeight="1">
      <c r="A101" s="261" t="s">
        <v>104</v>
      </c>
      <c r="B101" s="95" t="s">
        <v>495</v>
      </c>
      <c r="C101" s="233"/>
    </row>
    <row r="102" spans="1:3" ht="12" customHeight="1">
      <c r="A102" s="261" t="s">
        <v>105</v>
      </c>
      <c r="B102" s="95" t="s">
        <v>291</v>
      </c>
      <c r="C102" s="233"/>
    </row>
    <row r="103" spans="1:3" ht="12" customHeight="1">
      <c r="A103" s="261" t="s">
        <v>106</v>
      </c>
      <c r="B103" s="96" t="s">
        <v>292</v>
      </c>
      <c r="C103" s="233"/>
    </row>
    <row r="104" spans="1:3" ht="12" customHeight="1">
      <c r="A104" s="261" t="s">
        <v>107</v>
      </c>
      <c r="B104" s="96" t="s">
        <v>293</v>
      </c>
      <c r="C104" s="233"/>
    </row>
    <row r="105" spans="1:3" ht="12" customHeight="1">
      <c r="A105" s="261" t="s">
        <v>109</v>
      </c>
      <c r="B105" s="95" t="s">
        <v>294</v>
      </c>
      <c r="C105" s="542">
        <v>7538</v>
      </c>
    </row>
    <row r="106" spans="1:3" ht="12" customHeight="1">
      <c r="A106" s="261" t="s">
        <v>146</v>
      </c>
      <c r="B106" s="95" t="s">
        <v>295</v>
      </c>
      <c r="C106" s="233"/>
    </row>
    <row r="107" spans="1:3" ht="12" customHeight="1">
      <c r="A107" s="261" t="s">
        <v>289</v>
      </c>
      <c r="B107" s="96" t="s">
        <v>296</v>
      </c>
      <c r="C107" s="233"/>
    </row>
    <row r="108" spans="1:3" ht="12" customHeight="1">
      <c r="A108" s="269" t="s">
        <v>290</v>
      </c>
      <c r="B108" s="97" t="s">
        <v>297</v>
      </c>
      <c r="C108" s="233"/>
    </row>
    <row r="109" spans="1:3" ht="12" customHeight="1">
      <c r="A109" s="261" t="s">
        <v>496</v>
      </c>
      <c r="B109" s="97" t="s">
        <v>298</v>
      </c>
      <c r="C109" s="233"/>
    </row>
    <row r="110" spans="1:3" ht="12" customHeight="1">
      <c r="A110" s="261" t="s">
        <v>497</v>
      </c>
      <c r="B110" s="96" t="s">
        <v>299</v>
      </c>
      <c r="C110" s="645">
        <v>9187</v>
      </c>
    </row>
    <row r="111" spans="1:3" ht="12" customHeight="1">
      <c r="A111" s="261" t="s">
        <v>498</v>
      </c>
      <c r="B111" s="10" t="s">
        <v>44</v>
      </c>
      <c r="C111" s="153"/>
    </row>
    <row r="112" spans="1:3" ht="12" customHeight="1">
      <c r="A112" s="262" t="s">
        <v>499</v>
      </c>
      <c r="B112" s="7" t="s">
        <v>547</v>
      </c>
      <c r="C112" s="155"/>
    </row>
    <row r="113" spans="1:3" ht="12" customHeight="1" thickBot="1">
      <c r="A113" s="270" t="s">
        <v>501</v>
      </c>
      <c r="B113" s="98" t="s">
        <v>548</v>
      </c>
      <c r="C113" s="159"/>
    </row>
    <row r="114" spans="1:3" ht="12" customHeight="1" thickBot="1">
      <c r="A114" s="32" t="s">
        <v>13</v>
      </c>
      <c r="B114" s="25" t="s">
        <v>300</v>
      </c>
      <c r="C114" s="152">
        <f>+C115+C117+C119</f>
        <v>625</v>
      </c>
    </row>
    <row r="115" spans="1:3" ht="12" customHeight="1">
      <c r="A115" s="260" t="s">
        <v>95</v>
      </c>
      <c r="B115" s="7" t="s">
        <v>163</v>
      </c>
      <c r="C115" s="543">
        <v>625</v>
      </c>
    </row>
    <row r="116" spans="1:3" ht="12" customHeight="1">
      <c r="A116" s="260" t="s">
        <v>96</v>
      </c>
      <c r="B116" s="11" t="s">
        <v>304</v>
      </c>
      <c r="C116" s="284"/>
    </row>
    <row r="117" spans="1:3" ht="12" customHeight="1">
      <c r="A117" s="260" t="s">
        <v>97</v>
      </c>
      <c r="B117" s="11" t="s">
        <v>147</v>
      </c>
      <c r="C117" s="153"/>
    </row>
    <row r="118" spans="1:3" ht="12" customHeight="1">
      <c r="A118" s="260" t="s">
        <v>98</v>
      </c>
      <c r="B118" s="11" t="s">
        <v>305</v>
      </c>
      <c r="C118" s="140"/>
    </row>
    <row r="119" spans="1:3" ht="12" customHeight="1">
      <c r="A119" s="260" t="s">
        <v>99</v>
      </c>
      <c r="B119" s="149" t="s">
        <v>166</v>
      </c>
      <c r="C119" s="581"/>
    </row>
    <row r="120" spans="1:3" ht="12" customHeight="1">
      <c r="A120" s="260" t="s">
        <v>108</v>
      </c>
      <c r="B120" s="148" t="s">
        <v>366</v>
      </c>
      <c r="C120" s="581"/>
    </row>
    <row r="121" spans="1:3" ht="12" customHeight="1">
      <c r="A121" s="260" t="s">
        <v>110</v>
      </c>
      <c r="B121" s="240" t="s">
        <v>310</v>
      </c>
      <c r="C121" s="581"/>
    </row>
    <row r="122" spans="1:3" ht="12" customHeight="1">
      <c r="A122" s="260" t="s">
        <v>148</v>
      </c>
      <c r="B122" s="96" t="s">
        <v>293</v>
      </c>
      <c r="C122" s="581"/>
    </row>
    <row r="123" spans="1:3" ht="12" customHeight="1">
      <c r="A123" s="260" t="s">
        <v>149</v>
      </c>
      <c r="B123" s="96" t="s">
        <v>309</v>
      </c>
      <c r="C123" s="581"/>
    </row>
    <row r="124" spans="1:3" ht="12" customHeight="1">
      <c r="A124" s="260" t="s">
        <v>150</v>
      </c>
      <c r="B124" s="96" t="s">
        <v>308</v>
      </c>
      <c r="C124" s="581"/>
    </row>
    <row r="125" spans="1:3" ht="12" customHeight="1">
      <c r="A125" s="260" t="s">
        <v>301</v>
      </c>
      <c r="B125" s="96" t="s">
        <v>296</v>
      </c>
      <c r="C125" s="581"/>
    </row>
    <row r="126" spans="1:3" ht="12" customHeight="1">
      <c r="A126" s="260" t="s">
        <v>302</v>
      </c>
      <c r="B126" s="96" t="s">
        <v>307</v>
      </c>
      <c r="C126" s="581"/>
    </row>
    <row r="127" spans="1:3" ht="12" customHeight="1" thickBot="1">
      <c r="A127" s="269" t="s">
        <v>303</v>
      </c>
      <c r="B127" s="96" t="s">
        <v>306</v>
      </c>
      <c r="C127" s="582"/>
    </row>
    <row r="128" spans="1:3" ht="12" customHeight="1" thickBot="1">
      <c r="A128" s="32" t="s">
        <v>14</v>
      </c>
      <c r="B128" s="91" t="s">
        <v>503</v>
      </c>
      <c r="C128" s="152">
        <f>+C93+C114</f>
        <v>46831</v>
      </c>
    </row>
    <row r="129" spans="1:3" ht="12" customHeight="1" thickBot="1">
      <c r="A129" s="32" t="s">
        <v>15</v>
      </c>
      <c r="B129" s="91" t="s">
        <v>504</v>
      </c>
      <c r="C129" s="152">
        <f>+C130+C131+C132</f>
        <v>103545</v>
      </c>
    </row>
    <row r="130" spans="1:3" s="67" customFormat="1" ht="12" customHeight="1">
      <c r="A130" s="260" t="s">
        <v>201</v>
      </c>
      <c r="B130" s="8" t="s">
        <v>549</v>
      </c>
      <c r="C130" s="546">
        <v>3545</v>
      </c>
    </row>
    <row r="131" spans="1:3" ht="12" customHeight="1">
      <c r="A131" s="260" t="s">
        <v>204</v>
      </c>
      <c r="B131" s="8" t="s">
        <v>506</v>
      </c>
      <c r="C131" s="140">
        <v>100000</v>
      </c>
    </row>
    <row r="132" spans="1:3" ht="12" customHeight="1" thickBot="1">
      <c r="A132" s="269" t="s">
        <v>205</v>
      </c>
      <c r="B132" s="6" t="s">
        <v>550</v>
      </c>
      <c r="C132" s="140"/>
    </row>
    <row r="133" spans="1:3" ht="12" customHeight="1" thickBot="1">
      <c r="A133" s="32" t="s">
        <v>16</v>
      </c>
      <c r="B133" s="91" t="s">
        <v>508</v>
      </c>
      <c r="C133" s="152">
        <f>+C134+C135+C136+C137+C138+C139</f>
        <v>0</v>
      </c>
    </row>
    <row r="134" spans="1:3" ht="12" customHeight="1">
      <c r="A134" s="260" t="s">
        <v>82</v>
      </c>
      <c r="B134" s="8" t="s">
        <v>509</v>
      </c>
      <c r="C134" s="140"/>
    </row>
    <row r="135" spans="1:3" ht="12" customHeight="1">
      <c r="A135" s="260" t="s">
        <v>83</v>
      </c>
      <c r="B135" s="8" t="s">
        <v>510</v>
      </c>
      <c r="C135" s="140"/>
    </row>
    <row r="136" spans="1:3" ht="12" customHeight="1">
      <c r="A136" s="260" t="s">
        <v>84</v>
      </c>
      <c r="B136" s="8" t="s">
        <v>511</v>
      </c>
      <c r="C136" s="140"/>
    </row>
    <row r="137" spans="1:3" ht="12" customHeight="1">
      <c r="A137" s="260" t="s">
        <v>135</v>
      </c>
      <c r="B137" s="8" t="s">
        <v>551</v>
      </c>
      <c r="C137" s="140"/>
    </row>
    <row r="138" spans="1:3" ht="12" customHeight="1">
      <c r="A138" s="260" t="s">
        <v>136</v>
      </c>
      <c r="B138" s="8" t="s">
        <v>513</v>
      </c>
      <c r="C138" s="140"/>
    </row>
    <row r="139" spans="1:3" s="67" customFormat="1" ht="12" customHeight="1" thickBot="1">
      <c r="A139" s="269" t="s">
        <v>137</v>
      </c>
      <c r="B139" s="6" t="s">
        <v>514</v>
      </c>
      <c r="C139" s="140"/>
    </row>
    <row r="140" spans="1:11" ht="12" customHeight="1" thickBot="1">
      <c r="A140" s="32" t="s">
        <v>17</v>
      </c>
      <c r="B140" s="91" t="s">
        <v>552</v>
      </c>
      <c r="C140" s="157">
        <f>+C141+C142+C144+C145+C143</f>
        <v>0</v>
      </c>
      <c r="K140" s="139"/>
    </row>
    <row r="141" spans="1:3" ht="12.75">
      <c r="A141" s="260" t="s">
        <v>85</v>
      </c>
      <c r="B141" s="8" t="s">
        <v>311</v>
      </c>
      <c r="C141" s="140"/>
    </row>
    <row r="142" spans="1:3" ht="12" customHeight="1">
      <c r="A142" s="260" t="s">
        <v>86</v>
      </c>
      <c r="B142" s="8" t="s">
        <v>312</v>
      </c>
      <c r="C142" s="140"/>
    </row>
    <row r="143" spans="1:3" s="67" customFormat="1" ht="12" customHeight="1">
      <c r="A143" s="260" t="s">
        <v>225</v>
      </c>
      <c r="B143" s="8" t="s">
        <v>553</v>
      </c>
      <c r="C143" s="140"/>
    </row>
    <row r="144" spans="1:3" s="67" customFormat="1" ht="12" customHeight="1">
      <c r="A144" s="260" t="s">
        <v>226</v>
      </c>
      <c r="B144" s="8" t="s">
        <v>516</v>
      </c>
      <c r="C144" s="140"/>
    </row>
    <row r="145" spans="1:3" s="67" customFormat="1" ht="12" customHeight="1" thickBot="1">
      <c r="A145" s="269" t="s">
        <v>227</v>
      </c>
      <c r="B145" s="6" t="s">
        <v>330</v>
      </c>
      <c r="C145" s="140"/>
    </row>
    <row r="146" spans="1:3" s="67" customFormat="1" ht="12" customHeight="1" thickBot="1">
      <c r="A146" s="32" t="s">
        <v>18</v>
      </c>
      <c r="B146" s="91" t="s">
        <v>517</v>
      </c>
      <c r="C146" s="160">
        <f>+C147+C148+C149+C150+C151</f>
        <v>0</v>
      </c>
    </row>
    <row r="147" spans="1:3" s="67" customFormat="1" ht="12" customHeight="1">
      <c r="A147" s="260" t="s">
        <v>87</v>
      </c>
      <c r="B147" s="8" t="s">
        <v>518</v>
      </c>
      <c r="C147" s="140"/>
    </row>
    <row r="148" spans="1:3" s="67" customFormat="1" ht="12" customHeight="1">
      <c r="A148" s="260" t="s">
        <v>88</v>
      </c>
      <c r="B148" s="8" t="s">
        <v>519</v>
      </c>
      <c r="C148" s="140"/>
    </row>
    <row r="149" spans="1:3" s="67" customFormat="1" ht="12" customHeight="1">
      <c r="A149" s="260" t="s">
        <v>237</v>
      </c>
      <c r="B149" s="8" t="s">
        <v>520</v>
      </c>
      <c r="C149" s="140"/>
    </row>
    <row r="150" spans="1:3" ht="12.75" customHeight="1">
      <c r="A150" s="260" t="s">
        <v>238</v>
      </c>
      <c r="B150" s="8" t="s">
        <v>554</v>
      </c>
      <c r="C150" s="140"/>
    </row>
    <row r="151" spans="1:3" ht="12.75" customHeight="1" thickBot="1">
      <c r="A151" s="269" t="s">
        <v>522</v>
      </c>
      <c r="B151" s="6" t="s">
        <v>523</v>
      </c>
      <c r="C151" s="141"/>
    </row>
    <row r="152" spans="1:3" ht="12.75" customHeight="1" thickBot="1">
      <c r="A152" s="535" t="s">
        <v>19</v>
      </c>
      <c r="B152" s="91" t="s">
        <v>524</v>
      </c>
      <c r="C152" s="160"/>
    </row>
    <row r="153" spans="1:3" ht="12" customHeight="1" thickBot="1">
      <c r="A153" s="535" t="s">
        <v>20</v>
      </c>
      <c r="B153" s="91" t="s">
        <v>525</v>
      </c>
      <c r="C153" s="160"/>
    </row>
    <row r="154" spans="1:3" ht="15" customHeight="1" thickBot="1">
      <c r="A154" s="32" t="s">
        <v>21</v>
      </c>
      <c r="B154" s="91" t="s">
        <v>526</v>
      </c>
      <c r="C154" s="254">
        <f>+C129+C133+C140+C146+C152+C153</f>
        <v>103545</v>
      </c>
    </row>
    <row r="155" spans="1:3" ht="13.5" thickBot="1">
      <c r="A155" s="271" t="s">
        <v>22</v>
      </c>
      <c r="B155" s="227" t="s">
        <v>527</v>
      </c>
      <c r="C155" s="254">
        <f>+C128+C154</f>
        <v>150376</v>
      </c>
    </row>
    <row r="156" ht="15" customHeight="1" thickBot="1"/>
    <row r="157" spans="1:3" ht="14.25" customHeight="1" thickBot="1">
      <c r="A157" s="136" t="s">
        <v>555</v>
      </c>
      <c r="B157" s="137"/>
      <c r="C157" s="89">
        <v>1</v>
      </c>
    </row>
    <row r="158" spans="1:3" ht="13.5" thickBot="1">
      <c r="A158" s="136" t="s">
        <v>159</v>
      </c>
      <c r="B158" s="137"/>
      <c r="C158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10/2016.(III.31.)   önkormányzati rendelethez</oddHeader>
  </headerFooter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A60" sqref="A60:B60"/>
    </sheetView>
  </sheetViews>
  <sheetFormatPr defaultColWidth="9.00390625" defaultRowHeight="12.75"/>
  <cols>
    <col min="1" max="1" width="13.875" style="134" customWidth="1"/>
    <col min="2" max="2" width="79.125" style="135" customWidth="1"/>
    <col min="3" max="3" width="25.00390625" style="135" customWidth="1"/>
    <col min="4" max="16384" width="9.375" style="135" customWidth="1"/>
  </cols>
  <sheetData>
    <row r="1" spans="1:3" s="114" customFormat="1" ht="21" customHeight="1" thickBot="1">
      <c r="A1" s="113"/>
      <c r="B1" s="115"/>
      <c r="C1" s="278" t="e">
        <f>+CONCATENATE("9.3. melléklet a ……/",LEFT(#REF!,4),". (….) önkormányzati rendelethez")</f>
        <v>#REF!</v>
      </c>
    </row>
    <row r="2" spans="1:3" s="279" customFormat="1" ht="36" customHeight="1">
      <c r="A2" s="234" t="s">
        <v>157</v>
      </c>
      <c r="B2" s="206" t="s">
        <v>369</v>
      </c>
      <c r="C2" s="220" t="s">
        <v>55</v>
      </c>
    </row>
    <row r="3" spans="1:3" s="279" customFormat="1" ht="24.75" thickBot="1">
      <c r="A3" s="272" t="s">
        <v>156</v>
      </c>
      <c r="B3" s="207" t="s">
        <v>338</v>
      </c>
      <c r="C3" s="221" t="s">
        <v>46</v>
      </c>
    </row>
    <row r="4" spans="1:3" s="280" customFormat="1" ht="15.75" customHeight="1" thickBot="1">
      <c r="A4" s="117"/>
      <c r="B4" s="117"/>
      <c r="C4" s="118" t="s">
        <v>47</v>
      </c>
    </row>
    <row r="5" spans="1:3" ht="13.5" thickBot="1">
      <c r="A5" s="235" t="s">
        <v>158</v>
      </c>
      <c r="B5" s="119" t="s">
        <v>48</v>
      </c>
      <c r="C5" s="120" t="s">
        <v>49</v>
      </c>
    </row>
    <row r="6" spans="1:3" s="281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281" customFormat="1" ht="15.75" customHeight="1" thickBot="1">
      <c r="A7" s="121"/>
      <c r="B7" s="122" t="s">
        <v>50</v>
      </c>
      <c r="C7" s="123"/>
    </row>
    <row r="8" spans="1:3" s="222" customFormat="1" ht="12" customHeight="1" thickBot="1">
      <c r="A8" s="104" t="s">
        <v>12</v>
      </c>
      <c r="B8" s="124" t="s">
        <v>557</v>
      </c>
      <c r="C8" s="169">
        <f>SUM(C9:C19)</f>
        <v>4060</v>
      </c>
    </row>
    <row r="9" spans="1:3" s="222" customFormat="1" ht="12" customHeight="1">
      <c r="A9" s="273" t="s">
        <v>89</v>
      </c>
      <c r="B9" s="9" t="s">
        <v>214</v>
      </c>
      <c r="C9" s="211"/>
    </row>
    <row r="10" spans="1:3" s="222" customFormat="1" ht="12" customHeight="1">
      <c r="A10" s="274" t="s">
        <v>90</v>
      </c>
      <c r="B10" s="7" t="s">
        <v>215</v>
      </c>
      <c r="C10" s="167">
        <f>9050-5430</f>
        <v>3620</v>
      </c>
    </row>
    <row r="11" spans="1:3" s="222" customFormat="1" ht="12" customHeight="1">
      <c r="A11" s="274" t="s">
        <v>91</v>
      </c>
      <c r="B11" s="7" t="s">
        <v>216</v>
      </c>
      <c r="C11" s="167">
        <f>1100-660</f>
        <v>440</v>
      </c>
    </row>
    <row r="12" spans="1:3" s="222" customFormat="1" ht="12" customHeight="1">
      <c r="A12" s="274" t="s">
        <v>92</v>
      </c>
      <c r="B12" s="7" t="s">
        <v>217</v>
      </c>
      <c r="C12" s="167"/>
    </row>
    <row r="13" spans="1:3" s="222" customFormat="1" ht="12" customHeight="1">
      <c r="A13" s="274" t="s">
        <v>119</v>
      </c>
      <c r="B13" s="7" t="s">
        <v>218</v>
      </c>
      <c r="C13" s="167"/>
    </row>
    <row r="14" spans="1:3" s="222" customFormat="1" ht="12" customHeight="1">
      <c r="A14" s="274" t="s">
        <v>93</v>
      </c>
      <c r="B14" s="7" t="s">
        <v>339</v>
      </c>
      <c r="C14" s="167"/>
    </row>
    <row r="15" spans="1:3" s="222" customFormat="1" ht="12" customHeight="1">
      <c r="A15" s="274" t="s">
        <v>94</v>
      </c>
      <c r="B15" s="6" t="s">
        <v>340</v>
      </c>
      <c r="C15" s="167"/>
    </row>
    <row r="16" spans="1:3" s="222" customFormat="1" ht="12" customHeight="1">
      <c r="A16" s="274" t="s">
        <v>104</v>
      </c>
      <c r="B16" s="7" t="s">
        <v>221</v>
      </c>
      <c r="C16" s="212"/>
    </row>
    <row r="17" spans="1:3" s="282" customFormat="1" ht="12" customHeight="1">
      <c r="A17" s="274" t="s">
        <v>105</v>
      </c>
      <c r="B17" s="7" t="s">
        <v>222</v>
      </c>
      <c r="C17" s="167"/>
    </row>
    <row r="18" spans="1:3" s="282" customFormat="1" ht="12" customHeight="1">
      <c r="A18" s="274" t="s">
        <v>106</v>
      </c>
      <c r="B18" s="7" t="s">
        <v>485</v>
      </c>
      <c r="C18" s="168"/>
    </row>
    <row r="19" spans="1:3" s="282" customFormat="1" ht="12" customHeight="1" thickBot="1">
      <c r="A19" s="274" t="s">
        <v>107</v>
      </c>
      <c r="B19" s="6" t="s">
        <v>223</v>
      </c>
      <c r="C19" s="168"/>
    </row>
    <row r="20" spans="1:3" s="222" customFormat="1" ht="12" customHeight="1" thickBot="1">
      <c r="A20" s="104" t="s">
        <v>13</v>
      </c>
      <c r="B20" s="124" t="s">
        <v>341</v>
      </c>
      <c r="C20" s="169">
        <f>SUM(C21:C23)</f>
        <v>0</v>
      </c>
    </row>
    <row r="21" spans="1:3" s="282" customFormat="1" ht="12" customHeight="1">
      <c r="A21" s="274" t="s">
        <v>95</v>
      </c>
      <c r="B21" s="8" t="s">
        <v>191</v>
      </c>
      <c r="C21" s="167"/>
    </row>
    <row r="22" spans="1:3" s="282" customFormat="1" ht="12" customHeight="1">
      <c r="A22" s="274" t="s">
        <v>96</v>
      </c>
      <c r="B22" s="7" t="s">
        <v>342</v>
      </c>
      <c r="C22" s="167"/>
    </row>
    <row r="23" spans="1:3" s="282" customFormat="1" ht="12" customHeight="1">
      <c r="A23" s="274" t="s">
        <v>97</v>
      </c>
      <c r="B23" s="7" t="s">
        <v>343</v>
      </c>
      <c r="C23" s="590"/>
    </row>
    <row r="24" spans="1:3" s="282" customFormat="1" ht="12" customHeight="1" thickBot="1">
      <c r="A24" s="274" t="s">
        <v>98</v>
      </c>
      <c r="B24" s="7" t="s">
        <v>562</v>
      </c>
      <c r="C24" s="590"/>
    </row>
    <row r="25" spans="1:3" s="282" customFormat="1" ht="12" customHeight="1" thickBot="1">
      <c r="A25" s="107" t="s">
        <v>14</v>
      </c>
      <c r="B25" s="91" t="s">
        <v>134</v>
      </c>
      <c r="C25" s="196"/>
    </row>
    <row r="26" spans="1:3" s="282" customFormat="1" ht="12" customHeight="1" thickBot="1">
      <c r="A26" s="107" t="s">
        <v>15</v>
      </c>
      <c r="B26" s="91" t="s">
        <v>563</v>
      </c>
      <c r="C26" s="169">
        <f>+C27+C28</f>
        <v>0</v>
      </c>
    </row>
    <row r="27" spans="1:3" s="282" customFormat="1" ht="12" customHeight="1">
      <c r="A27" s="275" t="s">
        <v>201</v>
      </c>
      <c r="B27" s="276" t="s">
        <v>342</v>
      </c>
      <c r="C27" s="58"/>
    </row>
    <row r="28" spans="1:3" s="282" customFormat="1" ht="12" customHeight="1">
      <c r="A28" s="275" t="s">
        <v>204</v>
      </c>
      <c r="B28" s="277" t="s">
        <v>344</v>
      </c>
      <c r="C28" s="591"/>
    </row>
    <row r="29" spans="1:3" s="282" customFormat="1" ht="12" customHeight="1" thickBot="1">
      <c r="A29" s="274" t="s">
        <v>205</v>
      </c>
      <c r="B29" s="94" t="s">
        <v>564</v>
      </c>
      <c r="C29" s="61"/>
    </row>
    <row r="30" spans="1:3" s="282" customFormat="1" ht="12" customHeight="1" thickBot="1">
      <c r="A30" s="107" t="s">
        <v>16</v>
      </c>
      <c r="B30" s="91" t="s">
        <v>345</v>
      </c>
      <c r="C30" s="169">
        <f>+C31+C32+C33</f>
        <v>0</v>
      </c>
    </row>
    <row r="31" spans="1:3" s="282" customFormat="1" ht="12" customHeight="1">
      <c r="A31" s="275" t="s">
        <v>82</v>
      </c>
      <c r="B31" s="276" t="s">
        <v>228</v>
      </c>
      <c r="C31" s="58"/>
    </row>
    <row r="32" spans="1:3" s="282" customFormat="1" ht="12" customHeight="1">
      <c r="A32" s="275" t="s">
        <v>83</v>
      </c>
      <c r="B32" s="277" t="s">
        <v>229</v>
      </c>
      <c r="C32" s="170"/>
    </row>
    <row r="33" spans="1:3" s="282" customFormat="1" ht="12" customHeight="1" thickBot="1">
      <c r="A33" s="274" t="s">
        <v>84</v>
      </c>
      <c r="B33" s="94" t="s">
        <v>230</v>
      </c>
      <c r="C33" s="61"/>
    </row>
    <row r="34" spans="1:3" s="222" customFormat="1" ht="12" customHeight="1" thickBot="1">
      <c r="A34" s="107" t="s">
        <v>17</v>
      </c>
      <c r="B34" s="91" t="s">
        <v>316</v>
      </c>
      <c r="C34" s="196"/>
    </row>
    <row r="35" spans="1:3" s="222" customFormat="1" ht="12" customHeight="1" thickBot="1">
      <c r="A35" s="107" t="s">
        <v>18</v>
      </c>
      <c r="B35" s="91" t="s">
        <v>346</v>
      </c>
      <c r="C35" s="213"/>
    </row>
    <row r="36" spans="1:3" s="222" customFormat="1" ht="12" customHeight="1" thickBot="1">
      <c r="A36" s="104" t="s">
        <v>19</v>
      </c>
      <c r="B36" s="91" t="s">
        <v>565</v>
      </c>
      <c r="C36" s="214">
        <f>+C8+C20+C25+C26+C30+C34+C35</f>
        <v>4060</v>
      </c>
    </row>
    <row r="37" spans="1:3" s="222" customFormat="1" ht="12" customHeight="1" thickBot="1">
      <c r="A37" s="125" t="s">
        <v>20</v>
      </c>
      <c r="B37" s="91" t="s">
        <v>347</v>
      </c>
      <c r="C37" s="214">
        <f>+C38+C39+C40</f>
        <v>193</v>
      </c>
    </row>
    <row r="38" spans="1:3" s="222" customFormat="1" ht="12" customHeight="1">
      <c r="A38" s="275" t="s">
        <v>348</v>
      </c>
      <c r="B38" s="276" t="s">
        <v>173</v>
      </c>
      <c r="C38" s="58">
        <v>193</v>
      </c>
    </row>
    <row r="39" spans="1:3" s="222" customFormat="1" ht="12" customHeight="1">
      <c r="A39" s="275" t="s">
        <v>349</v>
      </c>
      <c r="B39" s="277" t="s">
        <v>3</v>
      </c>
      <c r="C39" s="170"/>
    </row>
    <row r="40" spans="1:3" s="282" customFormat="1" ht="12" customHeight="1" thickBot="1">
      <c r="A40" s="274" t="s">
        <v>350</v>
      </c>
      <c r="B40" s="94" t="s">
        <v>351</v>
      </c>
      <c r="C40" s="61"/>
    </row>
    <row r="41" spans="1:3" s="282" customFormat="1" ht="15" customHeight="1" thickBot="1">
      <c r="A41" s="125" t="s">
        <v>21</v>
      </c>
      <c r="B41" s="126" t="s">
        <v>352</v>
      </c>
      <c r="C41" s="217">
        <f>+C36+C37</f>
        <v>4253</v>
      </c>
    </row>
    <row r="42" spans="1:3" s="282" customFormat="1" ht="15" customHeight="1">
      <c r="A42" s="127"/>
      <c r="B42" s="128"/>
      <c r="C42" s="215"/>
    </row>
    <row r="43" spans="1:3" ht="13.5" thickBot="1">
      <c r="A43" s="129"/>
      <c r="B43" s="130"/>
      <c r="C43" s="216"/>
    </row>
    <row r="44" spans="1:3" s="281" customFormat="1" ht="16.5" customHeight="1" thickBot="1">
      <c r="A44" s="131"/>
      <c r="B44" s="132" t="s">
        <v>51</v>
      </c>
      <c r="C44" s="217"/>
    </row>
    <row r="45" spans="1:3" s="283" customFormat="1" ht="12" customHeight="1" thickBot="1">
      <c r="A45" s="107" t="s">
        <v>12</v>
      </c>
      <c r="B45" s="91" t="s">
        <v>353</v>
      </c>
      <c r="C45" s="169">
        <f>SUM(C46:C50)</f>
        <v>17665</v>
      </c>
    </row>
    <row r="46" spans="1:3" ht="12" customHeight="1">
      <c r="A46" s="274" t="s">
        <v>89</v>
      </c>
      <c r="B46" s="8" t="s">
        <v>43</v>
      </c>
      <c r="C46" s="58">
        <f>21349-16102</f>
        <v>5247</v>
      </c>
    </row>
    <row r="47" spans="1:3" ht="12" customHeight="1">
      <c r="A47" s="274" t="s">
        <v>90</v>
      </c>
      <c r="B47" s="7" t="s">
        <v>143</v>
      </c>
      <c r="C47" s="60">
        <f>5765-4324</f>
        <v>1441</v>
      </c>
    </row>
    <row r="48" spans="1:3" ht="12" customHeight="1">
      <c r="A48" s="274" t="s">
        <v>91</v>
      </c>
      <c r="B48" s="7" t="s">
        <v>118</v>
      </c>
      <c r="C48" s="60">
        <f>28190-17213</f>
        <v>10977</v>
      </c>
    </row>
    <row r="49" spans="1:3" ht="12" customHeight="1">
      <c r="A49" s="274" t="s">
        <v>92</v>
      </c>
      <c r="B49" s="7" t="s">
        <v>144</v>
      </c>
      <c r="C49" s="60"/>
    </row>
    <row r="50" spans="1:3" ht="12" customHeight="1" thickBot="1">
      <c r="A50" s="274" t="s">
        <v>119</v>
      </c>
      <c r="B50" s="7" t="s">
        <v>145</v>
      </c>
      <c r="C50" s="60"/>
    </row>
    <row r="51" spans="1:3" ht="12" customHeight="1" thickBot="1">
      <c r="A51" s="107" t="s">
        <v>13</v>
      </c>
      <c r="B51" s="91" t="s">
        <v>354</v>
      </c>
      <c r="C51" s="169">
        <f>SUM(C52:C54)</f>
        <v>637</v>
      </c>
    </row>
    <row r="52" spans="1:3" s="283" customFormat="1" ht="12" customHeight="1">
      <c r="A52" s="274" t="s">
        <v>95</v>
      </c>
      <c r="B52" s="8" t="s">
        <v>163</v>
      </c>
      <c r="C52" s="605">
        <f>1694-1057</f>
        <v>637</v>
      </c>
    </row>
    <row r="53" spans="1:3" ht="12" customHeight="1">
      <c r="A53" s="274" t="s">
        <v>96</v>
      </c>
      <c r="B53" s="7" t="s">
        <v>147</v>
      </c>
      <c r="C53" s="60"/>
    </row>
    <row r="54" spans="1:3" ht="12" customHeight="1">
      <c r="A54" s="274" t="s">
        <v>97</v>
      </c>
      <c r="B54" s="7" t="s">
        <v>52</v>
      </c>
      <c r="C54" s="60"/>
    </row>
    <row r="55" spans="1:3" ht="12" customHeight="1" thickBot="1">
      <c r="A55" s="274" t="s">
        <v>98</v>
      </c>
      <c r="B55" s="7" t="s">
        <v>558</v>
      </c>
      <c r="C55" s="60"/>
    </row>
    <row r="56" spans="1:3" ht="15" customHeight="1" thickBot="1">
      <c r="A56" s="107" t="s">
        <v>14</v>
      </c>
      <c r="B56" s="91" t="s">
        <v>7</v>
      </c>
      <c r="C56" s="196"/>
    </row>
    <row r="57" spans="1:3" ht="13.5" thickBot="1">
      <c r="A57" s="107" t="s">
        <v>15</v>
      </c>
      <c r="B57" s="133" t="s">
        <v>559</v>
      </c>
      <c r="C57" s="218">
        <f>+C45+C51+C56</f>
        <v>18302</v>
      </c>
    </row>
    <row r="58" ht="15" customHeight="1" thickBot="1">
      <c r="C58" s="219"/>
    </row>
    <row r="59" spans="1:3" ht="14.25" customHeight="1" thickBot="1">
      <c r="A59" s="136" t="s">
        <v>670</v>
      </c>
      <c r="B59" s="137"/>
      <c r="C59" s="538">
        <v>9.75</v>
      </c>
    </row>
    <row r="60" spans="1:3" ht="13.5" thickBot="1">
      <c r="A60" s="136" t="s">
        <v>669</v>
      </c>
      <c r="B60" s="137"/>
      <c r="C60" s="8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10/2016.(III.31.) 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A60" sqref="A60:B60"/>
    </sheetView>
  </sheetViews>
  <sheetFormatPr defaultColWidth="9.00390625" defaultRowHeight="12.75"/>
  <cols>
    <col min="1" max="1" width="13.875" style="134" customWidth="1"/>
    <col min="2" max="2" width="79.125" style="135" customWidth="1"/>
    <col min="3" max="3" width="25.00390625" style="135" customWidth="1"/>
    <col min="4" max="16384" width="9.375" style="135" customWidth="1"/>
  </cols>
  <sheetData>
    <row r="1" spans="1:3" s="114" customFormat="1" ht="21" customHeight="1" thickBot="1">
      <c r="A1" s="113"/>
      <c r="B1" s="115"/>
      <c r="C1" s="278" t="e">
        <f>+CONCATENATE("9.3.1. melléklet a ……/",LEFT(#REF!,4),". (….) önkormányzati rendelethez")</f>
        <v>#REF!</v>
      </c>
    </row>
    <row r="2" spans="1:3" s="279" customFormat="1" ht="33" customHeight="1">
      <c r="A2" s="234" t="s">
        <v>157</v>
      </c>
      <c r="B2" s="206" t="s">
        <v>369</v>
      </c>
      <c r="C2" s="220" t="s">
        <v>55</v>
      </c>
    </row>
    <row r="3" spans="1:3" s="279" customFormat="1" ht="24.75" thickBot="1">
      <c r="A3" s="272" t="s">
        <v>156</v>
      </c>
      <c r="B3" s="207" t="s">
        <v>355</v>
      </c>
      <c r="C3" s="221" t="s">
        <v>54</v>
      </c>
    </row>
    <row r="4" spans="1:3" s="280" customFormat="1" ht="15.75" customHeight="1" thickBot="1">
      <c r="A4" s="117"/>
      <c r="B4" s="117"/>
      <c r="C4" s="118" t="s">
        <v>47</v>
      </c>
    </row>
    <row r="5" spans="1:3" ht="13.5" thickBot="1">
      <c r="A5" s="235" t="s">
        <v>158</v>
      </c>
      <c r="B5" s="119" t="s">
        <v>48</v>
      </c>
      <c r="C5" s="120" t="s">
        <v>49</v>
      </c>
    </row>
    <row r="6" spans="1:3" s="281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281" customFormat="1" ht="15.75" customHeight="1" thickBot="1">
      <c r="A7" s="121"/>
      <c r="B7" s="122" t="s">
        <v>50</v>
      </c>
      <c r="C7" s="123"/>
    </row>
    <row r="8" spans="1:3" s="222" customFormat="1" ht="12" customHeight="1" thickBot="1">
      <c r="A8" s="104" t="s">
        <v>12</v>
      </c>
      <c r="B8" s="124" t="s">
        <v>557</v>
      </c>
      <c r="C8" s="169">
        <f>SUM(C9:C19)</f>
        <v>4060</v>
      </c>
    </row>
    <row r="9" spans="1:3" s="222" customFormat="1" ht="12" customHeight="1">
      <c r="A9" s="273" t="s">
        <v>89</v>
      </c>
      <c r="B9" s="9" t="s">
        <v>214</v>
      </c>
      <c r="C9" s="211"/>
    </row>
    <row r="10" spans="1:3" s="222" customFormat="1" ht="12" customHeight="1">
      <c r="A10" s="274" t="s">
        <v>90</v>
      </c>
      <c r="B10" s="7" t="s">
        <v>215</v>
      </c>
      <c r="C10" s="167">
        <f>9050-5430</f>
        <v>3620</v>
      </c>
    </row>
    <row r="11" spans="1:3" s="222" customFormat="1" ht="12" customHeight="1">
      <c r="A11" s="274" t="s">
        <v>91</v>
      </c>
      <c r="B11" s="7" t="s">
        <v>216</v>
      </c>
      <c r="C11" s="167">
        <f>1100-660</f>
        <v>440</v>
      </c>
    </row>
    <row r="12" spans="1:3" s="222" customFormat="1" ht="12" customHeight="1">
      <c r="A12" s="274" t="s">
        <v>92</v>
      </c>
      <c r="B12" s="7" t="s">
        <v>217</v>
      </c>
      <c r="C12" s="167"/>
    </row>
    <row r="13" spans="1:3" s="222" customFormat="1" ht="12" customHeight="1">
      <c r="A13" s="274" t="s">
        <v>119</v>
      </c>
      <c r="B13" s="7" t="s">
        <v>218</v>
      </c>
      <c r="C13" s="167"/>
    </row>
    <row r="14" spans="1:3" s="222" customFormat="1" ht="12" customHeight="1">
      <c r="A14" s="274" t="s">
        <v>93</v>
      </c>
      <c r="B14" s="7" t="s">
        <v>339</v>
      </c>
      <c r="C14" s="167"/>
    </row>
    <row r="15" spans="1:3" s="222" customFormat="1" ht="12" customHeight="1">
      <c r="A15" s="274" t="s">
        <v>94</v>
      </c>
      <c r="B15" s="6" t="s">
        <v>340</v>
      </c>
      <c r="C15" s="167"/>
    </row>
    <row r="16" spans="1:3" s="222" customFormat="1" ht="12" customHeight="1">
      <c r="A16" s="274" t="s">
        <v>104</v>
      </c>
      <c r="B16" s="7" t="s">
        <v>221</v>
      </c>
      <c r="C16" s="212"/>
    </row>
    <row r="17" spans="1:3" s="282" customFormat="1" ht="12" customHeight="1">
      <c r="A17" s="274" t="s">
        <v>105</v>
      </c>
      <c r="B17" s="7" t="s">
        <v>222</v>
      </c>
      <c r="C17" s="167"/>
    </row>
    <row r="18" spans="1:3" s="282" customFormat="1" ht="12" customHeight="1">
      <c r="A18" s="274" t="s">
        <v>106</v>
      </c>
      <c r="B18" s="7" t="s">
        <v>485</v>
      </c>
      <c r="C18" s="168"/>
    </row>
    <row r="19" spans="1:3" s="282" customFormat="1" ht="12" customHeight="1" thickBot="1">
      <c r="A19" s="274" t="s">
        <v>107</v>
      </c>
      <c r="B19" s="6" t="s">
        <v>223</v>
      </c>
      <c r="C19" s="168"/>
    </row>
    <row r="20" spans="1:3" s="222" customFormat="1" ht="12" customHeight="1" thickBot="1">
      <c r="A20" s="104" t="s">
        <v>13</v>
      </c>
      <c r="B20" s="124" t="s">
        <v>341</v>
      </c>
      <c r="C20" s="169">
        <f>SUM(C21:C23)</f>
        <v>0</v>
      </c>
    </row>
    <row r="21" spans="1:3" s="282" customFormat="1" ht="12" customHeight="1">
      <c r="A21" s="274" t="s">
        <v>95</v>
      </c>
      <c r="B21" s="8" t="s">
        <v>191</v>
      </c>
      <c r="C21" s="167"/>
    </row>
    <row r="22" spans="1:3" s="282" customFormat="1" ht="12" customHeight="1">
      <c r="A22" s="274" t="s">
        <v>96</v>
      </c>
      <c r="B22" s="7" t="s">
        <v>342</v>
      </c>
      <c r="C22" s="167"/>
    </row>
    <row r="23" spans="1:3" s="282" customFormat="1" ht="12" customHeight="1">
      <c r="A23" s="274" t="s">
        <v>97</v>
      </c>
      <c r="B23" s="7" t="s">
        <v>343</v>
      </c>
      <c r="C23" s="167"/>
    </row>
    <row r="24" spans="1:3" s="282" customFormat="1" ht="12" customHeight="1" thickBot="1">
      <c r="A24" s="274" t="s">
        <v>98</v>
      </c>
      <c r="B24" s="7" t="s">
        <v>562</v>
      </c>
      <c r="C24" s="167"/>
    </row>
    <row r="25" spans="1:3" s="282" customFormat="1" ht="12" customHeight="1" thickBot="1">
      <c r="A25" s="107" t="s">
        <v>14</v>
      </c>
      <c r="B25" s="91" t="s">
        <v>134</v>
      </c>
      <c r="C25" s="196"/>
    </row>
    <row r="26" spans="1:3" s="282" customFormat="1" ht="12" customHeight="1" thickBot="1">
      <c r="A26" s="107" t="s">
        <v>15</v>
      </c>
      <c r="B26" s="91" t="s">
        <v>563</v>
      </c>
      <c r="C26" s="169">
        <f>+C27+C28</f>
        <v>0</v>
      </c>
    </row>
    <row r="27" spans="1:3" s="282" customFormat="1" ht="12" customHeight="1">
      <c r="A27" s="275" t="s">
        <v>201</v>
      </c>
      <c r="B27" s="276" t="s">
        <v>342</v>
      </c>
      <c r="C27" s="58"/>
    </row>
    <row r="28" spans="1:3" s="282" customFormat="1" ht="12" customHeight="1">
      <c r="A28" s="275" t="s">
        <v>204</v>
      </c>
      <c r="B28" s="277" t="s">
        <v>344</v>
      </c>
      <c r="C28" s="591"/>
    </row>
    <row r="29" spans="1:3" s="282" customFormat="1" ht="12" customHeight="1" thickBot="1">
      <c r="A29" s="274" t="s">
        <v>205</v>
      </c>
      <c r="B29" s="94" t="s">
        <v>564</v>
      </c>
      <c r="C29" s="61"/>
    </row>
    <row r="30" spans="1:3" s="282" customFormat="1" ht="12" customHeight="1" thickBot="1">
      <c r="A30" s="107" t="s">
        <v>16</v>
      </c>
      <c r="B30" s="91" t="s">
        <v>345</v>
      </c>
      <c r="C30" s="169">
        <f>+C31+C32+C33</f>
        <v>0</v>
      </c>
    </row>
    <row r="31" spans="1:3" s="282" customFormat="1" ht="12" customHeight="1">
      <c r="A31" s="275" t="s">
        <v>82</v>
      </c>
      <c r="B31" s="276" t="s">
        <v>228</v>
      </c>
      <c r="C31" s="58"/>
    </row>
    <row r="32" spans="1:3" s="282" customFormat="1" ht="12" customHeight="1">
      <c r="A32" s="275" t="s">
        <v>83</v>
      </c>
      <c r="B32" s="277" t="s">
        <v>229</v>
      </c>
      <c r="C32" s="170"/>
    </row>
    <row r="33" spans="1:3" s="282" customFormat="1" ht="12" customHeight="1" thickBot="1">
      <c r="A33" s="274" t="s">
        <v>84</v>
      </c>
      <c r="B33" s="94" t="s">
        <v>230</v>
      </c>
      <c r="C33" s="61"/>
    </row>
    <row r="34" spans="1:3" s="222" customFormat="1" ht="12" customHeight="1" thickBot="1">
      <c r="A34" s="107" t="s">
        <v>17</v>
      </c>
      <c r="B34" s="91" t="s">
        <v>316</v>
      </c>
      <c r="C34" s="196"/>
    </row>
    <row r="35" spans="1:3" s="222" customFormat="1" ht="12" customHeight="1" thickBot="1">
      <c r="A35" s="107" t="s">
        <v>18</v>
      </c>
      <c r="B35" s="91" t="s">
        <v>346</v>
      </c>
      <c r="C35" s="213"/>
    </row>
    <row r="36" spans="1:3" s="222" customFormat="1" ht="12" customHeight="1" thickBot="1">
      <c r="A36" s="104" t="s">
        <v>19</v>
      </c>
      <c r="B36" s="91" t="s">
        <v>565</v>
      </c>
      <c r="C36" s="214">
        <f>+C8+C20+C25+C26+C30+C34+C35</f>
        <v>4060</v>
      </c>
    </row>
    <row r="37" spans="1:3" s="222" customFormat="1" ht="12" customHeight="1" thickBot="1">
      <c r="A37" s="125" t="s">
        <v>20</v>
      </c>
      <c r="B37" s="91" t="s">
        <v>347</v>
      </c>
      <c r="C37" s="214">
        <f>+C38+C39+C40</f>
        <v>193</v>
      </c>
    </row>
    <row r="38" spans="1:3" s="222" customFormat="1" ht="12" customHeight="1">
      <c r="A38" s="275" t="s">
        <v>348</v>
      </c>
      <c r="B38" s="276" t="s">
        <v>173</v>
      </c>
      <c r="C38" s="58">
        <v>193</v>
      </c>
    </row>
    <row r="39" spans="1:3" s="222" customFormat="1" ht="12" customHeight="1">
      <c r="A39" s="275" t="s">
        <v>349</v>
      </c>
      <c r="B39" s="277" t="s">
        <v>3</v>
      </c>
      <c r="C39" s="170"/>
    </row>
    <row r="40" spans="1:3" s="282" customFormat="1" ht="12" customHeight="1" thickBot="1">
      <c r="A40" s="274" t="s">
        <v>350</v>
      </c>
      <c r="B40" s="94" t="s">
        <v>351</v>
      </c>
      <c r="C40" s="61"/>
    </row>
    <row r="41" spans="1:3" s="282" customFormat="1" ht="15" customHeight="1" thickBot="1">
      <c r="A41" s="125" t="s">
        <v>21</v>
      </c>
      <c r="B41" s="126" t="s">
        <v>352</v>
      </c>
      <c r="C41" s="217">
        <f>+C36+C37</f>
        <v>4253</v>
      </c>
    </row>
    <row r="42" spans="1:3" s="282" customFormat="1" ht="15" customHeight="1">
      <c r="A42" s="127"/>
      <c r="B42" s="128"/>
      <c r="C42" s="215"/>
    </row>
    <row r="43" spans="1:3" ht="13.5" thickBot="1">
      <c r="A43" s="129"/>
      <c r="B43" s="130"/>
      <c r="C43" s="216"/>
    </row>
    <row r="44" spans="1:3" s="281" customFormat="1" ht="16.5" customHeight="1" thickBot="1">
      <c r="A44" s="131"/>
      <c r="B44" s="132" t="s">
        <v>51</v>
      </c>
      <c r="C44" s="217"/>
    </row>
    <row r="45" spans="1:3" s="283" customFormat="1" ht="12" customHeight="1" thickBot="1">
      <c r="A45" s="107" t="s">
        <v>12</v>
      </c>
      <c r="B45" s="91" t="s">
        <v>353</v>
      </c>
      <c r="C45" s="169">
        <f>SUM(C46:C50)</f>
        <v>17665</v>
      </c>
    </row>
    <row r="46" spans="1:3" ht="12" customHeight="1">
      <c r="A46" s="274" t="s">
        <v>89</v>
      </c>
      <c r="B46" s="8" t="s">
        <v>43</v>
      </c>
      <c r="C46" s="58">
        <f>21349-16102</f>
        <v>5247</v>
      </c>
    </row>
    <row r="47" spans="1:3" ht="12" customHeight="1">
      <c r="A47" s="274" t="s">
        <v>90</v>
      </c>
      <c r="B47" s="7" t="s">
        <v>143</v>
      </c>
      <c r="C47" s="60">
        <f>5765-4324</f>
        <v>1441</v>
      </c>
    </row>
    <row r="48" spans="1:3" ht="12" customHeight="1">
      <c r="A48" s="274" t="s">
        <v>91</v>
      </c>
      <c r="B48" s="7" t="s">
        <v>118</v>
      </c>
      <c r="C48" s="60">
        <f>28190-17213</f>
        <v>10977</v>
      </c>
    </row>
    <row r="49" spans="1:3" ht="12" customHeight="1">
      <c r="A49" s="274" t="s">
        <v>92</v>
      </c>
      <c r="B49" s="7" t="s">
        <v>144</v>
      </c>
      <c r="C49" s="60"/>
    </row>
    <row r="50" spans="1:3" ht="12" customHeight="1" thickBot="1">
      <c r="A50" s="274" t="s">
        <v>119</v>
      </c>
      <c r="B50" s="7" t="s">
        <v>145</v>
      </c>
      <c r="C50" s="60"/>
    </row>
    <row r="51" spans="1:3" ht="12" customHeight="1" thickBot="1">
      <c r="A51" s="107" t="s">
        <v>13</v>
      </c>
      <c r="B51" s="91" t="s">
        <v>354</v>
      </c>
      <c r="C51" s="169">
        <f>SUM(C52:C54)</f>
        <v>637</v>
      </c>
    </row>
    <row r="52" spans="1:3" s="283" customFormat="1" ht="12" customHeight="1">
      <c r="A52" s="274" t="s">
        <v>95</v>
      </c>
      <c r="B52" s="8" t="s">
        <v>163</v>
      </c>
      <c r="C52" s="605">
        <f>1694-1057</f>
        <v>637</v>
      </c>
    </row>
    <row r="53" spans="1:3" ht="12" customHeight="1">
      <c r="A53" s="274" t="s">
        <v>96</v>
      </c>
      <c r="B53" s="7" t="s">
        <v>147</v>
      </c>
      <c r="C53" s="60"/>
    </row>
    <row r="54" spans="1:3" ht="12" customHeight="1">
      <c r="A54" s="274" t="s">
        <v>97</v>
      </c>
      <c r="B54" s="7" t="s">
        <v>52</v>
      </c>
      <c r="C54" s="60"/>
    </row>
    <row r="55" spans="1:3" ht="12" customHeight="1" thickBot="1">
      <c r="A55" s="274" t="s">
        <v>98</v>
      </c>
      <c r="B55" s="7" t="s">
        <v>558</v>
      </c>
      <c r="C55" s="60"/>
    </row>
    <row r="56" spans="1:3" ht="15" customHeight="1" thickBot="1">
      <c r="A56" s="107" t="s">
        <v>14</v>
      </c>
      <c r="B56" s="91" t="s">
        <v>7</v>
      </c>
      <c r="C56" s="196"/>
    </row>
    <row r="57" spans="1:3" ht="13.5" thickBot="1">
      <c r="A57" s="107" t="s">
        <v>15</v>
      </c>
      <c r="B57" s="133" t="s">
        <v>559</v>
      </c>
      <c r="C57" s="218">
        <f>+C45+C51+C56</f>
        <v>18302</v>
      </c>
    </row>
    <row r="58" ht="15" customHeight="1" thickBot="1">
      <c r="C58" s="219"/>
    </row>
    <row r="59" spans="1:3" ht="14.25" customHeight="1" thickBot="1">
      <c r="A59" s="136" t="s">
        <v>670</v>
      </c>
      <c r="B59" s="137"/>
      <c r="C59" s="593">
        <v>9.75</v>
      </c>
    </row>
    <row r="60" spans="1:3" ht="13.5" thickBot="1">
      <c r="A60" s="136" t="s">
        <v>669</v>
      </c>
      <c r="B60" s="137"/>
      <c r="C60" s="8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 10/2016.(III.31.)  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A60" sqref="A60:B60"/>
    </sheetView>
  </sheetViews>
  <sheetFormatPr defaultColWidth="9.00390625" defaultRowHeight="12.75"/>
  <cols>
    <col min="1" max="1" width="13.875" style="134" customWidth="1"/>
    <col min="2" max="2" width="79.125" style="135" customWidth="1"/>
    <col min="3" max="3" width="25.00390625" style="135" customWidth="1"/>
    <col min="4" max="16384" width="9.375" style="135" customWidth="1"/>
  </cols>
  <sheetData>
    <row r="1" spans="1:3" s="114" customFormat="1" ht="21" customHeight="1" thickBot="1">
      <c r="A1" s="113"/>
      <c r="B1" s="115"/>
      <c r="C1" s="278" t="e">
        <f>+CONCATENATE("9.3. melléklet a ……/",LEFT(#REF!,4),". (….) önkormányzati rendelethez")</f>
        <v>#REF!</v>
      </c>
    </row>
    <row r="2" spans="1:3" s="279" customFormat="1" ht="31.5" customHeight="1">
      <c r="A2" s="234" t="s">
        <v>157</v>
      </c>
      <c r="B2" s="206" t="s">
        <v>370</v>
      </c>
      <c r="C2" s="220" t="s">
        <v>55</v>
      </c>
    </row>
    <row r="3" spans="1:3" s="279" customFormat="1" ht="24.75" thickBot="1">
      <c r="A3" s="272" t="s">
        <v>156</v>
      </c>
      <c r="B3" s="207" t="s">
        <v>338</v>
      </c>
      <c r="C3" s="221" t="s">
        <v>46</v>
      </c>
    </row>
    <row r="4" spans="1:3" s="280" customFormat="1" ht="15.75" customHeight="1" thickBot="1">
      <c r="A4" s="117"/>
      <c r="B4" s="117"/>
      <c r="C4" s="118" t="s">
        <v>47</v>
      </c>
    </row>
    <row r="5" spans="1:3" ht="13.5" thickBot="1">
      <c r="A5" s="235" t="s">
        <v>158</v>
      </c>
      <c r="B5" s="119" t="s">
        <v>48</v>
      </c>
      <c r="C5" s="120" t="s">
        <v>49</v>
      </c>
    </row>
    <row r="6" spans="1:3" s="281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281" customFormat="1" ht="15.75" customHeight="1" thickBot="1">
      <c r="A7" s="121"/>
      <c r="B7" s="122" t="s">
        <v>50</v>
      </c>
      <c r="C7" s="123"/>
    </row>
    <row r="8" spans="1:3" s="222" customFormat="1" ht="12" customHeight="1" thickBot="1">
      <c r="A8" s="104" t="s">
        <v>12</v>
      </c>
      <c r="B8" s="124" t="s">
        <v>557</v>
      </c>
      <c r="C8" s="169">
        <f>SUM(C9:C19)</f>
        <v>2998</v>
      </c>
    </row>
    <row r="9" spans="1:3" s="222" customFormat="1" ht="12" customHeight="1">
      <c r="A9" s="273" t="s">
        <v>89</v>
      </c>
      <c r="B9" s="9" t="s">
        <v>214</v>
      </c>
      <c r="C9" s="211">
        <f>50-30</f>
        <v>20</v>
      </c>
    </row>
    <row r="10" spans="1:3" s="222" customFormat="1" ht="12" customHeight="1">
      <c r="A10" s="274" t="s">
        <v>90</v>
      </c>
      <c r="B10" s="7" t="s">
        <v>215</v>
      </c>
      <c r="C10" s="167">
        <f>1700-1020</f>
        <v>680</v>
      </c>
    </row>
    <row r="11" spans="1:3" s="222" customFormat="1" ht="12" customHeight="1">
      <c r="A11" s="274" t="s">
        <v>91</v>
      </c>
      <c r="B11" s="7" t="s">
        <v>216</v>
      </c>
      <c r="C11" s="167">
        <f>50-30</f>
        <v>20</v>
      </c>
    </row>
    <row r="12" spans="1:3" s="222" customFormat="1" ht="12" customHeight="1">
      <c r="A12" s="274" t="s">
        <v>92</v>
      </c>
      <c r="B12" s="7" t="s">
        <v>217</v>
      </c>
      <c r="C12" s="167"/>
    </row>
    <row r="13" spans="1:3" s="222" customFormat="1" ht="12" customHeight="1">
      <c r="A13" s="274" t="s">
        <v>119</v>
      </c>
      <c r="B13" s="7" t="s">
        <v>218</v>
      </c>
      <c r="C13" s="167"/>
    </row>
    <row r="14" spans="1:3" s="222" customFormat="1" ht="12" customHeight="1">
      <c r="A14" s="274" t="s">
        <v>93</v>
      </c>
      <c r="B14" s="7" t="s">
        <v>339</v>
      </c>
      <c r="C14" s="167">
        <f>473-284</f>
        <v>189</v>
      </c>
    </row>
    <row r="15" spans="1:3" s="222" customFormat="1" ht="12" customHeight="1">
      <c r="A15" s="274" t="s">
        <v>94</v>
      </c>
      <c r="B15" s="6" t="s">
        <v>340</v>
      </c>
      <c r="C15" s="167">
        <f>4512+284-2707</f>
        <v>2089</v>
      </c>
    </row>
    <row r="16" spans="1:3" s="222" customFormat="1" ht="12" customHeight="1">
      <c r="A16" s="274" t="s">
        <v>104</v>
      </c>
      <c r="B16" s="7" t="s">
        <v>221</v>
      </c>
      <c r="C16" s="212"/>
    </row>
    <row r="17" spans="1:3" s="282" customFormat="1" ht="12" customHeight="1">
      <c r="A17" s="274" t="s">
        <v>105</v>
      </c>
      <c r="B17" s="7" t="s">
        <v>222</v>
      </c>
      <c r="C17" s="167"/>
    </row>
    <row r="18" spans="1:3" s="282" customFormat="1" ht="12" customHeight="1">
      <c r="A18" s="274" t="s">
        <v>106</v>
      </c>
      <c r="B18" s="7" t="s">
        <v>485</v>
      </c>
      <c r="C18" s="168"/>
    </row>
    <row r="19" spans="1:3" s="282" customFormat="1" ht="12" customHeight="1" thickBot="1">
      <c r="A19" s="274" t="s">
        <v>107</v>
      </c>
      <c r="B19" s="6" t="s">
        <v>223</v>
      </c>
      <c r="C19" s="168"/>
    </row>
    <row r="20" spans="1:3" s="222" customFormat="1" ht="12" customHeight="1" thickBot="1">
      <c r="A20" s="104" t="s">
        <v>13</v>
      </c>
      <c r="B20" s="124" t="s">
        <v>341</v>
      </c>
      <c r="C20" s="169">
        <f>SUM(C21:C23)</f>
        <v>0</v>
      </c>
    </row>
    <row r="21" spans="1:3" s="282" customFormat="1" ht="12" customHeight="1">
      <c r="A21" s="274" t="s">
        <v>95</v>
      </c>
      <c r="B21" s="8" t="s">
        <v>191</v>
      </c>
      <c r="C21" s="167"/>
    </row>
    <row r="22" spans="1:3" s="282" customFormat="1" ht="12" customHeight="1">
      <c r="A22" s="274" t="s">
        <v>96</v>
      </c>
      <c r="B22" s="7" t="s">
        <v>342</v>
      </c>
      <c r="C22" s="167"/>
    </row>
    <row r="23" spans="1:3" s="282" customFormat="1" ht="12" customHeight="1">
      <c r="A23" s="274" t="s">
        <v>97</v>
      </c>
      <c r="B23" s="7" t="s">
        <v>343</v>
      </c>
      <c r="C23" s="167"/>
    </row>
    <row r="24" spans="1:3" s="282" customFormat="1" ht="12" customHeight="1" thickBot="1">
      <c r="A24" s="274" t="s">
        <v>98</v>
      </c>
      <c r="B24" s="7" t="s">
        <v>562</v>
      </c>
      <c r="C24" s="167"/>
    </row>
    <row r="25" spans="1:3" s="282" customFormat="1" ht="12" customHeight="1" thickBot="1">
      <c r="A25" s="107" t="s">
        <v>14</v>
      </c>
      <c r="B25" s="91" t="s">
        <v>134</v>
      </c>
      <c r="C25" s="196"/>
    </row>
    <row r="26" spans="1:3" s="282" customFormat="1" ht="12" customHeight="1" thickBot="1">
      <c r="A26" s="107" t="s">
        <v>15</v>
      </c>
      <c r="B26" s="91" t="s">
        <v>563</v>
      </c>
      <c r="C26" s="169">
        <f>+C27+C28</f>
        <v>0</v>
      </c>
    </row>
    <row r="27" spans="1:3" s="282" customFormat="1" ht="12" customHeight="1">
      <c r="A27" s="275" t="s">
        <v>201</v>
      </c>
      <c r="B27" s="276" t="s">
        <v>342</v>
      </c>
      <c r="C27" s="58"/>
    </row>
    <row r="28" spans="1:3" s="282" customFormat="1" ht="12" customHeight="1">
      <c r="A28" s="275" t="s">
        <v>204</v>
      </c>
      <c r="B28" s="277" t="s">
        <v>344</v>
      </c>
      <c r="C28" s="170"/>
    </row>
    <row r="29" spans="1:3" s="282" customFormat="1" ht="12" customHeight="1" thickBot="1">
      <c r="A29" s="274" t="s">
        <v>205</v>
      </c>
      <c r="B29" s="94" t="s">
        <v>564</v>
      </c>
      <c r="C29" s="61"/>
    </row>
    <row r="30" spans="1:3" s="282" customFormat="1" ht="12" customHeight="1" thickBot="1">
      <c r="A30" s="107" t="s">
        <v>16</v>
      </c>
      <c r="B30" s="91" t="s">
        <v>345</v>
      </c>
      <c r="C30" s="169">
        <f>+C31+C32+C33</f>
        <v>0</v>
      </c>
    </row>
    <row r="31" spans="1:3" s="282" customFormat="1" ht="12" customHeight="1">
      <c r="A31" s="275" t="s">
        <v>82</v>
      </c>
      <c r="B31" s="276" t="s">
        <v>228</v>
      </c>
      <c r="C31" s="58"/>
    </row>
    <row r="32" spans="1:3" s="282" customFormat="1" ht="12" customHeight="1">
      <c r="A32" s="275" t="s">
        <v>83</v>
      </c>
      <c r="B32" s="277" t="s">
        <v>229</v>
      </c>
      <c r="C32" s="170"/>
    </row>
    <row r="33" spans="1:3" s="282" customFormat="1" ht="12" customHeight="1" thickBot="1">
      <c r="A33" s="274" t="s">
        <v>84</v>
      </c>
      <c r="B33" s="94" t="s">
        <v>230</v>
      </c>
      <c r="C33" s="61"/>
    </row>
    <row r="34" spans="1:3" s="222" customFormat="1" ht="12" customHeight="1" thickBot="1">
      <c r="A34" s="107" t="s">
        <v>17</v>
      </c>
      <c r="B34" s="91" t="s">
        <v>316</v>
      </c>
      <c r="C34" s="196">
        <v>1050</v>
      </c>
    </row>
    <row r="35" spans="1:3" s="222" customFormat="1" ht="12" customHeight="1" thickBot="1">
      <c r="A35" s="107" t="s">
        <v>18</v>
      </c>
      <c r="B35" s="91" t="s">
        <v>346</v>
      </c>
      <c r="C35" s="213"/>
    </row>
    <row r="36" spans="1:3" s="222" customFormat="1" ht="12" customHeight="1" thickBot="1">
      <c r="A36" s="104" t="s">
        <v>19</v>
      </c>
      <c r="B36" s="91" t="s">
        <v>565</v>
      </c>
      <c r="C36" s="214">
        <f>+C8+C20+C25+C26+C30+C34+C35</f>
        <v>4048</v>
      </c>
    </row>
    <row r="37" spans="1:3" s="222" customFormat="1" ht="12" customHeight="1" thickBot="1">
      <c r="A37" s="125" t="s">
        <v>20</v>
      </c>
      <c r="B37" s="91" t="s">
        <v>347</v>
      </c>
      <c r="C37" s="214">
        <f>+C38+C39+C40</f>
        <v>235</v>
      </c>
    </row>
    <row r="38" spans="1:3" s="222" customFormat="1" ht="12" customHeight="1">
      <c r="A38" s="275" t="s">
        <v>348</v>
      </c>
      <c r="B38" s="276" t="s">
        <v>173</v>
      </c>
      <c r="C38" s="58">
        <v>235</v>
      </c>
    </row>
    <row r="39" spans="1:3" s="222" customFormat="1" ht="12" customHeight="1">
      <c r="A39" s="275" t="s">
        <v>349</v>
      </c>
      <c r="B39" s="277" t="s">
        <v>3</v>
      </c>
      <c r="C39" s="170"/>
    </row>
    <row r="40" spans="1:3" s="282" customFormat="1" ht="12" customHeight="1" thickBot="1">
      <c r="A40" s="274" t="s">
        <v>350</v>
      </c>
      <c r="B40" s="94" t="s">
        <v>351</v>
      </c>
      <c r="C40" s="61"/>
    </row>
    <row r="41" spans="1:3" s="282" customFormat="1" ht="15" customHeight="1" thickBot="1">
      <c r="A41" s="125" t="s">
        <v>21</v>
      </c>
      <c r="B41" s="126" t="s">
        <v>352</v>
      </c>
      <c r="C41" s="217">
        <f>+C36+C37</f>
        <v>4283</v>
      </c>
    </row>
    <row r="42" spans="1:3" s="282" customFormat="1" ht="15" customHeight="1">
      <c r="A42" s="127"/>
      <c r="B42" s="128"/>
      <c r="C42" s="215"/>
    </row>
    <row r="43" spans="1:3" ht="13.5" thickBot="1">
      <c r="A43" s="129"/>
      <c r="B43" s="130"/>
      <c r="C43" s="216"/>
    </row>
    <row r="44" spans="1:3" s="281" customFormat="1" ht="16.5" customHeight="1" thickBot="1">
      <c r="A44" s="131"/>
      <c r="B44" s="132" t="s">
        <v>51</v>
      </c>
      <c r="C44" s="217"/>
    </row>
    <row r="45" spans="1:3" s="283" customFormat="1" ht="12" customHeight="1" thickBot="1">
      <c r="A45" s="107" t="s">
        <v>12</v>
      </c>
      <c r="B45" s="91" t="s">
        <v>353</v>
      </c>
      <c r="C45" s="169">
        <f>SUM(C46:C50)</f>
        <v>12467</v>
      </c>
    </row>
    <row r="46" spans="1:3" ht="12" customHeight="1">
      <c r="A46" s="274" t="s">
        <v>89</v>
      </c>
      <c r="B46" s="8" t="s">
        <v>43</v>
      </c>
      <c r="C46" s="58">
        <f>12144-9052</f>
        <v>3092</v>
      </c>
    </row>
    <row r="47" spans="1:3" ht="12" customHeight="1">
      <c r="A47" s="274" t="s">
        <v>90</v>
      </c>
      <c r="B47" s="7" t="s">
        <v>143</v>
      </c>
      <c r="C47" s="60">
        <f>3312-2472</f>
        <v>840</v>
      </c>
    </row>
    <row r="48" spans="1:3" ht="12" customHeight="1">
      <c r="A48" s="274" t="s">
        <v>91</v>
      </c>
      <c r="B48" s="7" t="s">
        <v>118</v>
      </c>
      <c r="C48" s="60">
        <f>17258+1334-10057</f>
        <v>8535</v>
      </c>
    </row>
    <row r="49" spans="1:3" ht="12" customHeight="1">
      <c r="A49" s="274" t="s">
        <v>92</v>
      </c>
      <c r="B49" s="7" t="s">
        <v>144</v>
      </c>
      <c r="C49" s="60"/>
    </row>
    <row r="50" spans="1:3" ht="12" customHeight="1" thickBot="1">
      <c r="A50" s="274" t="s">
        <v>119</v>
      </c>
      <c r="B50" s="7" t="s">
        <v>145</v>
      </c>
      <c r="C50" s="60"/>
    </row>
    <row r="51" spans="1:3" ht="12" customHeight="1" thickBot="1">
      <c r="A51" s="107" t="s">
        <v>13</v>
      </c>
      <c r="B51" s="91" t="s">
        <v>354</v>
      </c>
      <c r="C51" s="169">
        <f>SUM(C52:C54)</f>
        <v>2518</v>
      </c>
    </row>
    <row r="52" spans="1:3" s="283" customFormat="1" ht="12" customHeight="1">
      <c r="A52" s="274" t="s">
        <v>95</v>
      </c>
      <c r="B52" s="8" t="s">
        <v>163</v>
      </c>
      <c r="C52" s="58">
        <f>6198-3680</f>
        <v>2518</v>
      </c>
    </row>
    <row r="53" spans="1:3" ht="12" customHeight="1">
      <c r="A53" s="274" t="s">
        <v>96</v>
      </c>
      <c r="B53" s="7" t="s">
        <v>147</v>
      </c>
      <c r="C53" s="60"/>
    </row>
    <row r="54" spans="1:3" ht="12" customHeight="1">
      <c r="A54" s="274" t="s">
        <v>97</v>
      </c>
      <c r="B54" s="7" t="s">
        <v>52</v>
      </c>
      <c r="C54" s="60"/>
    </row>
    <row r="55" spans="1:3" ht="12" customHeight="1" thickBot="1">
      <c r="A55" s="274" t="s">
        <v>98</v>
      </c>
      <c r="B55" s="7" t="s">
        <v>558</v>
      </c>
      <c r="C55" s="60"/>
    </row>
    <row r="56" spans="1:3" ht="15" customHeight="1" thickBot="1">
      <c r="A56" s="107" t="s">
        <v>14</v>
      </c>
      <c r="B56" s="91" t="s">
        <v>7</v>
      </c>
      <c r="C56" s="196"/>
    </row>
    <row r="57" spans="1:3" ht="13.5" thickBot="1">
      <c r="A57" s="107" t="s">
        <v>15</v>
      </c>
      <c r="B57" s="133" t="s">
        <v>559</v>
      </c>
      <c r="C57" s="218">
        <f>+C45+C51+C56</f>
        <v>14985</v>
      </c>
    </row>
    <row r="58" ht="15" customHeight="1" thickBot="1">
      <c r="C58" s="219"/>
    </row>
    <row r="59" spans="1:3" ht="14.25" customHeight="1" thickBot="1">
      <c r="A59" s="136" t="s">
        <v>670</v>
      </c>
      <c r="B59" s="137"/>
      <c r="C59" s="89">
        <v>7</v>
      </c>
    </row>
    <row r="60" spans="1:3" ht="13.5" thickBot="1">
      <c r="A60" s="136" t="s">
        <v>669</v>
      </c>
      <c r="B60" s="137"/>
      <c r="C60" s="8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10/2016.(III.31.)  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E58" sqref="E58"/>
    </sheetView>
  </sheetViews>
  <sheetFormatPr defaultColWidth="9.00390625" defaultRowHeight="12.75"/>
  <cols>
    <col min="1" max="1" width="13.875" style="134" customWidth="1"/>
    <col min="2" max="2" width="79.125" style="135" customWidth="1"/>
    <col min="3" max="3" width="25.00390625" style="135" customWidth="1"/>
    <col min="4" max="16384" width="9.375" style="135" customWidth="1"/>
  </cols>
  <sheetData>
    <row r="1" spans="1:3" s="114" customFormat="1" ht="21" customHeight="1" thickBot="1">
      <c r="A1" s="113"/>
      <c r="B1" s="115"/>
      <c r="C1" s="278" t="e">
        <f>+CONCATENATE("9.3.1. melléklet a ……/",LEFT(#REF!,4),". (….) önkormányzati rendelethez")</f>
        <v>#REF!</v>
      </c>
    </row>
    <row r="2" spans="1:3" s="279" customFormat="1" ht="33" customHeight="1">
      <c r="A2" s="234" t="s">
        <v>157</v>
      </c>
      <c r="B2" s="206" t="s">
        <v>370</v>
      </c>
      <c r="C2" s="220" t="s">
        <v>55</v>
      </c>
    </row>
    <row r="3" spans="1:3" s="279" customFormat="1" ht="24.75" thickBot="1">
      <c r="A3" s="272" t="s">
        <v>156</v>
      </c>
      <c r="B3" s="207" t="s">
        <v>355</v>
      </c>
      <c r="C3" s="221" t="s">
        <v>54</v>
      </c>
    </row>
    <row r="4" spans="1:3" s="280" customFormat="1" ht="15.75" customHeight="1" thickBot="1">
      <c r="A4" s="117"/>
      <c r="B4" s="117"/>
      <c r="C4" s="118" t="s">
        <v>47</v>
      </c>
    </row>
    <row r="5" spans="1:3" ht="13.5" thickBot="1">
      <c r="A5" s="235" t="s">
        <v>158</v>
      </c>
      <c r="B5" s="119" t="s">
        <v>48</v>
      </c>
      <c r="C5" s="120" t="s">
        <v>49</v>
      </c>
    </row>
    <row r="6" spans="1:3" s="281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281" customFormat="1" ht="15.75" customHeight="1" thickBot="1">
      <c r="A7" s="121"/>
      <c r="B7" s="122" t="s">
        <v>50</v>
      </c>
      <c r="C7" s="123"/>
    </row>
    <row r="8" spans="1:3" s="222" customFormat="1" ht="12" customHeight="1" thickBot="1">
      <c r="A8" s="104" t="s">
        <v>12</v>
      </c>
      <c r="B8" s="124" t="s">
        <v>557</v>
      </c>
      <c r="C8" s="169">
        <f>SUM(C9:C19)</f>
        <v>2998</v>
      </c>
    </row>
    <row r="9" spans="1:3" s="222" customFormat="1" ht="12" customHeight="1">
      <c r="A9" s="273" t="s">
        <v>89</v>
      </c>
      <c r="B9" s="9" t="s">
        <v>214</v>
      </c>
      <c r="C9" s="211">
        <f>50-30</f>
        <v>20</v>
      </c>
    </row>
    <row r="10" spans="1:3" s="222" customFormat="1" ht="12" customHeight="1">
      <c r="A10" s="274" t="s">
        <v>90</v>
      </c>
      <c r="B10" s="7" t="s">
        <v>215</v>
      </c>
      <c r="C10" s="167">
        <f>1700-1020</f>
        <v>680</v>
      </c>
    </row>
    <row r="11" spans="1:3" s="222" customFormat="1" ht="12" customHeight="1">
      <c r="A11" s="274" t="s">
        <v>91</v>
      </c>
      <c r="B11" s="7" t="s">
        <v>216</v>
      </c>
      <c r="C11" s="167">
        <f>50-30</f>
        <v>20</v>
      </c>
    </row>
    <row r="12" spans="1:3" s="222" customFormat="1" ht="12" customHeight="1">
      <c r="A12" s="274" t="s">
        <v>92</v>
      </c>
      <c r="B12" s="7" t="s">
        <v>217</v>
      </c>
      <c r="C12" s="167"/>
    </row>
    <row r="13" spans="1:3" s="222" customFormat="1" ht="12" customHeight="1">
      <c r="A13" s="274" t="s">
        <v>119</v>
      </c>
      <c r="B13" s="7" t="s">
        <v>218</v>
      </c>
      <c r="C13" s="167"/>
    </row>
    <row r="14" spans="1:3" s="222" customFormat="1" ht="12" customHeight="1">
      <c r="A14" s="274" t="s">
        <v>93</v>
      </c>
      <c r="B14" s="7" t="s">
        <v>339</v>
      </c>
      <c r="C14" s="167">
        <f>473-284</f>
        <v>189</v>
      </c>
    </row>
    <row r="15" spans="1:3" s="222" customFormat="1" ht="12" customHeight="1">
      <c r="A15" s="274" t="s">
        <v>94</v>
      </c>
      <c r="B15" s="6" t="s">
        <v>340</v>
      </c>
      <c r="C15" s="167">
        <f>4512+284-2707</f>
        <v>2089</v>
      </c>
    </row>
    <row r="16" spans="1:3" s="222" customFormat="1" ht="12" customHeight="1">
      <c r="A16" s="274" t="s">
        <v>104</v>
      </c>
      <c r="B16" s="7" t="s">
        <v>221</v>
      </c>
      <c r="C16" s="212"/>
    </row>
    <row r="17" spans="1:3" s="282" customFormat="1" ht="12" customHeight="1">
      <c r="A17" s="274" t="s">
        <v>105</v>
      </c>
      <c r="B17" s="7" t="s">
        <v>222</v>
      </c>
      <c r="C17" s="167"/>
    </row>
    <row r="18" spans="1:3" s="282" customFormat="1" ht="12" customHeight="1">
      <c r="A18" s="274" t="s">
        <v>106</v>
      </c>
      <c r="B18" s="7" t="s">
        <v>485</v>
      </c>
      <c r="C18" s="168"/>
    </row>
    <row r="19" spans="1:3" s="282" customFormat="1" ht="12" customHeight="1" thickBot="1">
      <c r="A19" s="274" t="s">
        <v>107</v>
      </c>
      <c r="B19" s="6" t="s">
        <v>223</v>
      </c>
      <c r="C19" s="168"/>
    </row>
    <row r="20" spans="1:3" s="222" customFormat="1" ht="12" customHeight="1" thickBot="1">
      <c r="A20" s="104" t="s">
        <v>13</v>
      </c>
      <c r="B20" s="124" t="s">
        <v>341</v>
      </c>
      <c r="C20" s="169">
        <f>SUM(C21:C23)</f>
        <v>0</v>
      </c>
    </row>
    <row r="21" spans="1:3" s="282" customFormat="1" ht="12" customHeight="1">
      <c r="A21" s="274" t="s">
        <v>95</v>
      </c>
      <c r="B21" s="8" t="s">
        <v>191</v>
      </c>
      <c r="C21" s="167"/>
    </row>
    <row r="22" spans="1:3" s="282" customFormat="1" ht="12" customHeight="1">
      <c r="A22" s="274" t="s">
        <v>96</v>
      </c>
      <c r="B22" s="7" t="s">
        <v>342</v>
      </c>
      <c r="C22" s="167"/>
    </row>
    <row r="23" spans="1:3" s="282" customFormat="1" ht="12" customHeight="1">
      <c r="A23" s="274" t="s">
        <v>97</v>
      </c>
      <c r="B23" s="7" t="s">
        <v>343</v>
      </c>
      <c r="C23" s="167"/>
    </row>
    <row r="24" spans="1:3" s="282" customFormat="1" ht="12" customHeight="1" thickBot="1">
      <c r="A24" s="274" t="s">
        <v>98</v>
      </c>
      <c r="B24" s="7" t="s">
        <v>562</v>
      </c>
      <c r="C24" s="167"/>
    </row>
    <row r="25" spans="1:3" s="282" customFormat="1" ht="12" customHeight="1" thickBot="1">
      <c r="A25" s="107" t="s">
        <v>14</v>
      </c>
      <c r="B25" s="91" t="s">
        <v>134</v>
      </c>
      <c r="C25" s="196"/>
    </row>
    <row r="26" spans="1:3" s="282" customFormat="1" ht="12" customHeight="1" thickBot="1">
      <c r="A26" s="107" t="s">
        <v>15</v>
      </c>
      <c r="B26" s="91" t="s">
        <v>563</v>
      </c>
      <c r="C26" s="169">
        <f>+C27+C28</f>
        <v>0</v>
      </c>
    </row>
    <row r="27" spans="1:3" s="282" customFormat="1" ht="12" customHeight="1">
      <c r="A27" s="275" t="s">
        <v>201</v>
      </c>
      <c r="B27" s="276" t="s">
        <v>342</v>
      </c>
      <c r="C27" s="58"/>
    </row>
    <row r="28" spans="1:3" s="282" customFormat="1" ht="12" customHeight="1">
      <c r="A28" s="275" t="s">
        <v>204</v>
      </c>
      <c r="B28" s="277" t="s">
        <v>344</v>
      </c>
      <c r="C28" s="170"/>
    </row>
    <row r="29" spans="1:3" s="282" customFormat="1" ht="12" customHeight="1" thickBot="1">
      <c r="A29" s="274" t="s">
        <v>205</v>
      </c>
      <c r="B29" s="94" t="s">
        <v>564</v>
      </c>
      <c r="C29" s="61"/>
    </row>
    <row r="30" spans="1:3" s="282" customFormat="1" ht="12" customHeight="1" thickBot="1">
      <c r="A30" s="107" t="s">
        <v>16</v>
      </c>
      <c r="B30" s="91" t="s">
        <v>345</v>
      </c>
      <c r="C30" s="169">
        <f>+C31+C32+C33</f>
        <v>0</v>
      </c>
    </row>
    <row r="31" spans="1:3" s="282" customFormat="1" ht="12" customHeight="1">
      <c r="A31" s="275" t="s">
        <v>82</v>
      </c>
      <c r="B31" s="276" t="s">
        <v>228</v>
      </c>
      <c r="C31" s="58"/>
    </row>
    <row r="32" spans="1:3" s="282" customFormat="1" ht="12" customHeight="1">
      <c r="A32" s="275" t="s">
        <v>83</v>
      </c>
      <c r="B32" s="277" t="s">
        <v>229</v>
      </c>
      <c r="C32" s="170"/>
    </row>
    <row r="33" spans="1:3" s="282" customFormat="1" ht="12" customHeight="1" thickBot="1">
      <c r="A33" s="274" t="s">
        <v>84</v>
      </c>
      <c r="B33" s="94" t="s">
        <v>230</v>
      </c>
      <c r="C33" s="61"/>
    </row>
    <row r="34" spans="1:3" s="222" customFormat="1" ht="12" customHeight="1" thickBot="1">
      <c r="A34" s="107" t="s">
        <v>17</v>
      </c>
      <c r="B34" s="91" t="s">
        <v>316</v>
      </c>
      <c r="C34" s="196">
        <v>1050</v>
      </c>
    </row>
    <row r="35" spans="1:3" s="222" customFormat="1" ht="12" customHeight="1" thickBot="1">
      <c r="A35" s="107" t="s">
        <v>18</v>
      </c>
      <c r="B35" s="91" t="s">
        <v>346</v>
      </c>
      <c r="C35" s="213"/>
    </row>
    <row r="36" spans="1:3" s="222" customFormat="1" ht="12" customHeight="1" thickBot="1">
      <c r="A36" s="104" t="s">
        <v>19</v>
      </c>
      <c r="B36" s="91" t="s">
        <v>565</v>
      </c>
      <c r="C36" s="214">
        <f>+C8+C20+C25+C26+C30+C34+C35</f>
        <v>4048</v>
      </c>
    </row>
    <row r="37" spans="1:3" s="222" customFormat="1" ht="12" customHeight="1" thickBot="1">
      <c r="A37" s="125" t="s">
        <v>20</v>
      </c>
      <c r="B37" s="91" t="s">
        <v>347</v>
      </c>
      <c r="C37" s="214">
        <f>+C38+C39+C40</f>
        <v>235</v>
      </c>
    </row>
    <row r="38" spans="1:3" s="222" customFormat="1" ht="12" customHeight="1">
      <c r="A38" s="275" t="s">
        <v>348</v>
      </c>
      <c r="B38" s="276" t="s">
        <v>173</v>
      </c>
      <c r="C38" s="58">
        <v>235</v>
      </c>
    </row>
    <row r="39" spans="1:3" s="222" customFormat="1" ht="12" customHeight="1">
      <c r="A39" s="275" t="s">
        <v>349</v>
      </c>
      <c r="B39" s="277" t="s">
        <v>3</v>
      </c>
      <c r="C39" s="170"/>
    </row>
    <row r="40" spans="1:3" s="282" customFormat="1" ht="12" customHeight="1" thickBot="1">
      <c r="A40" s="274" t="s">
        <v>350</v>
      </c>
      <c r="B40" s="94" t="s">
        <v>351</v>
      </c>
      <c r="C40" s="61"/>
    </row>
    <row r="41" spans="1:3" s="282" customFormat="1" ht="15" customHeight="1" thickBot="1">
      <c r="A41" s="125" t="s">
        <v>21</v>
      </c>
      <c r="B41" s="126" t="s">
        <v>352</v>
      </c>
      <c r="C41" s="217">
        <f>+C36+C37</f>
        <v>4283</v>
      </c>
    </row>
    <row r="42" spans="1:3" s="282" customFormat="1" ht="15" customHeight="1">
      <c r="A42" s="127"/>
      <c r="B42" s="128"/>
      <c r="C42" s="215"/>
    </row>
    <row r="43" spans="1:3" ht="13.5" thickBot="1">
      <c r="A43" s="129"/>
      <c r="B43" s="130"/>
      <c r="C43" s="216"/>
    </row>
    <row r="44" spans="1:3" s="281" customFormat="1" ht="16.5" customHeight="1" thickBot="1">
      <c r="A44" s="131"/>
      <c r="B44" s="132" t="s">
        <v>51</v>
      </c>
      <c r="C44" s="217"/>
    </row>
    <row r="45" spans="1:3" s="283" customFormat="1" ht="12" customHeight="1" thickBot="1">
      <c r="A45" s="107" t="s">
        <v>12</v>
      </c>
      <c r="B45" s="91" t="s">
        <v>353</v>
      </c>
      <c r="C45" s="169">
        <f>SUM(C46:C50)</f>
        <v>12467</v>
      </c>
    </row>
    <row r="46" spans="1:3" ht="12" customHeight="1">
      <c r="A46" s="274" t="s">
        <v>89</v>
      </c>
      <c r="B46" s="8" t="s">
        <v>43</v>
      </c>
      <c r="C46" s="58">
        <f>12144-9052</f>
        <v>3092</v>
      </c>
    </row>
    <row r="47" spans="1:3" ht="12" customHeight="1">
      <c r="A47" s="274" t="s">
        <v>90</v>
      </c>
      <c r="B47" s="7" t="s">
        <v>143</v>
      </c>
      <c r="C47" s="60">
        <f>3312-2472</f>
        <v>840</v>
      </c>
    </row>
    <row r="48" spans="1:3" ht="12" customHeight="1">
      <c r="A48" s="274" t="s">
        <v>91</v>
      </c>
      <c r="B48" s="7" t="s">
        <v>118</v>
      </c>
      <c r="C48" s="60">
        <f>17258+1334-10057</f>
        <v>8535</v>
      </c>
    </row>
    <row r="49" spans="1:3" ht="12" customHeight="1">
      <c r="A49" s="274" t="s">
        <v>92</v>
      </c>
      <c r="B49" s="7" t="s">
        <v>144</v>
      </c>
      <c r="C49" s="60"/>
    </row>
    <row r="50" spans="1:3" ht="12" customHeight="1" thickBot="1">
      <c r="A50" s="274" t="s">
        <v>119</v>
      </c>
      <c r="B50" s="7" t="s">
        <v>145</v>
      </c>
      <c r="C50" s="60"/>
    </row>
    <row r="51" spans="1:3" ht="12" customHeight="1" thickBot="1">
      <c r="A51" s="107" t="s">
        <v>13</v>
      </c>
      <c r="B51" s="91" t="s">
        <v>354</v>
      </c>
      <c r="C51" s="169">
        <f>SUM(C52:C54)</f>
        <v>2518</v>
      </c>
    </row>
    <row r="52" spans="1:3" s="283" customFormat="1" ht="12" customHeight="1">
      <c r="A52" s="274" t="s">
        <v>95</v>
      </c>
      <c r="B52" s="8" t="s">
        <v>163</v>
      </c>
      <c r="C52" s="58">
        <f>6198-3680</f>
        <v>2518</v>
      </c>
    </row>
    <row r="53" spans="1:3" ht="12" customHeight="1">
      <c r="A53" s="274" t="s">
        <v>96</v>
      </c>
      <c r="B53" s="7" t="s">
        <v>147</v>
      </c>
      <c r="C53" s="60"/>
    </row>
    <row r="54" spans="1:3" ht="12" customHeight="1">
      <c r="A54" s="274" t="s">
        <v>97</v>
      </c>
      <c r="B54" s="7" t="s">
        <v>52</v>
      </c>
      <c r="C54" s="60"/>
    </row>
    <row r="55" spans="1:3" ht="12" customHeight="1" thickBot="1">
      <c r="A55" s="274" t="s">
        <v>98</v>
      </c>
      <c r="B55" s="7" t="s">
        <v>558</v>
      </c>
      <c r="C55" s="60"/>
    </row>
    <row r="56" spans="1:3" ht="15" customHeight="1" thickBot="1">
      <c r="A56" s="107" t="s">
        <v>14</v>
      </c>
      <c r="B56" s="91" t="s">
        <v>7</v>
      </c>
      <c r="C56" s="196"/>
    </row>
    <row r="57" spans="1:3" ht="13.5" thickBot="1">
      <c r="A57" s="107" t="s">
        <v>15</v>
      </c>
      <c r="B57" s="133" t="s">
        <v>559</v>
      </c>
      <c r="C57" s="218">
        <f>+C45+C51+C56</f>
        <v>14985</v>
      </c>
    </row>
    <row r="58" ht="15" customHeight="1" thickBot="1">
      <c r="C58" s="219"/>
    </row>
    <row r="59" spans="1:3" ht="14.25" customHeight="1" thickBot="1">
      <c r="A59" s="136" t="s">
        <v>670</v>
      </c>
      <c r="B59" s="137"/>
      <c r="C59" s="89">
        <v>7</v>
      </c>
    </row>
    <row r="60" spans="1:3" ht="13.5" thickBot="1">
      <c r="A60" s="136" t="s">
        <v>669</v>
      </c>
      <c r="B60" s="137"/>
      <c r="C60" s="8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10/2016.(III.31.)  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C48" sqref="C48"/>
    </sheetView>
  </sheetViews>
  <sheetFormatPr defaultColWidth="9.00390625" defaultRowHeight="12.75"/>
  <cols>
    <col min="1" max="1" width="13.875" style="134" customWidth="1"/>
    <col min="2" max="2" width="79.125" style="135" customWidth="1"/>
    <col min="3" max="3" width="25.00390625" style="135" customWidth="1"/>
    <col min="4" max="16384" width="9.375" style="135" customWidth="1"/>
  </cols>
  <sheetData>
    <row r="1" spans="1:3" s="114" customFormat="1" ht="21" customHeight="1" thickBot="1">
      <c r="A1" s="113"/>
      <c r="B1" s="115"/>
      <c r="C1" s="278" t="e">
        <f>+CONCATENATE("9.3. melléklet a ……/",LEFT(#REF!,4),". (….) önkormányzati rendelethez")</f>
        <v>#REF!</v>
      </c>
    </row>
    <row r="2" spans="1:3" s="279" customFormat="1" ht="36" customHeight="1">
      <c r="A2" s="234" t="s">
        <v>157</v>
      </c>
      <c r="B2" s="206" t="s">
        <v>566</v>
      </c>
      <c r="C2" s="220" t="s">
        <v>55</v>
      </c>
    </row>
    <row r="3" spans="1:3" s="279" customFormat="1" ht="24.75" thickBot="1">
      <c r="A3" s="272" t="s">
        <v>156</v>
      </c>
      <c r="B3" s="207" t="s">
        <v>338</v>
      </c>
      <c r="C3" s="221" t="s">
        <v>46</v>
      </c>
    </row>
    <row r="4" spans="1:3" s="280" customFormat="1" ht="15.75" customHeight="1" thickBot="1">
      <c r="A4" s="117"/>
      <c r="B4" s="117"/>
      <c r="C4" s="118" t="s">
        <v>47</v>
      </c>
    </row>
    <row r="5" spans="1:3" ht="13.5" thickBot="1">
      <c r="A5" s="235" t="s">
        <v>158</v>
      </c>
      <c r="B5" s="119" t="s">
        <v>48</v>
      </c>
      <c r="C5" s="120" t="s">
        <v>49</v>
      </c>
    </row>
    <row r="6" spans="1:3" s="281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281" customFormat="1" ht="15.75" customHeight="1" thickBot="1">
      <c r="A7" s="121"/>
      <c r="B7" s="122" t="s">
        <v>50</v>
      </c>
      <c r="C7" s="123"/>
    </row>
    <row r="8" spans="1:3" s="222" customFormat="1" ht="12" customHeight="1" thickBot="1">
      <c r="A8" s="104" t="s">
        <v>12</v>
      </c>
      <c r="B8" s="124" t="s">
        <v>557</v>
      </c>
      <c r="C8" s="169">
        <f>SUM(C9:C19)</f>
        <v>159252</v>
      </c>
    </row>
    <row r="9" spans="1:3" s="222" customFormat="1" ht="12" customHeight="1">
      <c r="A9" s="273" t="s">
        <v>89</v>
      </c>
      <c r="B9" s="9" t="s">
        <v>214</v>
      </c>
      <c r="C9" s="211"/>
    </row>
    <row r="10" spans="1:3" s="222" customFormat="1" ht="12" customHeight="1">
      <c r="A10" s="274" t="s">
        <v>90</v>
      </c>
      <c r="B10" s="7" t="s">
        <v>215</v>
      </c>
      <c r="C10" s="167">
        <v>28609</v>
      </c>
    </row>
    <row r="11" spans="1:3" s="222" customFormat="1" ht="12" customHeight="1">
      <c r="A11" s="274" t="s">
        <v>91</v>
      </c>
      <c r="B11" s="7" t="s">
        <v>216</v>
      </c>
      <c r="C11" s="167">
        <v>71073</v>
      </c>
    </row>
    <row r="12" spans="1:3" s="222" customFormat="1" ht="12" customHeight="1">
      <c r="A12" s="274" t="s">
        <v>92</v>
      </c>
      <c r="B12" s="7" t="s">
        <v>217</v>
      </c>
      <c r="C12" s="167"/>
    </row>
    <row r="13" spans="1:3" s="222" customFormat="1" ht="12" customHeight="1">
      <c r="A13" s="274" t="s">
        <v>119</v>
      </c>
      <c r="B13" s="7" t="s">
        <v>218</v>
      </c>
      <c r="C13" s="167">
        <v>20243</v>
      </c>
    </row>
    <row r="14" spans="1:3" s="222" customFormat="1" ht="12" customHeight="1">
      <c r="A14" s="274" t="s">
        <v>93</v>
      </c>
      <c r="B14" s="7" t="s">
        <v>339</v>
      </c>
      <c r="C14" s="167">
        <v>24656</v>
      </c>
    </row>
    <row r="15" spans="1:3" s="222" customFormat="1" ht="12" customHeight="1">
      <c r="A15" s="274" t="s">
        <v>94</v>
      </c>
      <c r="B15" s="6" t="s">
        <v>340</v>
      </c>
      <c r="C15" s="167">
        <v>14671</v>
      </c>
    </row>
    <row r="16" spans="1:3" s="222" customFormat="1" ht="12" customHeight="1">
      <c r="A16" s="274" t="s">
        <v>104</v>
      </c>
      <c r="B16" s="7" t="s">
        <v>221</v>
      </c>
      <c r="C16" s="212"/>
    </row>
    <row r="17" spans="1:3" s="282" customFormat="1" ht="12" customHeight="1">
      <c r="A17" s="274" t="s">
        <v>105</v>
      </c>
      <c r="B17" s="7" t="s">
        <v>222</v>
      </c>
      <c r="C17" s="167"/>
    </row>
    <row r="18" spans="1:3" s="282" customFormat="1" ht="12" customHeight="1">
      <c r="A18" s="274" t="s">
        <v>106</v>
      </c>
      <c r="B18" s="7" t="s">
        <v>485</v>
      </c>
      <c r="C18" s="168"/>
    </row>
    <row r="19" spans="1:3" s="282" customFormat="1" ht="12" customHeight="1" thickBot="1">
      <c r="A19" s="274" t="s">
        <v>107</v>
      </c>
      <c r="B19" s="6" t="s">
        <v>223</v>
      </c>
      <c r="C19" s="168"/>
    </row>
    <row r="20" spans="1:3" s="222" customFormat="1" ht="12" customHeight="1" thickBot="1">
      <c r="A20" s="104" t="s">
        <v>13</v>
      </c>
      <c r="B20" s="124" t="s">
        <v>341</v>
      </c>
      <c r="C20" s="169">
        <f>SUM(C21:C23)</f>
        <v>0</v>
      </c>
    </row>
    <row r="21" spans="1:3" s="282" customFormat="1" ht="12" customHeight="1">
      <c r="A21" s="274" t="s">
        <v>95</v>
      </c>
      <c r="B21" s="8" t="s">
        <v>191</v>
      </c>
      <c r="C21" s="167"/>
    </row>
    <row r="22" spans="1:3" s="282" customFormat="1" ht="12" customHeight="1">
      <c r="A22" s="274" t="s">
        <v>96</v>
      </c>
      <c r="B22" s="7" t="s">
        <v>342</v>
      </c>
      <c r="C22" s="167"/>
    </row>
    <row r="23" spans="1:3" s="282" customFormat="1" ht="12" customHeight="1">
      <c r="A23" s="274" t="s">
        <v>97</v>
      </c>
      <c r="B23" s="7" t="s">
        <v>343</v>
      </c>
      <c r="C23" s="167"/>
    </row>
    <row r="24" spans="1:3" s="282" customFormat="1" ht="12" customHeight="1" thickBot="1">
      <c r="A24" s="274" t="s">
        <v>98</v>
      </c>
      <c r="B24" s="7" t="s">
        <v>562</v>
      </c>
      <c r="C24" s="167"/>
    </row>
    <row r="25" spans="1:3" s="282" customFormat="1" ht="12" customHeight="1" thickBot="1">
      <c r="A25" s="107" t="s">
        <v>14</v>
      </c>
      <c r="B25" s="91" t="s">
        <v>134</v>
      </c>
      <c r="C25" s="196"/>
    </row>
    <row r="26" spans="1:3" s="282" customFormat="1" ht="12" customHeight="1" thickBot="1">
      <c r="A26" s="107" t="s">
        <v>15</v>
      </c>
      <c r="B26" s="91" t="s">
        <v>563</v>
      </c>
      <c r="C26" s="169">
        <f>+C27+C28</f>
        <v>0</v>
      </c>
    </row>
    <row r="27" spans="1:3" s="282" customFormat="1" ht="12" customHeight="1">
      <c r="A27" s="275" t="s">
        <v>201</v>
      </c>
      <c r="B27" s="276" t="s">
        <v>342</v>
      </c>
      <c r="C27" s="58"/>
    </row>
    <row r="28" spans="1:3" s="282" customFormat="1" ht="12" customHeight="1">
      <c r="A28" s="275" t="s">
        <v>204</v>
      </c>
      <c r="B28" s="277" t="s">
        <v>344</v>
      </c>
      <c r="C28" s="170"/>
    </row>
    <row r="29" spans="1:3" s="282" customFormat="1" ht="12" customHeight="1" thickBot="1">
      <c r="A29" s="274" t="s">
        <v>205</v>
      </c>
      <c r="B29" s="94" t="s">
        <v>564</v>
      </c>
      <c r="C29" s="61"/>
    </row>
    <row r="30" spans="1:3" s="282" customFormat="1" ht="12" customHeight="1" thickBot="1">
      <c r="A30" s="107" t="s">
        <v>16</v>
      </c>
      <c r="B30" s="91" t="s">
        <v>345</v>
      </c>
      <c r="C30" s="169">
        <f>+C31+C32+C33</f>
        <v>0</v>
      </c>
    </row>
    <row r="31" spans="1:3" s="282" customFormat="1" ht="12" customHeight="1">
      <c r="A31" s="275" t="s">
        <v>82</v>
      </c>
      <c r="B31" s="276" t="s">
        <v>228</v>
      </c>
      <c r="C31" s="58"/>
    </row>
    <row r="32" spans="1:3" s="282" customFormat="1" ht="12" customHeight="1">
      <c r="A32" s="275" t="s">
        <v>83</v>
      </c>
      <c r="B32" s="277" t="s">
        <v>229</v>
      </c>
      <c r="C32" s="170"/>
    </row>
    <row r="33" spans="1:3" s="282" customFormat="1" ht="12" customHeight="1" thickBot="1">
      <c r="A33" s="274" t="s">
        <v>84</v>
      </c>
      <c r="B33" s="94" t="s">
        <v>230</v>
      </c>
      <c r="C33" s="61"/>
    </row>
    <row r="34" spans="1:3" s="222" customFormat="1" ht="12" customHeight="1" thickBot="1">
      <c r="A34" s="107" t="s">
        <v>17</v>
      </c>
      <c r="B34" s="91" t="s">
        <v>316</v>
      </c>
      <c r="C34" s="196"/>
    </row>
    <row r="35" spans="1:3" s="222" customFormat="1" ht="12" customHeight="1" thickBot="1">
      <c r="A35" s="107" t="s">
        <v>18</v>
      </c>
      <c r="B35" s="91" t="s">
        <v>346</v>
      </c>
      <c r="C35" s="213"/>
    </row>
    <row r="36" spans="1:3" s="222" customFormat="1" ht="12" customHeight="1" thickBot="1">
      <c r="A36" s="104" t="s">
        <v>19</v>
      </c>
      <c r="B36" s="91" t="s">
        <v>565</v>
      </c>
      <c r="C36" s="214">
        <f>+C8+C20+C25+C26+C30+C34+C35</f>
        <v>159252</v>
      </c>
    </row>
    <row r="37" spans="1:3" s="222" customFormat="1" ht="12" customHeight="1" thickBot="1">
      <c r="A37" s="125" t="s">
        <v>20</v>
      </c>
      <c r="B37" s="91" t="s">
        <v>347</v>
      </c>
      <c r="C37" s="214">
        <f>+C38+C39+C40</f>
        <v>2794</v>
      </c>
    </row>
    <row r="38" spans="1:3" s="222" customFormat="1" ht="12" customHeight="1">
      <c r="A38" s="275" t="s">
        <v>348</v>
      </c>
      <c r="B38" s="276" t="s">
        <v>173</v>
      </c>
      <c r="C38" s="58">
        <v>2794</v>
      </c>
    </row>
    <row r="39" spans="1:3" s="222" customFormat="1" ht="12" customHeight="1">
      <c r="A39" s="275" t="s">
        <v>349</v>
      </c>
      <c r="B39" s="277" t="s">
        <v>3</v>
      </c>
      <c r="C39" s="170"/>
    </row>
    <row r="40" spans="1:3" s="282" customFormat="1" ht="12" customHeight="1" thickBot="1">
      <c r="A40" s="274" t="s">
        <v>350</v>
      </c>
      <c r="B40" s="94" t="s">
        <v>351</v>
      </c>
      <c r="C40" s="61"/>
    </row>
    <row r="41" spans="1:3" s="282" customFormat="1" ht="15" customHeight="1" thickBot="1">
      <c r="A41" s="125" t="s">
        <v>21</v>
      </c>
      <c r="B41" s="126" t="s">
        <v>352</v>
      </c>
      <c r="C41" s="217">
        <f>+C36+C37</f>
        <v>162046</v>
      </c>
    </row>
    <row r="42" spans="1:3" s="282" customFormat="1" ht="15" customHeight="1">
      <c r="A42" s="127"/>
      <c r="B42" s="128"/>
      <c r="C42" s="215"/>
    </row>
    <row r="43" spans="1:3" ht="13.5" thickBot="1">
      <c r="A43" s="129"/>
      <c r="B43" s="130"/>
      <c r="C43" s="216"/>
    </row>
    <row r="44" spans="1:3" s="281" customFormat="1" ht="16.5" customHeight="1" thickBot="1">
      <c r="A44" s="131"/>
      <c r="B44" s="132" t="s">
        <v>51</v>
      </c>
      <c r="C44" s="217"/>
    </row>
    <row r="45" spans="1:3" s="283" customFormat="1" ht="12" customHeight="1" thickBot="1">
      <c r="A45" s="107" t="s">
        <v>12</v>
      </c>
      <c r="B45" s="91" t="s">
        <v>353</v>
      </c>
      <c r="C45" s="169">
        <f>SUM(C46:C50)</f>
        <v>338459</v>
      </c>
    </row>
    <row r="46" spans="1:3" ht="12" customHeight="1">
      <c r="A46" s="274" t="s">
        <v>89</v>
      </c>
      <c r="B46" s="8" t="s">
        <v>43</v>
      </c>
      <c r="C46" s="58">
        <v>60404</v>
      </c>
    </row>
    <row r="47" spans="1:3" ht="12" customHeight="1">
      <c r="A47" s="274" t="s">
        <v>90</v>
      </c>
      <c r="B47" s="7" t="s">
        <v>143</v>
      </c>
      <c r="C47" s="60">
        <v>18259</v>
      </c>
    </row>
    <row r="48" spans="1:3" ht="12" customHeight="1">
      <c r="A48" s="274" t="s">
        <v>91</v>
      </c>
      <c r="B48" s="7" t="s">
        <v>118</v>
      </c>
      <c r="C48" s="60">
        <v>259796</v>
      </c>
    </row>
    <row r="49" spans="1:3" ht="12" customHeight="1">
      <c r="A49" s="274" t="s">
        <v>92</v>
      </c>
      <c r="B49" s="7" t="s">
        <v>144</v>
      </c>
      <c r="C49" s="60"/>
    </row>
    <row r="50" spans="1:3" ht="12" customHeight="1" thickBot="1">
      <c r="A50" s="274" t="s">
        <v>119</v>
      </c>
      <c r="B50" s="7" t="s">
        <v>145</v>
      </c>
      <c r="C50" s="60"/>
    </row>
    <row r="51" spans="1:3" ht="12" customHeight="1" thickBot="1">
      <c r="A51" s="107" t="s">
        <v>13</v>
      </c>
      <c r="B51" s="91" t="s">
        <v>354</v>
      </c>
      <c r="C51" s="169">
        <f>SUM(C52:C54)</f>
        <v>1810</v>
      </c>
    </row>
    <row r="52" spans="1:3" s="283" customFormat="1" ht="12" customHeight="1">
      <c r="A52" s="274" t="s">
        <v>95</v>
      </c>
      <c r="B52" s="8" t="s">
        <v>163</v>
      </c>
      <c r="C52" s="58">
        <v>1460</v>
      </c>
    </row>
    <row r="53" spans="1:3" ht="12" customHeight="1">
      <c r="A53" s="274" t="s">
        <v>96</v>
      </c>
      <c r="B53" s="7" t="s">
        <v>147</v>
      </c>
      <c r="C53" s="60">
        <v>350</v>
      </c>
    </row>
    <row r="54" spans="1:3" ht="12" customHeight="1">
      <c r="A54" s="274" t="s">
        <v>97</v>
      </c>
      <c r="B54" s="7" t="s">
        <v>52</v>
      </c>
      <c r="C54" s="60"/>
    </row>
    <row r="55" spans="1:3" ht="12" customHeight="1" thickBot="1">
      <c r="A55" s="274" t="s">
        <v>98</v>
      </c>
      <c r="B55" s="7" t="s">
        <v>558</v>
      </c>
      <c r="C55" s="60"/>
    </row>
    <row r="56" spans="1:3" ht="15" customHeight="1" thickBot="1">
      <c r="A56" s="107" t="s">
        <v>14</v>
      </c>
      <c r="B56" s="91" t="s">
        <v>7</v>
      </c>
      <c r="C56" s="196"/>
    </row>
    <row r="57" spans="1:3" ht="13.5" thickBot="1">
      <c r="A57" s="107" t="s">
        <v>15</v>
      </c>
      <c r="B57" s="133" t="s">
        <v>559</v>
      </c>
      <c r="C57" s="218">
        <f>+C45+C51+C56</f>
        <v>340269</v>
      </c>
    </row>
    <row r="58" ht="15" customHeight="1" thickBot="1">
      <c r="C58" s="219"/>
    </row>
    <row r="59" spans="1:3" ht="14.25" customHeight="1" thickBot="1">
      <c r="A59" s="136" t="s">
        <v>555</v>
      </c>
      <c r="B59" s="137"/>
      <c r="C59" s="89">
        <v>37</v>
      </c>
    </row>
    <row r="60" spans="1:3" ht="13.5" thickBot="1">
      <c r="A60" s="136" t="s">
        <v>159</v>
      </c>
      <c r="B60" s="13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 melléklet a 10/2016.(III.31.) 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43">
      <selection activeCell="G58" sqref="G58"/>
    </sheetView>
  </sheetViews>
  <sheetFormatPr defaultColWidth="9.00390625" defaultRowHeight="12.75"/>
  <cols>
    <col min="1" max="1" width="13.875" style="134" customWidth="1"/>
    <col min="2" max="2" width="79.125" style="135" customWidth="1"/>
    <col min="3" max="3" width="25.00390625" style="135" customWidth="1"/>
    <col min="4" max="16384" width="9.375" style="135" customWidth="1"/>
  </cols>
  <sheetData>
    <row r="1" spans="1:3" s="114" customFormat="1" ht="21" customHeight="1" thickBot="1">
      <c r="A1" s="113"/>
      <c r="B1" s="115"/>
      <c r="C1" s="278" t="e">
        <f>+CONCATENATE("9.3.1. melléklet a ……/",LEFT(#REF!,4),". (….) önkormányzati rendelethez")</f>
        <v>#REF!</v>
      </c>
    </row>
    <row r="2" spans="1:3" s="279" customFormat="1" ht="34.5" customHeight="1">
      <c r="A2" s="234" t="s">
        <v>157</v>
      </c>
      <c r="B2" s="206" t="s">
        <v>566</v>
      </c>
      <c r="C2" s="220" t="s">
        <v>55</v>
      </c>
    </row>
    <row r="3" spans="1:3" s="279" customFormat="1" ht="24.75" thickBot="1">
      <c r="A3" s="272" t="s">
        <v>156</v>
      </c>
      <c r="B3" s="207" t="s">
        <v>355</v>
      </c>
      <c r="C3" s="221" t="s">
        <v>54</v>
      </c>
    </row>
    <row r="4" spans="1:3" s="280" customFormat="1" ht="15.75" customHeight="1" thickBot="1">
      <c r="A4" s="117"/>
      <c r="B4" s="117"/>
      <c r="C4" s="118" t="s">
        <v>47</v>
      </c>
    </row>
    <row r="5" spans="1:3" ht="13.5" thickBot="1">
      <c r="A5" s="235" t="s">
        <v>158</v>
      </c>
      <c r="B5" s="119" t="s">
        <v>48</v>
      </c>
      <c r="C5" s="120" t="s">
        <v>49</v>
      </c>
    </row>
    <row r="6" spans="1:3" s="281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281" customFormat="1" ht="15.75" customHeight="1" thickBot="1">
      <c r="A7" s="121"/>
      <c r="B7" s="122" t="s">
        <v>50</v>
      </c>
      <c r="C7" s="123"/>
    </row>
    <row r="8" spans="1:3" s="222" customFormat="1" ht="12" customHeight="1" thickBot="1">
      <c r="A8" s="104" t="s">
        <v>12</v>
      </c>
      <c r="B8" s="124" t="s">
        <v>557</v>
      </c>
      <c r="C8" s="169">
        <f>SUM(C9:C19)</f>
        <v>144518</v>
      </c>
    </row>
    <row r="9" spans="1:3" s="222" customFormat="1" ht="12" customHeight="1">
      <c r="A9" s="273" t="s">
        <v>89</v>
      </c>
      <c r="B9" s="9" t="s">
        <v>214</v>
      </c>
      <c r="C9" s="211"/>
    </row>
    <row r="10" spans="1:3" s="222" customFormat="1" ht="12" customHeight="1">
      <c r="A10" s="274" t="s">
        <v>90</v>
      </c>
      <c r="B10" s="7" t="s">
        <v>215</v>
      </c>
      <c r="C10" s="167">
        <v>13900</v>
      </c>
    </row>
    <row r="11" spans="1:3" s="222" customFormat="1" ht="12" customHeight="1">
      <c r="A11" s="274" t="s">
        <v>91</v>
      </c>
      <c r="B11" s="7" t="s">
        <v>216</v>
      </c>
      <c r="C11" s="167">
        <v>71053</v>
      </c>
    </row>
    <row r="12" spans="1:3" s="222" customFormat="1" ht="12" customHeight="1">
      <c r="A12" s="274" t="s">
        <v>92</v>
      </c>
      <c r="B12" s="7" t="s">
        <v>217</v>
      </c>
      <c r="C12" s="167"/>
    </row>
    <row r="13" spans="1:3" s="222" customFormat="1" ht="12" customHeight="1">
      <c r="A13" s="274" t="s">
        <v>119</v>
      </c>
      <c r="B13" s="7" t="s">
        <v>218</v>
      </c>
      <c r="C13" s="167">
        <v>20243</v>
      </c>
    </row>
    <row r="14" spans="1:3" s="222" customFormat="1" ht="12" customHeight="1">
      <c r="A14" s="274" t="s">
        <v>93</v>
      </c>
      <c r="B14" s="7" t="s">
        <v>339</v>
      </c>
      <c r="C14" s="167">
        <v>24651</v>
      </c>
    </row>
    <row r="15" spans="1:3" s="222" customFormat="1" ht="12" customHeight="1">
      <c r="A15" s="274" t="s">
        <v>94</v>
      </c>
      <c r="B15" s="6" t="s">
        <v>340</v>
      </c>
      <c r="C15" s="167">
        <v>14671</v>
      </c>
    </row>
    <row r="16" spans="1:3" s="222" customFormat="1" ht="12" customHeight="1">
      <c r="A16" s="274" t="s">
        <v>104</v>
      </c>
      <c r="B16" s="7" t="s">
        <v>221</v>
      </c>
      <c r="C16" s="212"/>
    </row>
    <row r="17" spans="1:3" s="282" customFormat="1" ht="12" customHeight="1">
      <c r="A17" s="274" t="s">
        <v>105</v>
      </c>
      <c r="B17" s="7" t="s">
        <v>222</v>
      </c>
      <c r="C17" s="167"/>
    </row>
    <row r="18" spans="1:3" s="282" customFormat="1" ht="12" customHeight="1">
      <c r="A18" s="274" t="s">
        <v>106</v>
      </c>
      <c r="B18" s="7" t="s">
        <v>485</v>
      </c>
      <c r="C18" s="168"/>
    </row>
    <row r="19" spans="1:3" s="282" customFormat="1" ht="12" customHeight="1" thickBot="1">
      <c r="A19" s="274" t="s">
        <v>107</v>
      </c>
      <c r="B19" s="6" t="s">
        <v>223</v>
      </c>
      <c r="C19" s="168"/>
    </row>
    <row r="20" spans="1:3" s="222" customFormat="1" ht="12" customHeight="1" thickBot="1">
      <c r="A20" s="104" t="s">
        <v>13</v>
      </c>
      <c r="B20" s="124" t="s">
        <v>341</v>
      </c>
      <c r="C20" s="169">
        <f>SUM(C21:C23)</f>
        <v>0</v>
      </c>
    </row>
    <row r="21" spans="1:3" s="282" customFormat="1" ht="12" customHeight="1">
      <c r="A21" s="274" t="s">
        <v>95</v>
      </c>
      <c r="B21" s="8" t="s">
        <v>191</v>
      </c>
      <c r="C21" s="167"/>
    </row>
    <row r="22" spans="1:3" s="282" customFormat="1" ht="12" customHeight="1">
      <c r="A22" s="274" t="s">
        <v>96</v>
      </c>
      <c r="B22" s="7" t="s">
        <v>342</v>
      </c>
      <c r="C22" s="167"/>
    </row>
    <row r="23" spans="1:3" s="282" customFormat="1" ht="12" customHeight="1">
      <c r="A23" s="274" t="s">
        <v>97</v>
      </c>
      <c r="B23" s="7" t="s">
        <v>343</v>
      </c>
      <c r="C23" s="167"/>
    </row>
    <row r="24" spans="1:3" s="282" customFormat="1" ht="12" customHeight="1" thickBot="1">
      <c r="A24" s="274" t="s">
        <v>98</v>
      </c>
      <c r="B24" s="7" t="s">
        <v>562</v>
      </c>
      <c r="C24" s="167"/>
    </row>
    <row r="25" spans="1:3" s="282" customFormat="1" ht="12" customHeight="1" thickBot="1">
      <c r="A25" s="107" t="s">
        <v>14</v>
      </c>
      <c r="B25" s="91" t="s">
        <v>134</v>
      </c>
      <c r="C25" s="196"/>
    </row>
    <row r="26" spans="1:3" s="282" customFormat="1" ht="12" customHeight="1" thickBot="1">
      <c r="A26" s="107" t="s">
        <v>15</v>
      </c>
      <c r="B26" s="91" t="s">
        <v>563</v>
      </c>
      <c r="C26" s="169">
        <f>+C27+C28</f>
        <v>0</v>
      </c>
    </row>
    <row r="27" spans="1:3" s="282" customFormat="1" ht="12" customHeight="1">
      <c r="A27" s="275" t="s">
        <v>201</v>
      </c>
      <c r="B27" s="276" t="s">
        <v>342</v>
      </c>
      <c r="C27" s="58"/>
    </row>
    <row r="28" spans="1:3" s="282" customFormat="1" ht="12" customHeight="1">
      <c r="A28" s="275" t="s">
        <v>204</v>
      </c>
      <c r="B28" s="277" t="s">
        <v>344</v>
      </c>
      <c r="C28" s="170"/>
    </row>
    <row r="29" spans="1:3" s="282" customFormat="1" ht="12" customHeight="1" thickBot="1">
      <c r="A29" s="274" t="s">
        <v>205</v>
      </c>
      <c r="B29" s="94" t="s">
        <v>564</v>
      </c>
      <c r="C29" s="61"/>
    </row>
    <row r="30" spans="1:3" s="282" customFormat="1" ht="12" customHeight="1" thickBot="1">
      <c r="A30" s="107" t="s">
        <v>16</v>
      </c>
      <c r="B30" s="91" t="s">
        <v>345</v>
      </c>
      <c r="C30" s="169">
        <f>+C31+C32+C33</f>
        <v>0</v>
      </c>
    </row>
    <row r="31" spans="1:3" s="282" customFormat="1" ht="12" customHeight="1">
      <c r="A31" s="275" t="s">
        <v>82</v>
      </c>
      <c r="B31" s="276" t="s">
        <v>228</v>
      </c>
      <c r="C31" s="58"/>
    </row>
    <row r="32" spans="1:3" s="282" customFormat="1" ht="12" customHeight="1">
      <c r="A32" s="275" t="s">
        <v>83</v>
      </c>
      <c r="B32" s="277" t="s">
        <v>229</v>
      </c>
      <c r="C32" s="170"/>
    </row>
    <row r="33" spans="1:3" s="282" customFormat="1" ht="12" customHeight="1" thickBot="1">
      <c r="A33" s="274" t="s">
        <v>84</v>
      </c>
      <c r="B33" s="94" t="s">
        <v>230</v>
      </c>
      <c r="C33" s="61"/>
    </row>
    <row r="34" spans="1:3" s="222" customFormat="1" ht="12" customHeight="1" thickBot="1">
      <c r="A34" s="107" t="s">
        <v>17</v>
      </c>
      <c r="B34" s="91" t="s">
        <v>316</v>
      </c>
      <c r="C34" s="196"/>
    </row>
    <row r="35" spans="1:3" s="222" customFormat="1" ht="12" customHeight="1" thickBot="1">
      <c r="A35" s="107" t="s">
        <v>18</v>
      </c>
      <c r="B35" s="91" t="s">
        <v>346</v>
      </c>
      <c r="C35" s="213"/>
    </row>
    <row r="36" spans="1:3" s="222" customFormat="1" ht="12" customHeight="1" thickBot="1">
      <c r="A36" s="104" t="s">
        <v>19</v>
      </c>
      <c r="B36" s="91" t="s">
        <v>565</v>
      </c>
      <c r="C36" s="214">
        <f>+C8+C20+C25+C26+C30+C34+C35</f>
        <v>144518</v>
      </c>
    </row>
    <row r="37" spans="1:3" s="222" customFormat="1" ht="12" customHeight="1" thickBot="1">
      <c r="A37" s="125" t="s">
        <v>20</v>
      </c>
      <c r="B37" s="91" t="s">
        <v>347</v>
      </c>
      <c r="C37" s="214">
        <f>+C38+C39+C40</f>
        <v>2794</v>
      </c>
    </row>
    <row r="38" spans="1:3" s="222" customFormat="1" ht="12" customHeight="1">
      <c r="A38" s="275" t="s">
        <v>348</v>
      </c>
      <c r="B38" s="276" t="s">
        <v>173</v>
      </c>
      <c r="C38" s="58">
        <v>2794</v>
      </c>
    </row>
    <row r="39" spans="1:3" s="222" customFormat="1" ht="12" customHeight="1">
      <c r="A39" s="275" t="s">
        <v>349</v>
      </c>
      <c r="B39" s="277" t="s">
        <v>3</v>
      </c>
      <c r="C39" s="170"/>
    </row>
    <row r="40" spans="1:3" s="282" customFormat="1" ht="12" customHeight="1" thickBot="1">
      <c r="A40" s="274" t="s">
        <v>350</v>
      </c>
      <c r="B40" s="94" t="s">
        <v>351</v>
      </c>
      <c r="C40" s="61"/>
    </row>
    <row r="41" spans="1:3" s="282" customFormat="1" ht="15" customHeight="1" thickBot="1">
      <c r="A41" s="125" t="s">
        <v>21</v>
      </c>
      <c r="B41" s="126" t="s">
        <v>352</v>
      </c>
      <c r="C41" s="217">
        <f>+C36+C37</f>
        <v>147312</v>
      </c>
    </row>
    <row r="42" spans="1:3" s="282" customFormat="1" ht="15" customHeight="1">
      <c r="A42" s="127"/>
      <c r="B42" s="128"/>
      <c r="C42" s="215"/>
    </row>
    <row r="43" spans="1:3" ht="13.5" thickBot="1">
      <c r="A43" s="129"/>
      <c r="B43" s="130"/>
      <c r="C43" s="216"/>
    </row>
    <row r="44" spans="1:3" s="281" customFormat="1" ht="16.5" customHeight="1" thickBot="1">
      <c r="A44" s="131"/>
      <c r="B44" s="132" t="s">
        <v>51</v>
      </c>
      <c r="C44" s="217"/>
    </row>
    <row r="45" spans="1:3" s="283" customFormat="1" ht="12" customHeight="1" thickBot="1">
      <c r="A45" s="107" t="s">
        <v>12</v>
      </c>
      <c r="B45" s="91" t="s">
        <v>353</v>
      </c>
      <c r="C45" s="169">
        <f>SUM(C46:C50)</f>
        <v>313895</v>
      </c>
    </row>
    <row r="46" spans="1:3" ht="12" customHeight="1">
      <c r="A46" s="274" t="s">
        <v>89</v>
      </c>
      <c r="B46" s="8" t="s">
        <v>43</v>
      </c>
      <c r="C46" s="58">
        <f>54236</f>
        <v>54236</v>
      </c>
    </row>
    <row r="47" spans="1:3" ht="12" customHeight="1">
      <c r="A47" s="274" t="s">
        <v>90</v>
      </c>
      <c r="B47" s="7" t="s">
        <v>143</v>
      </c>
      <c r="C47" s="60">
        <f>16546</f>
        <v>16546</v>
      </c>
    </row>
    <row r="48" spans="1:3" ht="12" customHeight="1">
      <c r="A48" s="274" t="s">
        <v>91</v>
      </c>
      <c r="B48" s="7" t="s">
        <v>118</v>
      </c>
      <c r="C48" s="60">
        <f>243113</f>
        <v>243113</v>
      </c>
    </row>
    <row r="49" spans="1:3" ht="12" customHeight="1">
      <c r="A49" s="274" t="s">
        <v>92</v>
      </c>
      <c r="B49" s="7" t="s">
        <v>144</v>
      </c>
      <c r="C49" s="60"/>
    </row>
    <row r="50" spans="1:3" ht="12" customHeight="1" thickBot="1">
      <c r="A50" s="274" t="s">
        <v>119</v>
      </c>
      <c r="B50" s="7" t="s">
        <v>145</v>
      </c>
      <c r="C50" s="60"/>
    </row>
    <row r="51" spans="1:3" ht="12" customHeight="1" thickBot="1">
      <c r="A51" s="107" t="s">
        <v>13</v>
      </c>
      <c r="B51" s="91" t="s">
        <v>354</v>
      </c>
      <c r="C51" s="169">
        <f>SUM(C52:C54)</f>
        <v>1810</v>
      </c>
    </row>
    <row r="52" spans="1:3" s="283" customFormat="1" ht="12" customHeight="1">
      <c r="A52" s="274" t="s">
        <v>95</v>
      </c>
      <c r="B52" s="8" t="s">
        <v>163</v>
      </c>
      <c r="C52" s="58">
        <v>1460</v>
      </c>
    </row>
    <row r="53" spans="1:3" ht="12" customHeight="1">
      <c r="A53" s="274" t="s">
        <v>96</v>
      </c>
      <c r="B53" s="7" t="s">
        <v>147</v>
      </c>
      <c r="C53" s="60">
        <v>350</v>
      </c>
    </row>
    <row r="54" spans="1:3" ht="12" customHeight="1">
      <c r="A54" s="274" t="s">
        <v>97</v>
      </c>
      <c r="B54" s="7" t="s">
        <v>52</v>
      </c>
      <c r="C54" s="60"/>
    </row>
    <row r="55" spans="1:3" ht="12" customHeight="1" thickBot="1">
      <c r="A55" s="274" t="s">
        <v>98</v>
      </c>
      <c r="B55" s="7" t="s">
        <v>558</v>
      </c>
      <c r="C55" s="60"/>
    </row>
    <row r="56" spans="1:3" ht="15" customHeight="1" thickBot="1">
      <c r="A56" s="107" t="s">
        <v>14</v>
      </c>
      <c r="B56" s="91" t="s">
        <v>7</v>
      </c>
      <c r="C56" s="196"/>
    </row>
    <row r="57" spans="1:3" ht="13.5" thickBot="1">
      <c r="A57" s="107" t="s">
        <v>15</v>
      </c>
      <c r="B57" s="133" t="s">
        <v>559</v>
      </c>
      <c r="C57" s="218">
        <f>+C45+C51+C56</f>
        <v>315705</v>
      </c>
    </row>
    <row r="58" ht="15" customHeight="1" thickBot="1">
      <c r="C58" s="219"/>
    </row>
    <row r="59" spans="1:3" ht="14.25" customHeight="1" thickBot="1">
      <c r="A59" s="136" t="s">
        <v>555</v>
      </c>
      <c r="B59" s="137"/>
      <c r="C59" s="539">
        <v>32.5</v>
      </c>
    </row>
    <row r="60" spans="1:3" ht="13.5" thickBot="1">
      <c r="A60" s="136" t="s">
        <v>159</v>
      </c>
      <c r="B60" s="137"/>
      <c r="C60" s="8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 melléklet a 10/2016.(III.31.)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34">
      <selection activeCell="F23" sqref="E23:F23"/>
    </sheetView>
  </sheetViews>
  <sheetFormatPr defaultColWidth="9.00390625" defaultRowHeight="12.75"/>
  <cols>
    <col min="1" max="1" width="13.875" style="134" customWidth="1"/>
    <col min="2" max="2" width="79.125" style="135" customWidth="1"/>
    <col min="3" max="3" width="25.00390625" style="135" customWidth="1"/>
    <col min="4" max="16384" width="9.375" style="135" customWidth="1"/>
  </cols>
  <sheetData>
    <row r="1" spans="1:3" s="114" customFormat="1" ht="21" customHeight="1" thickBot="1">
      <c r="A1" s="113"/>
      <c r="B1" s="115"/>
      <c r="C1" s="278" t="e">
        <f>+CONCATENATE("9.3. melléklet a ……/",LEFT(#REF!,4),". (….) önkormányzati rendelethez")</f>
        <v>#REF!</v>
      </c>
    </row>
    <row r="2" spans="1:3" s="279" customFormat="1" ht="33.75" customHeight="1">
      <c r="A2" s="234" t="s">
        <v>157</v>
      </c>
      <c r="B2" s="206" t="s">
        <v>633</v>
      </c>
      <c r="C2" s="220" t="s">
        <v>55</v>
      </c>
    </row>
    <row r="3" spans="1:3" s="279" customFormat="1" ht="24.75" thickBot="1">
      <c r="A3" s="272" t="s">
        <v>156</v>
      </c>
      <c r="B3" s="207" t="s">
        <v>338</v>
      </c>
      <c r="C3" s="221" t="s">
        <v>46</v>
      </c>
    </row>
    <row r="4" spans="1:3" s="280" customFormat="1" ht="15.75" customHeight="1" thickBot="1">
      <c r="A4" s="117"/>
      <c r="B4" s="117"/>
      <c r="C4" s="118" t="s">
        <v>47</v>
      </c>
    </row>
    <row r="5" spans="1:3" ht="13.5" thickBot="1">
      <c r="A5" s="235" t="s">
        <v>158</v>
      </c>
      <c r="B5" s="119" t="s">
        <v>48</v>
      </c>
      <c r="C5" s="120" t="s">
        <v>49</v>
      </c>
    </row>
    <row r="6" spans="1:3" s="281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281" customFormat="1" ht="15.75" customHeight="1" thickBot="1">
      <c r="A7" s="121"/>
      <c r="B7" s="122" t="s">
        <v>50</v>
      </c>
      <c r="C7" s="123"/>
    </row>
    <row r="8" spans="1:3" s="222" customFormat="1" ht="12" customHeight="1" thickBot="1">
      <c r="A8" s="104" t="s">
        <v>12</v>
      </c>
      <c r="B8" s="124" t="s">
        <v>557</v>
      </c>
      <c r="C8" s="169">
        <f>SUM(C9:C19)</f>
        <v>192361</v>
      </c>
    </row>
    <row r="9" spans="1:3" s="222" customFormat="1" ht="12" customHeight="1">
      <c r="A9" s="273" t="s">
        <v>89</v>
      </c>
      <c r="B9" s="9" t="s">
        <v>214</v>
      </c>
      <c r="C9" s="211"/>
    </row>
    <row r="10" spans="1:3" s="222" customFormat="1" ht="12" customHeight="1">
      <c r="A10" s="274" t="s">
        <v>90</v>
      </c>
      <c r="B10" s="7" t="s">
        <v>215</v>
      </c>
      <c r="C10" s="167">
        <v>24355</v>
      </c>
    </row>
    <row r="11" spans="1:3" s="222" customFormat="1" ht="12" customHeight="1">
      <c r="A11" s="274" t="s">
        <v>91</v>
      </c>
      <c r="B11" s="7" t="s">
        <v>216</v>
      </c>
      <c r="C11" s="167">
        <v>10560</v>
      </c>
    </row>
    <row r="12" spans="1:3" s="222" customFormat="1" ht="12" customHeight="1">
      <c r="A12" s="274" t="s">
        <v>92</v>
      </c>
      <c r="B12" s="7" t="s">
        <v>217</v>
      </c>
      <c r="C12" s="167"/>
    </row>
    <row r="13" spans="1:3" s="222" customFormat="1" ht="12" customHeight="1">
      <c r="A13" s="274" t="s">
        <v>119</v>
      </c>
      <c r="B13" s="7" t="s">
        <v>218</v>
      </c>
      <c r="C13" s="167">
        <v>151749</v>
      </c>
    </row>
    <row r="14" spans="1:3" s="222" customFormat="1" ht="12" customHeight="1">
      <c r="A14" s="274" t="s">
        <v>93</v>
      </c>
      <c r="B14" s="7" t="s">
        <v>339</v>
      </c>
      <c r="C14" s="167">
        <v>5697</v>
      </c>
    </row>
    <row r="15" spans="1:3" s="222" customFormat="1" ht="12" customHeight="1">
      <c r="A15" s="274" t="s">
        <v>94</v>
      </c>
      <c r="B15" s="6" t="s">
        <v>340</v>
      </c>
      <c r="C15" s="167"/>
    </row>
    <row r="16" spans="1:3" s="222" customFormat="1" ht="12" customHeight="1">
      <c r="A16" s="274" t="s">
        <v>104</v>
      </c>
      <c r="B16" s="7" t="s">
        <v>221</v>
      </c>
      <c r="C16" s="212"/>
    </row>
    <row r="17" spans="1:3" s="282" customFormat="1" ht="12" customHeight="1">
      <c r="A17" s="274" t="s">
        <v>105</v>
      </c>
      <c r="B17" s="7" t="s">
        <v>222</v>
      </c>
      <c r="C17" s="167"/>
    </row>
    <row r="18" spans="1:3" s="282" customFormat="1" ht="12" customHeight="1">
      <c r="A18" s="274" t="s">
        <v>106</v>
      </c>
      <c r="B18" s="7" t="s">
        <v>485</v>
      </c>
      <c r="C18" s="168"/>
    </row>
    <row r="19" spans="1:3" s="282" customFormat="1" ht="12" customHeight="1" thickBot="1">
      <c r="A19" s="274" t="s">
        <v>107</v>
      </c>
      <c r="B19" s="6" t="s">
        <v>223</v>
      </c>
      <c r="C19" s="168"/>
    </row>
    <row r="20" spans="1:3" s="222" customFormat="1" ht="12" customHeight="1" thickBot="1">
      <c r="A20" s="104" t="s">
        <v>13</v>
      </c>
      <c r="B20" s="124" t="s">
        <v>341</v>
      </c>
      <c r="C20" s="169">
        <f>SUM(C21:C23)</f>
        <v>6996</v>
      </c>
    </row>
    <row r="21" spans="1:3" s="282" customFormat="1" ht="12" customHeight="1">
      <c r="A21" s="274" t="s">
        <v>95</v>
      </c>
      <c r="B21" s="8" t="s">
        <v>191</v>
      </c>
      <c r="C21" s="167"/>
    </row>
    <row r="22" spans="1:3" s="282" customFormat="1" ht="12" customHeight="1">
      <c r="A22" s="274" t="s">
        <v>96</v>
      </c>
      <c r="B22" s="7" t="s">
        <v>342</v>
      </c>
      <c r="C22" s="167"/>
    </row>
    <row r="23" spans="1:3" s="282" customFormat="1" ht="12" customHeight="1">
      <c r="A23" s="274" t="s">
        <v>97</v>
      </c>
      <c r="B23" s="7" t="s">
        <v>343</v>
      </c>
      <c r="C23" s="167">
        <v>6996</v>
      </c>
    </row>
    <row r="24" spans="1:3" s="282" customFormat="1" ht="12" customHeight="1" thickBot="1">
      <c r="A24" s="274" t="s">
        <v>98</v>
      </c>
      <c r="B24" s="7" t="s">
        <v>562</v>
      </c>
      <c r="C24" s="167"/>
    </row>
    <row r="25" spans="1:3" s="282" customFormat="1" ht="12" customHeight="1" thickBot="1">
      <c r="A25" s="107" t="s">
        <v>14</v>
      </c>
      <c r="B25" s="91" t="s">
        <v>134</v>
      </c>
      <c r="C25" s="196"/>
    </row>
    <row r="26" spans="1:3" s="282" customFormat="1" ht="12" customHeight="1" thickBot="1">
      <c r="A26" s="107" t="s">
        <v>15</v>
      </c>
      <c r="B26" s="91" t="s">
        <v>563</v>
      </c>
      <c r="C26" s="169">
        <f>+C27+C28</f>
        <v>0</v>
      </c>
    </row>
    <row r="27" spans="1:3" s="282" customFormat="1" ht="12" customHeight="1">
      <c r="A27" s="275" t="s">
        <v>201</v>
      </c>
      <c r="B27" s="276" t="s">
        <v>342</v>
      </c>
      <c r="C27" s="58"/>
    </row>
    <row r="28" spans="1:3" s="282" customFormat="1" ht="12" customHeight="1">
      <c r="A28" s="275" t="s">
        <v>204</v>
      </c>
      <c r="B28" s="277" t="s">
        <v>344</v>
      </c>
      <c r="C28" s="170"/>
    </row>
    <row r="29" spans="1:3" s="282" customFormat="1" ht="12" customHeight="1" thickBot="1">
      <c r="A29" s="274" t="s">
        <v>205</v>
      </c>
      <c r="B29" s="94" t="s">
        <v>564</v>
      </c>
      <c r="C29" s="61"/>
    </row>
    <row r="30" spans="1:3" s="282" customFormat="1" ht="12" customHeight="1" thickBot="1">
      <c r="A30" s="107" t="s">
        <v>16</v>
      </c>
      <c r="B30" s="91" t="s">
        <v>345</v>
      </c>
      <c r="C30" s="169">
        <f>+C31+C32+C33</f>
        <v>0</v>
      </c>
    </row>
    <row r="31" spans="1:3" s="282" customFormat="1" ht="12" customHeight="1">
      <c r="A31" s="275" t="s">
        <v>82</v>
      </c>
      <c r="B31" s="276" t="s">
        <v>228</v>
      </c>
      <c r="C31" s="58"/>
    </row>
    <row r="32" spans="1:3" s="282" customFormat="1" ht="12" customHeight="1">
      <c r="A32" s="275" t="s">
        <v>83</v>
      </c>
      <c r="B32" s="277" t="s">
        <v>229</v>
      </c>
      <c r="C32" s="170"/>
    </row>
    <row r="33" spans="1:3" s="282" customFormat="1" ht="12" customHeight="1" thickBot="1">
      <c r="A33" s="274" t="s">
        <v>84</v>
      </c>
      <c r="B33" s="94" t="s">
        <v>230</v>
      </c>
      <c r="C33" s="61"/>
    </row>
    <row r="34" spans="1:3" s="222" customFormat="1" ht="12" customHeight="1" thickBot="1">
      <c r="A34" s="107" t="s">
        <v>17</v>
      </c>
      <c r="B34" s="91" t="s">
        <v>316</v>
      </c>
      <c r="C34" s="196"/>
    </row>
    <row r="35" spans="1:3" s="222" customFormat="1" ht="12" customHeight="1" thickBot="1">
      <c r="A35" s="107" t="s">
        <v>18</v>
      </c>
      <c r="B35" s="91" t="s">
        <v>346</v>
      </c>
      <c r="C35" s="213"/>
    </row>
    <row r="36" spans="1:3" s="222" customFormat="1" ht="12" customHeight="1" thickBot="1">
      <c r="A36" s="104" t="s">
        <v>19</v>
      </c>
      <c r="B36" s="91" t="s">
        <v>565</v>
      </c>
      <c r="C36" s="214">
        <f>+C8+C20+C25+C26+C30+C34+C35</f>
        <v>199357</v>
      </c>
    </row>
    <row r="37" spans="1:3" s="222" customFormat="1" ht="12" customHeight="1" thickBot="1">
      <c r="A37" s="125" t="s">
        <v>20</v>
      </c>
      <c r="B37" s="91" t="s">
        <v>347</v>
      </c>
      <c r="C37" s="214">
        <f>+C38+C39+C40</f>
        <v>3938</v>
      </c>
    </row>
    <row r="38" spans="1:3" s="222" customFormat="1" ht="12" customHeight="1">
      <c r="A38" s="275" t="s">
        <v>348</v>
      </c>
      <c r="B38" s="276" t="s">
        <v>173</v>
      </c>
      <c r="C38" s="58">
        <v>3938</v>
      </c>
    </row>
    <row r="39" spans="1:3" s="222" customFormat="1" ht="12" customHeight="1">
      <c r="A39" s="275" t="s">
        <v>349</v>
      </c>
      <c r="B39" s="277" t="s">
        <v>3</v>
      </c>
      <c r="C39" s="170"/>
    </row>
    <row r="40" spans="1:3" s="282" customFormat="1" ht="12" customHeight="1" thickBot="1">
      <c r="A40" s="274" t="s">
        <v>350</v>
      </c>
      <c r="B40" s="94" t="s">
        <v>351</v>
      </c>
      <c r="C40" s="61"/>
    </row>
    <row r="41" spans="1:3" s="282" customFormat="1" ht="15" customHeight="1" thickBot="1">
      <c r="A41" s="125" t="s">
        <v>21</v>
      </c>
      <c r="B41" s="126" t="s">
        <v>352</v>
      </c>
      <c r="C41" s="217">
        <f>+C36+C37</f>
        <v>203295</v>
      </c>
    </row>
    <row r="42" spans="1:3" s="282" customFormat="1" ht="15" customHeight="1">
      <c r="A42" s="127"/>
      <c r="B42" s="128"/>
      <c r="C42" s="215"/>
    </row>
    <row r="43" spans="1:3" ht="13.5" thickBot="1">
      <c r="A43" s="129"/>
      <c r="B43" s="130"/>
      <c r="C43" s="216"/>
    </row>
    <row r="44" spans="1:3" s="281" customFormat="1" ht="16.5" customHeight="1" thickBot="1">
      <c r="A44" s="131"/>
      <c r="B44" s="132" t="s">
        <v>51</v>
      </c>
      <c r="C44" s="217"/>
    </row>
    <row r="45" spans="1:3" s="283" customFormat="1" ht="12" customHeight="1" thickBot="1">
      <c r="A45" s="107" t="s">
        <v>12</v>
      </c>
      <c r="B45" s="91" t="s">
        <v>353</v>
      </c>
      <c r="C45" s="169">
        <f>SUM(C46:C50)</f>
        <v>526647</v>
      </c>
    </row>
    <row r="46" spans="1:3" ht="12" customHeight="1">
      <c r="A46" s="274" t="s">
        <v>89</v>
      </c>
      <c r="B46" s="8" t="s">
        <v>43</v>
      </c>
      <c r="C46" s="58">
        <v>265923</v>
      </c>
    </row>
    <row r="47" spans="1:3" ht="12" customHeight="1">
      <c r="A47" s="274" t="s">
        <v>90</v>
      </c>
      <c r="B47" s="7" t="s">
        <v>143</v>
      </c>
      <c r="C47" s="60">
        <v>74383</v>
      </c>
    </row>
    <row r="48" spans="1:3" ht="12" customHeight="1">
      <c r="A48" s="274" t="s">
        <v>91</v>
      </c>
      <c r="B48" s="7" t="s">
        <v>118</v>
      </c>
      <c r="C48" s="60">
        <v>186341</v>
      </c>
    </row>
    <row r="49" spans="1:3" ht="12" customHeight="1">
      <c r="A49" s="274" t="s">
        <v>92</v>
      </c>
      <c r="B49" s="7" t="s">
        <v>144</v>
      </c>
      <c r="C49" s="60"/>
    </row>
    <row r="50" spans="1:3" ht="12" customHeight="1" thickBot="1">
      <c r="A50" s="274" t="s">
        <v>119</v>
      </c>
      <c r="B50" s="7" t="s">
        <v>145</v>
      </c>
      <c r="C50" s="60"/>
    </row>
    <row r="51" spans="1:3" ht="12" customHeight="1" thickBot="1">
      <c r="A51" s="107" t="s">
        <v>13</v>
      </c>
      <c r="B51" s="91" t="s">
        <v>354</v>
      </c>
      <c r="C51" s="169">
        <f>SUM(C52:C54)</f>
        <v>9143</v>
      </c>
    </row>
    <row r="52" spans="1:3" s="283" customFormat="1" ht="12" customHeight="1">
      <c r="A52" s="274" t="s">
        <v>95</v>
      </c>
      <c r="B52" s="8" t="s">
        <v>163</v>
      </c>
      <c r="C52" s="58">
        <v>9143</v>
      </c>
    </row>
    <row r="53" spans="1:3" ht="12" customHeight="1">
      <c r="A53" s="274" t="s">
        <v>96</v>
      </c>
      <c r="B53" s="7" t="s">
        <v>147</v>
      </c>
      <c r="C53" s="60"/>
    </row>
    <row r="54" spans="1:3" ht="12" customHeight="1">
      <c r="A54" s="274" t="s">
        <v>97</v>
      </c>
      <c r="B54" s="7" t="s">
        <v>52</v>
      </c>
      <c r="C54" s="60"/>
    </row>
    <row r="55" spans="1:3" ht="12" customHeight="1" thickBot="1">
      <c r="A55" s="274" t="s">
        <v>98</v>
      </c>
      <c r="B55" s="7" t="s">
        <v>558</v>
      </c>
      <c r="C55" s="60"/>
    </row>
    <row r="56" spans="1:3" ht="15" customHeight="1" thickBot="1">
      <c r="A56" s="107" t="s">
        <v>14</v>
      </c>
      <c r="B56" s="91" t="s">
        <v>7</v>
      </c>
      <c r="C56" s="196"/>
    </row>
    <row r="57" spans="1:3" ht="13.5" thickBot="1">
      <c r="A57" s="107" t="s">
        <v>15</v>
      </c>
      <c r="B57" s="133" t="s">
        <v>559</v>
      </c>
      <c r="C57" s="218">
        <f>+C45+C51+C56</f>
        <v>535790</v>
      </c>
    </row>
    <row r="58" ht="15" customHeight="1" thickBot="1">
      <c r="C58" s="219"/>
    </row>
    <row r="59" spans="1:3" ht="14.25" customHeight="1" thickBot="1">
      <c r="A59" s="136" t="s">
        <v>555</v>
      </c>
      <c r="B59" s="137"/>
      <c r="C59" s="539">
        <v>145.8</v>
      </c>
    </row>
    <row r="60" spans="1:3" ht="13.5" thickBot="1">
      <c r="A60" s="136" t="s">
        <v>578</v>
      </c>
      <c r="B60" s="137"/>
      <c r="C60" s="89">
        <v>4</v>
      </c>
    </row>
    <row r="61" spans="1:3" ht="13.5" thickBot="1">
      <c r="A61" s="136" t="s">
        <v>581</v>
      </c>
      <c r="B61" s="137"/>
      <c r="C61" s="89">
        <v>32</v>
      </c>
    </row>
    <row r="62" spans="1:3" ht="13.5" thickBot="1">
      <c r="A62" s="671" t="s">
        <v>582</v>
      </c>
      <c r="B62" s="672"/>
      <c r="C62" s="89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 melléklet a 10/2016.(III.31.)  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40">
      <selection activeCell="E25" sqref="E25"/>
    </sheetView>
  </sheetViews>
  <sheetFormatPr defaultColWidth="9.00390625" defaultRowHeight="12.75"/>
  <cols>
    <col min="1" max="1" width="13.875" style="134" customWidth="1"/>
    <col min="2" max="2" width="79.125" style="135" customWidth="1"/>
    <col min="3" max="3" width="25.00390625" style="135" customWidth="1"/>
    <col min="4" max="16384" width="9.375" style="135" customWidth="1"/>
  </cols>
  <sheetData>
    <row r="1" spans="1:3" s="114" customFormat="1" ht="21" customHeight="1" thickBot="1">
      <c r="A1" s="113"/>
      <c r="B1" s="115"/>
      <c r="C1" s="278" t="e">
        <f>+CONCATENATE("9.3.2. melléklet a ……/",LEFT(#REF!,4),". (….) önkormányzati rendelethez")</f>
        <v>#REF!</v>
      </c>
    </row>
    <row r="2" spans="1:3" s="279" customFormat="1" ht="34.5" customHeight="1">
      <c r="A2" s="234" t="s">
        <v>157</v>
      </c>
      <c r="B2" s="206" t="s">
        <v>633</v>
      </c>
      <c r="C2" s="220" t="s">
        <v>55</v>
      </c>
    </row>
    <row r="3" spans="1:3" s="279" customFormat="1" ht="24.75" thickBot="1">
      <c r="A3" s="272" t="s">
        <v>156</v>
      </c>
      <c r="B3" s="207" t="s">
        <v>356</v>
      </c>
      <c r="C3" s="221" t="s">
        <v>55</v>
      </c>
    </row>
    <row r="4" spans="1:3" s="280" customFormat="1" ht="15.75" customHeight="1" thickBot="1">
      <c r="A4" s="117"/>
      <c r="B4" s="117"/>
      <c r="C4" s="118" t="s">
        <v>47</v>
      </c>
    </row>
    <row r="5" spans="1:3" ht="13.5" thickBot="1">
      <c r="A5" s="235" t="s">
        <v>158</v>
      </c>
      <c r="B5" s="119" t="s">
        <v>48</v>
      </c>
      <c r="C5" s="120" t="s">
        <v>49</v>
      </c>
    </row>
    <row r="6" spans="1:3" s="281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281" customFormat="1" ht="15.75" customHeight="1" thickBot="1">
      <c r="A7" s="121"/>
      <c r="B7" s="122" t="s">
        <v>50</v>
      </c>
      <c r="C7" s="123"/>
    </row>
    <row r="8" spans="1:3" s="222" customFormat="1" ht="12" customHeight="1" thickBot="1">
      <c r="A8" s="104" t="s">
        <v>12</v>
      </c>
      <c r="B8" s="124" t="s">
        <v>557</v>
      </c>
      <c r="C8" s="169">
        <f>SUM(C9:C19)</f>
        <v>188903</v>
      </c>
    </row>
    <row r="9" spans="1:3" s="222" customFormat="1" ht="12" customHeight="1">
      <c r="A9" s="273" t="s">
        <v>89</v>
      </c>
      <c r="B9" s="9" t="s">
        <v>214</v>
      </c>
      <c r="C9" s="211"/>
    </row>
    <row r="10" spans="1:3" s="222" customFormat="1" ht="12" customHeight="1">
      <c r="A10" s="274" t="s">
        <v>90</v>
      </c>
      <c r="B10" s="7" t="s">
        <v>215</v>
      </c>
      <c r="C10" s="167">
        <v>22605</v>
      </c>
    </row>
    <row r="11" spans="1:3" s="222" customFormat="1" ht="12" customHeight="1">
      <c r="A11" s="274" t="s">
        <v>91</v>
      </c>
      <c r="B11" s="7" t="s">
        <v>216</v>
      </c>
      <c r="C11" s="167">
        <v>10560</v>
      </c>
    </row>
    <row r="12" spans="1:3" s="222" customFormat="1" ht="12" customHeight="1">
      <c r="A12" s="274" t="s">
        <v>92</v>
      </c>
      <c r="B12" s="7" t="s">
        <v>217</v>
      </c>
      <c r="C12" s="167"/>
    </row>
    <row r="13" spans="1:3" s="222" customFormat="1" ht="12" customHeight="1">
      <c r="A13" s="274" t="s">
        <v>119</v>
      </c>
      <c r="B13" s="7" t="s">
        <v>218</v>
      </c>
      <c r="C13" s="167">
        <v>150514</v>
      </c>
    </row>
    <row r="14" spans="1:3" s="222" customFormat="1" ht="12" customHeight="1">
      <c r="A14" s="274" t="s">
        <v>93</v>
      </c>
      <c r="B14" s="7" t="s">
        <v>339</v>
      </c>
      <c r="C14" s="167">
        <v>5224</v>
      </c>
    </row>
    <row r="15" spans="1:3" s="222" customFormat="1" ht="12" customHeight="1">
      <c r="A15" s="274" t="s">
        <v>94</v>
      </c>
      <c r="B15" s="6" t="s">
        <v>340</v>
      </c>
      <c r="C15" s="167"/>
    </row>
    <row r="16" spans="1:3" s="222" customFormat="1" ht="12" customHeight="1">
      <c r="A16" s="274" t="s">
        <v>104</v>
      </c>
      <c r="B16" s="7" t="s">
        <v>221</v>
      </c>
      <c r="C16" s="212"/>
    </row>
    <row r="17" spans="1:3" s="282" customFormat="1" ht="12" customHeight="1">
      <c r="A17" s="274" t="s">
        <v>105</v>
      </c>
      <c r="B17" s="7" t="s">
        <v>222</v>
      </c>
      <c r="C17" s="167"/>
    </row>
    <row r="18" spans="1:3" s="282" customFormat="1" ht="12" customHeight="1">
      <c r="A18" s="274" t="s">
        <v>106</v>
      </c>
      <c r="B18" s="7" t="s">
        <v>485</v>
      </c>
      <c r="C18" s="168"/>
    </row>
    <row r="19" spans="1:3" s="282" customFormat="1" ht="12" customHeight="1" thickBot="1">
      <c r="A19" s="274" t="s">
        <v>107</v>
      </c>
      <c r="B19" s="6" t="s">
        <v>223</v>
      </c>
      <c r="C19" s="168"/>
    </row>
    <row r="20" spans="1:3" s="222" customFormat="1" ht="12" customHeight="1" thickBot="1">
      <c r="A20" s="104" t="s">
        <v>13</v>
      </c>
      <c r="B20" s="124" t="s">
        <v>341</v>
      </c>
      <c r="C20" s="169">
        <f>SUM(C21:C23)</f>
        <v>6996</v>
      </c>
    </row>
    <row r="21" spans="1:3" s="282" customFormat="1" ht="12" customHeight="1">
      <c r="A21" s="274" t="s">
        <v>95</v>
      </c>
      <c r="B21" s="8" t="s">
        <v>191</v>
      </c>
      <c r="C21" s="167"/>
    </row>
    <row r="22" spans="1:3" s="282" customFormat="1" ht="12" customHeight="1">
      <c r="A22" s="274" t="s">
        <v>96</v>
      </c>
      <c r="B22" s="7" t="s">
        <v>342</v>
      </c>
      <c r="C22" s="167"/>
    </row>
    <row r="23" spans="1:3" s="282" customFormat="1" ht="12" customHeight="1">
      <c r="A23" s="274" t="s">
        <v>97</v>
      </c>
      <c r="B23" s="7" t="s">
        <v>343</v>
      </c>
      <c r="C23" s="167">
        <v>6996</v>
      </c>
    </row>
    <row r="24" spans="1:3" s="282" customFormat="1" ht="12" customHeight="1" thickBot="1">
      <c r="A24" s="274" t="s">
        <v>98</v>
      </c>
      <c r="B24" s="7" t="s">
        <v>562</v>
      </c>
      <c r="C24" s="167"/>
    </row>
    <row r="25" spans="1:3" s="282" customFormat="1" ht="12" customHeight="1" thickBot="1">
      <c r="A25" s="107" t="s">
        <v>14</v>
      </c>
      <c r="B25" s="91" t="s">
        <v>134</v>
      </c>
      <c r="C25" s="196"/>
    </row>
    <row r="26" spans="1:3" s="282" customFormat="1" ht="12" customHeight="1" thickBot="1">
      <c r="A26" s="107" t="s">
        <v>15</v>
      </c>
      <c r="B26" s="91" t="s">
        <v>563</v>
      </c>
      <c r="C26" s="169">
        <f>+C27+C28</f>
        <v>0</v>
      </c>
    </row>
    <row r="27" spans="1:3" s="282" customFormat="1" ht="12" customHeight="1">
      <c r="A27" s="275" t="s">
        <v>201</v>
      </c>
      <c r="B27" s="276" t="s">
        <v>342</v>
      </c>
      <c r="C27" s="58"/>
    </row>
    <row r="28" spans="1:3" s="282" customFormat="1" ht="12" customHeight="1">
      <c r="A28" s="275" t="s">
        <v>204</v>
      </c>
      <c r="B28" s="277" t="s">
        <v>344</v>
      </c>
      <c r="C28" s="170"/>
    </row>
    <row r="29" spans="1:3" s="282" customFormat="1" ht="12" customHeight="1" thickBot="1">
      <c r="A29" s="274" t="s">
        <v>205</v>
      </c>
      <c r="B29" s="94" t="s">
        <v>564</v>
      </c>
      <c r="C29" s="61"/>
    </row>
    <row r="30" spans="1:3" s="282" customFormat="1" ht="12" customHeight="1" thickBot="1">
      <c r="A30" s="107" t="s">
        <v>16</v>
      </c>
      <c r="B30" s="91" t="s">
        <v>345</v>
      </c>
      <c r="C30" s="169">
        <f>+C31+C32+C33</f>
        <v>0</v>
      </c>
    </row>
    <row r="31" spans="1:3" s="282" customFormat="1" ht="12" customHeight="1">
      <c r="A31" s="275" t="s">
        <v>82</v>
      </c>
      <c r="B31" s="276" t="s">
        <v>228</v>
      </c>
      <c r="C31" s="58"/>
    </row>
    <row r="32" spans="1:3" s="282" customFormat="1" ht="12" customHeight="1">
      <c r="A32" s="275" t="s">
        <v>83</v>
      </c>
      <c r="B32" s="277" t="s">
        <v>229</v>
      </c>
      <c r="C32" s="170"/>
    </row>
    <row r="33" spans="1:3" s="282" customFormat="1" ht="12" customHeight="1" thickBot="1">
      <c r="A33" s="274" t="s">
        <v>84</v>
      </c>
      <c r="B33" s="94" t="s">
        <v>230</v>
      </c>
      <c r="C33" s="61"/>
    </row>
    <row r="34" spans="1:3" s="222" customFormat="1" ht="12" customHeight="1" thickBot="1">
      <c r="A34" s="107" t="s">
        <v>17</v>
      </c>
      <c r="B34" s="91" t="s">
        <v>316</v>
      </c>
      <c r="C34" s="196"/>
    </row>
    <row r="35" spans="1:3" s="222" customFormat="1" ht="12" customHeight="1" thickBot="1">
      <c r="A35" s="107" t="s">
        <v>18</v>
      </c>
      <c r="B35" s="91" t="s">
        <v>346</v>
      </c>
      <c r="C35" s="213"/>
    </row>
    <row r="36" spans="1:3" s="222" customFormat="1" ht="12" customHeight="1" thickBot="1">
      <c r="A36" s="104" t="s">
        <v>19</v>
      </c>
      <c r="B36" s="91" t="s">
        <v>565</v>
      </c>
      <c r="C36" s="214">
        <f>+C8+C20+C25+C26+C30+C34+C35</f>
        <v>195899</v>
      </c>
    </row>
    <row r="37" spans="1:3" s="222" customFormat="1" ht="12" customHeight="1" thickBot="1">
      <c r="A37" s="125" t="s">
        <v>20</v>
      </c>
      <c r="B37" s="91" t="s">
        <v>347</v>
      </c>
      <c r="C37" s="214">
        <f>+C38+C39+C40</f>
        <v>0</v>
      </c>
    </row>
    <row r="38" spans="1:3" s="222" customFormat="1" ht="12" customHeight="1">
      <c r="A38" s="275" t="s">
        <v>348</v>
      </c>
      <c r="B38" s="276" t="s">
        <v>173</v>
      </c>
      <c r="C38" s="58"/>
    </row>
    <row r="39" spans="1:3" s="222" customFormat="1" ht="12" customHeight="1">
      <c r="A39" s="275" t="s">
        <v>349</v>
      </c>
      <c r="B39" s="277" t="s">
        <v>3</v>
      </c>
      <c r="C39" s="170"/>
    </row>
    <row r="40" spans="1:3" s="282" customFormat="1" ht="12" customHeight="1" thickBot="1">
      <c r="A40" s="274" t="s">
        <v>350</v>
      </c>
      <c r="B40" s="94" t="s">
        <v>351</v>
      </c>
      <c r="C40" s="61"/>
    </row>
    <row r="41" spans="1:3" s="282" customFormat="1" ht="15" customHeight="1" thickBot="1">
      <c r="A41" s="125" t="s">
        <v>21</v>
      </c>
      <c r="B41" s="126" t="s">
        <v>352</v>
      </c>
      <c r="C41" s="217">
        <f>+C36+C37</f>
        <v>195899</v>
      </c>
    </row>
    <row r="42" spans="1:3" s="282" customFormat="1" ht="15" customHeight="1">
      <c r="A42" s="127"/>
      <c r="B42" s="128"/>
      <c r="C42" s="215"/>
    </row>
    <row r="43" spans="1:3" ht="13.5" thickBot="1">
      <c r="A43" s="129"/>
      <c r="B43" s="130"/>
      <c r="C43" s="216"/>
    </row>
    <row r="44" spans="1:3" s="281" customFormat="1" ht="16.5" customHeight="1" thickBot="1">
      <c r="A44" s="131"/>
      <c r="B44" s="132" t="s">
        <v>51</v>
      </c>
      <c r="C44" s="217"/>
    </row>
    <row r="45" spans="1:3" s="283" customFormat="1" ht="12" customHeight="1" thickBot="1">
      <c r="A45" s="107" t="s">
        <v>12</v>
      </c>
      <c r="B45" s="91" t="s">
        <v>353</v>
      </c>
      <c r="C45" s="169">
        <f>SUM(C46:C50)</f>
        <v>441751</v>
      </c>
    </row>
    <row r="46" spans="1:3" ht="12" customHeight="1">
      <c r="A46" s="274" t="s">
        <v>89</v>
      </c>
      <c r="B46" s="8" t="s">
        <v>43</v>
      </c>
      <c r="C46" s="58">
        <v>210801</v>
      </c>
    </row>
    <row r="47" spans="1:3" ht="12" customHeight="1">
      <c r="A47" s="274" t="s">
        <v>90</v>
      </c>
      <c r="B47" s="7" t="s">
        <v>143</v>
      </c>
      <c r="C47" s="60">
        <v>59544</v>
      </c>
    </row>
    <row r="48" spans="1:3" ht="12" customHeight="1">
      <c r="A48" s="274" t="s">
        <v>91</v>
      </c>
      <c r="B48" s="7" t="s">
        <v>118</v>
      </c>
      <c r="C48" s="60">
        <v>171406</v>
      </c>
    </row>
    <row r="49" spans="1:3" ht="12" customHeight="1">
      <c r="A49" s="274" t="s">
        <v>92</v>
      </c>
      <c r="B49" s="7" t="s">
        <v>144</v>
      </c>
      <c r="C49" s="60"/>
    </row>
    <row r="50" spans="1:3" ht="12" customHeight="1" thickBot="1">
      <c r="A50" s="274" t="s">
        <v>119</v>
      </c>
      <c r="B50" s="7" t="s">
        <v>145</v>
      </c>
      <c r="C50" s="60"/>
    </row>
    <row r="51" spans="1:3" ht="12" customHeight="1" thickBot="1">
      <c r="A51" s="107" t="s">
        <v>13</v>
      </c>
      <c r="B51" s="91" t="s">
        <v>354</v>
      </c>
      <c r="C51" s="169">
        <f>SUM(C52:C54)</f>
        <v>6547</v>
      </c>
    </row>
    <row r="52" spans="1:3" s="283" customFormat="1" ht="12" customHeight="1">
      <c r="A52" s="274" t="s">
        <v>95</v>
      </c>
      <c r="B52" s="8" t="s">
        <v>163</v>
      </c>
      <c r="C52" s="58">
        <v>6547</v>
      </c>
    </row>
    <row r="53" spans="1:3" ht="12" customHeight="1">
      <c r="A53" s="274" t="s">
        <v>96</v>
      </c>
      <c r="B53" s="7" t="s">
        <v>147</v>
      </c>
      <c r="C53" s="60"/>
    </row>
    <row r="54" spans="1:3" ht="12" customHeight="1">
      <c r="A54" s="274" t="s">
        <v>97</v>
      </c>
      <c r="B54" s="7" t="s">
        <v>52</v>
      </c>
      <c r="C54" s="60"/>
    </row>
    <row r="55" spans="1:3" ht="12" customHeight="1" thickBot="1">
      <c r="A55" s="274" t="s">
        <v>98</v>
      </c>
      <c r="B55" s="7" t="s">
        <v>558</v>
      </c>
      <c r="C55" s="60"/>
    </row>
    <row r="56" spans="1:3" ht="15" customHeight="1" thickBot="1">
      <c r="A56" s="107" t="s">
        <v>14</v>
      </c>
      <c r="B56" s="91" t="s">
        <v>7</v>
      </c>
      <c r="C56" s="196"/>
    </row>
    <row r="57" spans="1:3" ht="13.5" thickBot="1">
      <c r="A57" s="107" t="s">
        <v>15</v>
      </c>
      <c r="B57" s="133" t="s">
        <v>559</v>
      </c>
      <c r="C57" s="218">
        <f>+C45+C51+C56</f>
        <v>448298</v>
      </c>
    </row>
    <row r="58" ht="15" customHeight="1" thickBot="1">
      <c r="C58" s="219"/>
    </row>
    <row r="59" spans="1:3" ht="14.25" customHeight="1" thickBot="1">
      <c r="A59" s="136" t="s">
        <v>555</v>
      </c>
      <c r="B59" s="137"/>
      <c r="C59" s="539">
        <v>112.3</v>
      </c>
    </row>
    <row r="60" spans="1:3" ht="13.5" thickBot="1">
      <c r="A60" s="136" t="s">
        <v>578</v>
      </c>
      <c r="B60" s="137"/>
      <c r="C60" s="89">
        <v>4</v>
      </c>
    </row>
    <row r="61" spans="1:3" ht="13.5" thickBot="1">
      <c r="A61" s="136" t="s">
        <v>581</v>
      </c>
      <c r="B61" s="137"/>
      <c r="C61" s="89">
        <v>32</v>
      </c>
    </row>
    <row r="62" spans="1:3" ht="13.5" thickBot="1">
      <c r="A62" s="671" t="s">
        <v>582</v>
      </c>
      <c r="B62" s="672"/>
      <c r="C62" s="89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 melléklet a 10/2016.(III.31.)  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C48" sqref="C48"/>
    </sheetView>
  </sheetViews>
  <sheetFormatPr defaultColWidth="9.00390625" defaultRowHeight="12.75"/>
  <cols>
    <col min="1" max="1" width="13.875" style="134" customWidth="1"/>
    <col min="2" max="2" width="79.125" style="135" customWidth="1"/>
    <col min="3" max="3" width="25.00390625" style="135" customWidth="1"/>
    <col min="4" max="16384" width="9.375" style="135" customWidth="1"/>
  </cols>
  <sheetData>
    <row r="1" spans="1:3" s="114" customFormat="1" ht="21" customHeight="1" thickBot="1">
      <c r="A1" s="113"/>
      <c r="B1" s="115"/>
      <c r="C1" s="278" t="e">
        <f>+CONCATENATE("9.3. melléklet a ……/",LEFT(#REF!,4),". (….) önkormányzati rendelethez")</f>
        <v>#REF!</v>
      </c>
    </row>
    <row r="2" spans="1:3" s="279" customFormat="1" ht="36" customHeight="1">
      <c r="A2" s="234" t="s">
        <v>157</v>
      </c>
      <c r="B2" s="206" t="s">
        <v>567</v>
      </c>
      <c r="C2" s="220" t="s">
        <v>55</v>
      </c>
    </row>
    <row r="3" spans="1:3" s="279" customFormat="1" ht="24.75" thickBot="1">
      <c r="A3" s="272" t="s">
        <v>156</v>
      </c>
      <c r="B3" s="207" t="s">
        <v>338</v>
      </c>
      <c r="C3" s="221" t="s">
        <v>46</v>
      </c>
    </row>
    <row r="4" spans="1:3" s="280" customFormat="1" ht="15.75" customHeight="1" thickBot="1">
      <c r="A4" s="117"/>
      <c r="B4" s="117"/>
      <c r="C4" s="118" t="s">
        <v>47</v>
      </c>
    </row>
    <row r="5" spans="1:3" ht="13.5" thickBot="1">
      <c r="A5" s="235" t="s">
        <v>158</v>
      </c>
      <c r="B5" s="119" t="s">
        <v>48</v>
      </c>
      <c r="C5" s="120" t="s">
        <v>49</v>
      </c>
    </row>
    <row r="6" spans="1:3" s="281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281" customFormat="1" ht="15.75" customHeight="1" thickBot="1">
      <c r="A7" s="121"/>
      <c r="B7" s="122" t="s">
        <v>50</v>
      </c>
      <c r="C7" s="123"/>
    </row>
    <row r="8" spans="1:3" s="222" customFormat="1" ht="12" customHeight="1" thickBot="1">
      <c r="A8" s="104" t="s">
        <v>12</v>
      </c>
      <c r="B8" s="124" t="s">
        <v>557</v>
      </c>
      <c r="C8" s="169">
        <f>SUM(C9:C19)</f>
        <v>4533</v>
      </c>
    </row>
    <row r="9" spans="1:3" s="222" customFormat="1" ht="12" customHeight="1">
      <c r="A9" s="273" t="s">
        <v>89</v>
      </c>
      <c r="B9" s="9" t="s">
        <v>214</v>
      </c>
      <c r="C9" s="211"/>
    </row>
    <row r="10" spans="1:3" s="222" customFormat="1" ht="12" customHeight="1">
      <c r="A10" s="274" t="s">
        <v>90</v>
      </c>
      <c r="B10" s="7" t="s">
        <v>215</v>
      </c>
      <c r="C10" s="167">
        <v>1720</v>
      </c>
    </row>
    <row r="11" spans="1:3" s="222" customFormat="1" ht="12" customHeight="1">
      <c r="A11" s="274" t="s">
        <v>91</v>
      </c>
      <c r="B11" s="7" t="s">
        <v>216</v>
      </c>
      <c r="C11" s="167"/>
    </row>
    <row r="12" spans="1:3" s="222" customFormat="1" ht="12" customHeight="1">
      <c r="A12" s="274" t="s">
        <v>92</v>
      </c>
      <c r="B12" s="7" t="s">
        <v>217</v>
      </c>
      <c r="C12" s="167"/>
    </row>
    <row r="13" spans="1:3" s="222" customFormat="1" ht="12" customHeight="1">
      <c r="A13" s="274" t="s">
        <v>119</v>
      </c>
      <c r="B13" s="7" t="s">
        <v>218</v>
      </c>
      <c r="C13" s="167">
        <v>1919</v>
      </c>
    </row>
    <row r="14" spans="1:3" s="222" customFormat="1" ht="12" customHeight="1">
      <c r="A14" s="274" t="s">
        <v>93</v>
      </c>
      <c r="B14" s="7" t="s">
        <v>339</v>
      </c>
      <c r="C14" s="167">
        <v>894</v>
      </c>
    </row>
    <row r="15" spans="1:3" s="222" customFormat="1" ht="12" customHeight="1">
      <c r="A15" s="274" t="s">
        <v>94</v>
      </c>
      <c r="B15" s="6" t="s">
        <v>340</v>
      </c>
      <c r="C15" s="167"/>
    </row>
    <row r="16" spans="1:3" s="222" customFormat="1" ht="12" customHeight="1">
      <c r="A16" s="274" t="s">
        <v>104</v>
      </c>
      <c r="B16" s="7" t="s">
        <v>221</v>
      </c>
      <c r="C16" s="212"/>
    </row>
    <row r="17" spans="1:3" s="282" customFormat="1" ht="12" customHeight="1">
      <c r="A17" s="274" t="s">
        <v>105</v>
      </c>
      <c r="B17" s="7" t="s">
        <v>222</v>
      </c>
      <c r="C17" s="167"/>
    </row>
    <row r="18" spans="1:3" s="282" customFormat="1" ht="12" customHeight="1">
      <c r="A18" s="274" t="s">
        <v>106</v>
      </c>
      <c r="B18" s="7" t="s">
        <v>485</v>
      </c>
      <c r="C18" s="168"/>
    </row>
    <row r="19" spans="1:3" s="282" customFormat="1" ht="12" customHeight="1" thickBot="1">
      <c r="A19" s="274" t="s">
        <v>107</v>
      </c>
      <c r="B19" s="6" t="s">
        <v>223</v>
      </c>
      <c r="C19" s="168"/>
    </row>
    <row r="20" spans="1:3" s="222" customFormat="1" ht="12" customHeight="1" thickBot="1">
      <c r="A20" s="104" t="s">
        <v>13</v>
      </c>
      <c r="B20" s="124" t="s">
        <v>341</v>
      </c>
      <c r="C20" s="169">
        <f>SUM(C21:C23)</f>
        <v>0</v>
      </c>
    </row>
    <row r="21" spans="1:3" s="282" customFormat="1" ht="12" customHeight="1">
      <c r="A21" s="274" t="s">
        <v>95</v>
      </c>
      <c r="B21" s="8" t="s">
        <v>191</v>
      </c>
      <c r="C21" s="167"/>
    </row>
    <row r="22" spans="1:3" s="282" customFormat="1" ht="12" customHeight="1">
      <c r="A22" s="274" t="s">
        <v>96</v>
      </c>
      <c r="B22" s="7" t="s">
        <v>342</v>
      </c>
      <c r="C22" s="167"/>
    </row>
    <row r="23" spans="1:3" s="282" customFormat="1" ht="12" customHeight="1">
      <c r="A23" s="274" t="s">
        <v>97</v>
      </c>
      <c r="B23" s="7" t="s">
        <v>343</v>
      </c>
      <c r="C23" s="167"/>
    </row>
    <row r="24" spans="1:3" s="282" customFormat="1" ht="12" customHeight="1" thickBot="1">
      <c r="A24" s="274" t="s">
        <v>98</v>
      </c>
      <c r="B24" s="7" t="s">
        <v>562</v>
      </c>
      <c r="C24" s="167"/>
    </row>
    <row r="25" spans="1:3" s="282" customFormat="1" ht="12" customHeight="1" thickBot="1">
      <c r="A25" s="107" t="s">
        <v>14</v>
      </c>
      <c r="B25" s="91" t="s">
        <v>134</v>
      </c>
      <c r="C25" s="196"/>
    </row>
    <row r="26" spans="1:3" s="282" customFormat="1" ht="12" customHeight="1" thickBot="1">
      <c r="A26" s="107" t="s">
        <v>15</v>
      </c>
      <c r="B26" s="91" t="s">
        <v>563</v>
      </c>
      <c r="C26" s="169">
        <f>+C27+C28</f>
        <v>0</v>
      </c>
    </row>
    <row r="27" spans="1:3" s="282" customFormat="1" ht="12" customHeight="1">
      <c r="A27" s="275" t="s">
        <v>201</v>
      </c>
      <c r="B27" s="276" t="s">
        <v>342</v>
      </c>
      <c r="C27" s="58"/>
    </row>
    <row r="28" spans="1:3" s="282" customFormat="1" ht="12" customHeight="1">
      <c r="A28" s="275" t="s">
        <v>204</v>
      </c>
      <c r="B28" s="277" t="s">
        <v>344</v>
      </c>
      <c r="C28" s="170"/>
    </row>
    <row r="29" spans="1:3" s="282" customFormat="1" ht="12" customHeight="1" thickBot="1">
      <c r="A29" s="274" t="s">
        <v>205</v>
      </c>
      <c r="B29" s="94" t="s">
        <v>564</v>
      </c>
      <c r="C29" s="61"/>
    </row>
    <row r="30" spans="1:3" s="282" customFormat="1" ht="12" customHeight="1" thickBot="1">
      <c r="A30" s="107" t="s">
        <v>16</v>
      </c>
      <c r="B30" s="91" t="s">
        <v>345</v>
      </c>
      <c r="C30" s="169">
        <f>+C31+C32+C33</f>
        <v>0</v>
      </c>
    </row>
    <row r="31" spans="1:3" s="282" customFormat="1" ht="12" customHeight="1">
      <c r="A31" s="275" t="s">
        <v>82</v>
      </c>
      <c r="B31" s="276" t="s">
        <v>228</v>
      </c>
      <c r="C31" s="58"/>
    </row>
    <row r="32" spans="1:3" s="282" customFormat="1" ht="12" customHeight="1">
      <c r="A32" s="275" t="s">
        <v>83</v>
      </c>
      <c r="B32" s="277" t="s">
        <v>229</v>
      </c>
      <c r="C32" s="170"/>
    </row>
    <row r="33" spans="1:3" s="282" customFormat="1" ht="12" customHeight="1" thickBot="1">
      <c r="A33" s="274" t="s">
        <v>84</v>
      </c>
      <c r="B33" s="94" t="s">
        <v>230</v>
      </c>
      <c r="C33" s="61"/>
    </row>
    <row r="34" spans="1:3" s="222" customFormat="1" ht="12" customHeight="1" thickBot="1">
      <c r="A34" s="107" t="s">
        <v>17</v>
      </c>
      <c r="B34" s="91" t="s">
        <v>316</v>
      </c>
      <c r="C34" s="196"/>
    </row>
    <row r="35" spans="1:3" s="222" customFormat="1" ht="12" customHeight="1" thickBot="1">
      <c r="A35" s="107" t="s">
        <v>18</v>
      </c>
      <c r="B35" s="91" t="s">
        <v>346</v>
      </c>
      <c r="C35" s="213"/>
    </row>
    <row r="36" spans="1:3" s="222" customFormat="1" ht="12" customHeight="1" thickBot="1">
      <c r="A36" s="104" t="s">
        <v>19</v>
      </c>
      <c r="B36" s="91" t="s">
        <v>565</v>
      </c>
      <c r="C36" s="214">
        <f>+C8+C20+C25+C26+C30+C34+C35</f>
        <v>4533</v>
      </c>
    </row>
    <row r="37" spans="1:3" s="222" customFormat="1" ht="12" customHeight="1" thickBot="1">
      <c r="A37" s="125" t="s">
        <v>20</v>
      </c>
      <c r="B37" s="91" t="s">
        <v>347</v>
      </c>
      <c r="C37" s="214">
        <f>+C38+C39+C40</f>
        <v>312</v>
      </c>
    </row>
    <row r="38" spans="1:3" s="222" customFormat="1" ht="12" customHeight="1">
      <c r="A38" s="275" t="s">
        <v>348</v>
      </c>
      <c r="B38" s="276" t="s">
        <v>173</v>
      </c>
      <c r="C38" s="58">
        <v>312</v>
      </c>
    </row>
    <row r="39" spans="1:3" s="222" customFormat="1" ht="12" customHeight="1">
      <c r="A39" s="275" t="s">
        <v>349</v>
      </c>
      <c r="B39" s="277" t="s">
        <v>3</v>
      </c>
      <c r="C39" s="170"/>
    </row>
    <row r="40" spans="1:3" s="282" customFormat="1" ht="12" customHeight="1" thickBot="1">
      <c r="A40" s="274" t="s">
        <v>350</v>
      </c>
      <c r="B40" s="94" t="s">
        <v>351</v>
      </c>
      <c r="C40" s="61"/>
    </row>
    <row r="41" spans="1:3" s="282" customFormat="1" ht="15" customHeight="1" thickBot="1">
      <c r="A41" s="125" t="s">
        <v>21</v>
      </c>
      <c r="B41" s="126" t="s">
        <v>352</v>
      </c>
      <c r="C41" s="217">
        <f>+C36+C37</f>
        <v>4845</v>
      </c>
    </row>
    <row r="42" spans="1:3" s="282" customFormat="1" ht="15" customHeight="1">
      <c r="A42" s="127"/>
      <c r="B42" s="128"/>
      <c r="C42" s="215"/>
    </row>
    <row r="43" spans="1:3" ht="13.5" thickBot="1">
      <c r="A43" s="129"/>
      <c r="B43" s="130"/>
      <c r="C43" s="216"/>
    </row>
    <row r="44" spans="1:3" s="281" customFormat="1" ht="16.5" customHeight="1" thickBot="1">
      <c r="A44" s="131"/>
      <c r="B44" s="132" t="s">
        <v>51</v>
      </c>
      <c r="C44" s="217"/>
    </row>
    <row r="45" spans="1:3" s="283" customFormat="1" ht="12" customHeight="1" thickBot="1">
      <c r="A45" s="107" t="s">
        <v>12</v>
      </c>
      <c r="B45" s="91" t="s">
        <v>353</v>
      </c>
      <c r="C45" s="169">
        <f>SUM(C46:C50)</f>
        <v>56968</v>
      </c>
    </row>
    <row r="46" spans="1:3" ht="12" customHeight="1">
      <c r="A46" s="274" t="s">
        <v>89</v>
      </c>
      <c r="B46" s="8" t="s">
        <v>43</v>
      </c>
      <c r="C46" s="58">
        <f>32245+2361</f>
        <v>34606</v>
      </c>
    </row>
    <row r="47" spans="1:3" ht="12" customHeight="1">
      <c r="A47" s="274" t="s">
        <v>90</v>
      </c>
      <c r="B47" s="7" t="s">
        <v>143</v>
      </c>
      <c r="C47" s="60">
        <f>8582+637</f>
        <v>9219</v>
      </c>
    </row>
    <row r="48" spans="1:3" ht="12" customHeight="1">
      <c r="A48" s="274" t="s">
        <v>91</v>
      </c>
      <c r="B48" s="7" t="s">
        <v>118</v>
      </c>
      <c r="C48" s="60">
        <v>13143</v>
      </c>
    </row>
    <row r="49" spans="1:3" ht="12" customHeight="1">
      <c r="A49" s="274" t="s">
        <v>92</v>
      </c>
      <c r="B49" s="7" t="s">
        <v>144</v>
      </c>
      <c r="C49" s="60"/>
    </row>
    <row r="50" spans="1:3" ht="12" customHeight="1" thickBot="1">
      <c r="A50" s="274" t="s">
        <v>119</v>
      </c>
      <c r="B50" s="7" t="s">
        <v>145</v>
      </c>
      <c r="C50" s="60"/>
    </row>
    <row r="51" spans="1:3" ht="12" customHeight="1" thickBot="1">
      <c r="A51" s="107" t="s">
        <v>13</v>
      </c>
      <c r="B51" s="91" t="s">
        <v>354</v>
      </c>
      <c r="C51" s="169">
        <f>SUM(C52:C54)</f>
        <v>0</v>
      </c>
    </row>
    <row r="52" spans="1:3" s="283" customFormat="1" ht="12" customHeight="1">
      <c r="A52" s="274" t="s">
        <v>95</v>
      </c>
      <c r="B52" s="8" t="s">
        <v>163</v>
      </c>
      <c r="C52" s="58"/>
    </row>
    <row r="53" spans="1:3" ht="12" customHeight="1">
      <c r="A53" s="274" t="s">
        <v>96</v>
      </c>
      <c r="B53" s="7" t="s">
        <v>147</v>
      </c>
      <c r="C53" s="60"/>
    </row>
    <row r="54" spans="1:3" ht="12" customHeight="1">
      <c r="A54" s="274" t="s">
        <v>97</v>
      </c>
      <c r="B54" s="7" t="s">
        <v>52</v>
      </c>
      <c r="C54" s="60"/>
    </row>
    <row r="55" spans="1:3" ht="12" customHeight="1" thickBot="1">
      <c r="A55" s="274" t="s">
        <v>98</v>
      </c>
      <c r="B55" s="7" t="s">
        <v>558</v>
      </c>
      <c r="C55" s="60"/>
    </row>
    <row r="56" spans="1:3" ht="15" customHeight="1" thickBot="1">
      <c r="A56" s="107" t="s">
        <v>14</v>
      </c>
      <c r="B56" s="91" t="s">
        <v>7</v>
      </c>
      <c r="C56" s="196"/>
    </row>
    <row r="57" spans="1:3" ht="13.5" thickBot="1">
      <c r="A57" s="107" t="s">
        <v>15</v>
      </c>
      <c r="B57" s="133" t="s">
        <v>559</v>
      </c>
      <c r="C57" s="218">
        <f>+C45+C51+C56</f>
        <v>56968</v>
      </c>
    </row>
    <row r="58" ht="15" customHeight="1" thickBot="1">
      <c r="C58" s="219"/>
    </row>
    <row r="59" spans="1:3" ht="14.25" customHeight="1" thickBot="1">
      <c r="A59" s="136" t="s">
        <v>555</v>
      </c>
      <c r="B59" s="137"/>
      <c r="C59" s="89">
        <v>19</v>
      </c>
    </row>
    <row r="60" spans="1:3" ht="13.5" thickBot="1">
      <c r="A60" s="136" t="s">
        <v>159</v>
      </c>
      <c r="B60" s="137"/>
      <c r="C60" s="8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10/2016.(III.31.)  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03">
    <tabColor rgb="FF92D050"/>
  </sheetPr>
  <dimension ref="A1:I159"/>
  <sheetViews>
    <sheetView zoomScaleSheetLayoutView="100" workbookViewId="0" topLeftCell="A130">
      <selection activeCell="F116" sqref="F116"/>
    </sheetView>
  </sheetViews>
  <sheetFormatPr defaultColWidth="9.00390625" defaultRowHeight="12.75"/>
  <cols>
    <col min="1" max="1" width="9.50390625" style="228" customWidth="1"/>
    <col min="2" max="2" width="91.625" style="228" customWidth="1"/>
    <col min="3" max="3" width="21.625" style="229" customWidth="1"/>
    <col min="4" max="4" width="9.00390625" style="241" customWidth="1"/>
    <col min="5" max="16384" width="9.375" style="241" customWidth="1"/>
  </cols>
  <sheetData>
    <row r="1" spans="1:3" ht="15.75" customHeight="1">
      <c r="A1" s="660" t="s">
        <v>9</v>
      </c>
      <c r="B1" s="660"/>
      <c r="C1" s="660"/>
    </row>
    <row r="2" spans="1:3" ht="15.75" customHeight="1" thickBot="1">
      <c r="A2" s="659" t="s">
        <v>122</v>
      </c>
      <c r="B2" s="659"/>
      <c r="C2" s="161" t="s">
        <v>164</v>
      </c>
    </row>
    <row r="3" spans="1:3" ht="37.5" customHeight="1" thickBot="1">
      <c r="A3" s="22" t="s">
        <v>64</v>
      </c>
      <c r="B3" s="23" t="s">
        <v>11</v>
      </c>
      <c r="C3" s="36" t="s">
        <v>610</v>
      </c>
    </row>
    <row r="4" spans="1:3" s="242" customFormat="1" ht="12" customHeight="1" thickBot="1">
      <c r="A4" s="236" t="s">
        <v>476</v>
      </c>
      <c r="B4" s="237" t="s">
        <v>477</v>
      </c>
      <c r="C4" s="238" t="s">
        <v>478</v>
      </c>
    </row>
    <row r="5" spans="1:3" s="243" customFormat="1" ht="12" customHeight="1" thickBot="1">
      <c r="A5" s="19" t="s">
        <v>12</v>
      </c>
      <c r="B5" s="20" t="s">
        <v>185</v>
      </c>
      <c r="C5" s="152">
        <f>+C6+C7+C8+C9+C10+C11</f>
        <v>1079738</v>
      </c>
    </row>
    <row r="6" spans="1:3" s="243" customFormat="1" ht="12" customHeight="1">
      <c r="A6" s="14" t="s">
        <v>89</v>
      </c>
      <c r="B6" s="244" t="s">
        <v>186</v>
      </c>
      <c r="C6" s="284">
        <v>231988</v>
      </c>
    </row>
    <row r="7" spans="1:3" s="243" customFormat="1" ht="12" customHeight="1">
      <c r="A7" s="13" t="s">
        <v>90</v>
      </c>
      <c r="B7" s="245" t="s">
        <v>187</v>
      </c>
      <c r="C7" s="156">
        <v>217885</v>
      </c>
    </row>
    <row r="8" spans="1:3" s="243" customFormat="1" ht="12" customHeight="1">
      <c r="A8" s="13" t="s">
        <v>91</v>
      </c>
      <c r="B8" s="245" t="s">
        <v>626</v>
      </c>
      <c r="C8" s="156">
        <v>513102</v>
      </c>
    </row>
    <row r="9" spans="1:3" s="243" customFormat="1" ht="12" customHeight="1">
      <c r="A9" s="13" t="s">
        <v>92</v>
      </c>
      <c r="B9" s="245" t="s">
        <v>189</v>
      </c>
      <c r="C9" s="156">
        <v>25905</v>
      </c>
    </row>
    <row r="10" spans="1:3" s="243" customFormat="1" ht="12" customHeight="1">
      <c r="A10" s="13" t="s">
        <v>119</v>
      </c>
      <c r="B10" s="148" t="s">
        <v>479</v>
      </c>
      <c r="C10" s="156">
        <v>90858</v>
      </c>
    </row>
    <row r="11" spans="1:3" s="243" customFormat="1" ht="12" customHeight="1" thickBot="1">
      <c r="A11" s="15" t="s">
        <v>93</v>
      </c>
      <c r="B11" s="149" t="s">
        <v>480</v>
      </c>
      <c r="C11" s="153"/>
    </row>
    <row r="12" spans="1:3" s="243" customFormat="1" ht="12" customHeight="1" thickBot="1">
      <c r="A12" s="19" t="s">
        <v>13</v>
      </c>
      <c r="B12" s="147" t="s">
        <v>190</v>
      </c>
      <c r="C12" s="152">
        <f>+C13+C14+C15+C16+C17</f>
        <v>122884</v>
      </c>
    </row>
    <row r="13" spans="1:3" s="243" customFormat="1" ht="12" customHeight="1">
      <c r="A13" s="14" t="s">
        <v>95</v>
      </c>
      <c r="B13" s="244" t="s">
        <v>191</v>
      </c>
      <c r="C13" s="154"/>
    </row>
    <row r="14" spans="1:3" s="243" customFormat="1" ht="12" customHeight="1">
      <c r="A14" s="13" t="s">
        <v>96</v>
      </c>
      <c r="B14" s="245" t="s">
        <v>192</v>
      </c>
      <c r="C14" s="153"/>
    </row>
    <row r="15" spans="1:3" s="243" customFormat="1" ht="12" customHeight="1">
      <c r="A15" s="13" t="s">
        <v>97</v>
      </c>
      <c r="B15" s="245" t="s">
        <v>360</v>
      </c>
      <c r="C15" s="153"/>
    </row>
    <row r="16" spans="1:3" s="243" customFormat="1" ht="12" customHeight="1">
      <c r="A16" s="13" t="s">
        <v>98</v>
      </c>
      <c r="B16" s="245" t="s">
        <v>361</v>
      </c>
      <c r="C16" s="153"/>
    </row>
    <row r="17" spans="1:3" s="243" customFormat="1" ht="12" customHeight="1">
      <c r="A17" s="13" t="s">
        <v>99</v>
      </c>
      <c r="B17" s="245" t="s">
        <v>193</v>
      </c>
      <c r="C17" s="156">
        <v>122884</v>
      </c>
    </row>
    <row r="18" spans="1:3" s="243" customFormat="1" ht="12" customHeight="1" thickBot="1">
      <c r="A18" s="15" t="s">
        <v>108</v>
      </c>
      <c r="B18" s="149" t="s">
        <v>194</v>
      </c>
      <c r="C18" s="233"/>
    </row>
    <row r="19" spans="1:3" s="243" customFormat="1" ht="12" customHeight="1" thickBot="1">
      <c r="A19" s="19" t="s">
        <v>14</v>
      </c>
      <c r="B19" s="20" t="s">
        <v>195</v>
      </c>
      <c r="C19" s="152">
        <f>+C20+C21+C22+C23+C24</f>
        <v>0</v>
      </c>
    </row>
    <row r="20" spans="1:3" s="243" customFormat="1" ht="12" customHeight="1">
      <c r="A20" s="14" t="s">
        <v>78</v>
      </c>
      <c r="B20" s="244" t="s">
        <v>196</v>
      </c>
      <c r="C20" s="543"/>
    </row>
    <row r="21" spans="1:3" s="243" customFormat="1" ht="12" customHeight="1">
      <c r="A21" s="13" t="s">
        <v>79</v>
      </c>
      <c r="B21" s="245" t="s">
        <v>197</v>
      </c>
      <c r="C21" s="156"/>
    </row>
    <row r="22" spans="1:3" s="243" customFormat="1" ht="12" customHeight="1">
      <c r="A22" s="13" t="s">
        <v>80</v>
      </c>
      <c r="B22" s="245" t="s">
        <v>362</v>
      </c>
      <c r="C22" s="156"/>
    </row>
    <row r="23" spans="1:3" s="243" customFormat="1" ht="12" customHeight="1">
      <c r="A23" s="13" t="s">
        <v>81</v>
      </c>
      <c r="B23" s="245" t="s">
        <v>363</v>
      </c>
      <c r="C23" s="156"/>
    </row>
    <row r="24" spans="1:3" s="243" customFormat="1" ht="12" customHeight="1">
      <c r="A24" s="13" t="s">
        <v>131</v>
      </c>
      <c r="B24" s="245" t="s">
        <v>198</v>
      </c>
      <c r="C24" s="156"/>
    </row>
    <row r="25" spans="1:3" s="243" customFormat="1" ht="12" customHeight="1" thickBot="1">
      <c r="A25" s="15" t="s">
        <v>132</v>
      </c>
      <c r="B25" s="246" t="s">
        <v>199</v>
      </c>
      <c r="C25" s="155"/>
    </row>
    <row r="26" spans="1:3" s="243" customFormat="1" ht="12" customHeight="1" thickBot="1">
      <c r="A26" s="19" t="s">
        <v>133</v>
      </c>
      <c r="B26" s="20" t="s">
        <v>200</v>
      </c>
      <c r="C26" s="157">
        <f>+C27+C31+C32+C33</f>
        <v>303760</v>
      </c>
    </row>
    <row r="27" spans="1:3" s="243" customFormat="1" ht="12" customHeight="1">
      <c r="A27" s="14" t="s">
        <v>201</v>
      </c>
      <c r="B27" s="244" t="s">
        <v>481</v>
      </c>
      <c r="C27" s="239">
        <f>SUM(C28:C30)</f>
        <v>263940</v>
      </c>
    </row>
    <row r="28" spans="1:3" s="243" customFormat="1" ht="12" customHeight="1">
      <c r="A28" s="13" t="s">
        <v>202</v>
      </c>
      <c r="B28" s="245" t="s">
        <v>207</v>
      </c>
      <c r="C28" s="153">
        <v>72800</v>
      </c>
    </row>
    <row r="29" spans="1:3" s="243" customFormat="1" ht="12" customHeight="1">
      <c r="A29" s="13" t="s">
        <v>203</v>
      </c>
      <c r="B29" s="245" t="s">
        <v>577</v>
      </c>
      <c r="C29" s="153">
        <v>191000</v>
      </c>
    </row>
    <row r="30" spans="1:3" s="243" customFormat="1" ht="12" customHeight="1">
      <c r="A30" s="13" t="s">
        <v>482</v>
      </c>
      <c r="B30" s="245" t="s">
        <v>574</v>
      </c>
      <c r="C30" s="156">
        <v>140</v>
      </c>
    </row>
    <row r="31" spans="1:3" s="243" customFormat="1" ht="12" customHeight="1">
      <c r="A31" s="13" t="s">
        <v>204</v>
      </c>
      <c r="B31" s="245" t="s">
        <v>209</v>
      </c>
      <c r="C31" s="156">
        <v>26200</v>
      </c>
    </row>
    <row r="32" spans="1:3" s="243" customFormat="1" ht="12" customHeight="1">
      <c r="A32" s="13" t="s">
        <v>205</v>
      </c>
      <c r="B32" s="245" t="s">
        <v>210</v>
      </c>
      <c r="C32" s="156">
        <v>5620</v>
      </c>
    </row>
    <row r="33" spans="1:3" s="243" customFormat="1" ht="12" customHeight="1" thickBot="1">
      <c r="A33" s="15" t="s">
        <v>206</v>
      </c>
      <c r="B33" s="246" t="s">
        <v>211</v>
      </c>
      <c r="C33" s="233">
        <v>8000</v>
      </c>
    </row>
    <row r="34" spans="1:3" s="243" customFormat="1" ht="12" customHeight="1" thickBot="1">
      <c r="A34" s="19" t="s">
        <v>16</v>
      </c>
      <c r="B34" s="20" t="s">
        <v>484</v>
      </c>
      <c r="C34" s="152">
        <f>SUM(C35:C45)</f>
        <v>217631</v>
      </c>
    </row>
    <row r="35" spans="1:3" s="243" customFormat="1" ht="12" customHeight="1">
      <c r="A35" s="14" t="s">
        <v>82</v>
      </c>
      <c r="B35" s="244" t="s">
        <v>214</v>
      </c>
      <c r="C35" s="284">
        <v>4050</v>
      </c>
    </row>
    <row r="36" spans="1:3" s="243" customFormat="1" ht="12" customHeight="1">
      <c r="A36" s="13" t="s">
        <v>83</v>
      </c>
      <c r="B36" s="245" t="s">
        <v>215</v>
      </c>
      <c r="C36" s="156">
        <v>48120</v>
      </c>
    </row>
    <row r="37" spans="1:3" s="243" customFormat="1" ht="12" customHeight="1">
      <c r="A37" s="13" t="s">
        <v>84</v>
      </c>
      <c r="B37" s="245" t="s">
        <v>216</v>
      </c>
      <c r="C37" s="156">
        <v>82960</v>
      </c>
    </row>
    <row r="38" spans="1:3" s="243" customFormat="1" ht="12" customHeight="1">
      <c r="A38" s="13" t="s">
        <v>135</v>
      </c>
      <c r="B38" s="245" t="s">
        <v>217</v>
      </c>
      <c r="C38" s="156">
        <v>209</v>
      </c>
    </row>
    <row r="39" spans="1:3" s="243" customFormat="1" ht="12" customHeight="1">
      <c r="A39" s="13" t="s">
        <v>136</v>
      </c>
      <c r="B39" s="245" t="s">
        <v>218</v>
      </c>
      <c r="C39" s="156">
        <v>24761</v>
      </c>
    </row>
    <row r="40" spans="1:3" s="243" customFormat="1" ht="12" customHeight="1">
      <c r="A40" s="13" t="s">
        <v>137</v>
      </c>
      <c r="B40" s="245" t="s">
        <v>219</v>
      </c>
      <c r="C40" s="156">
        <v>34297</v>
      </c>
    </row>
    <row r="41" spans="1:3" s="243" customFormat="1" ht="12" customHeight="1">
      <c r="A41" s="13" t="s">
        <v>138</v>
      </c>
      <c r="B41" s="245" t="s">
        <v>220</v>
      </c>
      <c r="C41" s="645">
        <v>22424</v>
      </c>
    </row>
    <row r="42" spans="1:3" s="243" customFormat="1" ht="12" customHeight="1">
      <c r="A42" s="13" t="s">
        <v>139</v>
      </c>
      <c r="B42" s="245" t="s">
        <v>627</v>
      </c>
      <c r="C42" s="156">
        <v>10</v>
      </c>
    </row>
    <row r="43" spans="1:3" s="243" customFormat="1" ht="12" customHeight="1">
      <c r="A43" s="13" t="s">
        <v>212</v>
      </c>
      <c r="B43" s="245" t="s">
        <v>222</v>
      </c>
      <c r="C43" s="156"/>
    </row>
    <row r="44" spans="1:3" s="243" customFormat="1" ht="12" customHeight="1">
      <c r="A44" s="15" t="s">
        <v>213</v>
      </c>
      <c r="B44" s="246" t="s">
        <v>485</v>
      </c>
      <c r="C44" s="233"/>
    </row>
    <row r="45" spans="1:3" s="243" customFormat="1" ht="12" customHeight="1" thickBot="1">
      <c r="A45" s="15" t="s">
        <v>486</v>
      </c>
      <c r="B45" s="149" t="s">
        <v>223</v>
      </c>
      <c r="C45" s="603">
        <v>800</v>
      </c>
    </row>
    <row r="46" spans="1:3" s="243" customFormat="1" ht="12" customHeight="1" thickBot="1">
      <c r="A46" s="19" t="s">
        <v>17</v>
      </c>
      <c r="B46" s="20" t="s">
        <v>224</v>
      </c>
      <c r="C46" s="152">
        <f>SUM(C47:C51)</f>
        <v>2774</v>
      </c>
    </row>
    <row r="47" spans="1:3" s="243" customFormat="1" ht="12" customHeight="1">
      <c r="A47" s="14" t="s">
        <v>85</v>
      </c>
      <c r="B47" s="244" t="s">
        <v>228</v>
      </c>
      <c r="C47" s="284"/>
    </row>
    <row r="48" spans="1:3" s="243" customFormat="1" ht="12" customHeight="1">
      <c r="A48" s="13" t="s">
        <v>86</v>
      </c>
      <c r="B48" s="245" t="s">
        <v>229</v>
      </c>
      <c r="C48" s="156">
        <v>2774</v>
      </c>
    </row>
    <row r="49" spans="1:3" s="243" customFormat="1" ht="12" customHeight="1">
      <c r="A49" s="13" t="s">
        <v>225</v>
      </c>
      <c r="B49" s="245" t="s">
        <v>230</v>
      </c>
      <c r="C49" s="156"/>
    </row>
    <row r="50" spans="1:3" s="243" customFormat="1" ht="12" customHeight="1">
      <c r="A50" s="13" t="s">
        <v>226</v>
      </c>
      <c r="B50" s="245" t="s">
        <v>231</v>
      </c>
      <c r="C50" s="156"/>
    </row>
    <row r="51" spans="1:3" s="243" customFormat="1" ht="12" customHeight="1" thickBot="1">
      <c r="A51" s="15" t="s">
        <v>227</v>
      </c>
      <c r="B51" s="149" t="s">
        <v>232</v>
      </c>
      <c r="C51" s="233"/>
    </row>
    <row r="52" spans="1:3" s="243" customFormat="1" ht="12" customHeight="1" thickBot="1">
      <c r="A52" s="19" t="s">
        <v>140</v>
      </c>
      <c r="B52" s="20" t="s">
        <v>233</v>
      </c>
      <c r="C52" s="152">
        <f>SUM(C53:C55)</f>
        <v>11200</v>
      </c>
    </row>
    <row r="53" spans="1:3" s="243" customFormat="1" ht="12" customHeight="1">
      <c r="A53" s="14" t="s">
        <v>87</v>
      </c>
      <c r="B53" s="244" t="s">
        <v>234</v>
      </c>
      <c r="C53" s="154"/>
    </row>
    <row r="54" spans="1:3" s="243" customFormat="1" ht="12" customHeight="1">
      <c r="A54" s="13" t="s">
        <v>88</v>
      </c>
      <c r="B54" s="245" t="s">
        <v>364</v>
      </c>
      <c r="C54" s="156">
        <v>1000</v>
      </c>
    </row>
    <row r="55" spans="1:3" s="243" customFormat="1" ht="12" customHeight="1">
      <c r="A55" s="13" t="s">
        <v>237</v>
      </c>
      <c r="B55" s="245" t="s">
        <v>235</v>
      </c>
      <c r="C55" s="645">
        <v>10200</v>
      </c>
    </row>
    <row r="56" spans="1:3" s="243" customFormat="1" ht="12" customHeight="1" thickBot="1">
      <c r="A56" s="15" t="s">
        <v>238</v>
      </c>
      <c r="B56" s="149" t="s">
        <v>236</v>
      </c>
      <c r="C56" s="155"/>
    </row>
    <row r="57" spans="1:3" s="243" customFormat="1" ht="12" customHeight="1" thickBot="1">
      <c r="A57" s="19" t="s">
        <v>19</v>
      </c>
      <c r="B57" s="147" t="s">
        <v>239</v>
      </c>
      <c r="C57" s="152">
        <f>SUM(C58:C60)</f>
        <v>0</v>
      </c>
    </row>
    <row r="58" spans="1:3" s="243" customFormat="1" ht="12" customHeight="1">
      <c r="A58" s="14" t="s">
        <v>141</v>
      </c>
      <c r="B58" s="244" t="s">
        <v>241</v>
      </c>
      <c r="C58" s="156"/>
    </row>
    <row r="59" spans="1:3" s="243" customFormat="1" ht="12" customHeight="1">
      <c r="A59" s="13" t="s">
        <v>142</v>
      </c>
      <c r="B59" s="245" t="s">
        <v>365</v>
      </c>
      <c r="C59" s="156"/>
    </row>
    <row r="60" spans="1:3" s="243" customFormat="1" ht="12" customHeight="1">
      <c r="A60" s="13" t="s">
        <v>165</v>
      </c>
      <c r="B60" s="245" t="s">
        <v>242</v>
      </c>
      <c r="C60" s="156"/>
    </row>
    <row r="61" spans="1:3" s="243" customFormat="1" ht="12" customHeight="1" thickBot="1">
      <c r="A61" s="15" t="s">
        <v>240</v>
      </c>
      <c r="B61" s="149" t="s">
        <v>243</v>
      </c>
      <c r="C61" s="156"/>
    </row>
    <row r="62" spans="1:3" s="243" customFormat="1" ht="12" customHeight="1" thickBot="1">
      <c r="A62" s="522" t="s">
        <v>487</v>
      </c>
      <c r="B62" s="20" t="s">
        <v>244</v>
      </c>
      <c r="C62" s="157">
        <f>+C5+C12+C19+C26+C34+C46+C52+C57</f>
        <v>1737987</v>
      </c>
    </row>
    <row r="63" spans="1:3" s="243" customFormat="1" ht="12" customHeight="1" thickBot="1">
      <c r="A63" s="523" t="s">
        <v>245</v>
      </c>
      <c r="B63" s="147" t="s">
        <v>246</v>
      </c>
      <c r="C63" s="152">
        <f>SUM(C64:C66)</f>
        <v>0</v>
      </c>
    </row>
    <row r="64" spans="1:3" s="243" customFormat="1" ht="12" customHeight="1">
      <c r="A64" s="14" t="s">
        <v>277</v>
      </c>
      <c r="B64" s="244" t="s">
        <v>247</v>
      </c>
      <c r="C64" s="156"/>
    </row>
    <row r="65" spans="1:3" s="243" customFormat="1" ht="12" customHeight="1">
      <c r="A65" s="13" t="s">
        <v>286</v>
      </c>
      <c r="B65" s="245" t="s">
        <v>248</v>
      </c>
      <c r="C65" s="156"/>
    </row>
    <row r="66" spans="1:3" s="243" customFormat="1" ht="12" customHeight="1" thickBot="1">
      <c r="A66" s="15" t="s">
        <v>287</v>
      </c>
      <c r="B66" s="524" t="s">
        <v>488</v>
      </c>
      <c r="C66" s="156"/>
    </row>
    <row r="67" spans="1:3" s="243" customFormat="1" ht="12" customHeight="1" thickBot="1">
      <c r="A67" s="523" t="s">
        <v>250</v>
      </c>
      <c r="B67" s="147" t="s">
        <v>251</v>
      </c>
      <c r="C67" s="152">
        <f>SUM(C68:C71)</f>
        <v>0</v>
      </c>
    </row>
    <row r="68" spans="1:3" s="243" customFormat="1" ht="12" customHeight="1">
      <c r="A68" s="14" t="s">
        <v>120</v>
      </c>
      <c r="B68" s="244" t="s">
        <v>252</v>
      </c>
      <c r="C68" s="156"/>
    </row>
    <row r="69" spans="1:3" s="243" customFormat="1" ht="12" customHeight="1">
      <c r="A69" s="13" t="s">
        <v>121</v>
      </c>
      <c r="B69" s="245" t="s">
        <v>253</v>
      </c>
      <c r="C69" s="156"/>
    </row>
    <row r="70" spans="1:3" s="243" customFormat="1" ht="12" customHeight="1">
      <c r="A70" s="13" t="s">
        <v>278</v>
      </c>
      <c r="B70" s="245" t="s">
        <v>254</v>
      </c>
      <c r="C70" s="156"/>
    </row>
    <row r="71" spans="1:3" s="243" customFormat="1" ht="12" customHeight="1" thickBot="1">
      <c r="A71" s="15" t="s">
        <v>279</v>
      </c>
      <c r="B71" s="149" t="s">
        <v>255</v>
      </c>
      <c r="C71" s="156"/>
    </row>
    <row r="72" spans="1:3" s="243" customFormat="1" ht="12" customHeight="1" thickBot="1">
      <c r="A72" s="523" t="s">
        <v>256</v>
      </c>
      <c r="B72" s="147" t="s">
        <v>257</v>
      </c>
      <c r="C72" s="152">
        <f>SUM(C73:C74)</f>
        <v>262473</v>
      </c>
    </row>
    <row r="73" spans="1:3" s="243" customFormat="1" ht="12" customHeight="1">
      <c r="A73" s="14" t="s">
        <v>280</v>
      </c>
      <c r="B73" s="244" t="s">
        <v>258</v>
      </c>
      <c r="C73" s="156">
        <v>262473</v>
      </c>
    </row>
    <row r="74" spans="1:3" s="243" customFormat="1" ht="12" customHeight="1" thickBot="1">
      <c r="A74" s="15" t="s">
        <v>281</v>
      </c>
      <c r="B74" s="149" t="s">
        <v>259</v>
      </c>
      <c r="C74" s="156"/>
    </row>
    <row r="75" spans="1:3" s="243" customFormat="1" ht="12" customHeight="1" thickBot="1">
      <c r="A75" s="523" t="s">
        <v>260</v>
      </c>
      <c r="B75" s="147" t="s">
        <v>261</v>
      </c>
      <c r="C75" s="152">
        <f>SUM(C76:C78)</f>
        <v>0</v>
      </c>
    </row>
    <row r="76" spans="1:3" s="243" customFormat="1" ht="12" customHeight="1">
      <c r="A76" s="14" t="s">
        <v>282</v>
      </c>
      <c r="B76" s="244" t="s">
        <v>262</v>
      </c>
      <c r="C76" s="156"/>
    </row>
    <row r="77" spans="1:3" s="243" customFormat="1" ht="12" customHeight="1">
      <c r="A77" s="13" t="s">
        <v>283</v>
      </c>
      <c r="B77" s="245" t="s">
        <v>263</v>
      </c>
      <c r="C77" s="156"/>
    </row>
    <row r="78" spans="1:3" s="243" customFormat="1" ht="12" customHeight="1" thickBot="1">
      <c r="A78" s="15" t="s">
        <v>284</v>
      </c>
      <c r="B78" s="149" t="s">
        <v>264</v>
      </c>
      <c r="C78" s="156"/>
    </row>
    <row r="79" spans="1:3" s="243" customFormat="1" ht="12" customHeight="1" thickBot="1">
      <c r="A79" s="523" t="s">
        <v>265</v>
      </c>
      <c r="B79" s="147" t="s">
        <v>285</v>
      </c>
      <c r="C79" s="152">
        <f>SUM(C80:C83)</f>
        <v>0</v>
      </c>
    </row>
    <row r="80" spans="1:3" s="243" customFormat="1" ht="12" customHeight="1">
      <c r="A80" s="248" t="s">
        <v>266</v>
      </c>
      <c r="B80" s="244" t="s">
        <v>267</v>
      </c>
      <c r="C80" s="156"/>
    </row>
    <row r="81" spans="1:3" s="243" customFormat="1" ht="12" customHeight="1">
      <c r="A81" s="249" t="s">
        <v>268</v>
      </c>
      <c r="B81" s="245" t="s">
        <v>269</v>
      </c>
      <c r="C81" s="156"/>
    </row>
    <row r="82" spans="1:3" s="243" customFormat="1" ht="12" customHeight="1">
      <c r="A82" s="249" t="s">
        <v>270</v>
      </c>
      <c r="B82" s="245" t="s">
        <v>271</v>
      </c>
      <c r="C82" s="156"/>
    </row>
    <row r="83" spans="1:3" s="243" customFormat="1" ht="12" customHeight="1" thickBot="1">
      <c r="A83" s="250" t="s">
        <v>272</v>
      </c>
      <c r="B83" s="149" t="s">
        <v>273</v>
      </c>
      <c r="C83" s="156"/>
    </row>
    <row r="84" spans="1:3" s="243" customFormat="1" ht="12" customHeight="1" thickBot="1">
      <c r="A84" s="523" t="s">
        <v>274</v>
      </c>
      <c r="B84" s="147" t="s">
        <v>489</v>
      </c>
      <c r="C84" s="285"/>
    </row>
    <row r="85" spans="1:3" s="243" customFormat="1" ht="13.5" customHeight="1" thickBot="1">
      <c r="A85" s="523" t="s">
        <v>276</v>
      </c>
      <c r="B85" s="147" t="s">
        <v>275</v>
      </c>
      <c r="C85" s="285"/>
    </row>
    <row r="86" spans="1:3" s="243" customFormat="1" ht="15.75" customHeight="1" thickBot="1">
      <c r="A86" s="523" t="s">
        <v>288</v>
      </c>
      <c r="B86" s="251" t="s">
        <v>490</v>
      </c>
      <c r="C86" s="157">
        <f>+C63+C67+C72+C75+C79+C85+C84</f>
        <v>262473</v>
      </c>
    </row>
    <row r="87" spans="1:3" s="243" customFormat="1" ht="16.5" customHeight="1" thickBot="1">
      <c r="A87" s="525" t="s">
        <v>491</v>
      </c>
      <c r="B87" s="252" t="s">
        <v>492</v>
      </c>
      <c r="C87" s="157">
        <f>+C62+C86</f>
        <v>2000460</v>
      </c>
    </row>
    <row r="88" spans="1:3" s="243" customFormat="1" ht="83.25" customHeight="1">
      <c r="A88" s="4"/>
      <c r="B88" s="5"/>
      <c r="C88" s="158"/>
    </row>
    <row r="89" spans="1:3" ht="16.5" customHeight="1">
      <c r="A89" s="660" t="s">
        <v>41</v>
      </c>
      <c r="B89" s="660"/>
      <c r="C89" s="660"/>
    </row>
    <row r="90" spans="1:3" s="253" customFormat="1" ht="16.5" customHeight="1" thickBot="1">
      <c r="A90" s="661" t="s">
        <v>123</v>
      </c>
      <c r="B90" s="661"/>
      <c r="C90" s="93" t="s">
        <v>164</v>
      </c>
    </row>
    <row r="91" spans="1:3" ht="37.5" customHeight="1" thickBot="1">
      <c r="A91" s="22" t="s">
        <v>64</v>
      </c>
      <c r="B91" s="23" t="s">
        <v>42</v>
      </c>
      <c r="C91" s="36" t="str">
        <f>+C3</f>
        <v>2016. évi előirányzat</v>
      </c>
    </row>
    <row r="92" spans="1:3" s="242" customFormat="1" ht="12" customHeight="1" thickBot="1">
      <c r="A92" s="32" t="s">
        <v>476</v>
      </c>
      <c r="B92" s="33" t="s">
        <v>477</v>
      </c>
      <c r="C92" s="34" t="s">
        <v>478</v>
      </c>
    </row>
    <row r="93" spans="1:3" ht="12" customHeight="1" thickBot="1">
      <c r="A93" s="21" t="s">
        <v>12</v>
      </c>
      <c r="B93" s="26" t="s">
        <v>530</v>
      </c>
      <c r="C93" s="151">
        <f>C94+C95+C96+C97+C98+C111</f>
        <v>1532857</v>
      </c>
    </row>
    <row r="94" spans="1:3" ht="12" customHeight="1">
      <c r="A94" s="16" t="s">
        <v>89</v>
      </c>
      <c r="B94" s="9" t="s">
        <v>43</v>
      </c>
      <c r="C94" s="646">
        <v>547708</v>
      </c>
    </row>
    <row r="95" spans="1:3" ht="12" customHeight="1">
      <c r="A95" s="13" t="s">
        <v>90</v>
      </c>
      <c r="B95" s="7" t="s">
        <v>143</v>
      </c>
      <c r="C95" s="645">
        <v>127872</v>
      </c>
    </row>
    <row r="96" spans="1:3" ht="12" customHeight="1">
      <c r="A96" s="13" t="s">
        <v>91</v>
      </c>
      <c r="B96" s="7" t="s">
        <v>118</v>
      </c>
      <c r="C96" s="542">
        <v>564655</v>
      </c>
    </row>
    <row r="97" spans="1:3" ht="12" customHeight="1">
      <c r="A97" s="13" t="s">
        <v>92</v>
      </c>
      <c r="B97" s="10" t="s">
        <v>144</v>
      </c>
      <c r="C97" s="233">
        <v>76140</v>
      </c>
    </row>
    <row r="98" spans="1:3" ht="12" customHeight="1">
      <c r="A98" s="13" t="s">
        <v>103</v>
      </c>
      <c r="B98" s="18" t="s">
        <v>145</v>
      </c>
      <c r="C98" s="542">
        <v>136797</v>
      </c>
    </row>
    <row r="99" spans="1:3" ht="12" customHeight="1">
      <c r="A99" s="13" t="s">
        <v>93</v>
      </c>
      <c r="B99" s="7" t="s">
        <v>493</v>
      </c>
      <c r="C99" s="542">
        <v>6599</v>
      </c>
    </row>
    <row r="100" spans="1:3" ht="12" customHeight="1">
      <c r="A100" s="13" t="s">
        <v>94</v>
      </c>
      <c r="B100" s="97" t="s">
        <v>494</v>
      </c>
      <c r="C100" s="233"/>
    </row>
    <row r="101" spans="1:3" ht="12" customHeight="1">
      <c r="A101" s="13" t="s">
        <v>104</v>
      </c>
      <c r="B101" s="97" t="s">
        <v>495</v>
      </c>
      <c r="C101" s="233"/>
    </row>
    <row r="102" spans="1:3" ht="12" customHeight="1">
      <c r="A102" s="13" t="s">
        <v>105</v>
      </c>
      <c r="B102" s="95" t="s">
        <v>291</v>
      </c>
      <c r="C102" s="233"/>
    </row>
    <row r="103" spans="1:3" ht="12" customHeight="1">
      <c r="A103" s="13" t="s">
        <v>106</v>
      </c>
      <c r="B103" s="96" t="s">
        <v>292</v>
      </c>
      <c r="C103" s="233"/>
    </row>
    <row r="104" spans="1:3" ht="12" customHeight="1">
      <c r="A104" s="13" t="s">
        <v>107</v>
      </c>
      <c r="B104" s="96" t="s">
        <v>293</v>
      </c>
      <c r="C104" s="233"/>
    </row>
    <row r="105" spans="1:3" ht="12" customHeight="1">
      <c r="A105" s="13" t="s">
        <v>109</v>
      </c>
      <c r="B105" s="95" t="s">
        <v>294</v>
      </c>
      <c r="C105" s="233">
        <v>104040</v>
      </c>
    </row>
    <row r="106" spans="1:3" ht="12" customHeight="1">
      <c r="A106" s="13" t="s">
        <v>146</v>
      </c>
      <c r="B106" s="95" t="s">
        <v>295</v>
      </c>
      <c r="C106" s="233"/>
    </row>
    <row r="107" spans="1:3" ht="12" customHeight="1">
      <c r="A107" s="13" t="s">
        <v>289</v>
      </c>
      <c r="B107" s="96" t="s">
        <v>296</v>
      </c>
      <c r="C107" s="233"/>
    </row>
    <row r="108" spans="1:3" ht="12" customHeight="1">
      <c r="A108" s="12" t="s">
        <v>290</v>
      </c>
      <c r="B108" s="97" t="s">
        <v>297</v>
      </c>
      <c r="C108" s="233"/>
    </row>
    <row r="109" spans="1:3" ht="12" customHeight="1">
      <c r="A109" s="13" t="s">
        <v>496</v>
      </c>
      <c r="B109" s="97" t="s">
        <v>298</v>
      </c>
      <c r="C109" s="233"/>
    </row>
    <row r="110" spans="1:3" ht="12" customHeight="1">
      <c r="A110" s="15" t="s">
        <v>497</v>
      </c>
      <c r="B110" s="97" t="s">
        <v>299</v>
      </c>
      <c r="C110" s="542">
        <v>26158</v>
      </c>
    </row>
    <row r="111" spans="1:3" ht="12" customHeight="1">
      <c r="A111" s="13" t="s">
        <v>498</v>
      </c>
      <c r="B111" s="10" t="s">
        <v>44</v>
      </c>
      <c r="C111" s="156">
        <f>SUM(C112:C113)</f>
        <v>79685</v>
      </c>
    </row>
    <row r="112" spans="1:3" ht="12" customHeight="1">
      <c r="A112" s="13" t="s">
        <v>499</v>
      </c>
      <c r="B112" s="7" t="s">
        <v>500</v>
      </c>
      <c r="C112" s="645">
        <v>12725</v>
      </c>
    </row>
    <row r="113" spans="1:3" ht="12" customHeight="1" thickBot="1">
      <c r="A113" s="17" t="s">
        <v>501</v>
      </c>
      <c r="B113" s="526" t="s">
        <v>502</v>
      </c>
      <c r="C113" s="647">
        <v>66960</v>
      </c>
    </row>
    <row r="114" spans="1:3" ht="12" customHeight="1" thickBot="1">
      <c r="A114" s="527" t="s">
        <v>13</v>
      </c>
      <c r="B114" s="528" t="s">
        <v>300</v>
      </c>
      <c r="C114" s="529">
        <f>+C115+C117+C119</f>
        <v>81183</v>
      </c>
    </row>
    <row r="115" spans="1:3" ht="12" customHeight="1">
      <c r="A115" s="14" t="s">
        <v>95</v>
      </c>
      <c r="B115" s="7" t="s">
        <v>163</v>
      </c>
      <c r="C115" s="543">
        <v>38058</v>
      </c>
    </row>
    <row r="116" spans="1:3" ht="12" customHeight="1">
      <c r="A116" s="14" t="s">
        <v>96</v>
      </c>
      <c r="B116" s="11" t="s">
        <v>304</v>
      </c>
      <c r="C116" s="284"/>
    </row>
    <row r="117" spans="1:3" ht="12" customHeight="1">
      <c r="A117" s="14" t="s">
        <v>97</v>
      </c>
      <c r="B117" s="11" t="s">
        <v>147</v>
      </c>
      <c r="C117" s="645">
        <v>32947</v>
      </c>
    </row>
    <row r="118" spans="1:3" ht="12" customHeight="1">
      <c r="A118" s="14" t="s">
        <v>98</v>
      </c>
      <c r="B118" s="11" t="s">
        <v>305</v>
      </c>
      <c r="C118" s="596"/>
    </row>
    <row r="119" spans="1:3" ht="12" customHeight="1">
      <c r="A119" s="14" t="s">
        <v>99</v>
      </c>
      <c r="B119" s="149" t="s">
        <v>166</v>
      </c>
      <c r="C119" s="546">
        <v>10178</v>
      </c>
    </row>
    <row r="120" spans="1:3" ht="12" customHeight="1">
      <c r="A120" s="14" t="s">
        <v>108</v>
      </c>
      <c r="B120" s="148" t="s">
        <v>366</v>
      </c>
      <c r="C120" s="140"/>
    </row>
    <row r="121" spans="1:3" ht="12" customHeight="1">
      <c r="A121" s="14" t="s">
        <v>110</v>
      </c>
      <c r="B121" s="240" t="s">
        <v>310</v>
      </c>
      <c r="C121" s="140"/>
    </row>
    <row r="122" spans="1:3" ht="15.75">
      <c r="A122" s="14" t="s">
        <v>148</v>
      </c>
      <c r="B122" s="96" t="s">
        <v>293</v>
      </c>
      <c r="C122" s="140"/>
    </row>
    <row r="123" spans="1:3" ht="12" customHeight="1">
      <c r="A123" s="14" t="s">
        <v>149</v>
      </c>
      <c r="B123" s="96" t="s">
        <v>309</v>
      </c>
      <c r="C123" s="140"/>
    </row>
    <row r="124" spans="1:3" ht="12" customHeight="1">
      <c r="A124" s="14" t="s">
        <v>150</v>
      </c>
      <c r="B124" s="96" t="s">
        <v>308</v>
      </c>
      <c r="C124" s="140"/>
    </row>
    <row r="125" spans="1:3" ht="12" customHeight="1">
      <c r="A125" s="14" t="s">
        <v>301</v>
      </c>
      <c r="B125" s="96" t="s">
        <v>296</v>
      </c>
      <c r="C125" s="140"/>
    </row>
    <row r="126" spans="1:3" ht="12" customHeight="1">
      <c r="A126" s="14" t="s">
        <v>302</v>
      </c>
      <c r="B126" s="96" t="s">
        <v>307</v>
      </c>
      <c r="C126" s="140"/>
    </row>
    <row r="127" spans="1:3" ht="16.5" thickBot="1">
      <c r="A127" s="12" t="s">
        <v>303</v>
      </c>
      <c r="B127" s="96" t="s">
        <v>306</v>
      </c>
      <c r="C127" s="141">
        <v>10178</v>
      </c>
    </row>
    <row r="128" spans="1:3" ht="12" customHeight="1" thickBot="1">
      <c r="A128" s="19" t="s">
        <v>14</v>
      </c>
      <c r="B128" s="91" t="s">
        <v>503</v>
      </c>
      <c r="C128" s="152">
        <f>+C93+C114</f>
        <v>1614040</v>
      </c>
    </row>
    <row r="129" spans="1:3" ht="12" customHeight="1" thickBot="1">
      <c r="A129" s="19" t="s">
        <v>15</v>
      </c>
      <c r="B129" s="91" t="s">
        <v>504</v>
      </c>
      <c r="C129" s="152">
        <f>+C130+C131+C132</f>
        <v>0</v>
      </c>
    </row>
    <row r="130" spans="1:3" ht="12" customHeight="1">
      <c r="A130" s="14" t="s">
        <v>201</v>
      </c>
      <c r="B130" s="11" t="s">
        <v>505</v>
      </c>
      <c r="C130" s="546"/>
    </row>
    <row r="131" spans="1:3" ht="12" customHeight="1">
      <c r="A131" s="14" t="s">
        <v>204</v>
      </c>
      <c r="B131" s="11" t="s">
        <v>506</v>
      </c>
      <c r="C131" s="140"/>
    </row>
    <row r="132" spans="1:3" ht="12" customHeight="1" thickBot="1">
      <c r="A132" s="12" t="s">
        <v>205</v>
      </c>
      <c r="B132" s="11" t="s">
        <v>507</v>
      </c>
      <c r="C132" s="140"/>
    </row>
    <row r="133" spans="1:3" ht="12" customHeight="1" thickBot="1">
      <c r="A133" s="19" t="s">
        <v>16</v>
      </c>
      <c r="B133" s="91" t="s">
        <v>508</v>
      </c>
      <c r="C133" s="152">
        <f>SUM(C134:C139)</f>
        <v>0</v>
      </c>
    </row>
    <row r="134" spans="1:3" ht="12" customHeight="1">
      <c r="A134" s="14" t="s">
        <v>82</v>
      </c>
      <c r="B134" s="8" t="s">
        <v>509</v>
      </c>
      <c r="C134" s="140"/>
    </row>
    <row r="135" spans="1:3" ht="12" customHeight="1">
      <c r="A135" s="14" t="s">
        <v>83</v>
      </c>
      <c r="B135" s="8" t="s">
        <v>510</v>
      </c>
      <c r="C135" s="140"/>
    </row>
    <row r="136" spans="1:3" ht="12" customHeight="1">
      <c r="A136" s="14" t="s">
        <v>84</v>
      </c>
      <c r="B136" s="8" t="s">
        <v>511</v>
      </c>
      <c r="C136" s="140"/>
    </row>
    <row r="137" spans="1:3" ht="12" customHeight="1">
      <c r="A137" s="14" t="s">
        <v>135</v>
      </c>
      <c r="B137" s="8" t="s">
        <v>512</v>
      </c>
      <c r="C137" s="140"/>
    </row>
    <row r="138" spans="1:3" ht="12" customHeight="1">
      <c r="A138" s="14" t="s">
        <v>136</v>
      </c>
      <c r="B138" s="8" t="s">
        <v>513</v>
      </c>
      <c r="C138" s="140"/>
    </row>
    <row r="139" spans="1:3" ht="12" customHeight="1" thickBot="1">
      <c r="A139" s="12" t="s">
        <v>137</v>
      </c>
      <c r="B139" s="8" t="s">
        <v>514</v>
      </c>
      <c r="C139" s="140"/>
    </row>
    <row r="140" spans="1:3" ht="12" customHeight="1" thickBot="1">
      <c r="A140" s="19" t="s">
        <v>17</v>
      </c>
      <c r="B140" s="91" t="s">
        <v>515</v>
      </c>
      <c r="C140" s="157">
        <f>+C141+C142+C143+C144</f>
        <v>33302</v>
      </c>
    </row>
    <row r="141" spans="1:3" ht="12" customHeight="1">
      <c r="A141" s="14" t="s">
        <v>85</v>
      </c>
      <c r="B141" s="8" t="s">
        <v>311</v>
      </c>
      <c r="C141" s="140"/>
    </row>
    <row r="142" spans="1:3" ht="12" customHeight="1">
      <c r="A142" s="14" t="s">
        <v>86</v>
      </c>
      <c r="B142" s="8" t="s">
        <v>312</v>
      </c>
      <c r="C142" s="140">
        <v>33302</v>
      </c>
    </row>
    <row r="143" spans="1:3" ht="12" customHeight="1">
      <c r="A143" s="14" t="s">
        <v>225</v>
      </c>
      <c r="B143" s="8" t="s">
        <v>516</v>
      </c>
      <c r="C143" s="140"/>
    </row>
    <row r="144" spans="1:3" ht="12" customHeight="1" thickBot="1">
      <c r="A144" s="12" t="s">
        <v>226</v>
      </c>
      <c r="B144" s="6" t="s">
        <v>330</v>
      </c>
      <c r="C144" s="140"/>
    </row>
    <row r="145" spans="1:3" ht="12" customHeight="1" thickBot="1">
      <c r="A145" s="19" t="s">
        <v>18</v>
      </c>
      <c r="B145" s="91" t="s">
        <v>517</v>
      </c>
      <c r="C145" s="160">
        <f>SUM(C146:C150)</f>
        <v>0</v>
      </c>
    </row>
    <row r="146" spans="1:3" ht="12" customHeight="1">
      <c r="A146" s="14" t="s">
        <v>87</v>
      </c>
      <c r="B146" s="8" t="s">
        <v>518</v>
      </c>
      <c r="C146" s="140"/>
    </row>
    <row r="147" spans="1:3" ht="12" customHeight="1">
      <c r="A147" s="14" t="s">
        <v>88</v>
      </c>
      <c r="B147" s="8" t="s">
        <v>519</v>
      </c>
      <c r="C147" s="140"/>
    </row>
    <row r="148" spans="1:3" ht="12" customHeight="1">
      <c r="A148" s="14" t="s">
        <v>237</v>
      </c>
      <c r="B148" s="8" t="s">
        <v>520</v>
      </c>
      <c r="C148" s="140"/>
    </row>
    <row r="149" spans="1:3" ht="12" customHeight="1">
      <c r="A149" s="14" t="s">
        <v>238</v>
      </c>
      <c r="B149" s="8" t="s">
        <v>521</v>
      </c>
      <c r="C149" s="140"/>
    </row>
    <row r="150" spans="1:3" ht="12" customHeight="1" thickBot="1">
      <c r="A150" s="14" t="s">
        <v>522</v>
      </c>
      <c r="B150" s="8" t="s">
        <v>523</v>
      </c>
      <c r="C150" s="140"/>
    </row>
    <row r="151" spans="1:3" ht="12" customHeight="1" thickBot="1">
      <c r="A151" s="19" t="s">
        <v>19</v>
      </c>
      <c r="B151" s="91" t="s">
        <v>524</v>
      </c>
      <c r="C151" s="530"/>
    </row>
    <row r="152" spans="1:3" ht="12" customHeight="1" thickBot="1">
      <c r="A152" s="19" t="s">
        <v>20</v>
      </c>
      <c r="B152" s="91" t="s">
        <v>525</v>
      </c>
      <c r="C152" s="530"/>
    </row>
    <row r="153" spans="1:9" ht="15" customHeight="1" thickBot="1">
      <c r="A153" s="19" t="s">
        <v>21</v>
      </c>
      <c r="B153" s="91" t="s">
        <v>526</v>
      </c>
      <c r="C153" s="254">
        <f>+C129+C133+C140+C145+C151+C152</f>
        <v>33302</v>
      </c>
      <c r="F153" s="255"/>
      <c r="G153" s="256"/>
      <c r="H153" s="256"/>
      <c r="I153" s="256"/>
    </row>
    <row r="154" spans="1:3" s="243" customFormat="1" ht="12.75" customHeight="1" thickBot="1">
      <c r="A154" s="150" t="s">
        <v>22</v>
      </c>
      <c r="B154" s="227" t="s">
        <v>527</v>
      </c>
      <c r="C154" s="254">
        <f>+C128+C153</f>
        <v>1647342</v>
      </c>
    </row>
    <row r="155" ht="7.5" customHeight="1"/>
    <row r="156" spans="1:3" ht="15.75">
      <c r="A156" s="662" t="s">
        <v>313</v>
      </c>
      <c r="B156" s="662"/>
      <c r="C156" s="662"/>
    </row>
    <row r="157" spans="1:3" ht="15" customHeight="1" thickBot="1">
      <c r="A157" s="659" t="s">
        <v>124</v>
      </c>
      <c r="B157" s="659"/>
      <c r="C157" s="161" t="s">
        <v>164</v>
      </c>
    </row>
    <row r="158" spans="1:4" ht="13.5" customHeight="1" thickBot="1">
      <c r="A158" s="19">
        <v>1</v>
      </c>
      <c r="B158" s="25" t="s">
        <v>528</v>
      </c>
      <c r="C158" s="152">
        <f>+C62-C128</f>
        <v>123947</v>
      </c>
      <c r="D158" s="257"/>
    </row>
    <row r="159" spans="1:3" ht="27.75" customHeight="1" thickBot="1">
      <c r="A159" s="19" t="s">
        <v>13</v>
      </c>
      <c r="B159" s="25" t="s">
        <v>529</v>
      </c>
      <c r="C159" s="152">
        <f>+C86-C153</f>
        <v>229171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KÖTELEZŐ FELADATAINAK MÉRLEGE &amp;R&amp;"Times New Roman CE,Félkövér dőlt"&amp;11 2. melléklet a 10/2016.(III.31.) 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47" sqref="C47"/>
    </sheetView>
  </sheetViews>
  <sheetFormatPr defaultColWidth="9.00390625" defaultRowHeight="12.75"/>
  <cols>
    <col min="1" max="1" width="13.875" style="134" customWidth="1"/>
    <col min="2" max="2" width="79.125" style="135" customWidth="1"/>
    <col min="3" max="3" width="25.00390625" style="135" customWidth="1"/>
    <col min="4" max="16384" width="9.375" style="135" customWidth="1"/>
  </cols>
  <sheetData>
    <row r="1" spans="1:3" s="114" customFormat="1" ht="21" customHeight="1" thickBot="1">
      <c r="A1" s="113"/>
      <c r="B1" s="115"/>
      <c r="C1" s="278" t="e">
        <f>+CONCATENATE("9.3.1. melléklet a ……/",LEFT(#REF!,4),". (….) önkormányzati rendelethez")</f>
        <v>#REF!</v>
      </c>
    </row>
    <row r="2" spans="1:3" s="279" customFormat="1" ht="36" customHeight="1">
      <c r="A2" s="234" t="s">
        <v>157</v>
      </c>
      <c r="B2" s="206" t="s">
        <v>567</v>
      </c>
      <c r="C2" s="220" t="s">
        <v>55</v>
      </c>
    </row>
    <row r="3" spans="1:3" s="279" customFormat="1" ht="24.75" thickBot="1">
      <c r="A3" s="272" t="s">
        <v>156</v>
      </c>
      <c r="B3" s="207" t="s">
        <v>355</v>
      </c>
      <c r="C3" s="221" t="s">
        <v>54</v>
      </c>
    </row>
    <row r="4" spans="1:3" s="280" customFormat="1" ht="15.75" customHeight="1" thickBot="1">
      <c r="A4" s="117"/>
      <c r="B4" s="117"/>
      <c r="C4" s="118" t="s">
        <v>47</v>
      </c>
    </row>
    <row r="5" spans="1:3" ht="13.5" thickBot="1">
      <c r="A5" s="235" t="s">
        <v>158</v>
      </c>
      <c r="B5" s="119" t="s">
        <v>48</v>
      </c>
      <c r="C5" s="120" t="s">
        <v>49</v>
      </c>
    </row>
    <row r="6" spans="1:3" s="281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281" customFormat="1" ht="15.75" customHeight="1" thickBot="1">
      <c r="A7" s="121"/>
      <c r="B7" s="122" t="s">
        <v>50</v>
      </c>
      <c r="C7" s="123"/>
    </row>
    <row r="8" spans="1:3" s="222" customFormat="1" ht="12" customHeight="1" thickBot="1">
      <c r="A8" s="104" t="s">
        <v>12</v>
      </c>
      <c r="B8" s="124" t="s">
        <v>557</v>
      </c>
      <c r="C8" s="169">
        <f>SUM(C9:C19)</f>
        <v>4533</v>
      </c>
    </row>
    <row r="9" spans="1:3" s="222" customFormat="1" ht="12" customHeight="1">
      <c r="A9" s="273" t="s">
        <v>89</v>
      </c>
      <c r="B9" s="9" t="s">
        <v>214</v>
      </c>
      <c r="C9" s="211"/>
    </row>
    <row r="10" spans="1:3" s="222" customFormat="1" ht="12" customHeight="1">
      <c r="A10" s="274" t="s">
        <v>90</v>
      </c>
      <c r="B10" s="7" t="s">
        <v>215</v>
      </c>
      <c r="C10" s="167">
        <v>1720</v>
      </c>
    </row>
    <row r="11" spans="1:3" s="222" customFormat="1" ht="12" customHeight="1">
      <c r="A11" s="274" t="s">
        <v>91</v>
      </c>
      <c r="B11" s="7" t="s">
        <v>216</v>
      </c>
      <c r="C11" s="167"/>
    </row>
    <row r="12" spans="1:3" s="222" customFormat="1" ht="12" customHeight="1">
      <c r="A12" s="274" t="s">
        <v>92</v>
      </c>
      <c r="B12" s="7" t="s">
        <v>217</v>
      </c>
      <c r="C12" s="167"/>
    </row>
    <row r="13" spans="1:3" s="222" customFormat="1" ht="12" customHeight="1">
      <c r="A13" s="274" t="s">
        <v>119</v>
      </c>
      <c r="B13" s="7" t="s">
        <v>218</v>
      </c>
      <c r="C13" s="167">
        <v>1919</v>
      </c>
    </row>
    <row r="14" spans="1:3" s="222" customFormat="1" ht="12" customHeight="1">
      <c r="A14" s="274" t="s">
        <v>93</v>
      </c>
      <c r="B14" s="7" t="s">
        <v>339</v>
      </c>
      <c r="C14" s="167">
        <v>894</v>
      </c>
    </row>
    <row r="15" spans="1:3" s="222" customFormat="1" ht="12" customHeight="1">
      <c r="A15" s="274" t="s">
        <v>94</v>
      </c>
      <c r="B15" s="6" t="s">
        <v>340</v>
      </c>
      <c r="C15" s="167"/>
    </row>
    <row r="16" spans="1:3" s="222" customFormat="1" ht="12" customHeight="1">
      <c r="A16" s="274" t="s">
        <v>104</v>
      </c>
      <c r="B16" s="7" t="s">
        <v>221</v>
      </c>
      <c r="C16" s="212"/>
    </row>
    <row r="17" spans="1:3" s="282" customFormat="1" ht="12" customHeight="1">
      <c r="A17" s="274" t="s">
        <v>105</v>
      </c>
      <c r="B17" s="7" t="s">
        <v>222</v>
      </c>
      <c r="C17" s="167"/>
    </row>
    <row r="18" spans="1:3" s="282" customFormat="1" ht="12" customHeight="1">
      <c r="A18" s="274" t="s">
        <v>106</v>
      </c>
      <c r="B18" s="7" t="s">
        <v>485</v>
      </c>
      <c r="C18" s="168"/>
    </row>
    <row r="19" spans="1:3" s="282" customFormat="1" ht="12" customHeight="1" thickBot="1">
      <c r="A19" s="274" t="s">
        <v>107</v>
      </c>
      <c r="B19" s="6" t="s">
        <v>223</v>
      </c>
      <c r="C19" s="168"/>
    </row>
    <row r="20" spans="1:3" s="222" customFormat="1" ht="12" customHeight="1" thickBot="1">
      <c r="A20" s="104" t="s">
        <v>13</v>
      </c>
      <c r="B20" s="124" t="s">
        <v>341</v>
      </c>
      <c r="C20" s="169">
        <f>SUM(C21:C23)</f>
        <v>0</v>
      </c>
    </row>
    <row r="21" spans="1:3" s="282" customFormat="1" ht="12" customHeight="1">
      <c r="A21" s="274" t="s">
        <v>95</v>
      </c>
      <c r="B21" s="8" t="s">
        <v>191</v>
      </c>
      <c r="C21" s="167"/>
    </row>
    <row r="22" spans="1:3" s="282" customFormat="1" ht="12" customHeight="1">
      <c r="A22" s="274" t="s">
        <v>96</v>
      </c>
      <c r="B22" s="7" t="s">
        <v>342</v>
      </c>
      <c r="C22" s="167"/>
    </row>
    <row r="23" spans="1:3" s="282" customFormat="1" ht="12" customHeight="1">
      <c r="A23" s="274" t="s">
        <v>97</v>
      </c>
      <c r="B23" s="7" t="s">
        <v>343</v>
      </c>
      <c r="C23" s="167"/>
    </row>
    <row r="24" spans="1:3" s="282" customFormat="1" ht="12" customHeight="1" thickBot="1">
      <c r="A24" s="274" t="s">
        <v>98</v>
      </c>
      <c r="B24" s="7" t="s">
        <v>562</v>
      </c>
      <c r="C24" s="167"/>
    </row>
    <row r="25" spans="1:3" s="282" customFormat="1" ht="12" customHeight="1" thickBot="1">
      <c r="A25" s="107" t="s">
        <v>14</v>
      </c>
      <c r="B25" s="91" t="s">
        <v>134</v>
      </c>
      <c r="C25" s="196"/>
    </row>
    <row r="26" spans="1:3" s="282" customFormat="1" ht="12" customHeight="1" thickBot="1">
      <c r="A26" s="107" t="s">
        <v>15</v>
      </c>
      <c r="B26" s="91" t="s">
        <v>563</v>
      </c>
      <c r="C26" s="169">
        <f>+C27+C28</f>
        <v>0</v>
      </c>
    </row>
    <row r="27" spans="1:3" s="282" customFormat="1" ht="12" customHeight="1">
      <c r="A27" s="275" t="s">
        <v>201</v>
      </c>
      <c r="B27" s="276" t="s">
        <v>342</v>
      </c>
      <c r="C27" s="58"/>
    </row>
    <row r="28" spans="1:3" s="282" customFormat="1" ht="12" customHeight="1">
      <c r="A28" s="275" t="s">
        <v>204</v>
      </c>
      <c r="B28" s="277" t="s">
        <v>344</v>
      </c>
      <c r="C28" s="170"/>
    </row>
    <row r="29" spans="1:3" s="282" customFormat="1" ht="12" customHeight="1" thickBot="1">
      <c r="A29" s="274" t="s">
        <v>205</v>
      </c>
      <c r="B29" s="94" t="s">
        <v>564</v>
      </c>
      <c r="C29" s="61"/>
    </row>
    <row r="30" spans="1:3" s="282" customFormat="1" ht="12" customHeight="1" thickBot="1">
      <c r="A30" s="107" t="s">
        <v>16</v>
      </c>
      <c r="B30" s="91" t="s">
        <v>345</v>
      </c>
      <c r="C30" s="169">
        <f>+C31+C32+C33</f>
        <v>0</v>
      </c>
    </row>
    <row r="31" spans="1:3" s="282" customFormat="1" ht="12" customHeight="1">
      <c r="A31" s="275" t="s">
        <v>82</v>
      </c>
      <c r="B31" s="276" t="s">
        <v>228</v>
      </c>
      <c r="C31" s="58"/>
    </row>
    <row r="32" spans="1:3" s="282" customFormat="1" ht="12" customHeight="1">
      <c r="A32" s="275" t="s">
        <v>83</v>
      </c>
      <c r="B32" s="277" t="s">
        <v>229</v>
      </c>
      <c r="C32" s="170"/>
    </row>
    <row r="33" spans="1:3" s="282" customFormat="1" ht="12" customHeight="1" thickBot="1">
      <c r="A33" s="274" t="s">
        <v>84</v>
      </c>
      <c r="B33" s="94" t="s">
        <v>230</v>
      </c>
      <c r="C33" s="61"/>
    </row>
    <row r="34" spans="1:3" s="222" customFormat="1" ht="12" customHeight="1" thickBot="1">
      <c r="A34" s="107" t="s">
        <v>17</v>
      </c>
      <c r="B34" s="91" t="s">
        <v>316</v>
      </c>
      <c r="C34" s="196"/>
    </row>
    <row r="35" spans="1:3" s="222" customFormat="1" ht="12" customHeight="1" thickBot="1">
      <c r="A35" s="107" t="s">
        <v>18</v>
      </c>
      <c r="B35" s="91" t="s">
        <v>346</v>
      </c>
      <c r="C35" s="213"/>
    </row>
    <row r="36" spans="1:3" s="222" customFormat="1" ht="12" customHeight="1" thickBot="1">
      <c r="A36" s="104" t="s">
        <v>19</v>
      </c>
      <c r="B36" s="91" t="s">
        <v>565</v>
      </c>
      <c r="C36" s="214">
        <f>+C8+C20+C25+C26+C30+C34+C35</f>
        <v>4533</v>
      </c>
    </row>
    <row r="37" spans="1:3" s="222" customFormat="1" ht="12" customHeight="1" thickBot="1">
      <c r="A37" s="125" t="s">
        <v>20</v>
      </c>
      <c r="B37" s="91" t="s">
        <v>347</v>
      </c>
      <c r="C37" s="214">
        <f>+C38+C39+C40</f>
        <v>312</v>
      </c>
    </row>
    <row r="38" spans="1:3" s="222" customFormat="1" ht="12" customHeight="1">
      <c r="A38" s="275" t="s">
        <v>348</v>
      </c>
      <c r="B38" s="276" t="s">
        <v>173</v>
      </c>
      <c r="C38" s="58">
        <v>312</v>
      </c>
    </row>
    <row r="39" spans="1:3" s="222" customFormat="1" ht="12" customHeight="1">
      <c r="A39" s="275" t="s">
        <v>349</v>
      </c>
      <c r="B39" s="277" t="s">
        <v>3</v>
      </c>
      <c r="C39" s="170"/>
    </row>
    <row r="40" spans="1:3" s="282" customFormat="1" ht="12" customHeight="1" thickBot="1">
      <c r="A40" s="274" t="s">
        <v>350</v>
      </c>
      <c r="B40" s="94" t="s">
        <v>351</v>
      </c>
      <c r="C40" s="61"/>
    </row>
    <row r="41" spans="1:3" s="282" customFormat="1" ht="15" customHeight="1" thickBot="1">
      <c r="A41" s="125" t="s">
        <v>21</v>
      </c>
      <c r="B41" s="126" t="s">
        <v>352</v>
      </c>
      <c r="C41" s="217">
        <f>+C36+C37</f>
        <v>4845</v>
      </c>
    </row>
    <row r="42" spans="1:3" s="282" customFormat="1" ht="15" customHeight="1">
      <c r="A42" s="127"/>
      <c r="B42" s="128"/>
      <c r="C42" s="215"/>
    </row>
    <row r="43" spans="1:3" ht="13.5" thickBot="1">
      <c r="A43" s="129"/>
      <c r="B43" s="130"/>
      <c r="C43" s="216"/>
    </row>
    <row r="44" spans="1:3" s="281" customFormat="1" ht="16.5" customHeight="1" thickBot="1">
      <c r="A44" s="131"/>
      <c r="B44" s="132" t="s">
        <v>51</v>
      </c>
      <c r="C44" s="217"/>
    </row>
    <row r="45" spans="1:3" s="283" customFormat="1" ht="12" customHeight="1" thickBot="1">
      <c r="A45" s="107" t="s">
        <v>12</v>
      </c>
      <c r="B45" s="91" t="s">
        <v>353</v>
      </c>
      <c r="C45" s="169">
        <f>SUM(C46:C50)</f>
        <v>56968</v>
      </c>
    </row>
    <row r="46" spans="1:3" ht="12" customHeight="1">
      <c r="A46" s="274" t="s">
        <v>89</v>
      </c>
      <c r="B46" s="8" t="s">
        <v>43</v>
      </c>
      <c r="C46" s="58">
        <f>32245+2361</f>
        <v>34606</v>
      </c>
    </row>
    <row r="47" spans="1:3" ht="12" customHeight="1">
      <c r="A47" s="274" t="s">
        <v>90</v>
      </c>
      <c r="B47" s="7" t="s">
        <v>143</v>
      </c>
      <c r="C47" s="60">
        <f>8582+637</f>
        <v>9219</v>
      </c>
    </row>
    <row r="48" spans="1:3" ht="12" customHeight="1">
      <c r="A48" s="274" t="s">
        <v>91</v>
      </c>
      <c r="B48" s="7" t="s">
        <v>118</v>
      </c>
      <c r="C48" s="60">
        <v>13143</v>
      </c>
    </row>
    <row r="49" spans="1:3" ht="12" customHeight="1">
      <c r="A49" s="274" t="s">
        <v>92</v>
      </c>
      <c r="B49" s="7" t="s">
        <v>144</v>
      </c>
      <c r="C49" s="60"/>
    </row>
    <row r="50" spans="1:3" ht="12" customHeight="1" thickBot="1">
      <c r="A50" s="274" t="s">
        <v>119</v>
      </c>
      <c r="B50" s="7" t="s">
        <v>145</v>
      </c>
      <c r="C50" s="60"/>
    </row>
    <row r="51" spans="1:3" ht="12" customHeight="1" thickBot="1">
      <c r="A51" s="107" t="s">
        <v>13</v>
      </c>
      <c r="B51" s="91" t="s">
        <v>354</v>
      </c>
      <c r="C51" s="169">
        <f>SUM(C52:C54)</f>
        <v>0</v>
      </c>
    </row>
    <row r="52" spans="1:3" s="283" customFormat="1" ht="12" customHeight="1">
      <c r="A52" s="274" t="s">
        <v>95</v>
      </c>
      <c r="B52" s="8" t="s">
        <v>163</v>
      </c>
      <c r="C52" s="58"/>
    </row>
    <row r="53" spans="1:3" ht="12" customHeight="1">
      <c r="A53" s="274" t="s">
        <v>96</v>
      </c>
      <c r="B53" s="7" t="s">
        <v>147</v>
      </c>
      <c r="C53" s="60"/>
    </row>
    <row r="54" spans="1:3" ht="12" customHeight="1">
      <c r="A54" s="274" t="s">
        <v>97</v>
      </c>
      <c r="B54" s="7" t="s">
        <v>52</v>
      </c>
      <c r="C54" s="60"/>
    </row>
    <row r="55" spans="1:3" ht="12" customHeight="1" thickBot="1">
      <c r="A55" s="274" t="s">
        <v>98</v>
      </c>
      <c r="B55" s="7" t="s">
        <v>558</v>
      </c>
      <c r="C55" s="60"/>
    </row>
    <row r="56" spans="1:3" ht="15" customHeight="1" thickBot="1">
      <c r="A56" s="107" t="s">
        <v>14</v>
      </c>
      <c r="B56" s="91" t="s">
        <v>7</v>
      </c>
      <c r="C56" s="196"/>
    </row>
    <row r="57" spans="1:3" ht="13.5" thickBot="1">
      <c r="A57" s="107" t="s">
        <v>15</v>
      </c>
      <c r="B57" s="133" t="s">
        <v>559</v>
      </c>
      <c r="C57" s="218">
        <f>+C45+C51+C56</f>
        <v>56968</v>
      </c>
    </row>
    <row r="58" ht="15" customHeight="1" thickBot="1">
      <c r="C58" s="219"/>
    </row>
    <row r="59" spans="1:3" ht="14.25" customHeight="1" thickBot="1">
      <c r="A59" s="136" t="s">
        <v>555</v>
      </c>
      <c r="B59" s="137"/>
      <c r="C59" s="89">
        <v>19</v>
      </c>
    </row>
    <row r="60" spans="1:3" ht="13.5" thickBot="1">
      <c r="A60" s="136" t="s">
        <v>159</v>
      </c>
      <c r="B60" s="13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 melléklet a 10/2016.(III.31.)  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workbookViewId="0" topLeftCell="A1">
      <selection activeCell="C24" sqref="C24"/>
    </sheetView>
  </sheetViews>
  <sheetFormatPr defaultColWidth="9.00390625" defaultRowHeight="12.75"/>
  <cols>
    <col min="1" max="1" width="13.875" style="134" customWidth="1"/>
    <col min="2" max="2" width="79.375" style="0" customWidth="1"/>
    <col min="3" max="3" width="25.00390625" style="0" customWidth="1"/>
  </cols>
  <sheetData>
    <row r="1" spans="1:3" ht="16.5" customHeight="1" thickBot="1">
      <c r="A1" s="113"/>
      <c r="B1" s="115"/>
      <c r="C1" s="278" t="e">
        <f>+CONCATENATE("9.3.1. melléklet a ……/",LEFT(#REF!,4),". (….) önkormányzati rendelethez")</f>
        <v>#REF!</v>
      </c>
    </row>
    <row r="2" spans="1:3" ht="36" customHeight="1">
      <c r="A2" s="234" t="s">
        <v>157</v>
      </c>
      <c r="B2" s="206" t="s">
        <v>667</v>
      </c>
      <c r="C2" s="220" t="s">
        <v>55</v>
      </c>
    </row>
    <row r="3" spans="1:3" ht="24" customHeight="1" thickBot="1">
      <c r="A3" s="272" t="s">
        <v>156</v>
      </c>
      <c r="B3" s="207" t="s">
        <v>668</v>
      </c>
      <c r="C3" s="221" t="s">
        <v>46</v>
      </c>
    </row>
    <row r="4" spans="1:3" ht="14.25" thickBot="1">
      <c r="A4" s="117"/>
      <c r="B4" s="117"/>
      <c r="C4" s="118" t="s">
        <v>47</v>
      </c>
    </row>
    <row r="5" spans="1:3" ht="13.5" thickBot="1">
      <c r="A5" s="235" t="s">
        <v>158</v>
      </c>
      <c r="B5" s="119" t="s">
        <v>48</v>
      </c>
      <c r="C5" s="120" t="s">
        <v>49</v>
      </c>
    </row>
    <row r="6" spans="1:3" ht="13.5" thickBot="1">
      <c r="A6" s="104" t="s">
        <v>476</v>
      </c>
      <c r="B6" s="105" t="s">
        <v>477</v>
      </c>
      <c r="C6" s="106" t="s">
        <v>478</v>
      </c>
    </row>
    <row r="7" spans="1:3" ht="13.5" thickBot="1">
      <c r="A7" s="121"/>
      <c r="B7" s="122" t="s">
        <v>50</v>
      </c>
      <c r="C7" s="123"/>
    </row>
    <row r="8" spans="1:3" ht="13.5" thickBot="1">
      <c r="A8" s="104" t="s">
        <v>12</v>
      </c>
      <c r="B8" s="124" t="s">
        <v>557</v>
      </c>
      <c r="C8" s="169">
        <f>SUM(C9:C19)</f>
        <v>10161</v>
      </c>
    </row>
    <row r="9" spans="1:3" ht="12.75">
      <c r="A9" s="273" t="s">
        <v>89</v>
      </c>
      <c r="B9" s="9" t="s">
        <v>214</v>
      </c>
      <c r="C9" s="211">
        <v>30</v>
      </c>
    </row>
    <row r="10" spans="1:3" ht="12.75">
      <c r="A10" s="274" t="s">
        <v>90</v>
      </c>
      <c r="B10" s="7" t="s">
        <v>215</v>
      </c>
      <c r="C10" s="167">
        <v>6450</v>
      </c>
    </row>
    <row r="11" spans="1:3" ht="12.75">
      <c r="A11" s="274" t="s">
        <v>91</v>
      </c>
      <c r="B11" s="7" t="s">
        <v>216</v>
      </c>
      <c r="C11" s="167">
        <v>690</v>
      </c>
    </row>
    <row r="12" spans="1:3" ht="12.75">
      <c r="A12" s="274" t="s">
        <v>92</v>
      </c>
      <c r="B12" s="7" t="s">
        <v>217</v>
      </c>
      <c r="C12" s="167"/>
    </row>
    <row r="13" spans="1:3" ht="12.75">
      <c r="A13" s="274" t="s">
        <v>119</v>
      </c>
      <c r="B13" s="7" t="s">
        <v>218</v>
      </c>
      <c r="C13" s="167"/>
    </row>
    <row r="14" spans="1:3" ht="12.75">
      <c r="A14" s="274" t="s">
        <v>93</v>
      </c>
      <c r="B14" s="7" t="s">
        <v>339</v>
      </c>
      <c r="C14" s="167">
        <v>284</v>
      </c>
    </row>
    <row r="15" spans="1:3" ht="12.75">
      <c r="A15" s="274" t="s">
        <v>94</v>
      </c>
      <c r="B15" s="6" t="s">
        <v>340</v>
      </c>
      <c r="C15" s="167">
        <v>2707</v>
      </c>
    </row>
    <row r="16" spans="1:3" ht="12.75">
      <c r="A16" s="274" t="s">
        <v>104</v>
      </c>
      <c r="B16" s="7" t="s">
        <v>221</v>
      </c>
      <c r="C16" s="212"/>
    </row>
    <row r="17" spans="1:3" ht="12.75">
      <c r="A17" s="274" t="s">
        <v>105</v>
      </c>
      <c r="B17" s="7" t="s">
        <v>222</v>
      </c>
      <c r="C17" s="167"/>
    </row>
    <row r="18" spans="1:3" ht="12.75">
      <c r="A18" s="274" t="s">
        <v>106</v>
      </c>
      <c r="B18" s="7" t="s">
        <v>485</v>
      </c>
      <c r="C18" s="168"/>
    </row>
    <row r="19" spans="1:3" ht="13.5" thickBot="1">
      <c r="A19" s="274" t="s">
        <v>107</v>
      </c>
      <c r="B19" s="6" t="s">
        <v>223</v>
      </c>
      <c r="C19" s="168"/>
    </row>
    <row r="20" spans="1:3" ht="13.5" thickBot="1">
      <c r="A20" s="104" t="s">
        <v>13</v>
      </c>
      <c r="B20" s="124" t="s">
        <v>341</v>
      </c>
      <c r="C20" s="169">
        <f>SUM(C21:C23)</f>
        <v>0</v>
      </c>
    </row>
    <row r="21" spans="1:3" ht="12.75">
      <c r="A21" s="274" t="s">
        <v>95</v>
      </c>
      <c r="B21" s="8" t="s">
        <v>191</v>
      </c>
      <c r="C21" s="167"/>
    </row>
    <row r="22" spans="1:3" ht="12.75">
      <c r="A22" s="274" t="s">
        <v>96</v>
      </c>
      <c r="B22" s="7" t="s">
        <v>342</v>
      </c>
      <c r="C22" s="167"/>
    </row>
    <row r="23" spans="1:3" ht="12.75">
      <c r="A23" s="274" t="s">
        <v>97</v>
      </c>
      <c r="B23" s="7" t="s">
        <v>343</v>
      </c>
      <c r="C23" s="167"/>
    </row>
    <row r="24" spans="1:3" ht="13.5" thickBot="1">
      <c r="A24" s="274" t="s">
        <v>98</v>
      </c>
      <c r="B24" s="7" t="s">
        <v>562</v>
      </c>
      <c r="C24" s="167"/>
    </row>
    <row r="25" spans="1:3" ht="13.5" thickBot="1">
      <c r="A25" s="107" t="s">
        <v>14</v>
      </c>
      <c r="B25" s="91" t="s">
        <v>134</v>
      </c>
      <c r="C25" s="196"/>
    </row>
    <row r="26" spans="1:3" ht="13.5" thickBot="1">
      <c r="A26" s="107" t="s">
        <v>15</v>
      </c>
      <c r="B26" s="91" t="s">
        <v>563</v>
      </c>
      <c r="C26" s="169">
        <f>+C27+C28</f>
        <v>0</v>
      </c>
    </row>
    <row r="27" spans="1:3" ht="12.75">
      <c r="A27" s="275" t="s">
        <v>201</v>
      </c>
      <c r="B27" s="276" t="s">
        <v>342</v>
      </c>
      <c r="C27" s="58"/>
    </row>
    <row r="28" spans="1:3" ht="12.75">
      <c r="A28" s="275" t="s">
        <v>204</v>
      </c>
      <c r="B28" s="277" t="s">
        <v>344</v>
      </c>
      <c r="C28" s="170"/>
    </row>
    <row r="29" spans="1:3" ht="13.5" thickBot="1">
      <c r="A29" s="274" t="s">
        <v>205</v>
      </c>
      <c r="B29" s="94" t="s">
        <v>564</v>
      </c>
      <c r="C29" s="61"/>
    </row>
    <row r="30" spans="1:3" ht="13.5" thickBot="1">
      <c r="A30" s="107" t="s">
        <v>16</v>
      </c>
      <c r="B30" s="91" t="s">
        <v>345</v>
      </c>
      <c r="C30" s="169">
        <f>+C31+C32+C33</f>
        <v>0</v>
      </c>
    </row>
    <row r="31" spans="1:3" ht="12.75">
      <c r="A31" s="275" t="s">
        <v>82</v>
      </c>
      <c r="B31" s="276" t="s">
        <v>228</v>
      </c>
      <c r="C31" s="58"/>
    </row>
    <row r="32" spans="1:3" ht="12.75">
      <c r="A32" s="275" t="s">
        <v>83</v>
      </c>
      <c r="B32" s="277" t="s">
        <v>229</v>
      </c>
      <c r="C32" s="170"/>
    </row>
    <row r="33" spans="1:3" ht="13.5" thickBot="1">
      <c r="A33" s="274" t="s">
        <v>84</v>
      </c>
      <c r="B33" s="94" t="s">
        <v>230</v>
      </c>
      <c r="C33" s="61"/>
    </row>
    <row r="34" spans="1:3" ht="13.5" thickBot="1">
      <c r="A34" s="107" t="s">
        <v>17</v>
      </c>
      <c r="B34" s="91" t="s">
        <v>316</v>
      </c>
      <c r="C34" s="196"/>
    </row>
    <row r="35" spans="1:3" ht="13.5" thickBot="1">
      <c r="A35" s="107" t="s">
        <v>18</v>
      </c>
      <c r="B35" s="91" t="s">
        <v>346</v>
      </c>
      <c r="C35" s="213"/>
    </row>
    <row r="36" spans="1:3" ht="13.5" thickBot="1">
      <c r="A36" s="104" t="s">
        <v>19</v>
      </c>
      <c r="B36" s="91" t="s">
        <v>565</v>
      </c>
      <c r="C36" s="214">
        <f>+C8+C20+C25+C26+C30+C34+C35</f>
        <v>10161</v>
      </c>
    </row>
    <row r="37" spans="1:3" ht="13.5" thickBot="1">
      <c r="A37" s="125" t="s">
        <v>20</v>
      </c>
      <c r="B37" s="91" t="s">
        <v>347</v>
      </c>
      <c r="C37" s="214">
        <f>+C38+C39+C40</f>
        <v>0</v>
      </c>
    </row>
    <row r="38" spans="1:3" ht="12.75">
      <c r="A38" s="275" t="s">
        <v>348</v>
      </c>
      <c r="B38" s="276" t="s">
        <v>173</v>
      </c>
      <c r="C38" s="58"/>
    </row>
    <row r="39" spans="1:3" ht="12.75">
      <c r="A39" s="275" t="s">
        <v>349</v>
      </c>
      <c r="B39" s="277" t="s">
        <v>3</v>
      </c>
      <c r="C39" s="170"/>
    </row>
    <row r="40" spans="1:3" ht="13.5" thickBot="1">
      <c r="A40" s="274" t="s">
        <v>350</v>
      </c>
      <c r="B40" s="94" t="s">
        <v>351</v>
      </c>
      <c r="C40" s="61"/>
    </row>
    <row r="41" spans="1:3" ht="13.5" thickBot="1">
      <c r="A41" s="125" t="s">
        <v>21</v>
      </c>
      <c r="B41" s="126" t="s">
        <v>352</v>
      </c>
      <c r="C41" s="217">
        <f>+C36+C37</f>
        <v>10161</v>
      </c>
    </row>
    <row r="42" spans="1:3" ht="12.75">
      <c r="A42" s="127"/>
      <c r="B42" s="128"/>
      <c r="C42" s="215"/>
    </row>
    <row r="43" spans="1:3" ht="13.5" thickBot="1">
      <c r="A43" s="129"/>
      <c r="B43" s="130"/>
      <c r="C43" s="216"/>
    </row>
    <row r="44" spans="1:3" ht="13.5" thickBot="1">
      <c r="A44" s="131"/>
      <c r="B44" s="132" t="s">
        <v>51</v>
      </c>
      <c r="C44" s="217"/>
    </row>
    <row r="45" spans="1:3" ht="13.5" thickBot="1">
      <c r="A45" s="107" t="s">
        <v>12</v>
      </c>
      <c r="B45" s="91" t="s">
        <v>353</v>
      </c>
      <c r="C45" s="169">
        <f>SUM(C46:C50)</f>
        <v>62573</v>
      </c>
    </row>
    <row r="46" spans="1:3" ht="12.75">
      <c r="A46" s="274" t="s">
        <v>89</v>
      </c>
      <c r="B46" s="8" t="s">
        <v>43</v>
      </c>
      <c r="C46" s="58">
        <v>27794</v>
      </c>
    </row>
    <row r="47" spans="1:3" ht="12.75">
      <c r="A47" s="274" t="s">
        <v>90</v>
      </c>
      <c r="B47" s="7" t="s">
        <v>143</v>
      </c>
      <c r="C47" s="60">
        <v>7509</v>
      </c>
    </row>
    <row r="48" spans="1:3" ht="12.75">
      <c r="A48" s="274" t="s">
        <v>91</v>
      </c>
      <c r="B48" s="7" t="s">
        <v>118</v>
      </c>
      <c r="C48" s="60">
        <v>27270</v>
      </c>
    </row>
    <row r="49" spans="1:3" ht="12.75">
      <c r="A49" s="274" t="s">
        <v>92</v>
      </c>
      <c r="B49" s="7" t="s">
        <v>144</v>
      </c>
      <c r="C49" s="60"/>
    </row>
    <row r="50" spans="1:3" ht="13.5" thickBot="1">
      <c r="A50" s="274" t="s">
        <v>119</v>
      </c>
      <c r="B50" s="7" t="s">
        <v>145</v>
      </c>
      <c r="C50" s="60"/>
    </row>
    <row r="51" spans="1:3" ht="13.5" thickBot="1">
      <c r="A51" s="107" t="s">
        <v>13</v>
      </c>
      <c r="B51" s="91" t="s">
        <v>354</v>
      </c>
      <c r="C51" s="169">
        <f>SUM(C52:C54)</f>
        <v>4737</v>
      </c>
    </row>
    <row r="52" spans="1:3" ht="12.75">
      <c r="A52" s="274" t="s">
        <v>95</v>
      </c>
      <c r="B52" s="8" t="s">
        <v>163</v>
      </c>
      <c r="C52" s="58">
        <v>4737</v>
      </c>
    </row>
    <row r="53" spans="1:3" ht="12.75">
      <c r="A53" s="274" t="s">
        <v>96</v>
      </c>
      <c r="B53" s="7" t="s">
        <v>147</v>
      </c>
      <c r="C53" s="60"/>
    </row>
    <row r="54" spans="1:3" ht="12.75">
      <c r="A54" s="274" t="s">
        <v>97</v>
      </c>
      <c r="B54" s="7" t="s">
        <v>52</v>
      </c>
      <c r="C54" s="60"/>
    </row>
    <row r="55" spans="1:3" ht="13.5" thickBot="1">
      <c r="A55" s="274" t="s">
        <v>98</v>
      </c>
      <c r="B55" s="7" t="s">
        <v>558</v>
      </c>
      <c r="C55" s="60"/>
    </row>
    <row r="56" spans="1:3" ht="13.5" thickBot="1">
      <c r="A56" s="107" t="s">
        <v>14</v>
      </c>
      <c r="B56" s="91" t="s">
        <v>7</v>
      </c>
      <c r="C56" s="196"/>
    </row>
    <row r="57" spans="1:3" ht="13.5" thickBot="1">
      <c r="A57" s="107" t="s">
        <v>15</v>
      </c>
      <c r="B57" s="133" t="s">
        <v>559</v>
      </c>
      <c r="C57" s="218">
        <f>+C45+C51+C56</f>
        <v>67310</v>
      </c>
    </row>
    <row r="58" spans="2:3" ht="13.5" thickBot="1">
      <c r="B58" s="135"/>
      <c r="C58" s="219"/>
    </row>
    <row r="59" spans="1:3" ht="13.5" thickBot="1">
      <c r="A59" s="136" t="s">
        <v>555</v>
      </c>
      <c r="B59" s="137"/>
      <c r="C59" s="538">
        <v>17.75</v>
      </c>
    </row>
    <row r="60" spans="1:3" ht="13.5" thickBot="1">
      <c r="A60" s="136" t="s">
        <v>159</v>
      </c>
      <c r="B60" s="137"/>
      <c r="C60" s="8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&amp;R21. melléklet a 10/2016.(III.31.) önkormányzati 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workbookViewId="0" topLeftCell="A1">
      <selection activeCell="C67" sqref="C67"/>
    </sheetView>
  </sheetViews>
  <sheetFormatPr defaultColWidth="9.00390625" defaultRowHeight="12.75"/>
  <cols>
    <col min="1" max="1" width="13.875" style="0" customWidth="1"/>
    <col min="2" max="2" width="79.50390625" style="0" customWidth="1"/>
    <col min="3" max="3" width="25.00390625" style="0" customWidth="1"/>
  </cols>
  <sheetData>
    <row r="1" spans="1:3" ht="16.5" thickBot="1">
      <c r="A1" s="113"/>
      <c r="B1" s="115"/>
      <c r="C1" s="278" t="e">
        <f>+CONCATENATE("9.3.1. melléklet a ……/",LEFT(#REF!,4),". (….) önkormányzati rendelethez")</f>
        <v>#REF!</v>
      </c>
    </row>
    <row r="2" spans="1:3" ht="36">
      <c r="A2" s="234" t="s">
        <v>157</v>
      </c>
      <c r="B2" s="206" t="s">
        <v>667</v>
      </c>
      <c r="C2" s="220" t="s">
        <v>55</v>
      </c>
    </row>
    <row r="3" spans="1:3" ht="24.75" thickBot="1">
      <c r="A3" s="272" t="s">
        <v>156</v>
      </c>
      <c r="B3" s="207" t="s">
        <v>355</v>
      </c>
      <c r="C3" s="221" t="s">
        <v>54</v>
      </c>
    </row>
    <row r="4" spans="1:3" ht="14.25" thickBot="1">
      <c r="A4" s="117"/>
      <c r="B4" s="117"/>
      <c r="C4" s="118" t="s">
        <v>47</v>
      </c>
    </row>
    <row r="5" spans="1:3" ht="13.5" thickBot="1">
      <c r="A5" s="235" t="s">
        <v>158</v>
      </c>
      <c r="B5" s="119" t="s">
        <v>48</v>
      </c>
      <c r="C5" s="120" t="s">
        <v>49</v>
      </c>
    </row>
    <row r="6" spans="1:3" ht="13.5" thickBot="1">
      <c r="A6" s="104" t="s">
        <v>476</v>
      </c>
      <c r="B6" s="105" t="s">
        <v>477</v>
      </c>
      <c r="C6" s="106" t="s">
        <v>478</v>
      </c>
    </row>
    <row r="7" spans="1:3" ht="13.5" thickBot="1">
      <c r="A7" s="121"/>
      <c r="B7" s="122" t="s">
        <v>50</v>
      </c>
      <c r="C7" s="123"/>
    </row>
    <row r="8" spans="1:3" ht="13.5" thickBot="1">
      <c r="A8" s="104" t="s">
        <v>12</v>
      </c>
      <c r="B8" s="124" t="s">
        <v>557</v>
      </c>
      <c r="C8" s="169">
        <f>SUM(C9:C19)</f>
        <v>10161</v>
      </c>
    </row>
    <row r="9" spans="1:3" ht="12.75">
      <c r="A9" s="273" t="s">
        <v>89</v>
      </c>
      <c r="B9" s="9" t="s">
        <v>214</v>
      </c>
      <c r="C9" s="211">
        <v>30</v>
      </c>
    </row>
    <row r="10" spans="1:3" ht="12.75">
      <c r="A10" s="274" t="s">
        <v>90</v>
      </c>
      <c r="B10" s="7" t="s">
        <v>215</v>
      </c>
      <c r="C10" s="167">
        <v>6450</v>
      </c>
    </row>
    <row r="11" spans="1:3" ht="12.75">
      <c r="A11" s="274" t="s">
        <v>91</v>
      </c>
      <c r="B11" s="7" t="s">
        <v>216</v>
      </c>
      <c r="C11" s="167">
        <v>690</v>
      </c>
    </row>
    <row r="12" spans="1:3" ht="12.75">
      <c r="A12" s="274" t="s">
        <v>92</v>
      </c>
      <c r="B12" s="7" t="s">
        <v>217</v>
      </c>
      <c r="C12" s="167"/>
    </row>
    <row r="13" spans="1:3" ht="12.75">
      <c r="A13" s="274" t="s">
        <v>119</v>
      </c>
      <c r="B13" s="7" t="s">
        <v>218</v>
      </c>
      <c r="C13" s="167"/>
    </row>
    <row r="14" spans="1:3" ht="12.75">
      <c r="A14" s="274" t="s">
        <v>93</v>
      </c>
      <c r="B14" s="7" t="s">
        <v>339</v>
      </c>
      <c r="C14" s="167">
        <v>284</v>
      </c>
    </row>
    <row r="15" spans="1:3" ht="12.75">
      <c r="A15" s="274" t="s">
        <v>94</v>
      </c>
      <c r="B15" s="6" t="s">
        <v>340</v>
      </c>
      <c r="C15" s="167">
        <v>2707</v>
      </c>
    </row>
    <row r="16" spans="1:3" ht="12.75">
      <c r="A16" s="274" t="s">
        <v>104</v>
      </c>
      <c r="B16" s="7" t="s">
        <v>221</v>
      </c>
      <c r="C16" s="212"/>
    </row>
    <row r="17" spans="1:3" ht="12.75">
      <c r="A17" s="274" t="s">
        <v>105</v>
      </c>
      <c r="B17" s="7" t="s">
        <v>222</v>
      </c>
      <c r="C17" s="167"/>
    </row>
    <row r="18" spans="1:3" ht="12.75">
      <c r="A18" s="274" t="s">
        <v>106</v>
      </c>
      <c r="B18" s="7" t="s">
        <v>485</v>
      </c>
      <c r="C18" s="168"/>
    </row>
    <row r="19" spans="1:3" ht="13.5" thickBot="1">
      <c r="A19" s="274" t="s">
        <v>107</v>
      </c>
      <c r="B19" s="6" t="s">
        <v>223</v>
      </c>
      <c r="C19" s="168"/>
    </row>
    <row r="20" spans="1:3" ht="13.5" thickBot="1">
      <c r="A20" s="104" t="s">
        <v>13</v>
      </c>
      <c r="B20" s="124" t="s">
        <v>341</v>
      </c>
      <c r="C20" s="169">
        <f>SUM(C21:C23)</f>
        <v>0</v>
      </c>
    </row>
    <row r="21" spans="1:3" ht="12.75">
      <c r="A21" s="274" t="s">
        <v>95</v>
      </c>
      <c r="B21" s="8" t="s">
        <v>191</v>
      </c>
      <c r="C21" s="167"/>
    </row>
    <row r="22" spans="1:3" ht="12.75">
      <c r="A22" s="274" t="s">
        <v>96</v>
      </c>
      <c r="B22" s="7" t="s">
        <v>342</v>
      </c>
      <c r="C22" s="167"/>
    </row>
    <row r="23" spans="1:3" ht="12.75">
      <c r="A23" s="274" t="s">
        <v>97</v>
      </c>
      <c r="B23" s="7" t="s">
        <v>343</v>
      </c>
      <c r="C23" s="167"/>
    </row>
    <row r="24" spans="1:3" ht="13.5" thickBot="1">
      <c r="A24" s="274" t="s">
        <v>98</v>
      </c>
      <c r="B24" s="7" t="s">
        <v>562</v>
      </c>
      <c r="C24" s="167"/>
    </row>
    <row r="25" spans="1:3" ht="13.5" thickBot="1">
      <c r="A25" s="107" t="s">
        <v>14</v>
      </c>
      <c r="B25" s="91" t="s">
        <v>134</v>
      </c>
      <c r="C25" s="196"/>
    </row>
    <row r="26" spans="1:3" ht="13.5" thickBot="1">
      <c r="A26" s="107" t="s">
        <v>15</v>
      </c>
      <c r="B26" s="91" t="s">
        <v>563</v>
      </c>
      <c r="C26" s="169">
        <f>+C27+C28</f>
        <v>0</v>
      </c>
    </row>
    <row r="27" spans="1:3" ht="12.75">
      <c r="A27" s="275" t="s">
        <v>201</v>
      </c>
      <c r="B27" s="276" t="s">
        <v>342</v>
      </c>
      <c r="C27" s="58"/>
    </row>
    <row r="28" spans="1:3" ht="12.75">
      <c r="A28" s="275" t="s">
        <v>204</v>
      </c>
      <c r="B28" s="277" t="s">
        <v>344</v>
      </c>
      <c r="C28" s="170"/>
    </row>
    <row r="29" spans="1:3" ht="13.5" thickBot="1">
      <c r="A29" s="274" t="s">
        <v>205</v>
      </c>
      <c r="B29" s="94" t="s">
        <v>564</v>
      </c>
      <c r="C29" s="61"/>
    </row>
    <row r="30" spans="1:3" ht="13.5" thickBot="1">
      <c r="A30" s="107" t="s">
        <v>16</v>
      </c>
      <c r="B30" s="91" t="s">
        <v>345</v>
      </c>
      <c r="C30" s="169">
        <f>+C31+C32+C33</f>
        <v>0</v>
      </c>
    </row>
    <row r="31" spans="1:3" ht="12.75">
      <c r="A31" s="275" t="s">
        <v>82</v>
      </c>
      <c r="B31" s="276" t="s">
        <v>228</v>
      </c>
      <c r="C31" s="58"/>
    </row>
    <row r="32" spans="1:3" ht="12.75">
      <c r="A32" s="275" t="s">
        <v>83</v>
      </c>
      <c r="B32" s="277" t="s">
        <v>229</v>
      </c>
      <c r="C32" s="170"/>
    </row>
    <row r="33" spans="1:3" ht="13.5" thickBot="1">
      <c r="A33" s="274" t="s">
        <v>84</v>
      </c>
      <c r="B33" s="94" t="s">
        <v>230</v>
      </c>
      <c r="C33" s="61"/>
    </row>
    <row r="34" spans="1:3" ht="13.5" thickBot="1">
      <c r="A34" s="107" t="s">
        <v>17</v>
      </c>
      <c r="B34" s="91" t="s">
        <v>316</v>
      </c>
      <c r="C34" s="196"/>
    </row>
    <row r="35" spans="1:3" ht="13.5" thickBot="1">
      <c r="A35" s="107" t="s">
        <v>18</v>
      </c>
      <c r="B35" s="91" t="s">
        <v>346</v>
      </c>
      <c r="C35" s="213"/>
    </row>
    <row r="36" spans="1:3" ht="13.5" thickBot="1">
      <c r="A36" s="104" t="s">
        <v>19</v>
      </c>
      <c r="B36" s="91" t="s">
        <v>565</v>
      </c>
      <c r="C36" s="214">
        <f>+C8+C20+C25+C26+C30+C34+C35</f>
        <v>10161</v>
      </c>
    </row>
    <row r="37" spans="1:3" ht="13.5" thickBot="1">
      <c r="A37" s="125" t="s">
        <v>20</v>
      </c>
      <c r="B37" s="91" t="s">
        <v>347</v>
      </c>
      <c r="C37" s="214">
        <f>+C38+C39+C40</f>
        <v>0</v>
      </c>
    </row>
    <row r="38" spans="1:3" ht="12.75">
      <c r="A38" s="275" t="s">
        <v>348</v>
      </c>
      <c r="B38" s="276" t="s">
        <v>173</v>
      </c>
      <c r="C38" s="58"/>
    </row>
    <row r="39" spans="1:3" ht="12.75">
      <c r="A39" s="275" t="s">
        <v>349</v>
      </c>
      <c r="B39" s="277" t="s">
        <v>3</v>
      </c>
      <c r="C39" s="170"/>
    </row>
    <row r="40" spans="1:3" ht="13.5" thickBot="1">
      <c r="A40" s="274" t="s">
        <v>350</v>
      </c>
      <c r="B40" s="94" t="s">
        <v>351</v>
      </c>
      <c r="C40" s="61"/>
    </row>
    <row r="41" spans="1:3" ht="13.5" thickBot="1">
      <c r="A41" s="125" t="s">
        <v>21</v>
      </c>
      <c r="B41" s="126" t="s">
        <v>352</v>
      </c>
      <c r="C41" s="217">
        <f>+C36+C37</f>
        <v>10161</v>
      </c>
    </row>
    <row r="42" spans="1:3" ht="12.75">
      <c r="A42" s="127"/>
      <c r="B42" s="128"/>
      <c r="C42" s="215"/>
    </row>
    <row r="43" spans="1:3" ht="13.5" thickBot="1">
      <c r="A43" s="129"/>
      <c r="B43" s="130"/>
      <c r="C43" s="216"/>
    </row>
    <row r="44" spans="1:3" ht="13.5" thickBot="1">
      <c r="A44" s="131"/>
      <c r="B44" s="132" t="s">
        <v>51</v>
      </c>
      <c r="C44" s="217"/>
    </row>
    <row r="45" spans="1:3" ht="13.5" thickBot="1">
      <c r="A45" s="107" t="s">
        <v>12</v>
      </c>
      <c r="B45" s="91" t="s">
        <v>353</v>
      </c>
      <c r="C45" s="169">
        <f>SUM(C46:C50)</f>
        <v>62573</v>
      </c>
    </row>
    <row r="46" spans="1:3" ht="12.75">
      <c r="A46" s="274" t="s">
        <v>89</v>
      </c>
      <c r="B46" s="8" t="s">
        <v>43</v>
      </c>
      <c r="C46" s="58">
        <v>27794</v>
      </c>
    </row>
    <row r="47" spans="1:3" ht="12.75">
      <c r="A47" s="274" t="s">
        <v>90</v>
      </c>
      <c r="B47" s="7" t="s">
        <v>143</v>
      </c>
      <c r="C47" s="60">
        <v>7509</v>
      </c>
    </row>
    <row r="48" spans="1:3" ht="12.75">
      <c r="A48" s="274" t="s">
        <v>91</v>
      </c>
      <c r="B48" s="7" t="s">
        <v>118</v>
      </c>
      <c r="C48" s="60">
        <v>27270</v>
      </c>
    </row>
    <row r="49" spans="1:3" ht="12.75">
      <c r="A49" s="274" t="s">
        <v>92</v>
      </c>
      <c r="B49" s="7" t="s">
        <v>144</v>
      </c>
      <c r="C49" s="60"/>
    </row>
    <row r="50" spans="1:3" ht="13.5" thickBot="1">
      <c r="A50" s="274" t="s">
        <v>119</v>
      </c>
      <c r="B50" s="7" t="s">
        <v>145</v>
      </c>
      <c r="C50" s="60"/>
    </row>
    <row r="51" spans="1:3" ht="13.5" thickBot="1">
      <c r="A51" s="107" t="s">
        <v>13</v>
      </c>
      <c r="B51" s="91" t="s">
        <v>354</v>
      </c>
      <c r="C51" s="169">
        <f>SUM(C52:C54)</f>
        <v>4737</v>
      </c>
    </row>
    <row r="52" spans="1:3" ht="12.75">
      <c r="A52" s="274" t="s">
        <v>95</v>
      </c>
      <c r="B52" s="8" t="s">
        <v>163</v>
      </c>
      <c r="C52" s="58">
        <v>4737</v>
      </c>
    </row>
    <row r="53" spans="1:3" ht="12.75">
      <c r="A53" s="274" t="s">
        <v>96</v>
      </c>
      <c r="B53" s="7" t="s">
        <v>147</v>
      </c>
      <c r="C53" s="60"/>
    </row>
    <row r="54" spans="1:3" ht="12.75">
      <c r="A54" s="274" t="s">
        <v>97</v>
      </c>
      <c r="B54" s="7" t="s">
        <v>52</v>
      </c>
      <c r="C54" s="60"/>
    </row>
    <row r="55" spans="1:3" ht="13.5" thickBot="1">
      <c r="A55" s="274" t="s">
        <v>98</v>
      </c>
      <c r="B55" s="7" t="s">
        <v>558</v>
      </c>
      <c r="C55" s="60"/>
    </row>
    <row r="56" spans="1:3" ht="13.5" thickBot="1">
      <c r="A56" s="107" t="s">
        <v>14</v>
      </c>
      <c r="B56" s="91" t="s">
        <v>7</v>
      </c>
      <c r="C56" s="196"/>
    </row>
    <row r="57" spans="1:3" ht="13.5" thickBot="1">
      <c r="A57" s="107" t="s">
        <v>15</v>
      </c>
      <c r="B57" s="133" t="s">
        <v>559</v>
      </c>
      <c r="C57" s="218">
        <f>+C45+C51+C56</f>
        <v>67310</v>
      </c>
    </row>
    <row r="58" spans="1:3" ht="13.5" thickBot="1">
      <c r="A58" s="134"/>
      <c r="B58" s="135"/>
      <c r="C58" s="219"/>
    </row>
    <row r="59" spans="1:3" ht="13.5" thickBot="1">
      <c r="A59" s="136" t="s">
        <v>555</v>
      </c>
      <c r="B59" s="137"/>
      <c r="C59" s="538">
        <v>17.75</v>
      </c>
    </row>
    <row r="60" spans="1:3" ht="13.5" thickBot="1">
      <c r="A60" s="136" t="s">
        <v>159</v>
      </c>
      <c r="B60" s="137"/>
      <c r="C60" s="8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&amp;R22. melléklet a 10/2016.(III.31.)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workbookViewId="0" topLeftCell="A37">
      <selection activeCell="E18" sqref="E18"/>
    </sheetView>
  </sheetViews>
  <sheetFormatPr defaultColWidth="9.00390625" defaultRowHeight="12.75"/>
  <cols>
    <col min="1" max="1" width="14.00390625" style="0" customWidth="1"/>
    <col min="2" max="2" width="79.625" style="0" customWidth="1"/>
    <col min="3" max="3" width="25.00390625" style="0" customWidth="1"/>
  </cols>
  <sheetData>
    <row r="1" spans="1:3" ht="16.5" thickBot="1">
      <c r="A1" s="113"/>
      <c r="B1" s="115"/>
      <c r="C1" s="278" t="e">
        <f>+CONCATENATE("9.3.1. melléklet a ……/",LEFT(#REF!,4),". (….) önkormányzati rendelethez")</f>
        <v>#REF!</v>
      </c>
    </row>
    <row r="2" spans="1:3" ht="36">
      <c r="A2" s="234" t="s">
        <v>157</v>
      </c>
      <c r="B2" s="206" t="s">
        <v>667</v>
      </c>
      <c r="C2" s="220" t="s">
        <v>55</v>
      </c>
    </row>
    <row r="3" spans="1:3" ht="24.75" thickBot="1">
      <c r="A3" s="272" t="s">
        <v>156</v>
      </c>
      <c r="B3" s="207" t="s">
        <v>356</v>
      </c>
      <c r="C3" s="221" t="s">
        <v>54</v>
      </c>
    </row>
    <row r="4" spans="1:3" ht="14.25" thickBot="1">
      <c r="A4" s="117"/>
      <c r="B4" s="117"/>
      <c r="C4" s="118" t="s">
        <v>47</v>
      </c>
    </row>
    <row r="5" spans="1:3" ht="13.5" thickBot="1">
      <c r="A5" s="235" t="s">
        <v>158</v>
      </c>
      <c r="B5" s="119" t="s">
        <v>48</v>
      </c>
      <c r="C5" s="120" t="s">
        <v>49</v>
      </c>
    </row>
    <row r="6" spans="1:3" ht="13.5" thickBot="1">
      <c r="A6" s="104" t="s">
        <v>476</v>
      </c>
      <c r="B6" s="105" t="s">
        <v>477</v>
      </c>
      <c r="C6" s="106" t="s">
        <v>478</v>
      </c>
    </row>
    <row r="7" spans="1:3" ht="13.5" thickBot="1">
      <c r="A7" s="121"/>
      <c r="B7" s="122" t="s">
        <v>50</v>
      </c>
      <c r="C7" s="123"/>
    </row>
    <row r="8" spans="1:3" ht="13.5" thickBot="1">
      <c r="A8" s="104" t="s">
        <v>12</v>
      </c>
      <c r="B8" s="124" t="s">
        <v>557</v>
      </c>
      <c r="C8" s="169">
        <f>SUM(C9:C19)</f>
        <v>0</v>
      </c>
    </row>
    <row r="9" spans="1:3" ht="12.75">
      <c r="A9" s="273" t="s">
        <v>89</v>
      </c>
      <c r="B9" s="9" t="s">
        <v>214</v>
      </c>
      <c r="C9" s="211"/>
    </row>
    <row r="10" spans="1:3" ht="12.75">
      <c r="A10" s="274" t="s">
        <v>90</v>
      </c>
      <c r="B10" s="7" t="s">
        <v>215</v>
      </c>
      <c r="C10" s="167"/>
    </row>
    <row r="11" spans="1:3" ht="12.75">
      <c r="A11" s="274" t="s">
        <v>91</v>
      </c>
      <c r="B11" s="7" t="s">
        <v>216</v>
      </c>
      <c r="C11" s="167"/>
    </row>
    <row r="12" spans="1:3" ht="12.75">
      <c r="A12" s="274" t="s">
        <v>92</v>
      </c>
      <c r="B12" s="7" t="s">
        <v>217</v>
      </c>
      <c r="C12" s="167"/>
    </row>
    <row r="13" spans="1:3" ht="12.75">
      <c r="A13" s="274" t="s">
        <v>119</v>
      </c>
      <c r="B13" s="7" t="s">
        <v>218</v>
      </c>
      <c r="C13" s="167"/>
    </row>
    <row r="14" spans="1:3" ht="12.75">
      <c r="A14" s="274" t="s">
        <v>93</v>
      </c>
      <c r="B14" s="7" t="s">
        <v>339</v>
      </c>
      <c r="C14" s="167"/>
    </row>
    <row r="15" spans="1:3" ht="12.75">
      <c r="A15" s="274" t="s">
        <v>94</v>
      </c>
      <c r="B15" s="6" t="s">
        <v>340</v>
      </c>
      <c r="C15" s="167"/>
    </row>
    <row r="16" spans="1:3" ht="12.75">
      <c r="A16" s="274" t="s">
        <v>104</v>
      </c>
      <c r="B16" s="7" t="s">
        <v>221</v>
      </c>
      <c r="C16" s="212"/>
    </row>
    <row r="17" spans="1:3" ht="12.75">
      <c r="A17" s="274" t="s">
        <v>105</v>
      </c>
      <c r="B17" s="7" t="s">
        <v>222</v>
      </c>
      <c r="C17" s="167"/>
    </row>
    <row r="18" spans="1:3" ht="12.75">
      <c r="A18" s="274" t="s">
        <v>106</v>
      </c>
      <c r="B18" s="7" t="s">
        <v>485</v>
      </c>
      <c r="C18" s="168"/>
    </row>
    <row r="19" spans="1:3" ht="13.5" thickBot="1">
      <c r="A19" s="274" t="s">
        <v>107</v>
      </c>
      <c r="B19" s="6" t="s">
        <v>223</v>
      </c>
      <c r="C19" s="168"/>
    </row>
    <row r="20" spans="1:3" ht="13.5" thickBot="1">
      <c r="A20" s="104" t="s">
        <v>13</v>
      </c>
      <c r="B20" s="124" t="s">
        <v>341</v>
      </c>
      <c r="C20" s="169">
        <f>SUM(C21:C23)</f>
        <v>0</v>
      </c>
    </row>
    <row r="21" spans="1:3" ht="12.75">
      <c r="A21" s="274" t="s">
        <v>95</v>
      </c>
      <c r="B21" s="8" t="s">
        <v>191</v>
      </c>
      <c r="C21" s="167"/>
    </row>
    <row r="22" spans="1:3" ht="12.75">
      <c r="A22" s="274" t="s">
        <v>96</v>
      </c>
      <c r="B22" s="7" t="s">
        <v>342</v>
      </c>
      <c r="C22" s="167"/>
    </row>
    <row r="23" spans="1:3" ht="12.75">
      <c r="A23" s="274" t="s">
        <v>97</v>
      </c>
      <c r="B23" s="7" t="s">
        <v>343</v>
      </c>
      <c r="C23" s="167"/>
    </row>
    <row r="24" spans="1:3" ht="13.5" thickBot="1">
      <c r="A24" s="274" t="s">
        <v>98</v>
      </c>
      <c r="B24" s="7" t="s">
        <v>562</v>
      </c>
      <c r="C24" s="167"/>
    </row>
    <row r="25" spans="1:3" ht="13.5" thickBot="1">
      <c r="A25" s="107" t="s">
        <v>14</v>
      </c>
      <c r="B25" s="91" t="s">
        <v>134</v>
      </c>
      <c r="C25" s="196"/>
    </row>
    <row r="26" spans="1:3" ht="13.5" thickBot="1">
      <c r="A26" s="107" t="s">
        <v>15</v>
      </c>
      <c r="B26" s="91" t="s">
        <v>563</v>
      </c>
      <c r="C26" s="169">
        <f>+C27+C28</f>
        <v>0</v>
      </c>
    </row>
    <row r="27" spans="1:3" ht="12.75">
      <c r="A27" s="275" t="s">
        <v>201</v>
      </c>
      <c r="B27" s="276" t="s">
        <v>342</v>
      </c>
      <c r="C27" s="58"/>
    </row>
    <row r="28" spans="1:3" ht="12.75">
      <c r="A28" s="275" t="s">
        <v>204</v>
      </c>
      <c r="B28" s="277" t="s">
        <v>344</v>
      </c>
      <c r="C28" s="170"/>
    </row>
    <row r="29" spans="1:3" ht="13.5" thickBot="1">
      <c r="A29" s="274" t="s">
        <v>205</v>
      </c>
      <c r="B29" s="94" t="s">
        <v>564</v>
      </c>
      <c r="C29" s="61"/>
    </row>
    <row r="30" spans="1:3" ht="13.5" thickBot="1">
      <c r="A30" s="107" t="s">
        <v>16</v>
      </c>
      <c r="B30" s="91" t="s">
        <v>345</v>
      </c>
      <c r="C30" s="169">
        <f>+C31+C32+C33</f>
        <v>0</v>
      </c>
    </row>
    <row r="31" spans="1:3" ht="12.75">
      <c r="A31" s="275" t="s">
        <v>82</v>
      </c>
      <c r="B31" s="276" t="s">
        <v>228</v>
      </c>
      <c r="C31" s="58"/>
    </row>
    <row r="32" spans="1:3" ht="12.75">
      <c r="A32" s="275" t="s">
        <v>83</v>
      </c>
      <c r="B32" s="277" t="s">
        <v>229</v>
      </c>
      <c r="C32" s="170"/>
    </row>
    <row r="33" spans="1:3" ht="13.5" thickBot="1">
      <c r="A33" s="274" t="s">
        <v>84</v>
      </c>
      <c r="B33" s="94" t="s">
        <v>230</v>
      </c>
      <c r="C33" s="61"/>
    </row>
    <row r="34" spans="1:3" ht="13.5" thickBot="1">
      <c r="A34" s="107" t="s">
        <v>17</v>
      </c>
      <c r="B34" s="91" t="s">
        <v>316</v>
      </c>
      <c r="C34" s="196"/>
    </row>
    <row r="35" spans="1:3" ht="13.5" thickBot="1">
      <c r="A35" s="107" t="s">
        <v>18</v>
      </c>
      <c r="B35" s="91" t="s">
        <v>346</v>
      </c>
      <c r="C35" s="213"/>
    </row>
    <row r="36" spans="1:3" ht="13.5" thickBot="1">
      <c r="A36" s="104" t="s">
        <v>19</v>
      </c>
      <c r="B36" s="91" t="s">
        <v>565</v>
      </c>
      <c r="C36" s="214">
        <f>+C8+C20+C25+C26+C30+C34+C35</f>
        <v>0</v>
      </c>
    </row>
    <row r="37" spans="1:3" ht="13.5" thickBot="1">
      <c r="A37" s="125" t="s">
        <v>20</v>
      </c>
      <c r="B37" s="91" t="s">
        <v>347</v>
      </c>
      <c r="C37" s="214">
        <f>+C38+C39+C40</f>
        <v>0</v>
      </c>
    </row>
    <row r="38" spans="1:3" ht="12.75">
      <c r="A38" s="275" t="s">
        <v>348</v>
      </c>
      <c r="B38" s="276" t="s">
        <v>173</v>
      </c>
      <c r="C38" s="58"/>
    </row>
    <row r="39" spans="1:3" ht="12.75">
      <c r="A39" s="275" t="s">
        <v>349</v>
      </c>
      <c r="B39" s="277" t="s">
        <v>3</v>
      </c>
      <c r="C39" s="170"/>
    </row>
    <row r="40" spans="1:3" ht="13.5" thickBot="1">
      <c r="A40" s="274" t="s">
        <v>350</v>
      </c>
      <c r="B40" s="94" t="s">
        <v>351</v>
      </c>
      <c r="C40" s="61"/>
    </row>
    <row r="41" spans="1:3" ht="13.5" thickBot="1">
      <c r="A41" s="125" t="s">
        <v>21</v>
      </c>
      <c r="B41" s="126" t="s">
        <v>352</v>
      </c>
      <c r="C41" s="217">
        <f>+C36+C37</f>
        <v>0</v>
      </c>
    </row>
    <row r="42" spans="1:3" ht="12.75">
      <c r="A42" s="127"/>
      <c r="B42" s="128"/>
      <c r="C42" s="215"/>
    </row>
    <row r="43" spans="1:3" ht="13.5" thickBot="1">
      <c r="A43" s="129"/>
      <c r="B43" s="130"/>
      <c r="C43" s="216"/>
    </row>
    <row r="44" spans="1:3" ht="13.5" thickBot="1">
      <c r="A44" s="131"/>
      <c r="B44" s="132" t="s">
        <v>51</v>
      </c>
      <c r="C44" s="217"/>
    </row>
    <row r="45" spans="1:3" ht="13.5" thickBot="1">
      <c r="A45" s="107" t="s">
        <v>12</v>
      </c>
      <c r="B45" s="91" t="s">
        <v>353</v>
      </c>
      <c r="C45" s="169">
        <f>SUM(C46:C50)</f>
        <v>0</v>
      </c>
    </row>
    <row r="46" spans="1:3" ht="12.75">
      <c r="A46" s="274" t="s">
        <v>89</v>
      </c>
      <c r="B46" s="8" t="s">
        <v>43</v>
      </c>
      <c r="C46" s="58"/>
    </row>
    <row r="47" spans="1:3" ht="12.75">
      <c r="A47" s="274" t="s">
        <v>90</v>
      </c>
      <c r="B47" s="7" t="s">
        <v>143</v>
      </c>
      <c r="C47" s="60"/>
    </row>
    <row r="48" spans="1:3" ht="12.75">
      <c r="A48" s="274" t="s">
        <v>91</v>
      </c>
      <c r="B48" s="7" t="s">
        <v>118</v>
      </c>
      <c r="C48" s="60"/>
    </row>
    <row r="49" spans="1:3" ht="12.75">
      <c r="A49" s="274" t="s">
        <v>92</v>
      </c>
      <c r="B49" s="7" t="s">
        <v>144</v>
      </c>
      <c r="C49" s="60"/>
    </row>
    <row r="50" spans="1:3" ht="13.5" thickBot="1">
      <c r="A50" s="274" t="s">
        <v>119</v>
      </c>
      <c r="B50" s="7" t="s">
        <v>145</v>
      </c>
      <c r="C50" s="60"/>
    </row>
    <row r="51" spans="1:3" ht="13.5" thickBot="1">
      <c r="A51" s="107" t="s">
        <v>13</v>
      </c>
      <c r="B51" s="91" t="s">
        <v>354</v>
      </c>
      <c r="C51" s="169">
        <f>SUM(C52:C54)</f>
        <v>0</v>
      </c>
    </row>
    <row r="52" spans="1:3" ht="12.75">
      <c r="A52" s="274" t="s">
        <v>95</v>
      </c>
      <c r="B52" s="8" t="s">
        <v>163</v>
      </c>
      <c r="C52" s="58"/>
    </row>
    <row r="53" spans="1:3" ht="12.75">
      <c r="A53" s="274" t="s">
        <v>96</v>
      </c>
      <c r="B53" s="7" t="s">
        <v>147</v>
      </c>
      <c r="C53" s="60"/>
    </row>
    <row r="54" spans="1:3" ht="12.75">
      <c r="A54" s="274" t="s">
        <v>97</v>
      </c>
      <c r="B54" s="7" t="s">
        <v>52</v>
      </c>
      <c r="C54" s="60"/>
    </row>
    <row r="55" spans="1:3" ht="13.5" thickBot="1">
      <c r="A55" s="274" t="s">
        <v>98</v>
      </c>
      <c r="B55" s="7" t="s">
        <v>558</v>
      </c>
      <c r="C55" s="60"/>
    </row>
    <row r="56" spans="1:3" ht="13.5" thickBot="1">
      <c r="A56" s="107" t="s">
        <v>14</v>
      </c>
      <c r="B56" s="91" t="s">
        <v>7</v>
      </c>
      <c r="C56" s="196"/>
    </row>
    <row r="57" spans="1:3" ht="13.5" thickBot="1">
      <c r="A57" s="107" t="s">
        <v>15</v>
      </c>
      <c r="B57" s="133" t="s">
        <v>559</v>
      </c>
      <c r="C57" s="218">
        <f>+C45+C51+C56</f>
        <v>0</v>
      </c>
    </row>
    <row r="58" spans="1:3" ht="13.5" thickBot="1">
      <c r="A58" s="134"/>
      <c r="B58" s="135"/>
      <c r="C58" s="219"/>
    </row>
    <row r="59" spans="1:3" ht="13.5" thickBot="1">
      <c r="A59" s="136" t="s">
        <v>555</v>
      </c>
      <c r="B59" s="137"/>
      <c r="C59" s="89"/>
    </row>
    <row r="60" spans="1:3" ht="13.5" thickBot="1">
      <c r="A60" s="136" t="s">
        <v>159</v>
      </c>
      <c r="B60" s="137"/>
      <c r="C60" s="8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&amp;R23. melléklet a 10/2016.(III.31.)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6" sqref="A16"/>
    </sheetView>
  </sheetViews>
  <sheetFormatPr defaultColWidth="10.625" defaultRowHeight="12.75"/>
  <cols>
    <col min="1" max="1" width="27.625" style="339" bestFit="1" customWidth="1"/>
    <col min="2" max="2" width="9.625" style="339" customWidth="1"/>
    <col min="3" max="3" width="10.625" style="339" customWidth="1"/>
    <col min="4" max="4" width="10.875" style="339" customWidth="1"/>
    <col min="5" max="5" width="10.375" style="339" customWidth="1"/>
    <col min="6" max="6" width="9.625" style="339" customWidth="1"/>
    <col min="7" max="7" width="8.625" style="339" bestFit="1" customWidth="1"/>
    <col min="8" max="8" width="11.00390625" style="339" customWidth="1"/>
    <col min="9" max="9" width="8.875" style="339" customWidth="1"/>
    <col min="10" max="10" width="10.375" style="339" bestFit="1" customWidth="1"/>
    <col min="11" max="16384" width="10.625" style="339" customWidth="1"/>
  </cols>
  <sheetData>
    <row r="1" spans="1:10" ht="12.75">
      <c r="A1" s="337"/>
      <c r="B1" s="337"/>
      <c r="C1" s="337"/>
      <c r="D1" s="337"/>
      <c r="E1" s="337"/>
      <c r="F1" s="337"/>
      <c r="H1" s="340"/>
      <c r="I1" s="340"/>
      <c r="J1" s="338"/>
    </row>
    <row r="2" spans="1:10" ht="12.75">
      <c r="A2" s="337"/>
      <c r="B2" s="337"/>
      <c r="C2" s="337"/>
      <c r="D2" s="337"/>
      <c r="E2" s="337"/>
      <c r="F2" s="337"/>
      <c r="G2" s="341"/>
      <c r="H2" s="341"/>
      <c r="I2" s="341"/>
      <c r="J2" s="342"/>
    </row>
    <row r="3" spans="1:10" ht="12.75">
      <c r="A3" s="337"/>
      <c r="B3" s="337"/>
      <c r="C3" s="337"/>
      <c r="D3" s="337"/>
      <c r="E3" s="337"/>
      <c r="F3" s="337"/>
      <c r="G3" s="341"/>
      <c r="H3" s="341"/>
      <c r="I3" s="341"/>
      <c r="J3" s="341"/>
    </row>
    <row r="4" spans="1:10" ht="19.5">
      <c r="A4" s="346" t="s">
        <v>390</v>
      </c>
      <c r="B4" s="346"/>
      <c r="C4" s="346"/>
      <c r="D4" s="346"/>
      <c r="E4" s="346"/>
      <c r="F4" s="346"/>
      <c r="G4" s="346"/>
      <c r="H4" s="346"/>
      <c r="I4" s="346"/>
      <c r="J4" s="346"/>
    </row>
    <row r="5" spans="1:10" ht="19.5">
      <c r="A5" s="346" t="s">
        <v>585</v>
      </c>
      <c r="B5" s="346"/>
      <c r="C5" s="346"/>
      <c r="D5" s="346"/>
      <c r="E5" s="346"/>
      <c r="F5" s="346"/>
      <c r="G5" s="346"/>
      <c r="H5" s="346"/>
      <c r="I5" s="346"/>
      <c r="J5" s="346"/>
    </row>
    <row r="6" spans="1:10" ht="13.5" thickBot="1">
      <c r="A6" s="337"/>
      <c r="B6" s="337"/>
      <c r="C6" s="337"/>
      <c r="D6" s="337"/>
      <c r="E6" s="337"/>
      <c r="F6" s="337"/>
      <c r="G6" s="337"/>
      <c r="H6" s="337"/>
      <c r="I6" s="337"/>
      <c r="J6" s="337"/>
    </row>
    <row r="7" spans="1:10" ht="15.75" customHeight="1" thickBot="1">
      <c r="A7" s="374"/>
      <c r="B7" s="673" t="s">
        <v>391</v>
      </c>
      <c r="C7" s="674"/>
      <c r="D7" s="675"/>
      <c r="E7" s="673" t="s">
        <v>392</v>
      </c>
      <c r="F7" s="674"/>
      <c r="G7" s="674"/>
      <c r="H7" s="674"/>
      <c r="I7" s="674"/>
      <c r="J7" s="675"/>
    </row>
    <row r="8" spans="1:10" ht="15.75" customHeight="1">
      <c r="A8" s="375" t="s">
        <v>380</v>
      </c>
      <c r="B8" s="376" t="s">
        <v>393</v>
      </c>
      <c r="C8" s="377" t="s">
        <v>394</v>
      </c>
      <c r="D8" s="378" t="s">
        <v>395</v>
      </c>
      <c r="E8" s="376" t="s">
        <v>396</v>
      </c>
      <c r="F8" s="377" t="s">
        <v>397</v>
      </c>
      <c r="G8" s="377" t="s">
        <v>398</v>
      </c>
      <c r="H8" s="379" t="s">
        <v>399</v>
      </c>
      <c r="I8" s="379" t="s">
        <v>400</v>
      </c>
      <c r="J8" s="548" t="s">
        <v>395</v>
      </c>
    </row>
    <row r="9" spans="1:10" ht="15.75" customHeight="1" thickBot="1">
      <c r="A9" s="380" t="s">
        <v>381</v>
      </c>
      <c r="B9" s="381" t="s">
        <v>401</v>
      </c>
      <c r="C9" s="382" t="s">
        <v>402</v>
      </c>
      <c r="D9" s="383" t="s">
        <v>403</v>
      </c>
      <c r="E9" s="381" t="s">
        <v>404</v>
      </c>
      <c r="F9" s="382" t="s">
        <v>405</v>
      </c>
      <c r="G9" s="382" t="s">
        <v>406</v>
      </c>
      <c r="H9" s="384" t="s">
        <v>407</v>
      </c>
      <c r="I9" s="384" t="s">
        <v>406</v>
      </c>
      <c r="J9" s="549" t="s">
        <v>408</v>
      </c>
    </row>
    <row r="10" spans="1:11" ht="15.75" customHeight="1">
      <c r="A10" s="385" t="s">
        <v>409</v>
      </c>
      <c r="B10" s="550">
        <v>162046</v>
      </c>
      <c r="C10" s="551">
        <f aca="true" t="shared" si="0" ref="C10:C17">J10-B10</f>
        <v>178223</v>
      </c>
      <c r="D10" s="583">
        <f aca="true" t="shared" si="1" ref="D10:D17">SUM(B10:C10)</f>
        <v>340269</v>
      </c>
      <c r="E10" s="552">
        <v>60404</v>
      </c>
      <c r="F10" s="553">
        <v>18259</v>
      </c>
      <c r="G10" s="553">
        <v>259796</v>
      </c>
      <c r="H10" s="553"/>
      <c r="I10" s="554">
        <v>1810</v>
      </c>
      <c r="J10" s="555">
        <f aca="true" t="shared" si="2" ref="J10:J17">SUM(E10:I10)</f>
        <v>340269</v>
      </c>
      <c r="K10" s="360"/>
    </row>
    <row r="11" spans="1:10" ht="15.75" customHeight="1">
      <c r="A11" s="386" t="s">
        <v>410</v>
      </c>
      <c r="B11" s="584">
        <v>10587</v>
      </c>
      <c r="C11" s="556">
        <f t="shared" si="0"/>
        <v>269520</v>
      </c>
      <c r="D11" s="562">
        <f t="shared" si="1"/>
        <v>280107</v>
      </c>
      <c r="E11" s="557">
        <v>165105</v>
      </c>
      <c r="F11" s="558">
        <v>47111</v>
      </c>
      <c r="G11" s="558">
        <v>65821</v>
      </c>
      <c r="H11" s="558"/>
      <c r="I11" s="559">
        <v>2070</v>
      </c>
      <c r="J11" s="560">
        <f t="shared" si="2"/>
        <v>280107</v>
      </c>
    </row>
    <row r="12" spans="1:10" ht="15.75" customHeight="1">
      <c r="A12" s="386" t="s">
        <v>369</v>
      </c>
      <c r="B12" s="584">
        <f>10343-6090</f>
        <v>4253</v>
      </c>
      <c r="C12" s="556">
        <f t="shared" si="0"/>
        <v>14049</v>
      </c>
      <c r="D12" s="562">
        <f t="shared" si="1"/>
        <v>18302</v>
      </c>
      <c r="E12" s="557">
        <f>21349-16102</f>
        <v>5247</v>
      </c>
      <c r="F12" s="558">
        <f>5765-4324</f>
        <v>1441</v>
      </c>
      <c r="G12" s="558">
        <f>28190-17213</f>
        <v>10977</v>
      </c>
      <c r="H12" s="558"/>
      <c r="I12" s="559">
        <f>1694-1057</f>
        <v>637</v>
      </c>
      <c r="J12" s="560">
        <f t="shared" si="2"/>
        <v>18302</v>
      </c>
    </row>
    <row r="13" spans="1:10" ht="15.75" customHeight="1">
      <c r="A13" s="386" t="s">
        <v>370</v>
      </c>
      <c r="B13" s="584">
        <f>7020+1334-4071</f>
        <v>4283</v>
      </c>
      <c r="C13" s="556">
        <f t="shared" si="0"/>
        <v>10702</v>
      </c>
      <c r="D13" s="562">
        <f t="shared" si="1"/>
        <v>14985</v>
      </c>
      <c r="E13" s="557">
        <f>12144-9052</f>
        <v>3092</v>
      </c>
      <c r="F13" s="558">
        <f>3312-2472</f>
        <v>840</v>
      </c>
      <c r="G13" s="558">
        <f>17258+1334-10057</f>
        <v>8535</v>
      </c>
      <c r="H13" s="558"/>
      <c r="I13" s="559">
        <f>6198-3680</f>
        <v>2518</v>
      </c>
      <c r="J13" s="560">
        <f t="shared" si="2"/>
        <v>14985</v>
      </c>
    </row>
    <row r="14" spans="1:10" s="360" customFormat="1" ht="18" customHeight="1">
      <c r="A14" s="640" t="s">
        <v>658</v>
      </c>
      <c r="B14" s="561">
        <v>203295</v>
      </c>
      <c r="C14" s="556">
        <f t="shared" si="0"/>
        <v>332495</v>
      </c>
      <c r="D14" s="562">
        <f t="shared" si="1"/>
        <v>535790</v>
      </c>
      <c r="E14" s="518">
        <v>265923</v>
      </c>
      <c r="F14" s="387">
        <v>74383</v>
      </c>
      <c r="G14" s="387">
        <v>186341</v>
      </c>
      <c r="H14" s="387"/>
      <c r="I14" s="536">
        <v>9143</v>
      </c>
      <c r="J14" s="563">
        <f t="shared" si="2"/>
        <v>535790</v>
      </c>
    </row>
    <row r="15" spans="1:10" s="360" customFormat="1" ht="18" customHeight="1">
      <c r="A15" s="640" t="s">
        <v>567</v>
      </c>
      <c r="B15" s="561">
        <v>4845</v>
      </c>
      <c r="C15" s="556">
        <f t="shared" si="0"/>
        <v>52123</v>
      </c>
      <c r="D15" s="562">
        <f t="shared" si="1"/>
        <v>56968</v>
      </c>
      <c r="E15" s="518">
        <f>32245+2361</f>
        <v>34606</v>
      </c>
      <c r="F15" s="387">
        <f>8582+637</f>
        <v>9219</v>
      </c>
      <c r="G15" s="387">
        <v>13143</v>
      </c>
      <c r="H15" s="387"/>
      <c r="I15" s="536">
        <v>0</v>
      </c>
      <c r="J15" s="563">
        <f t="shared" si="2"/>
        <v>56968</v>
      </c>
    </row>
    <row r="16" spans="1:10" s="360" customFormat="1" ht="18" customHeight="1">
      <c r="A16" s="388" t="s">
        <v>671</v>
      </c>
      <c r="B16" s="655">
        <v>10161</v>
      </c>
      <c r="C16" s="556">
        <f t="shared" si="0"/>
        <v>57149</v>
      </c>
      <c r="D16" s="562">
        <f t="shared" si="1"/>
        <v>67310</v>
      </c>
      <c r="E16" s="518">
        <v>27794</v>
      </c>
      <c r="F16" s="387">
        <v>7509</v>
      </c>
      <c r="G16" s="387">
        <v>27270</v>
      </c>
      <c r="H16" s="387"/>
      <c r="I16" s="536">
        <v>4737</v>
      </c>
      <c r="J16" s="563">
        <f t="shared" si="2"/>
        <v>67310</v>
      </c>
    </row>
    <row r="17" spans="1:10" s="360" customFormat="1" ht="18" customHeight="1" thickBot="1">
      <c r="A17" s="388" t="s">
        <v>659</v>
      </c>
      <c r="B17" s="573">
        <v>11786</v>
      </c>
      <c r="C17" s="564">
        <f t="shared" si="0"/>
        <v>210093</v>
      </c>
      <c r="D17" s="565">
        <f t="shared" si="1"/>
        <v>221879</v>
      </c>
      <c r="E17" s="574">
        <v>108189</v>
      </c>
      <c r="F17" s="575">
        <v>30740</v>
      </c>
      <c r="G17" s="575">
        <v>53587</v>
      </c>
      <c r="H17" s="575">
        <v>23775</v>
      </c>
      <c r="I17" s="585">
        <v>5588</v>
      </c>
      <c r="J17" s="566">
        <f t="shared" si="2"/>
        <v>221879</v>
      </c>
    </row>
    <row r="18" spans="1:10" s="360" customFormat="1" ht="18" customHeight="1" thickBot="1">
      <c r="A18" s="389" t="s">
        <v>411</v>
      </c>
      <c r="B18" s="390">
        <f aca="true" t="shared" si="3" ref="B18:J18">SUM(B10:B17)</f>
        <v>411256</v>
      </c>
      <c r="C18" s="390">
        <f t="shared" si="3"/>
        <v>1124354</v>
      </c>
      <c r="D18" s="390">
        <f t="shared" si="3"/>
        <v>1535610</v>
      </c>
      <c r="E18" s="390">
        <f t="shared" si="3"/>
        <v>670360</v>
      </c>
      <c r="F18" s="390">
        <f t="shared" si="3"/>
        <v>189502</v>
      </c>
      <c r="G18" s="390">
        <f t="shared" si="3"/>
        <v>625470</v>
      </c>
      <c r="H18" s="390">
        <f t="shared" si="3"/>
        <v>23775</v>
      </c>
      <c r="I18" s="567">
        <f t="shared" si="3"/>
        <v>26503</v>
      </c>
      <c r="J18" s="391">
        <f t="shared" si="3"/>
        <v>1535610</v>
      </c>
    </row>
    <row r="27" ht="12.75">
      <c r="J27" s="490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&amp;R24. melléklet a 10/2016.(III.31.) 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44"/>
  <dimension ref="D1:Q28"/>
  <sheetViews>
    <sheetView workbookViewId="0" topLeftCell="D7">
      <selection activeCell="H14" sqref="H14"/>
    </sheetView>
  </sheetViews>
  <sheetFormatPr defaultColWidth="10.625" defaultRowHeight="12.75"/>
  <cols>
    <col min="1" max="2" width="9.375" style="339" hidden="1" customWidth="1"/>
    <col min="3" max="3" width="58.125" style="339" hidden="1" customWidth="1"/>
    <col min="4" max="4" width="55.00390625" style="339" customWidth="1"/>
    <col min="5" max="5" width="14.375" style="339" customWidth="1"/>
    <col min="6" max="6" width="9.625" style="339" customWidth="1"/>
    <col min="7" max="7" width="10.625" style="339" customWidth="1"/>
    <col min="8" max="8" width="10.875" style="339" customWidth="1"/>
    <col min="9" max="9" width="10.375" style="339" customWidth="1"/>
    <col min="10" max="10" width="9.625" style="339" customWidth="1"/>
    <col min="11" max="11" width="8.625" style="339" bestFit="1" customWidth="1"/>
    <col min="12" max="12" width="11.00390625" style="339" customWidth="1"/>
    <col min="13" max="13" width="8.875" style="339" customWidth="1"/>
    <col min="14" max="16" width="10.375" style="339" bestFit="1" customWidth="1"/>
    <col min="17" max="17" width="11.125" style="339" customWidth="1"/>
    <col min="18" max="16384" width="10.625" style="339" customWidth="1"/>
  </cols>
  <sheetData>
    <row r="1" spans="4:17" ht="12.75">
      <c r="D1" s="337"/>
      <c r="E1" s="338"/>
      <c r="F1" s="337"/>
      <c r="G1" s="337"/>
      <c r="H1" s="337"/>
      <c r="I1" s="337"/>
      <c r="J1" s="337"/>
      <c r="L1" s="340"/>
      <c r="M1" s="340"/>
      <c r="N1" s="338"/>
      <c r="O1" s="338"/>
      <c r="P1" s="338"/>
      <c r="Q1" s="338"/>
    </row>
    <row r="2" spans="4:17" ht="12.75">
      <c r="D2" s="337"/>
      <c r="E2" s="678"/>
      <c r="F2" s="678"/>
      <c r="G2" s="337"/>
      <c r="H2" s="337"/>
      <c r="I2" s="337"/>
      <c r="J2" s="337"/>
      <c r="K2" s="341"/>
      <c r="L2" s="341"/>
      <c r="M2" s="341"/>
      <c r="N2" s="342"/>
      <c r="O2" s="343"/>
      <c r="P2" s="343"/>
      <c r="Q2" s="343"/>
    </row>
    <row r="3" spans="4:17" ht="12.75">
      <c r="D3" s="337"/>
      <c r="E3" s="337"/>
      <c r="F3" s="337"/>
      <c r="G3" s="337"/>
      <c r="H3" s="337"/>
      <c r="I3" s="337"/>
      <c r="J3" s="337"/>
      <c r="K3" s="341"/>
      <c r="L3" s="341"/>
      <c r="M3" s="341"/>
      <c r="N3" s="341"/>
      <c r="O3" s="341"/>
      <c r="P3" s="341"/>
      <c r="Q3" s="344"/>
    </row>
    <row r="4" spans="4:17" ht="19.5">
      <c r="D4" s="345" t="s">
        <v>378</v>
      </c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</row>
    <row r="5" spans="4:17" ht="19.5"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</row>
    <row r="6" spans="4:17" ht="13.5" thickBot="1">
      <c r="D6" s="337"/>
      <c r="E6" s="34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48"/>
    </row>
    <row r="7" spans="4:17" ht="15.75" customHeight="1">
      <c r="D7" s="349"/>
      <c r="E7" s="676" t="s">
        <v>379</v>
      </c>
      <c r="F7" s="350"/>
      <c r="G7" s="351"/>
      <c r="H7" s="351"/>
      <c r="I7" s="350"/>
      <c r="J7" s="351"/>
      <c r="K7" s="351"/>
      <c r="L7" s="351"/>
      <c r="M7" s="351"/>
      <c r="N7" s="351"/>
      <c r="O7" s="352"/>
      <c r="P7" s="353"/>
      <c r="Q7" s="353"/>
    </row>
    <row r="8" spans="4:17" ht="15.75" customHeight="1">
      <c r="D8" s="354" t="s">
        <v>380</v>
      </c>
      <c r="E8" s="677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</row>
    <row r="9" spans="4:17" ht="15.75" customHeight="1" thickBot="1">
      <c r="D9" s="355" t="s">
        <v>381</v>
      </c>
      <c r="E9" s="485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</row>
    <row r="10" spans="4:17" s="360" customFormat="1" ht="18" customHeight="1">
      <c r="D10" s="356" t="s">
        <v>382</v>
      </c>
      <c r="E10" s="398">
        <v>37</v>
      </c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8"/>
      <c r="Q10" s="359"/>
    </row>
    <row r="11" spans="4:17" s="360" customFormat="1" ht="18" customHeight="1">
      <c r="D11" s="356" t="s">
        <v>427</v>
      </c>
      <c r="E11" s="398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8"/>
      <c r="Q11" s="359"/>
    </row>
    <row r="12" spans="4:17" s="360" customFormat="1" ht="18" customHeight="1">
      <c r="D12" s="361" t="s">
        <v>383</v>
      </c>
      <c r="E12" s="392">
        <v>58</v>
      </c>
      <c r="F12" s="362"/>
      <c r="G12" s="357"/>
      <c r="H12" s="358"/>
      <c r="I12" s="363"/>
      <c r="J12" s="363"/>
      <c r="K12" s="363"/>
      <c r="L12" s="363"/>
      <c r="M12" s="363"/>
      <c r="N12" s="357"/>
      <c r="O12" s="357"/>
      <c r="P12" s="364"/>
      <c r="Q12" s="365"/>
    </row>
    <row r="13" spans="4:17" s="360" customFormat="1" ht="18" customHeight="1">
      <c r="D13" s="366" t="s">
        <v>384</v>
      </c>
      <c r="E13" s="392">
        <v>0</v>
      </c>
      <c r="F13" s="357"/>
      <c r="G13" s="357"/>
      <c r="H13" s="357"/>
      <c r="I13" s="363"/>
      <c r="J13" s="363"/>
      <c r="K13" s="363"/>
      <c r="L13" s="363"/>
      <c r="M13" s="363"/>
      <c r="N13" s="357"/>
      <c r="O13" s="357"/>
      <c r="P13" s="363"/>
      <c r="Q13" s="365"/>
    </row>
    <row r="14" spans="4:17" s="360" customFormat="1" ht="18" customHeight="1">
      <c r="D14" s="361" t="s">
        <v>385</v>
      </c>
      <c r="E14" s="392">
        <v>0</v>
      </c>
      <c r="F14" s="362"/>
      <c r="G14" s="357"/>
      <c r="H14" s="357"/>
      <c r="I14" s="363"/>
      <c r="J14" s="363"/>
      <c r="K14" s="363"/>
      <c r="L14" s="363"/>
      <c r="M14" s="363"/>
      <c r="N14" s="357"/>
      <c r="O14" s="357"/>
      <c r="P14" s="364"/>
      <c r="Q14" s="365"/>
    </row>
    <row r="15" spans="4:17" s="360" customFormat="1" ht="18" customHeight="1">
      <c r="D15" s="361" t="s">
        <v>672</v>
      </c>
      <c r="E15" s="656">
        <v>17.75</v>
      </c>
      <c r="F15" s="362"/>
      <c r="G15" s="357"/>
      <c r="H15" s="357"/>
      <c r="I15" s="363"/>
      <c r="J15" s="363"/>
      <c r="K15" s="363"/>
      <c r="L15" s="363"/>
      <c r="M15" s="363"/>
      <c r="N15" s="357"/>
      <c r="O15" s="357"/>
      <c r="P15" s="364"/>
      <c r="Q15" s="365"/>
    </row>
    <row r="16" spans="4:17" s="360" customFormat="1" ht="18" customHeight="1">
      <c r="D16" s="367" t="s">
        <v>386</v>
      </c>
      <c r="E16" s="397">
        <v>19</v>
      </c>
      <c r="F16" s="362"/>
      <c r="G16" s="357"/>
      <c r="H16" s="357"/>
      <c r="I16" s="363"/>
      <c r="J16" s="363"/>
      <c r="K16" s="363"/>
      <c r="L16" s="363"/>
      <c r="M16" s="363"/>
      <c r="N16" s="357"/>
      <c r="O16" s="357"/>
      <c r="P16" s="364"/>
      <c r="Q16" s="365"/>
    </row>
    <row r="17" spans="4:17" s="360" customFormat="1" ht="18" customHeight="1">
      <c r="D17" s="367" t="s">
        <v>426</v>
      </c>
      <c r="E17" s="397"/>
      <c r="F17" s="362"/>
      <c r="G17" s="357"/>
      <c r="H17" s="357"/>
      <c r="I17" s="363"/>
      <c r="J17" s="363"/>
      <c r="K17" s="363"/>
      <c r="L17" s="363"/>
      <c r="M17" s="363"/>
      <c r="N17" s="357"/>
      <c r="O17" s="357"/>
      <c r="P17" s="364"/>
      <c r="Q17" s="365"/>
    </row>
    <row r="18" spans="4:17" s="360" customFormat="1" ht="18" customHeight="1">
      <c r="D18" s="367" t="s">
        <v>629</v>
      </c>
      <c r="E18" s="397">
        <v>145.8</v>
      </c>
      <c r="F18" s="362"/>
      <c r="G18" s="357"/>
      <c r="H18" s="357"/>
      <c r="I18" s="363"/>
      <c r="J18" s="363"/>
      <c r="K18" s="363"/>
      <c r="L18" s="363"/>
      <c r="M18" s="363"/>
      <c r="N18" s="357"/>
      <c r="O18" s="357"/>
      <c r="P18" s="364"/>
      <c r="Q18" s="365"/>
    </row>
    <row r="19" spans="4:17" s="360" customFormat="1" ht="18" customHeight="1">
      <c r="D19" s="367" t="s">
        <v>630</v>
      </c>
      <c r="E19" s="397">
        <v>4</v>
      </c>
      <c r="F19" s="362"/>
      <c r="G19" s="357"/>
      <c r="H19" s="357"/>
      <c r="I19" s="363"/>
      <c r="J19" s="363"/>
      <c r="K19" s="363"/>
      <c r="L19" s="363"/>
      <c r="M19" s="363"/>
      <c r="N19" s="357"/>
      <c r="O19" s="357"/>
      <c r="P19" s="364"/>
      <c r="Q19" s="365"/>
    </row>
    <row r="20" spans="4:17" s="360" customFormat="1" ht="18" customHeight="1">
      <c r="D20" s="594" t="s">
        <v>632</v>
      </c>
      <c r="E20" s="397">
        <v>32</v>
      </c>
      <c r="F20" s="362"/>
      <c r="G20" s="357"/>
      <c r="H20" s="357"/>
      <c r="I20" s="363"/>
      <c r="J20" s="363"/>
      <c r="K20" s="363"/>
      <c r="L20" s="363"/>
      <c r="M20" s="363"/>
      <c r="N20" s="357"/>
      <c r="O20" s="357"/>
      <c r="P20" s="364"/>
      <c r="Q20" s="365"/>
    </row>
    <row r="21" spans="4:17" s="360" customFormat="1" ht="18" customHeight="1">
      <c r="D21" s="594" t="s">
        <v>631</v>
      </c>
      <c r="E21" s="397">
        <v>5</v>
      </c>
      <c r="F21" s="362"/>
      <c r="G21" s="357"/>
      <c r="H21" s="357"/>
      <c r="I21" s="363"/>
      <c r="J21" s="363"/>
      <c r="K21" s="363"/>
      <c r="L21" s="363"/>
      <c r="M21" s="363"/>
      <c r="N21" s="357"/>
      <c r="O21" s="357"/>
      <c r="P21" s="364"/>
      <c r="Q21" s="365"/>
    </row>
    <row r="22" spans="4:17" s="337" customFormat="1" ht="13.5" thickBot="1">
      <c r="D22" s="641" t="s">
        <v>659</v>
      </c>
      <c r="E22" s="368">
        <v>42</v>
      </c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</row>
    <row r="23" spans="4:17" s="337" customFormat="1" ht="13.5" thickBot="1">
      <c r="D23" s="370" t="s">
        <v>387</v>
      </c>
      <c r="E23" s="515">
        <f>SUM(E10:E22)</f>
        <v>360.55</v>
      </c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</row>
    <row r="24" spans="4:17" s="337" customFormat="1" ht="13.5" thickBot="1">
      <c r="D24" s="481" t="s">
        <v>579</v>
      </c>
      <c r="E24" s="515">
        <f>E10+E12+E13+E14+E16+E18+E22+E15</f>
        <v>319.55</v>
      </c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</row>
    <row r="25" spans="4:17" s="337" customFormat="1" ht="15.75">
      <c r="D25" s="482" t="s">
        <v>160</v>
      </c>
      <c r="E25" s="393">
        <v>2</v>
      </c>
      <c r="F25" s="371"/>
      <c r="G25" s="371"/>
      <c r="H25" s="371"/>
      <c r="I25" s="371"/>
      <c r="J25" s="371"/>
      <c r="K25" s="371"/>
      <c r="L25" s="371"/>
      <c r="M25" s="371"/>
      <c r="N25" s="371"/>
      <c r="O25" s="372"/>
      <c r="P25" s="371"/>
      <c r="Q25" s="371"/>
    </row>
    <row r="26" spans="4:17" s="337" customFormat="1" ht="12.75">
      <c r="D26" s="483" t="s">
        <v>388</v>
      </c>
      <c r="E26" s="541">
        <v>500</v>
      </c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</row>
    <row r="27" spans="4:17" s="337" customFormat="1" ht="13.5" thickBot="1">
      <c r="D27" s="373" t="s">
        <v>389</v>
      </c>
      <c r="E27" s="516">
        <f>SUM(E24:E26)</f>
        <v>821.55</v>
      </c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</row>
    <row r="28" spans="4:5" ht="13.5" thickBot="1">
      <c r="D28" s="484" t="s">
        <v>469</v>
      </c>
      <c r="E28" s="519">
        <f>E24+E25</f>
        <v>321.55</v>
      </c>
    </row>
  </sheetData>
  <sheetProtection/>
  <mergeCells count="2">
    <mergeCell ref="E7:E8"/>
    <mergeCell ref="E2:F2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&amp;R25. melléklet a 10/2016.(III.31.)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133">
    <pageSetUpPr fitToPage="1"/>
  </sheetPr>
  <dimension ref="A1:F28"/>
  <sheetViews>
    <sheetView workbookViewId="0" topLeftCell="A10">
      <selection activeCell="E26" sqref="E26"/>
    </sheetView>
  </sheetViews>
  <sheetFormatPr defaultColWidth="10.625" defaultRowHeight="12.75"/>
  <cols>
    <col min="1" max="1" width="10.00390625" style="296" customWidth="1"/>
    <col min="2" max="2" width="37.375" style="296" customWidth="1"/>
    <col min="3" max="3" width="24.875" style="296" customWidth="1"/>
    <col min="4" max="4" width="22.625" style="296" customWidth="1"/>
    <col min="5" max="16384" width="10.625" style="296" customWidth="1"/>
  </cols>
  <sheetData>
    <row r="1" spans="1:4" ht="15.75">
      <c r="A1" s="294"/>
      <c r="B1" s="294"/>
      <c r="C1" s="294"/>
      <c r="D1" s="295"/>
    </row>
    <row r="2" spans="1:4" ht="15.75">
      <c r="A2" s="294"/>
      <c r="B2" s="294"/>
      <c r="C2" s="294"/>
      <c r="D2" s="297"/>
    </row>
    <row r="3" spans="1:4" ht="15.75">
      <c r="A3" s="294"/>
      <c r="B3" s="294"/>
      <c r="C3" s="294"/>
      <c r="D3" s="295"/>
    </row>
    <row r="4" spans="1:4" ht="15.75">
      <c r="A4" s="294"/>
      <c r="B4" s="294"/>
      <c r="C4" s="294"/>
      <c r="D4" s="298"/>
    </row>
    <row r="5" spans="1:4" ht="15.75">
      <c r="A5" s="294"/>
      <c r="B5" s="294"/>
      <c r="C5" s="294"/>
      <c r="D5" s="298"/>
    </row>
    <row r="6" spans="1:4" ht="15.75">
      <c r="A6" s="294"/>
      <c r="B6" s="294"/>
      <c r="C6" s="294"/>
      <c r="D6" s="299"/>
    </row>
    <row r="7" spans="1:4" ht="19.5">
      <c r="A7" s="300" t="s">
        <v>371</v>
      </c>
      <c r="B7" s="300"/>
      <c r="C7" s="300"/>
      <c r="D7" s="301"/>
    </row>
    <row r="8" spans="1:4" ht="19.5">
      <c r="A8" s="300" t="s">
        <v>475</v>
      </c>
      <c r="B8" s="300"/>
      <c r="C8" s="300"/>
      <c r="D8" s="301"/>
    </row>
    <row r="9" spans="1:4" ht="19.5">
      <c r="A9" s="300"/>
      <c r="B9" s="300"/>
      <c r="C9" s="300"/>
      <c r="D9" s="301"/>
    </row>
    <row r="10" spans="1:4" ht="19.5">
      <c r="A10" s="300"/>
      <c r="B10" s="300"/>
      <c r="C10" s="300"/>
      <c r="D10" s="301"/>
    </row>
    <row r="11" spans="1:4" ht="19.5">
      <c r="A11" s="300"/>
      <c r="B11" s="300"/>
      <c r="C11" s="300"/>
      <c r="D11" s="301"/>
    </row>
    <row r="12" spans="1:4" ht="19.5">
      <c r="A12" s="300"/>
      <c r="B12" s="300"/>
      <c r="C12" s="300"/>
      <c r="D12" s="301"/>
    </row>
    <row r="13" spans="1:4" ht="16.5" thickBot="1">
      <c r="A13" s="294"/>
      <c r="B13" s="294"/>
      <c r="C13" s="294"/>
      <c r="D13" s="302" t="s">
        <v>372</v>
      </c>
    </row>
    <row r="14" spans="1:4" s="307" customFormat="1" ht="33" customHeight="1" thickBot="1">
      <c r="A14" s="303" t="s">
        <v>57</v>
      </c>
      <c r="B14" s="304"/>
      <c r="C14" s="305"/>
      <c r="D14" s="306" t="s">
        <v>49</v>
      </c>
    </row>
    <row r="15" spans="1:6" ht="15.75">
      <c r="A15" s="308" t="s">
        <v>53</v>
      </c>
      <c r="B15" s="309"/>
      <c r="C15" s="310"/>
      <c r="D15" s="600">
        <v>12725</v>
      </c>
      <c r="E15" s="311"/>
      <c r="F15" s="312"/>
    </row>
    <row r="16" spans="1:6" ht="15.75">
      <c r="A16" s="313" t="s">
        <v>373</v>
      </c>
      <c r="B16" s="314"/>
      <c r="C16" s="315"/>
      <c r="D16" s="316"/>
      <c r="E16" s="312"/>
      <c r="F16" s="312"/>
    </row>
    <row r="17" spans="1:6" ht="12.75">
      <c r="A17" s="317" t="s">
        <v>374</v>
      </c>
      <c r="B17" s="318"/>
      <c r="C17" s="319"/>
      <c r="D17" s="498"/>
      <c r="E17" s="321"/>
      <c r="F17" s="322"/>
    </row>
    <row r="18" spans="1:6" ht="12.75">
      <c r="A18" s="317" t="s">
        <v>375</v>
      </c>
      <c r="B18" s="318"/>
      <c r="C18" s="319"/>
      <c r="D18" s="498">
        <v>3396</v>
      </c>
      <c r="E18" s="323"/>
      <c r="F18" s="322"/>
    </row>
    <row r="19" spans="1:6" ht="12.75">
      <c r="A19" s="317" t="s">
        <v>612</v>
      </c>
      <c r="B19" s="318"/>
      <c r="C19" s="319"/>
      <c r="D19" s="320">
        <v>200</v>
      </c>
      <c r="E19" s="323"/>
      <c r="F19" s="322"/>
    </row>
    <row r="20" spans="1:6" ht="12.75">
      <c r="A20" s="324" t="s">
        <v>613</v>
      </c>
      <c r="B20" s="318"/>
      <c r="C20" s="319"/>
      <c r="D20" s="498">
        <v>18948</v>
      </c>
      <c r="E20" s="323"/>
      <c r="F20" s="325"/>
    </row>
    <row r="21" spans="1:6" ht="12.75">
      <c r="A21" s="317" t="s">
        <v>561</v>
      </c>
      <c r="B21" s="318"/>
      <c r="C21" s="319"/>
      <c r="D21" s="320">
        <v>1005</v>
      </c>
      <c r="E21" s="323"/>
      <c r="F21" s="325"/>
    </row>
    <row r="22" spans="1:6" ht="12.75">
      <c r="A22" s="317" t="s">
        <v>614</v>
      </c>
      <c r="B22" s="318"/>
      <c r="C22" s="319"/>
      <c r="D22" s="320">
        <v>9150</v>
      </c>
      <c r="E22" s="323"/>
      <c r="F22" s="325"/>
    </row>
    <row r="23" spans="1:6" ht="12.75">
      <c r="A23" s="326" t="s">
        <v>412</v>
      </c>
      <c r="B23" s="327"/>
      <c r="C23" s="319"/>
      <c r="D23" s="320">
        <v>29850</v>
      </c>
      <c r="E23" s="323"/>
      <c r="F23" s="322"/>
    </row>
    <row r="24" spans="1:6" ht="12.75">
      <c r="A24" s="326" t="s">
        <v>560</v>
      </c>
      <c r="B24" s="328"/>
      <c r="C24" s="329"/>
      <c r="D24" s="498">
        <v>3355</v>
      </c>
      <c r="E24" s="323"/>
      <c r="F24" s="322"/>
    </row>
    <row r="25" spans="1:6" ht="12.75">
      <c r="A25" s="679" t="s">
        <v>611</v>
      </c>
      <c r="B25" s="680"/>
      <c r="C25" s="319"/>
      <c r="D25" s="320">
        <v>1056</v>
      </c>
      <c r="E25" s="323"/>
      <c r="F25" s="322"/>
    </row>
    <row r="26" spans="1:4" ht="15.75">
      <c r="A26" s="313" t="s">
        <v>376</v>
      </c>
      <c r="B26" s="330"/>
      <c r="C26" s="331"/>
      <c r="D26" s="332">
        <f>SUM(D17:D25)</f>
        <v>66960</v>
      </c>
    </row>
    <row r="27" spans="1:4" ht="15.75">
      <c r="A27" s="313"/>
      <c r="B27" s="330"/>
      <c r="C27" s="331"/>
      <c r="D27" s="331"/>
    </row>
    <row r="28" spans="1:4" ht="16.5" thickBot="1">
      <c r="A28" s="333" t="s">
        <v>377</v>
      </c>
      <c r="B28" s="334"/>
      <c r="C28" s="335"/>
      <c r="D28" s="336">
        <f>SUM(D15,D26)</f>
        <v>79685</v>
      </c>
    </row>
  </sheetData>
  <sheetProtection/>
  <mergeCells count="1">
    <mergeCell ref="A25:B2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&amp;R26. melléklet a 10/2016.(III.31.)  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134">
    <tabColor rgb="FF92D050"/>
  </sheetPr>
  <dimension ref="A1:P82"/>
  <sheetViews>
    <sheetView workbookViewId="0" topLeftCell="B7">
      <selection activeCell="K30" sqref="K30"/>
    </sheetView>
  </sheetViews>
  <sheetFormatPr defaultColWidth="9.00390625" defaultRowHeight="12.75"/>
  <cols>
    <col min="1" max="1" width="4.875" style="71" customWidth="1"/>
    <col min="2" max="2" width="31.125" style="84" customWidth="1"/>
    <col min="3" max="4" width="9.00390625" style="84" customWidth="1"/>
    <col min="5" max="5" width="9.50390625" style="84" customWidth="1"/>
    <col min="6" max="6" width="8.875" style="84" customWidth="1"/>
    <col min="7" max="7" width="8.625" style="84" customWidth="1"/>
    <col min="8" max="8" width="8.875" style="84" customWidth="1"/>
    <col min="9" max="9" width="8.125" style="84" customWidth="1"/>
    <col min="10" max="14" width="9.50390625" style="84" customWidth="1"/>
    <col min="15" max="15" width="12.625" style="71" customWidth="1"/>
    <col min="16" max="16384" width="9.375" style="84" customWidth="1"/>
  </cols>
  <sheetData>
    <row r="1" spans="1:15" ht="31.5" customHeight="1">
      <c r="A1" s="684" t="s">
        <v>586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</row>
    <row r="2" ht="16.5" thickBot="1">
      <c r="O2" s="3" t="s">
        <v>47</v>
      </c>
    </row>
    <row r="3" spans="1:15" s="71" customFormat="1" ht="25.5" customHeight="1" thickBot="1">
      <c r="A3" s="68" t="s">
        <v>10</v>
      </c>
      <c r="B3" s="69" t="s">
        <v>57</v>
      </c>
      <c r="C3" s="69" t="s">
        <v>65</v>
      </c>
      <c r="D3" s="69" t="s">
        <v>66</v>
      </c>
      <c r="E3" s="69" t="s">
        <v>67</v>
      </c>
      <c r="F3" s="69" t="s">
        <v>68</v>
      </c>
      <c r="G3" s="69" t="s">
        <v>69</v>
      </c>
      <c r="H3" s="69" t="s">
        <v>70</v>
      </c>
      <c r="I3" s="69" t="s">
        <v>71</v>
      </c>
      <c r="J3" s="69" t="s">
        <v>72</v>
      </c>
      <c r="K3" s="69" t="s">
        <v>73</v>
      </c>
      <c r="L3" s="69" t="s">
        <v>74</v>
      </c>
      <c r="M3" s="69" t="s">
        <v>75</v>
      </c>
      <c r="N3" s="69" t="s">
        <v>76</v>
      </c>
      <c r="O3" s="70" t="s">
        <v>45</v>
      </c>
    </row>
    <row r="4" spans="1:15" s="73" customFormat="1" ht="15" customHeight="1" thickBot="1">
      <c r="A4" s="72" t="s">
        <v>12</v>
      </c>
      <c r="B4" s="681" t="s">
        <v>50</v>
      </c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3"/>
    </row>
    <row r="5" spans="1:15" s="73" customFormat="1" ht="22.5">
      <c r="A5" s="74" t="s">
        <v>13</v>
      </c>
      <c r="B5" s="288" t="s">
        <v>314</v>
      </c>
      <c r="C5" s="576">
        <v>80000</v>
      </c>
      <c r="D5" s="576">
        <v>78000</v>
      </c>
      <c r="E5" s="576">
        <v>81000</v>
      </c>
      <c r="F5" s="576">
        <v>67795</v>
      </c>
      <c r="G5" s="576">
        <v>84000</v>
      </c>
      <c r="H5" s="576">
        <v>120000</v>
      </c>
      <c r="I5" s="576">
        <v>105000</v>
      </c>
      <c r="J5" s="576">
        <v>100000</v>
      </c>
      <c r="K5" s="576">
        <v>85000</v>
      </c>
      <c r="L5" s="576">
        <v>120943</v>
      </c>
      <c r="M5" s="576">
        <v>78000</v>
      </c>
      <c r="N5" s="576">
        <v>80000</v>
      </c>
      <c r="O5" s="577">
        <f aca="true" t="shared" si="0" ref="O5:O14">SUM(C5:N5)</f>
        <v>1079738</v>
      </c>
    </row>
    <row r="6" spans="1:15" s="77" customFormat="1" ht="22.5">
      <c r="A6" s="75" t="s">
        <v>14</v>
      </c>
      <c r="B6" s="144" t="s">
        <v>357</v>
      </c>
      <c r="C6" s="504">
        <v>40000</v>
      </c>
      <c r="D6" s="504">
        <v>60000</v>
      </c>
      <c r="E6" s="504">
        <v>40000</v>
      </c>
      <c r="F6" s="504">
        <v>10000</v>
      </c>
      <c r="G6" s="504">
        <v>2996</v>
      </c>
      <c r="H6" s="504">
        <v>31000</v>
      </c>
      <c r="I6" s="504">
        <v>6996</v>
      </c>
      <c r="J6" s="504"/>
      <c r="K6" s="504">
        <v>32500</v>
      </c>
      <c r="L6" s="504"/>
      <c r="M6" s="504"/>
      <c r="N6" s="504">
        <v>30884</v>
      </c>
      <c r="O6" s="578">
        <f t="shared" si="0"/>
        <v>254376</v>
      </c>
    </row>
    <row r="7" spans="1:15" s="77" customFormat="1" ht="22.5">
      <c r="A7" s="75" t="s">
        <v>15</v>
      </c>
      <c r="B7" s="143" t="s">
        <v>358</v>
      </c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78">
        <f t="shared" si="0"/>
        <v>0</v>
      </c>
    </row>
    <row r="8" spans="1:15" s="77" customFormat="1" ht="13.5" customHeight="1">
      <c r="A8" s="75" t="s">
        <v>16</v>
      </c>
      <c r="B8" s="142" t="s">
        <v>134</v>
      </c>
      <c r="C8" s="504">
        <v>5000</v>
      </c>
      <c r="D8" s="504">
        <v>10000</v>
      </c>
      <c r="E8" s="504">
        <v>120000</v>
      </c>
      <c r="F8" s="504">
        <v>10000</v>
      </c>
      <c r="G8" s="504">
        <v>2000</v>
      </c>
      <c r="H8" s="504">
        <v>1000</v>
      </c>
      <c r="I8" s="504">
        <v>1000</v>
      </c>
      <c r="J8" s="504">
        <v>3760</v>
      </c>
      <c r="K8" s="504">
        <v>120000</v>
      </c>
      <c r="L8" s="504">
        <v>6000</v>
      </c>
      <c r="M8" s="504">
        <v>5000</v>
      </c>
      <c r="N8" s="504">
        <v>20000</v>
      </c>
      <c r="O8" s="578">
        <f t="shared" si="0"/>
        <v>303760</v>
      </c>
    </row>
    <row r="9" spans="1:15" s="77" customFormat="1" ht="13.5" customHeight="1">
      <c r="A9" s="75" t="s">
        <v>17</v>
      </c>
      <c r="B9" s="142" t="s">
        <v>359</v>
      </c>
      <c r="C9" s="504">
        <v>36000</v>
      </c>
      <c r="D9" s="504">
        <v>37000</v>
      </c>
      <c r="E9" s="504">
        <v>37284</v>
      </c>
      <c r="F9" s="504">
        <v>36000</v>
      </c>
      <c r="G9" s="504">
        <v>36000</v>
      </c>
      <c r="H9" s="504">
        <v>37000</v>
      </c>
      <c r="I9" s="504">
        <v>35000</v>
      </c>
      <c r="J9" s="504">
        <v>35000</v>
      </c>
      <c r="K9" s="504">
        <v>37000</v>
      </c>
      <c r="L9" s="504">
        <v>38000</v>
      </c>
      <c r="M9" s="504">
        <v>39000</v>
      </c>
      <c r="N9" s="504">
        <v>36901</v>
      </c>
      <c r="O9" s="578">
        <f t="shared" si="0"/>
        <v>440185</v>
      </c>
    </row>
    <row r="10" spans="1:15" s="77" customFormat="1" ht="13.5" customHeight="1">
      <c r="A10" s="75" t="s">
        <v>18</v>
      </c>
      <c r="B10" s="142" t="s">
        <v>4</v>
      </c>
      <c r="C10" s="504"/>
      <c r="D10" s="504"/>
      <c r="E10" s="504">
        <v>1500</v>
      </c>
      <c r="F10" s="504">
        <v>1274</v>
      </c>
      <c r="G10" s="504"/>
      <c r="H10" s="504"/>
      <c r="I10" s="504"/>
      <c r="J10" s="504"/>
      <c r="K10" s="504"/>
      <c r="L10" s="504"/>
      <c r="M10" s="504"/>
      <c r="N10" s="504"/>
      <c r="O10" s="578">
        <f t="shared" si="0"/>
        <v>2774</v>
      </c>
    </row>
    <row r="11" spans="1:15" s="77" customFormat="1" ht="13.5" customHeight="1">
      <c r="A11" s="75" t="s">
        <v>19</v>
      </c>
      <c r="B11" s="142" t="s">
        <v>316</v>
      </c>
      <c r="C11" s="504">
        <v>2512</v>
      </c>
      <c r="D11" s="504">
        <v>1400</v>
      </c>
      <c r="E11" s="504">
        <v>1600</v>
      </c>
      <c r="F11" s="504">
        <v>400</v>
      </c>
      <c r="G11" s="504">
        <v>400</v>
      </c>
      <c r="H11" s="504">
        <v>500</v>
      </c>
      <c r="I11" s="504">
        <v>600</v>
      </c>
      <c r="J11" s="504">
        <v>500</v>
      </c>
      <c r="K11" s="504">
        <v>754</v>
      </c>
      <c r="L11" s="504">
        <v>1600</v>
      </c>
      <c r="M11" s="504">
        <v>1500</v>
      </c>
      <c r="N11" s="504">
        <v>1800</v>
      </c>
      <c r="O11" s="578">
        <f t="shared" si="0"/>
        <v>13566</v>
      </c>
    </row>
    <row r="12" spans="1:15" s="77" customFormat="1" ht="22.5">
      <c r="A12" s="75" t="s">
        <v>20</v>
      </c>
      <c r="B12" s="144" t="s">
        <v>346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78">
        <f t="shared" si="0"/>
        <v>0</v>
      </c>
    </row>
    <row r="13" spans="1:15" s="77" customFormat="1" ht="13.5" customHeight="1" thickBot="1">
      <c r="A13" s="75" t="s">
        <v>21</v>
      </c>
      <c r="B13" s="142" t="s">
        <v>5</v>
      </c>
      <c r="C13" s="76">
        <v>262679</v>
      </c>
      <c r="D13" s="76"/>
      <c r="E13" s="76"/>
      <c r="F13" s="76">
        <v>10000</v>
      </c>
      <c r="G13" s="76">
        <v>20000</v>
      </c>
      <c r="H13" s="76">
        <v>20000</v>
      </c>
      <c r="I13" s="76">
        <v>30000</v>
      </c>
      <c r="J13" s="76">
        <v>20000</v>
      </c>
      <c r="K13" s="76"/>
      <c r="L13" s="76"/>
      <c r="M13" s="76">
        <v>10000</v>
      </c>
      <c r="N13" s="504"/>
      <c r="O13" s="578">
        <f t="shared" si="0"/>
        <v>372679</v>
      </c>
    </row>
    <row r="14" spans="1:15" s="73" customFormat="1" ht="15.75" customHeight="1" thickBot="1">
      <c r="A14" s="72" t="s">
        <v>22</v>
      </c>
      <c r="B14" s="35" t="s">
        <v>100</v>
      </c>
      <c r="C14" s="78">
        <f aca="true" t="shared" si="1" ref="C14:N14">SUM(C5:C13)</f>
        <v>426191</v>
      </c>
      <c r="D14" s="78">
        <f t="shared" si="1"/>
        <v>186400</v>
      </c>
      <c r="E14" s="78">
        <f t="shared" si="1"/>
        <v>281384</v>
      </c>
      <c r="F14" s="78">
        <f t="shared" si="1"/>
        <v>135469</v>
      </c>
      <c r="G14" s="78">
        <f t="shared" si="1"/>
        <v>145396</v>
      </c>
      <c r="H14" s="78">
        <f t="shared" si="1"/>
        <v>209500</v>
      </c>
      <c r="I14" s="78">
        <f t="shared" si="1"/>
        <v>178596</v>
      </c>
      <c r="J14" s="78">
        <f t="shared" si="1"/>
        <v>159260</v>
      </c>
      <c r="K14" s="78">
        <f t="shared" si="1"/>
        <v>275254</v>
      </c>
      <c r="L14" s="78">
        <f t="shared" si="1"/>
        <v>166543</v>
      </c>
      <c r="M14" s="78">
        <f t="shared" si="1"/>
        <v>133500</v>
      </c>
      <c r="N14" s="78">
        <f t="shared" si="1"/>
        <v>169585</v>
      </c>
      <c r="O14" s="79">
        <f t="shared" si="0"/>
        <v>2467078</v>
      </c>
    </row>
    <row r="15" spans="1:15" s="73" customFormat="1" ht="15" customHeight="1" thickBot="1">
      <c r="A15" s="72" t="s">
        <v>23</v>
      </c>
      <c r="B15" s="681" t="s">
        <v>51</v>
      </c>
      <c r="C15" s="682"/>
      <c r="D15" s="682"/>
      <c r="E15" s="682"/>
      <c r="F15" s="682"/>
      <c r="G15" s="682"/>
      <c r="H15" s="682"/>
      <c r="I15" s="682"/>
      <c r="J15" s="682"/>
      <c r="K15" s="682"/>
      <c r="L15" s="682"/>
      <c r="M15" s="682"/>
      <c r="N15" s="682"/>
      <c r="O15" s="683"/>
    </row>
    <row r="16" spans="1:15" s="77" customFormat="1" ht="13.5" customHeight="1">
      <c r="A16" s="80" t="s">
        <v>24</v>
      </c>
      <c r="B16" s="145" t="s">
        <v>58</v>
      </c>
      <c r="C16" s="505">
        <v>72000</v>
      </c>
      <c r="D16" s="505">
        <v>74275</v>
      </c>
      <c r="E16" s="505">
        <v>74226</v>
      </c>
      <c r="F16" s="505">
        <v>72500</v>
      </c>
      <c r="G16" s="505">
        <v>73500</v>
      </c>
      <c r="H16" s="505">
        <v>70500</v>
      </c>
      <c r="I16" s="505">
        <v>70500</v>
      </c>
      <c r="J16" s="505">
        <v>73500</v>
      </c>
      <c r="K16" s="505">
        <v>75500</v>
      </c>
      <c r="L16" s="505">
        <v>71577</v>
      </c>
      <c r="M16" s="505">
        <v>74500</v>
      </c>
      <c r="N16" s="505">
        <v>73500</v>
      </c>
      <c r="O16" s="579">
        <f aca="true" t="shared" si="2" ref="O16:O26">SUM(C16:N16)</f>
        <v>876078</v>
      </c>
    </row>
    <row r="17" spans="1:15" s="77" customFormat="1" ht="27" customHeight="1">
      <c r="A17" s="75" t="s">
        <v>25</v>
      </c>
      <c r="B17" s="144" t="s">
        <v>143</v>
      </c>
      <c r="C17" s="504">
        <v>18000</v>
      </c>
      <c r="D17" s="504">
        <v>18570</v>
      </c>
      <c r="E17" s="504">
        <v>18565</v>
      </c>
      <c r="F17" s="504">
        <v>18135</v>
      </c>
      <c r="G17" s="504">
        <v>18385</v>
      </c>
      <c r="H17" s="504">
        <v>17635</v>
      </c>
      <c r="I17" s="504">
        <v>17635</v>
      </c>
      <c r="J17" s="504">
        <v>18385</v>
      </c>
      <c r="K17" s="504">
        <v>20335</v>
      </c>
      <c r="L17" s="504">
        <v>18883</v>
      </c>
      <c r="M17" s="504">
        <v>18635</v>
      </c>
      <c r="N17" s="504">
        <v>18385</v>
      </c>
      <c r="O17" s="578">
        <f t="shared" si="2"/>
        <v>221548</v>
      </c>
    </row>
    <row r="18" spans="1:15" s="77" customFormat="1" ht="13.5" customHeight="1">
      <c r="A18" s="75" t="s">
        <v>26</v>
      </c>
      <c r="B18" s="142" t="s">
        <v>118</v>
      </c>
      <c r="C18" s="504">
        <v>80000</v>
      </c>
      <c r="D18" s="504">
        <v>80000</v>
      </c>
      <c r="E18" s="504">
        <v>78334</v>
      </c>
      <c r="F18" s="504">
        <v>76764</v>
      </c>
      <c r="G18" s="504">
        <v>74000</v>
      </c>
      <c r="H18" s="504">
        <v>47100</v>
      </c>
      <c r="I18" s="504">
        <v>49000</v>
      </c>
      <c r="J18" s="504">
        <v>48917</v>
      </c>
      <c r="K18" s="504">
        <v>70100</v>
      </c>
      <c r="L18" s="504">
        <v>69000</v>
      </c>
      <c r="M18" s="504">
        <v>76000</v>
      </c>
      <c r="N18" s="504">
        <v>80100</v>
      </c>
      <c r="O18" s="578">
        <f t="shared" si="2"/>
        <v>829315</v>
      </c>
    </row>
    <row r="19" spans="1:15" s="77" customFormat="1" ht="13.5" customHeight="1">
      <c r="A19" s="75" t="s">
        <v>27</v>
      </c>
      <c r="B19" s="142" t="s">
        <v>144</v>
      </c>
      <c r="C19" s="504">
        <v>4000</v>
      </c>
      <c r="D19" s="504">
        <v>3800</v>
      </c>
      <c r="E19" s="504">
        <v>4200</v>
      </c>
      <c r="F19" s="504">
        <v>3800</v>
      </c>
      <c r="G19" s="504">
        <v>4000</v>
      </c>
      <c r="H19" s="504">
        <v>4100</v>
      </c>
      <c r="I19" s="504">
        <v>4200</v>
      </c>
      <c r="J19" s="504">
        <v>12000</v>
      </c>
      <c r="K19" s="504">
        <v>4100</v>
      </c>
      <c r="L19" s="504">
        <v>3940</v>
      </c>
      <c r="M19" s="504">
        <v>12000</v>
      </c>
      <c r="N19" s="504">
        <v>16000</v>
      </c>
      <c r="O19" s="578">
        <f t="shared" si="2"/>
        <v>76140</v>
      </c>
    </row>
    <row r="20" spans="1:15" s="77" customFormat="1" ht="13.5" customHeight="1">
      <c r="A20" s="75" t="s">
        <v>28</v>
      </c>
      <c r="B20" s="142" t="s">
        <v>6</v>
      </c>
      <c r="C20" s="504">
        <v>8670</v>
      </c>
      <c r="D20" s="504">
        <v>10670</v>
      </c>
      <c r="E20" s="504">
        <v>12204</v>
      </c>
      <c r="F20" s="504">
        <v>25070</v>
      </c>
      <c r="G20" s="504">
        <v>12997</v>
      </c>
      <c r="H20" s="504">
        <v>10770</v>
      </c>
      <c r="I20" s="504">
        <v>10750</v>
      </c>
      <c r="J20" s="504">
        <v>10760</v>
      </c>
      <c r="K20" s="504">
        <v>19525</v>
      </c>
      <c r="L20" s="504">
        <v>10766</v>
      </c>
      <c r="M20" s="504">
        <v>10670</v>
      </c>
      <c r="N20" s="504">
        <v>10670</v>
      </c>
      <c r="O20" s="578">
        <f t="shared" si="2"/>
        <v>153522</v>
      </c>
    </row>
    <row r="21" spans="1:16" s="77" customFormat="1" ht="13.5" customHeight="1">
      <c r="A21" s="75" t="s">
        <v>29</v>
      </c>
      <c r="B21" s="142" t="s">
        <v>163</v>
      </c>
      <c r="C21" s="504">
        <v>2026</v>
      </c>
      <c r="D21" s="504">
        <v>6657</v>
      </c>
      <c r="E21" s="504">
        <v>3881</v>
      </c>
      <c r="F21" s="504">
        <v>2500</v>
      </c>
      <c r="G21" s="504">
        <v>7000</v>
      </c>
      <c r="H21" s="504">
        <v>2600</v>
      </c>
      <c r="I21" s="504">
        <v>3700</v>
      </c>
      <c r="J21" s="504">
        <v>3500</v>
      </c>
      <c r="K21" s="504">
        <v>8000</v>
      </c>
      <c r="L21" s="504">
        <v>4600</v>
      </c>
      <c r="M21" s="504">
        <v>2500</v>
      </c>
      <c r="N21" s="504">
        <v>3854</v>
      </c>
      <c r="O21" s="578">
        <f t="shared" si="2"/>
        <v>50818</v>
      </c>
      <c r="P21" s="571"/>
    </row>
    <row r="22" spans="1:15" s="77" customFormat="1" ht="15.75">
      <c r="A22" s="75" t="s">
        <v>30</v>
      </c>
      <c r="B22" s="144" t="s">
        <v>147</v>
      </c>
      <c r="C22" s="504"/>
      <c r="D22" s="504"/>
      <c r="E22" s="504">
        <v>350</v>
      </c>
      <c r="F22" s="504"/>
      <c r="G22" s="504">
        <v>10000</v>
      </c>
      <c r="H22" s="504"/>
      <c r="I22" s="504">
        <v>1270</v>
      </c>
      <c r="J22" s="504">
        <v>1270</v>
      </c>
      <c r="K22" s="504">
        <v>20057</v>
      </c>
      <c r="L22" s="504"/>
      <c r="M22" s="504"/>
      <c r="N22" s="504"/>
      <c r="O22" s="578">
        <f t="shared" si="2"/>
        <v>32947</v>
      </c>
    </row>
    <row r="23" spans="1:15" s="77" customFormat="1" ht="13.5" customHeight="1">
      <c r="A23" s="75" t="s">
        <v>31</v>
      </c>
      <c r="B23" s="142" t="s">
        <v>166</v>
      </c>
      <c r="C23" s="504"/>
      <c r="D23" s="504"/>
      <c r="E23" s="504"/>
      <c r="F23" s="504">
        <v>5743</v>
      </c>
      <c r="G23" s="504"/>
      <c r="H23" s="504"/>
      <c r="I23" s="504"/>
      <c r="J23" s="504"/>
      <c r="K23" s="504">
        <v>4435</v>
      </c>
      <c r="L23" s="504"/>
      <c r="M23" s="504"/>
      <c r="N23" s="504"/>
      <c r="O23" s="578">
        <f t="shared" si="2"/>
        <v>10178</v>
      </c>
    </row>
    <row r="24" spans="1:15" s="77" customFormat="1" ht="13.5" customHeight="1">
      <c r="A24" s="75" t="s">
        <v>32</v>
      </c>
      <c r="B24" s="142" t="s">
        <v>44</v>
      </c>
      <c r="C24" s="504"/>
      <c r="D24" s="504"/>
      <c r="E24" s="504">
        <v>1600</v>
      </c>
      <c r="F24" s="504">
        <v>1962</v>
      </c>
      <c r="G24" s="504">
        <v>3500</v>
      </c>
      <c r="H24" s="504">
        <v>9243</v>
      </c>
      <c r="I24" s="504">
        <v>10600</v>
      </c>
      <c r="J24" s="504">
        <v>10500</v>
      </c>
      <c r="K24" s="504">
        <v>10500</v>
      </c>
      <c r="L24" s="504">
        <v>10600</v>
      </c>
      <c r="M24" s="504">
        <v>10600</v>
      </c>
      <c r="N24" s="504">
        <v>10580</v>
      </c>
      <c r="O24" s="578">
        <f t="shared" si="2"/>
        <v>79685</v>
      </c>
    </row>
    <row r="25" spans="1:15" s="77" customFormat="1" ht="13.5" customHeight="1" thickBot="1">
      <c r="A25" s="75" t="s">
        <v>33</v>
      </c>
      <c r="B25" s="142" t="s">
        <v>7</v>
      </c>
      <c r="C25" s="76">
        <v>34789</v>
      </c>
      <c r="D25" s="76"/>
      <c r="E25" s="76">
        <v>365</v>
      </c>
      <c r="F25" s="504"/>
      <c r="G25" s="76"/>
      <c r="H25" s="76">
        <v>365</v>
      </c>
      <c r="I25" s="76"/>
      <c r="J25" s="76"/>
      <c r="K25" s="76">
        <v>70665</v>
      </c>
      <c r="L25" s="76"/>
      <c r="M25" s="76"/>
      <c r="N25" s="76">
        <v>30663</v>
      </c>
      <c r="O25" s="578">
        <f t="shared" si="2"/>
        <v>136847</v>
      </c>
    </row>
    <row r="26" spans="1:15" s="73" customFormat="1" ht="15.75" customHeight="1" thickBot="1">
      <c r="A26" s="81" t="s">
        <v>34</v>
      </c>
      <c r="B26" s="35" t="s">
        <v>101</v>
      </c>
      <c r="C26" s="78">
        <f aca="true" t="shared" si="3" ref="C26:N26">SUM(C16:C25)</f>
        <v>219485</v>
      </c>
      <c r="D26" s="78">
        <f t="shared" si="3"/>
        <v>193972</v>
      </c>
      <c r="E26" s="78">
        <f t="shared" si="3"/>
        <v>193725</v>
      </c>
      <c r="F26" s="78">
        <f t="shared" si="3"/>
        <v>206474</v>
      </c>
      <c r="G26" s="78">
        <f t="shared" si="3"/>
        <v>203382</v>
      </c>
      <c r="H26" s="78">
        <f t="shared" si="3"/>
        <v>162313</v>
      </c>
      <c r="I26" s="78">
        <f t="shared" si="3"/>
        <v>167655</v>
      </c>
      <c r="J26" s="78">
        <f t="shared" si="3"/>
        <v>178832</v>
      </c>
      <c r="K26" s="78">
        <f t="shared" si="3"/>
        <v>303217</v>
      </c>
      <c r="L26" s="78">
        <f t="shared" si="3"/>
        <v>189366</v>
      </c>
      <c r="M26" s="78">
        <f t="shared" si="3"/>
        <v>204905</v>
      </c>
      <c r="N26" s="78">
        <f t="shared" si="3"/>
        <v>243752</v>
      </c>
      <c r="O26" s="79">
        <f t="shared" si="2"/>
        <v>2467078</v>
      </c>
    </row>
    <row r="27" spans="1:15" ht="16.5" thickBot="1">
      <c r="A27" s="81" t="s">
        <v>35</v>
      </c>
      <c r="B27" s="146" t="s">
        <v>102</v>
      </c>
      <c r="C27" s="82">
        <f aca="true" t="shared" si="4" ref="C27:O27">C14-C26</f>
        <v>206706</v>
      </c>
      <c r="D27" s="82">
        <f t="shared" si="4"/>
        <v>-7572</v>
      </c>
      <c r="E27" s="82">
        <f t="shared" si="4"/>
        <v>87659</v>
      </c>
      <c r="F27" s="82">
        <f t="shared" si="4"/>
        <v>-71005</v>
      </c>
      <c r="G27" s="82">
        <f t="shared" si="4"/>
        <v>-57986</v>
      </c>
      <c r="H27" s="82">
        <f t="shared" si="4"/>
        <v>47187</v>
      </c>
      <c r="I27" s="82">
        <f t="shared" si="4"/>
        <v>10941</v>
      </c>
      <c r="J27" s="82">
        <f t="shared" si="4"/>
        <v>-19572</v>
      </c>
      <c r="K27" s="82">
        <f t="shared" si="4"/>
        <v>-27963</v>
      </c>
      <c r="L27" s="82">
        <f t="shared" si="4"/>
        <v>-22823</v>
      </c>
      <c r="M27" s="82">
        <f t="shared" si="4"/>
        <v>-71405</v>
      </c>
      <c r="N27" s="82">
        <f t="shared" si="4"/>
        <v>-74167</v>
      </c>
      <c r="O27" s="83">
        <f t="shared" si="4"/>
        <v>0</v>
      </c>
    </row>
    <row r="28" ht="15.75">
      <c r="A28" s="85"/>
    </row>
    <row r="29" spans="2:15" ht="15.75">
      <c r="B29" s="86"/>
      <c r="C29" s="87"/>
      <c r="D29" s="87"/>
      <c r="O29" s="84"/>
    </row>
    <row r="30" ht="15.75">
      <c r="O30" s="84"/>
    </row>
    <row r="31" ht="15.75">
      <c r="O31" s="84"/>
    </row>
    <row r="32" ht="15.75">
      <c r="O32" s="84"/>
    </row>
    <row r="33" ht="15.75">
      <c r="O33" s="84"/>
    </row>
    <row r="34" ht="15.75">
      <c r="O34" s="84"/>
    </row>
    <row r="35" ht="15.75">
      <c r="O35" s="84"/>
    </row>
    <row r="36" ht="15.75">
      <c r="O36" s="84"/>
    </row>
    <row r="37" ht="15.75">
      <c r="O37" s="84"/>
    </row>
    <row r="38" ht="15.75">
      <c r="O38" s="84"/>
    </row>
    <row r="39" ht="15.75">
      <c r="O39" s="84"/>
    </row>
    <row r="40" ht="15.75">
      <c r="O40" s="84"/>
    </row>
    <row r="41" ht="15.75">
      <c r="O41" s="84"/>
    </row>
    <row r="42" ht="15.75">
      <c r="O42" s="84"/>
    </row>
    <row r="43" ht="15.75">
      <c r="O43" s="84"/>
    </row>
    <row r="44" ht="15.75">
      <c r="O44" s="84"/>
    </row>
    <row r="45" ht="15.75">
      <c r="O45" s="84"/>
    </row>
    <row r="46" ht="15.75">
      <c r="O46" s="84"/>
    </row>
    <row r="47" ht="15.75">
      <c r="O47" s="84"/>
    </row>
    <row r="48" ht="15.75">
      <c r="O48" s="84"/>
    </row>
    <row r="49" ht="15.75">
      <c r="O49" s="84"/>
    </row>
    <row r="50" ht="15.75">
      <c r="O50" s="84"/>
    </row>
    <row r="51" ht="15.75">
      <c r="O51" s="84"/>
    </row>
    <row r="52" ht="15.75">
      <c r="O52" s="84"/>
    </row>
    <row r="53" ht="15.75">
      <c r="O53" s="84"/>
    </row>
    <row r="54" ht="15.75">
      <c r="O54" s="84"/>
    </row>
    <row r="55" ht="15.75">
      <c r="O55" s="84"/>
    </row>
    <row r="56" ht="15.75">
      <c r="O56" s="84"/>
    </row>
    <row r="57" ht="15.75">
      <c r="O57" s="84"/>
    </row>
    <row r="58" ht="15.75">
      <c r="O58" s="84"/>
    </row>
    <row r="59" ht="15.75">
      <c r="O59" s="84"/>
    </row>
    <row r="60" ht="15.75">
      <c r="O60" s="84"/>
    </row>
    <row r="61" ht="15.75">
      <c r="O61" s="84"/>
    </row>
    <row r="62" ht="15.75">
      <c r="O62" s="84"/>
    </row>
    <row r="63" ht="15.75">
      <c r="O63" s="84"/>
    </row>
    <row r="64" ht="15.75">
      <c r="O64" s="84"/>
    </row>
    <row r="65" ht="15.75">
      <c r="O65" s="84"/>
    </row>
    <row r="66" ht="15.75">
      <c r="O66" s="84"/>
    </row>
    <row r="67" ht="15.75">
      <c r="O67" s="84"/>
    </row>
    <row r="68" ht="15.75">
      <c r="O68" s="84"/>
    </row>
    <row r="69" ht="15.75">
      <c r="O69" s="84"/>
    </row>
    <row r="70" ht="15.75">
      <c r="O70" s="84"/>
    </row>
    <row r="71" ht="15.75">
      <c r="O71" s="84"/>
    </row>
    <row r="72" ht="15.75">
      <c r="O72" s="84"/>
    </row>
    <row r="73" ht="15.75">
      <c r="O73" s="84"/>
    </row>
    <row r="74" ht="15.75">
      <c r="O74" s="84"/>
    </row>
    <row r="75" ht="15.75">
      <c r="O75" s="84"/>
    </row>
    <row r="76" ht="15.75">
      <c r="O76" s="84"/>
    </row>
    <row r="77" ht="15.75">
      <c r="O77" s="84"/>
    </row>
    <row r="78" ht="15.75">
      <c r="O78" s="84"/>
    </row>
    <row r="79" ht="15.75">
      <c r="O79" s="84"/>
    </row>
    <row r="80" ht="15.75">
      <c r="O80" s="84"/>
    </row>
    <row r="81" ht="15.75">
      <c r="O81" s="84"/>
    </row>
    <row r="82" ht="15.75">
      <c r="O82" s="8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27. melléklet a 10/2016.(III.31.) önkormányzati rendelethez TÁJÉKOZTATÓ TÁBLA  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20">
    <tabColor rgb="FF92D050"/>
  </sheetPr>
  <dimension ref="A1:F42"/>
  <sheetViews>
    <sheetView workbookViewId="0" topLeftCell="A22">
      <selection activeCell="G27" sqref="G2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89" t="s">
        <v>620</v>
      </c>
      <c r="B1" s="689"/>
      <c r="C1" s="689"/>
      <c r="D1" s="689"/>
    </row>
    <row r="2" spans="1:4" ht="17.25" customHeight="1">
      <c r="A2" s="223"/>
      <c r="B2" s="223"/>
      <c r="C2" s="223"/>
      <c r="D2" s="223"/>
    </row>
    <row r="3" spans="1:4" ht="13.5" thickBot="1">
      <c r="A3" s="108"/>
      <c r="B3" s="108"/>
      <c r="C3" s="686" t="s">
        <v>474</v>
      </c>
      <c r="D3" s="686"/>
    </row>
    <row r="4" spans="1:4" ht="42.75" customHeight="1" thickBot="1">
      <c r="A4" s="224" t="s">
        <v>64</v>
      </c>
      <c r="B4" s="225" t="s">
        <v>111</v>
      </c>
      <c r="C4" s="225" t="s">
        <v>112</v>
      </c>
      <c r="D4" s="226" t="s">
        <v>8</v>
      </c>
    </row>
    <row r="5" spans="1:6" ht="15.75" customHeight="1">
      <c r="A5" s="109" t="s">
        <v>12</v>
      </c>
      <c r="B5" s="27" t="s">
        <v>413</v>
      </c>
      <c r="C5" s="394" t="s">
        <v>414</v>
      </c>
      <c r="D5" s="28">
        <v>5000</v>
      </c>
      <c r="E5" s="41"/>
      <c r="F5" s="41"/>
    </row>
    <row r="6" spans="1:6" ht="15.75" customHeight="1">
      <c r="A6" s="110" t="s">
        <v>13</v>
      </c>
      <c r="B6" s="29" t="s">
        <v>415</v>
      </c>
      <c r="C6" s="31" t="s">
        <v>414</v>
      </c>
      <c r="D6" s="30">
        <v>1500</v>
      </c>
      <c r="E6" s="41"/>
      <c r="F6" s="41"/>
    </row>
    <row r="7" spans="1:6" ht="15.75" customHeight="1">
      <c r="A7" s="110" t="s">
        <v>14</v>
      </c>
      <c r="B7" s="29" t="s">
        <v>416</v>
      </c>
      <c r="C7" s="31" t="s">
        <v>414</v>
      </c>
      <c r="D7" s="30">
        <v>500</v>
      </c>
      <c r="E7" s="41"/>
      <c r="F7" s="41"/>
    </row>
    <row r="8" spans="1:6" ht="15.75" customHeight="1">
      <c r="A8" s="110" t="s">
        <v>15</v>
      </c>
      <c r="B8" s="29" t="s">
        <v>417</v>
      </c>
      <c r="C8" s="29" t="s">
        <v>414</v>
      </c>
      <c r="D8" s="30">
        <v>4000</v>
      </c>
      <c r="E8" s="41"/>
      <c r="F8" s="41"/>
    </row>
    <row r="9" spans="1:6" ht="15.75" customHeight="1">
      <c r="A9" s="110" t="s">
        <v>16</v>
      </c>
      <c r="B9" s="29" t="s">
        <v>418</v>
      </c>
      <c r="C9" s="396" t="s">
        <v>414</v>
      </c>
      <c r="D9" s="30">
        <v>200</v>
      </c>
      <c r="E9" s="41"/>
      <c r="F9" s="41"/>
    </row>
    <row r="10" spans="1:6" ht="15.75" customHeight="1">
      <c r="A10" s="110" t="s">
        <v>17</v>
      </c>
      <c r="B10" s="29" t="s">
        <v>419</v>
      </c>
      <c r="C10" s="29" t="s">
        <v>414</v>
      </c>
      <c r="D10" s="30">
        <v>800</v>
      </c>
      <c r="E10" s="41"/>
      <c r="F10" s="41"/>
    </row>
    <row r="11" spans="1:6" ht="15.75" customHeight="1">
      <c r="A11" s="110" t="s">
        <v>18</v>
      </c>
      <c r="B11" s="29" t="s">
        <v>420</v>
      </c>
      <c r="C11" s="395" t="s">
        <v>414</v>
      </c>
      <c r="D11" s="30">
        <v>50</v>
      </c>
      <c r="E11" s="41"/>
      <c r="F11" s="41"/>
    </row>
    <row r="12" spans="1:6" ht="15.75" customHeight="1">
      <c r="A12" s="110" t="s">
        <v>19</v>
      </c>
      <c r="B12" s="29" t="s">
        <v>590</v>
      </c>
      <c r="C12" s="395" t="s">
        <v>414</v>
      </c>
      <c r="D12" s="30">
        <v>289</v>
      </c>
      <c r="E12" s="41"/>
      <c r="F12" s="41"/>
    </row>
    <row r="13" spans="1:6" ht="15.75" customHeight="1">
      <c r="A13" s="110" t="s">
        <v>20</v>
      </c>
      <c r="B13" s="29" t="s">
        <v>421</v>
      </c>
      <c r="C13" s="395" t="s">
        <v>414</v>
      </c>
      <c r="D13" s="30">
        <v>50</v>
      </c>
      <c r="E13" s="41"/>
      <c r="F13" s="41"/>
    </row>
    <row r="14" spans="1:6" ht="15.75" customHeight="1">
      <c r="A14" s="110" t="s">
        <v>21</v>
      </c>
      <c r="B14" s="29" t="s">
        <v>470</v>
      </c>
      <c r="C14" s="395" t="s">
        <v>414</v>
      </c>
      <c r="D14" s="643">
        <v>8765</v>
      </c>
      <c r="E14" s="41"/>
      <c r="F14" s="41"/>
    </row>
    <row r="15" spans="1:6" ht="15.75" customHeight="1">
      <c r="A15" s="110" t="s">
        <v>22</v>
      </c>
      <c r="B15" s="644" t="s">
        <v>663</v>
      </c>
      <c r="C15" s="395" t="s">
        <v>414</v>
      </c>
      <c r="D15" s="643">
        <v>192</v>
      </c>
      <c r="E15" s="41"/>
      <c r="F15" s="41"/>
    </row>
    <row r="16" spans="1:6" ht="15.75" customHeight="1">
      <c r="A16" s="110" t="s">
        <v>23</v>
      </c>
      <c r="B16" s="29" t="s">
        <v>470</v>
      </c>
      <c r="C16" s="29" t="s">
        <v>422</v>
      </c>
      <c r="D16" s="643">
        <v>4435</v>
      </c>
      <c r="E16" s="41"/>
      <c r="F16" s="41"/>
    </row>
    <row r="17" spans="1:6" ht="15.75" customHeight="1">
      <c r="A17" s="110" t="s">
        <v>24</v>
      </c>
      <c r="B17" s="644" t="s">
        <v>663</v>
      </c>
      <c r="C17" s="29" t="s">
        <v>422</v>
      </c>
      <c r="D17" s="643">
        <v>5743</v>
      </c>
      <c r="E17" s="41"/>
      <c r="F17" s="41"/>
    </row>
    <row r="18" spans="1:6" ht="15.75" customHeight="1">
      <c r="A18" s="110" t="s">
        <v>25</v>
      </c>
      <c r="B18" s="29" t="s">
        <v>423</v>
      </c>
      <c r="C18" s="29" t="s">
        <v>414</v>
      </c>
      <c r="D18" s="30">
        <v>9145</v>
      </c>
      <c r="E18" s="41"/>
      <c r="F18" s="537"/>
    </row>
    <row r="19" spans="1:6" ht="15.75" customHeight="1">
      <c r="A19" s="110" t="s">
        <v>26</v>
      </c>
      <c r="B19" s="29" t="s">
        <v>424</v>
      </c>
      <c r="C19" s="29" t="s">
        <v>414</v>
      </c>
      <c r="D19" s="30">
        <v>104040</v>
      </c>
      <c r="E19" s="41"/>
      <c r="F19" s="41"/>
    </row>
    <row r="20" spans="1:6" ht="15.75" customHeight="1">
      <c r="A20" s="110" t="s">
        <v>27</v>
      </c>
      <c r="B20" s="29" t="s">
        <v>425</v>
      </c>
      <c r="C20" s="29" t="s">
        <v>414</v>
      </c>
      <c r="D20" s="30"/>
      <c r="E20" s="41"/>
      <c r="F20" s="41"/>
    </row>
    <row r="21" spans="1:4" ht="15.75" customHeight="1">
      <c r="A21" s="110" t="s">
        <v>28</v>
      </c>
      <c r="B21" s="29" t="s">
        <v>588</v>
      </c>
      <c r="C21" s="29" t="s">
        <v>414</v>
      </c>
      <c r="D21" s="30">
        <v>373</v>
      </c>
    </row>
    <row r="22" spans="1:4" ht="15.75" customHeight="1">
      <c r="A22" s="110" t="s">
        <v>29</v>
      </c>
      <c r="B22" s="29" t="s">
        <v>584</v>
      </c>
      <c r="C22" s="29" t="s">
        <v>414</v>
      </c>
      <c r="D22" s="30">
        <v>125</v>
      </c>
    </row>
    <row r="23" spans="1:4" ht="15.75" customHeight="1">
      <c r="A23" s="110" t="s">
        <v>30</v>
      </c>
      <c r="B23" s="29" t="s">
        <v>587</v>
      </c>
      <c r="C23" s="29" t="s">
        <v>414</v>
      </c>
      <c r="D23" s="30">
        <v>500</v>
      </c>
    </row>
    <row r="24" spans="1:4" ht="15.75" customHeight="1">
      <c r="A24" s="110" t="s">
        <v>31</v>
      </c>
      <c r="B24" s="29" t="s">
        <v>589</v>
      </c>
      <c r="C24" s="29" t="s">
        <v>414</v>
      </c>
      <c r="D24" s="30"/>
    </row>
    <row r="25" spans="1:4" ht="15.75" customHeight="1">
      <c r="A25" s="110" t="s">
        <v>32</v>
      </c>
      <c r="B25" s="644" t="s">
        <v>673</v>
      </c>
      <c r="C25" s="644" t="s">
        <v>414</v>
      </c>
      <c r="D25" s="657">
        <v>3830</v>
      </c>
    </row>
    <row r="26" spans="1:4" ht="15.75" customHeight="1">
      <c r="A26" s="110" t="s">
        <v>33</v>
      </c>
      <c r="B26" s="644" t="s">
        <v>674</v>
      </c>
      <c r="C26" s="644" t="s">
        <v>414</v>
      </c>
      <c r="D26" s="657">
        <v>26</v>
      </c>
    </row>
    <row r="27" spans="1:4" ht="15.75" customHeight="1">
      <c r="A27" s="110" t="s">
        <v>34</v>
      </c>
      <c r="B27" s="644" t="s">
        <v>675</v>
      </c>
      <c r="C27" s="644" t="s">
        <v>676</v>
      </c>
      <c r="D27" s="657">
        <v>7538</v>
      </c>
    </row>
    <row r="28" spans="1:4" ht="15.75" customHeight="1">
      <c r="A28" s="110" t="s">
        <v>35</v>
      </c>
      <c r="B28" s="599"/>
      <c r="C28" s="29"/>
      <c r="D28" s="62"/>
    </row>
    <row r="29" spans="1:4" ht="15.75" customHeight="1">
      <c r="A29" s="110" t="s">
        <v>36</v>
      </c>
      <c r="B29" s="599"/>
      <c r="C29" s="29"/>
      <c r="D29" s="62"/>
    </row>
    <row r="30" spans="1:4" ht="15.75" customHeight="1">
      <c r="A30" s="110" t="s">
        <v>37</v>
      </c>
      <c r="B30" s="599"/>
      <c r="C30" s="29"/>
      <c r="D30" s="62"/>
    </row>
    <row r="31" spans="1:4" ht="15.75" customHeight="1">
      <c r="A31" s="110" t="s">
        <v>38</v>
      </c>
      <c r="B31" s="599"/>
      <c r="C31" s="29"/>
      <c r="D31" s="62"/>
    </row>
    <row r="32" spans="1:4" ht="15.75" customHeight="1">
      <c r="A32" s="110" t="s">
        <v>39</v>
      </c>
      <c r="B32" s="599"/>
      <c r="C32" s="29"/>
      <c r="D32" s="62"/>
    </row>
    <row r="33" spans="1:4" ht="15.75" customHeight="1">
      <c r="A33" s="110" t="s">
        <v>40</v>
      </c>
      <c r="B33" s="599"/>
      <c r="C33" s="29"/>
      <c r="D33" s="62"/>
    </row>
    <row r="34" spans="1:4" ht="15.75" customHeight="1">
      <c r="A34" s="110" t="s">
        <v>113</v>
      </c>
      <c r="B34" s="599"/>
      <c r="C34" s="29"/>
      <c r="D34" s="62"/>
    </row>
    <row r="35" spans="1:4" ht="15.75" customHeight="1">
      <c r="A35" s="110" t="s">
        <v>114</v>
      </c>
      <c r="B35" s="599"/>
      <c r="C35" s="29"/>
      <c r="D35" s="62"/>
    </row>
    <row r="36" spans="1:4" ht="15.75" customHeight="1">
      <c r="A36" s="110" t="s">
        <v>115</v>
      </c>
      <c r="B36" s="599"/>
      <c r="C36" s="29"/>
      <c r="D36" s="62"/>
    </row>
    <row r="37" spans="1:4" ht="15.75" customHeight="1">
      <c r="A37" s="110" t="s">
        <v>116</v>
      </c>
      <c r="B37" s="599"/>
      <c r="C37" s="29"/>
      <c r="D37" s="62"/>
    </row>
    <row r="38" spans="1:4" ht="15.75" customHeight="1">
      <c r="A38" s="110" t="s">
        <v>621</v>
      </c>
      <c r="B38" s="599"/>
      <c r="C38" s="29"/>
      <c r="D38" s="62"/>
    </row>
    <row r="39" spans="1:4" ht="15.75" customHeight="1">
      <c r="A39" s="110" t="s">
        <v>622</v>
      </c>
      <c r="B39" s="599"/>
      <c r="C39" s="29"/>
      <c r="D39" s="62"/>
    </row>
    <row r="40" spans="1:4" ht="15.75" customHeight="1">
      <c r="A40" s="110" t="s">
        <v>623</v>
      </c>
      <c r="B40" s="29"/>
      <c r="C40" s="29"/>
      <c r="D40" s="62"/>
    </row>
    <row r="41" spans="1:4" ht="15.75" customHeight="1" thickBot="1">
      <c r="A41" s="110" t="s">
        <v>624</v>
      </c>
      <c r="B41" s="29"/>
      <c r="C41" s="29"/>
      <c r="D41" s="62"/>
    </row>
    <row r="42" spans="1:4" ht="15.75" customHeight="1" thickBot="1">
      <c r="A42" s="687" t="s">
        <v>45</v>
      </c>
      <c r="B42" s="688"/>
      <c r="C42" s="111"/>
      <c r="D42" s="112">
        <f>SUM(D5:D41)</f>
        <v>157101</v>
      </c>
    </row>
  </sheetData>
  <sheetProtection/>
  <mergeCells count="3">
    <mergeCell ref="C3:D3"/>
    <mergeCell ref="A42:B42"/>
    <mergeCell ref="A1:D1"/>
  </mergeCells>
  <conditionalFormatting sqref="D42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CE,Dőlt"&amp;11 28. melléklet a   10/2016.(III.31.)  önkormányzati rendelethez TÁJÉKOZTATÓ TÁBLA 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135">
    <pageSetUpPr fitToPage="1"/>
  </sheetPr>
  <dimension ref="A1:GL58"/>
  <sheetViews>
    <sheetView workbookViewId="0" topLeftCell="A1">
      <pane xSplit="1" ySplit="8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7" sqref="I27"/>
    </sheetView>
  </sheetViews>
  <sheetFormatPr defaultColWidth="10.625" defaultRowHeight="12.75"/>
  <cols>
    <col min="1" max="1" width="42.375" style="399" customWidth="1"/>
    <col min="2" max="3" width="9.50390625" style="400" customWidth="1"/>
    <col min="4" max="4" width="9.375" style="400" bestFit="1" customWidth="1"/>
    <col min="5" max="6" width="9.50390625" style="400" customWidth="1"/>
    <col min="7" max="7" width="9.50390625" style="401" customWidth="1"/>
    <col min="8" max="8" width="1.12109375" style="401" customWidth="1"/>
    <col min="9" max="13" width="9.50390625" style="399" customWidth="1"/>
    <col min="14" max="14" width="9.50390625" style="402" customWidth="1"/>
    <col min="15" max="16384" width="10.625" style="399" customWidth="1"/>
  </cols>
  <sheetData>
    <row r="1" spans="10:13" ht="12.75">
      <c r="J1" s="691"/>
      <c r="K1" s="691"/>
      <c r="L1" s="691"/>
      <c r="M1" s="691"/>
    </row>
    <row r="2" spans="1:14" ht="12.75">
      <c r="A2" s="403"/>
      <c r="E2" s="572"/>
      <c r="I2" s="403"/>
      <c r="J2" s="690"/>
      <c r="K2" s="690"/>
      <c r="L2" s="690"/>
      <c r="M2" s="690"/>
      <c r="N2" s="404"/>
    </row>
    <row r="3" spans="1:14" ht="17.25" customHeight="1">
      <c r="A3" s="405" t="s">
        <v>591</v>
      </c>
      <c r="B3" s="406"/>
      <c r="C3" s="406"/>
      <c r="D3" s="406"/>
      <c r="E3" s="406"/>
      <c r="F3" s="406"/>
      <c r="G3" s="407"/>
      <c r="H3" s="407"/>
      <c r="I3" s="408"/>
      <c r="J3" s="408"/>
      <c r="K3" s="408"/>
      <c r="L3" s="408"/>
      <c r="M3" s="408"/>
      <c r="N3" s="409"/>
    </row>
    <row r="4" spans="1:14" ht="19.5">
      <c r="A4" s="410" t="s">
        <v>428</v>
      </c>
      <c r="B4" s="406"/>
      <c r="C4" s="406"/>
      <c r="D4" s="406"/>
      <c r="E4" s="406"/>
      <c r="F4" s="406"/>
      <c r="G4" s="407"/>
      <c r="H4" s="407"/>
      <c r="I4" s="408"/>
      <c r="J4" s="408"/>
      <c r="K4" s="408"/>
      <c r="L4" s="408"/>
      <c r="M4" s="408"/>
      <c r="N4" s="409"/>
    </row>
    <row r="5" spans="1:14" ht="0.75" customHeight="1" thickBot="1">
      <c r="A5" s="411"/>
      <c r="B5" s="406"/>
      <c r="C5" s="406"/>
      <c r="D5" s="406"/>
      <c r="E5" s="406"/>
      <c r="F5" s="406"/>
      <c r="G5" s="407"/>
      <c r="H5" s="407"/>
      <c r="I5" s="408"/>
      <c r="J5" s="408"/>
      <c r="K5" s="408"/>
      <c r="L5" s="408"/>
      <c r="M5" s="408"/>
      <c r="N5" s="404" t="s">
        <v>372</v>
      </c>
    </row>
    <row r="6" spans="1:14" ht="15.75">
      <c r="A6" s="412" t="s">
        <v>156</v>
      </c>
      <c r="B6" s="692" t="s">
        <v>429</v>
      </c>
      <c r="C6" s="693"/>
      <c r="D6" s="693"/>
      <c r="E6" s="693"/>
      <c r="F6" s="693"/>
      <c r="G6" s="694"/>
      <c r="H6" s="413"/>
      <c r="I6" s="692" t="s">
        <v>430</v>
      </c>
      <c r="J6" s="693"/>
      <c r="K6" s="693"/>
      <c r="L6" s="693"/>
      <c r="M6" s="693"/>
      <c r="N6" s="694"/>
    </row>
    <row r="7" spans="1:14" ht="12.75">
      <c r="A7" s="414"/>
      <c r="B7" s="415" t="s">
        <v>431</v>
      </c>
      <c r="C7" s="416" t="s">
        <v>400</v>
      </c>
      <c r="D7" s="416" t="s">
        <v>456</v>
      </c>
      <c r="E7" s="416" t="s">
        <v>432</v>
      </c>
      <c r="F7" s="416" t="s">
        <v>583</v>
      </c>
      <c r="G7" s="417" t="s">
        <v>592</v>
      </c>
      <c r="H7" s="418"/>
      <c r="I7" s="415" t="s">
        <v>431</v>
      </c>
      <c r="J7" s="416" t="s">
        <v>400</v>
      </c>
      <c r="K7" s="416" t="s">
        <v>465</v>
      </c>
      <c r="L7" s="416" t="s">
        <v>117</v>
      </c>
      <c r="M7" s="416" t="s">
        <v>457</v>
      </c>
      <c r="N7" s="417" t="s">
        <v>593</v>
      </c>
    </row>
    <row r="8" spans="1:14" ht="13.5" thickBot="1">
      <c r="A8" s="419"/>
      <c r="B8" s="420" t="s">
        <v>433</v>
      </c>
      <c r="C8" s="421" t="s">
        <v>433</v>
      </c>
      <c r="D8" s="421" t="s">
        <v>433</v>
      </c>
      <c r="E8" s="421" t="s">
        <v>434</v>
      </c>
      <c r="F8" s="421"/>
      <c r="G8" s="422" t="s">
        <v>435</v>
      </c>
      <c r="H8" s="423"/>
      <c r="I8" s="420" t="s">
        <v>436</v>
      </c>
      <c r="J8" s="421" t="s">
        <v>406</v>
      </c>
      <c r="K8" s="421" t="s">
        <v>402</v>
      </c>
      <c r="L8" s="421"/>
      <c r="M8" s="421"/>
      <c r="N8" s="422" t="s">
        <v>437</v>
      </c>
    </row>
    <row r="9" spans="1:194" ht="12.75">
      <c r="A9" s="424" t="s">
        <v>458</v>
      </c>
      <c r="B9" s="595">
        <v>9150</v>
      </c>
      <c r="C9" s="427"/>
      <c r="D9" s="426"/>
      <c r="E9" s="425"/>
      <c r="F9" s="427"/>
      <c r="G9" s="428">
        <f aca="true" t="shared" si="0" ref="G9:G19">SUM(B9:F9)</f>
        <v>9150</v>
      </c>
      <c r="H9" s="429"/>
      <c r="I9" s="586"/>
      <c r="J9" s="427"/>
      <c r="K9" s="430"/>
      <c r="L9" s="427"/>
      <c r="M9" s="427"/>
      <c r="N9" s="428">
        <f aca="true" t="shared" si="1" ref="N9:N16">SUM(I9:M9)</f>
        <v>0</v>
      </c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1"/>
      <c r="BB9" s="431"/>
      <c r="BC9" s="431"/>
      <c r="BD9" s="431"/>
      <c r="BE9" s="431"/>
      <c r="BF9" s="431"/>
      <c r="BG9" s="431"/>
      <c r="BH9" s="431"/>
      <c r="BI9" s="431"/>
      <c r="BJ9" s="431"/>
      <c r="BK9" s="431"/>
      <c r="BL9" s="431"/>
      <c r="BM9" s="431"/>
      <c r="BN9" s="431"/>
      <c r="BO9" s="431"/>
      <c r="BP9" s="431"/>
      <c r="BQ9" s="431"/>
      <c r="BR9" s="431"/>
      <c r="BS9" s="431"/>
      <c r="BT9" s="431"/>
      <c r="BU9" s="431"/>
      <c r="BV9" s="431"/>
      <c r="BW9" s="431"/>
      <c r="BX9" s="431"/>
      <c r="BY9" s="431"/>
      <c r="BZ9" s="431"/>
      <c r="CA9" s="431"/>
      <c r="CB9" s="431"/>
      <c r="CC9" s="431"/>
      <c r="CD9" s="431"/>
      <c r="CE9" s="431"/>
      <c r="CF9" s="431"/>
      <c r="CG9" s="431"/>
      <c r="CH9" s="431"/>
      <c r="CI9" s="431"/>
      <c r="CJ9" s="431"/>
      <c r="CK9" s="431"/>
      <c r="CL9" s="431"/>
      <c r="CM9" s="431"/>
      <c r="CN9" s="431"/>
      <c r="CO9" s="431"/>
      <c r="CP9" s="431"/>
      <c r="CQ9" s="431"/>
      <c r="CR9" s="431"/>
      <c r="CS9" s="431"/>
      <c r="CT9" s="431"/>
      <c r="CU9" s="431"/>
      <c r="CV9" s="431"/>
      <c r="CW9" s="431"/>
      <c r="CX9" s="431"/>
      <c r="CY9" s="431"/>
      <c r="CZ9" s="431"/>
      <c r="DA9" s="431"/>
      <c r="DB9" s="431"/>
      <c r="DC9" s="431"/>
      <c r="DD9" s="431"/>
      <c r="DE9" s="431"/>
      <c r="DF9" s="431"/>
      <c r="DG9" s="431"/>
      <c r="DH9" s="431"/>
      <c r="DI9" s="431"/>
      <c r="DJ9" s="431"/>
      <c r="DK9" s="431"/>
      <c r="DL9" s="431"/>
      <c r="DM9" s="431"/>
      <c r="DN9" s="431"/>
      <c r="DO9" s="431"/>
      <c r="DP9" s="431"/>
      <c r="DQ9" s="431"/>
      <c r="DR9" s="431"/>
      <c r="DS9" s="431"/>
      <c r="DT9" s="431"/>
      <c r="DU9" s="431"/>
      <c r="DV9" s="431"/>
      <c r="DW9" s="431"/>
      <c r="DX9" s="431"/>
      <c r="DY9" s="431"/>
      <c r="DZ9" s="431"/>
      <c r="EA9" s="431"/>
      <c r="EB9" s="431"/>
      <c r="EC9" s="431"/>
      <c r="ED9" s="431"/>
      <c r="EE9" s="431"/>
      <c r="EF9" s="431"/>
      <c r="EG9" s="431"/>
      <c r="EH9" s="431"/>
      <c r="EI9" s="431"/>
      <c r="EJ9" s="431"/>
      <c r="EK9" s="431"/>
      <c r="EL9" s="431"/>
      <c r="EM9" s="431"/>
      <c r="EN9" s="431"/>
      <c r="EO9" s="431"/>
      <c r="EP9" s="431"/>
      <c r="EQ9" s="431"/>
      <c r="ER9" s="431"/>
      <c r="ES9" s="431"/>
      <c r="ET9" s="431"/>
      <c r="EU9" s="431"/>
      <c r="EV9" s="431"/>
      <c r="EW9" s="431"/>
      <c r="EX9" s="431"/>
      <c r="EY9" s="431"/>
      <c r="EZ9" s="431"/>
      <c r="FA9" s="431"/>
      <c r="FB9" s="431"/>
      <c r="FC9" s="431"/>
      <c r="FD9" s="431"/>
      <c r="FE9" s="431"/>
      <c r="FF9" s="431"/>
      <c r="FG9" s="431"/>
      <c r="FH9" s="431"/>
      <c r="FI9" s="431"/>
      <c r="FJ9" s="431"/>
      <c r="FK9" s="431"/>
      <c r="FL9" s="431"/>
      <c r="FM9" s="431"/>
      <c r="FN9" s="431"/>
      <c r="FO9" s="431"/>
      <c r="FP9" s="431"/>
      <c r="FQ9" s="431"/>
      <c r="FR9" s="431"/>
      <c r="FS9" s="431"/>
      <c r="FT9" s="431"/>
      <c r="FU9" s="431"/>
      <c r="FV9" s="431"/>
      <c r="FW9" s="431"/>
      <c r="FX9" s="431"/>
      <c r="FY9" s="431"/>
      <c r="FZ9" s="431"/>
      <c r="GA9" s="431"/>
      <c r="GB9" s="431"/>
      <c r="GC9" s="431"/>
      <c r="GD9" s="431"/>
      <c r="GE9" s="431"/>
      <c r="GF9" s="431"/>
      <c r="GG9" s="431"/>
      <c r="GH9" s="431"/>
      <c r="GI9" s="431"/>
      <c r="GJ9" s="431"/>
      <c r="GK9" s="431"/>
      <c r="GL9" s="431"/>
    </row>
    <row r="10" spans="1:14" ht="12.75">
      <c r="A10" s="432" t="s">
        <v>568</v>
      </c>
      <c r="B10" s="438"/>
      <c r="C10" s="441"/>
      <c r="D10" s="434"/>
      <c r="E10" s="434"/>
      <c r="F10" s="434"/>
      <c r="G10" s="435">
        <f t="shared" si="0"/>
        <v>0</v>
      </c>
      <c r="H10" s="436"/>
      <c r="I10" s="438">
        <v>12637</v>
      </c>
      <c r="J10" s="441"/>
      <c r="K10" s="441"/>
      <c r="L10" s="441"/>
      <c r="M10" s="441"/>
      <c r="N10" s="435">
        <f t="shared" si="1"/>
        <v>12637</v>
      </c>
    </row>
    <row r="11" spans="1:14" ht="12.75">
      <c r="A11" s="437" t="s">
        <v>615</v>
      </c>
      <c r="B11" s="438"/>
      <c r="C11" s="441"/>
      <c r="D11" s="434"/>
      <c r="E11" s="434"/>
      <c r="F11" s="434"/>
      <c r="G11" s="435">
        <f t="shared" si="0"/>
        <v>0</v>
      </c>
      <c r="H11" s="436"/>
      <c r="I11" s="438">
        <v>835</v>
      </c>
      <c r="J11" s="441"/>
      <c r="K11" s="441"/>
      <c r="L11" s="441"/>
      <c r="M11" s="441"/>
      <c r="N11" s="435">
        <f t="shared" si="1"/>
        <v>835</v>
      </c>
    </row>
    <row r="12" spans="1:14" ht="12.75">
      <c r="A12" s="437" t="s">
        <v>616</v>
      </c>
      <c r="B12" s="438"/>
      <c r="C12" s="441"/>
      <c r="D12" s="434"/>
      <c r="E12" s="434"/>
      <c r="F12" s="434"/>
      <c r="G12" s="435"/>
      <c r="H12" s="469"/>
      <c r="I12" s="438"/>
      <c r="J12" s="441">
        <v>5652</v>
      </c>
      <c r="K12" s="441"/>
      <c r="L12" s="441"/>
      <c r="M12" s="441"/>
      <c r="N12" s="435">
        <f t="shared" si="1"/>
        <v>5652</v>
      </c>
    </row>
    <row r="13" spans="1:14" ht="12.75">
      <c r="A13" s="437" t="s">
        <v>459</v>
      </c>
      <c r="B13" s="438"/>
      <c r="C13" s="598"/>
      <c r="D13" s="441"/>
      <c r="E13" s="440"/>
      <c r="F13" s="440"/>
      <c r="G13" s="435">
        <f t="shared" si="0"/>
        <v>0</v>
      </c>
      <c r="H13" s="489" t="e">
        <f>SUM(#REF!)</f>
        <v>#REF!</v>
      </c>
      <c r="I13" s="438">
        <v>1262</v>
      </c>
      <c r="J13" s="441">
        <v>30057</v>
      </c>
      <c r="K13" s="441"/>
      <c r="L13" s="441"/>
      <c r="M13" s="441"/>
      <c r="N13" s="435">
        <f t="shared" si="1"/>
        <v>31319</v>
      </c>
    </row>
    <row r="14" spans="1:14" ht="12.75">
      <c r="A14" s="442" t="s">
        <v>569</v>
      </c>
      <c r="B14" s="438">
        <v>11660</v>
      </c>
      <c r="C14" s="449"/>
      <c r="D14" s="441"/>
      <c r="E14" s="443"/>
      <c r="F14" s="444"/>
      <c r="G14" s="445">
        <f t="shared" si="0"/>
        <v>11660</v>
      </c>
      <c r="H14" s="436"/>
      <c r="I14" s="438">
        <v>17501</v>
      </c>
      <c r="J14" s="441"/>
      <c r="K14" s="449"/>
      <c r="L14" s="449"/>
      <c r="M14" s="449"/>
      <c r="N14" s="445">
        <f t="shared" si="1"/>
        <v>17501</v>
      </c>
    </row>
    <row r="15" spans="1:14" ht="12.75">
      <c r="A15" s="432" t="s">
        <v>438</v>
      </c>
      <c r="B15" s="438"/>
      <c r="C15" s="441"/>
      <c r="D15" s="441"/>
      <c r="E15" s="434"/>
      <c r="F15" s="446"/>
      <c r="G15" s="435">
        <f t="shared" si="0"/>
        <v>0</v>
      </c>
      <c r="H15" s="436"/>
      <c r="I15" s="438">
        <v>10756</v>
      </c>
      <c r="J15" s="441">
        <v>601</v>
      </c>
      <c r="K15" s="441"/>
      <c r="L15" s="441"/>
      <c r="M15" s="441"/>
      <c r="N15" s="435">
        <f t="shared" si="1"/>
        <v>11357</v>
      </c>
    </row>
    <row r="16" spans="1:14" ht="12.75">
      <c r="A16" s="432" t="s">
        <v>439</v>
      </c>
      <c r="B16" s="438">
        <v>500</v>
      </c>
      <c r="C16" s="441"/>
      <c r="D16" s="441"/>
      <c r="E16" s="434"/>
      <c r="F16" s="434"/>
      <c r="G16" s="435">
        <f t="shared" si="0"/>
        <v>500</v>
      </c>
      <c r="H16" s="436"/>
      <c r="I16" s="438">
        <v>1880</v>
      </c>
      <c r="J16" s="441">
        <v>2540</v>
      </c>
      <c r="K16" s="441"/>
      <c r="L16" s="441"/>
      <c r="M16" s="441"/>
      <c r="N16" s="435">
        <f t="shared" si="1"/>
        <v>4420</v>
      </c>
    </row>
    <row r="17" spans="1:14" ht="12.75">
      <c r="A17" s="432" t="s">
        <v>440</v>
      </c>
      <c r="B17" s="438"/>
      <c r="C17" s="441"/>
      <c r="D17" s="441"/>
      <c r="E17" s="434"/>
      <c r="F17" s="434"/>
      <c r="G17" s="435">
        <f t="shared" si="0"/>
        <v>0</v>
      </c>
      <c r="H17" s="436"/>
      <c r="I17" s="438"/>
      <c r="J17" s="441"/>
      <c r="K17" s="441"/>
      <c r="L17" s="441"/>
      <c r="M17" s="441"/>
      <c r="N17" s="435">
        <f aca="true" t="shared" si="2" ref="N17:N47">SUM(I17:M17)</f>
        <v>0</v>
      </c>
    </row>
    <row r="18" spans="1:14" ht="12.75">
      <c r="A18" s="432" t="s">
        <v>441</v>
      </c>
      <c r="B18" s="457"/>
      <c r="C18" s="449"/>
      <c r="D18" s="449"/>
      <c r="E18" s="443"/>
      <c r="F18" s="443"/>
      <c r="G18" s="445">
        <f t="shared" si="0"/>
        <v>0</v>
      </c>
      <c r="H18" s="447"/>
      <c r="I18" s="438">
        <v>25443</v>
      </c>
      <c r="J18" s="441"/>
      <c r="K18" s="449"/>
      <c r="L18" s="449"/>
      <c r="M18" s="449"/>
      <c r="N18" s="445">
        <f t="shared" si="2"/>
        <v>25443</v>
      </c>
    </row>
    <row r="19" spans="1:14" ht="12.75">
      <c r="A19" s="448" t="s">
        <v>442</v>
      </c>
      <c r="B19" s="457"/>
      <c r="C19" s="449"/>
      <c r="D19" s="449"/>
      <c r="E19" s="443"/>
      <c r="F19" s="443"/>
      <c r="G19" s="445">
        <f t="shared" si="0"/>
        <v>0</v>
      </c>
      <c r="H19" s="447"/>
      <c r="I19" s="438">
        <v>300</v>
      </c>
      <c r="J19" s="449"/>
      <c r="K19" s="449"/>
      <c r="L19" s="449"/>
      <c r="M19" s="449"/>
      <c r="N19" s="445">
        <f t="shared" si="2"/>
        <v>300</v>
      </c>
    </row>
    <row r="20" spans="1:14" ht="12.75">
      <c r="A20" s="450" t="s">
        <v>443</v>
      </c>
      <c r="B20" s="438">
        <f>SUM(B21:B23)</f>
        <v>303760</v>
      </c>
      <c r="C20" s="441">
        <f>SUM(C21:C23)</f>
        <v>0</v>
      </c>
      <c r="D20" s="441">
        <f>SUM(D21:D23)</f>
        <v>0</v>
      </c>
      <c r="E20" s="451"/>
      <c r="F20" s="440"/>
      <c r="G20" s="445">
        <f>SUM(G21:G23)</f>
        <v>303760</v>
      </c>
      <c r="H20" s="447"/>
      <c r="I20" s="457"/>
      <c r="J20" s="449"/>
      <c r="K20" s="449">
        <f>SUM(K21:K23)</f>
        <v>0</v>
      </c>
      <c r="L20" s="449"/>
      <c r="M20" s="449"/>
      <c r="N20" s="445">
        <f t="shared" si="2"/>
        <v>0</v>
      </c>
    </row>
    <row r="21" spans="1:14" ht="12.75">
      <c r="A21" s="452" t="s">
        <v>460</v>
      </c>
      <c r="B21" s="438">
        <v>269020</v>
      </c>
      <c r="C21" s="449"/>
      <c r="D21" s="449"/>
      <c r="E21" s="449"/>
      <c r="F21" s="443"/>
      <c r="G21" s="453">
        <f aca="true" t="shared" si="3" ref="G21:G27">SUM(B21:F21)</f>
        <v>269020</v>
      </c>
      <c r="H21" s="447"/>
      <c r="I21" s="457"/>
      <c r="J21" s="449"/>
      <c r="K21" s="449"/>
      <c r="L21" s="449"/>
      <c r="M21" s="449"/>
      <c r="N21" s="453">
        <f t="shared" si="2"/>
        <v>0</v>
      </c>
    </row>
    <row r="22" spans="1:14" ht="12.75">
      <c r="A22" s="452" t="s">
        <v>444</v>
      </c>
      <c r="B22" s="438">
        <v>26200</v>
      </c>
      <c r="C22" s="449"/>
      <c r="D22" s="449"/>
      <c r="E22" s="449"/>
      <c r="F22" s="443"/>
      <c r="G22" s="453">
        <f t="shared" si="3"/>
        <v>26200</v>
      </c>
      <c r="H22" s="447"/>
      <c r="I22" s="457"/>
      <c r="J22" s="449"/>
      <c r="K22" s="449"/>
      <c r="L22" s="449"/>
      <c r="M22" s="449"/>
      <c r="N22" s="453">
        <f t="shared" si="2"/>
        <v>0</v>
      </c>
    </row>
    <row r="23" spans="1:14" ht="12.75">
      <c r="A23" s="452" t="s">
        <v>570</v>
      </c>
      <c r="B23" s="438">
        <v>8540</v>
      </c>
      <c r="C23" s="449"/>
      <c r="D23" s="449"/>
      <c r="E23" s="449"/>
      <c r="F23" s="443"/>
      <c r="G23" s="453">
        <f t="shared" si="3"/>
        <v>8540</v>
      </c>
      <c r="H23" s="447"/>
      <c r="I23" s="457"/>
      <c r="J23" s="449"/>
      <c r="K23" s="449"/>
      <c r="L23" s="449"/>
      <c r="M23" s="449"/>
      <c r="N23" s="453">
        <f t="shared" si="2"/>
        <v>0</v>
      </c>
    </row>
    <row r="24" spans="1:14" ht="12.75">
      <c r="A24" s="454" t="s">
        <v>580</v>
      </c>
      <c r="B24" s="457"/>
      <c r="C24" s="449"/>
      <c r="D24" s="449"/>
      <c r="E24" s="449"/>
      <c r="F24" s="443"/>
      <c r="G24" s="453">
        <f t="shared" si="3"/>
        <v>0</v>
      </c>
      <c r="H24" s="447"/>
      <c r="I24" s="438"/>
      <c r="J24" s="441"/>
      <c r="K24" s="449"/>
      <c r="L24" s="449"/>
      <c r="M24" s="449"/>
      <c r="N24" s="453">
        <f t="shared" si="2"/>
        <v>0</v>
      </c>
    </row>
    <row r="25" spans="1:14" ht="12.75">
      <c r="A25" s="432" t="s">
        <v>473</v>
      </c>
      <c r="B25" s="457"/>
      <c r="C25" s="449"/>
      <c r="D25" s="449"/>
      <c r="E25" s="443"/>
      <c r="F25" s="443"/>
      <c r="G25" s="445">
        <f t="shared" si="3"/>
        <v>0</v>
      </c>
      <c r="H25" s="447"/>
      <c r="I25" s="438"/>
      <c r="J25" s="449"/>
      <c r="K25" s="449"/>
      <c r="L25" s="449"/>
      <c r="M25" s="449"/>
      <c r="N25" s="445">
        <f t="shared" si="2"/>
        <v>0</v>
      </c>
    </row>
    <row r="26" spans="1:14" ht="12.75">
      <c r="A26" s="432" t="s">
        <v>445</v>
      </c>
      <c r="B26" s="457"/>
      <c r="C26" s="449"/>
      <c r="D26" s="449"/>
      <c r="E26" s="443"/>
      <c r="F26" s="443"/>
      <c r="G26" s="445">
        <f t="shared" si="3"/>
        <v>0</v>
      </c>
      <c r="H26" s="447"/>
      <c r="I26" s="438">
        <v>29464</v>
      </c>
      <c r="J26" s="449">
        <v>1000</v>
      </c>
      <c r="K26" s="449"/>
      <c r="L26" s="449"/>
      <c r="M26" s="449"/>
      <c r="N26" s="445">
        <f t="shared" si="2"/>
        <v>30464</v>
      </c>
    </row>
    <row r="27" spans="1:14" ht="13.5" customHeight="1">
      <c r="A27" s="459" t="s">
        <v>446</v>
      </c>
      <c r="B27" s="460">
        <v>7350</v>
      </c>
      <c r="C27" s="461"/>
      <c r="D27" s="487"/>
      <c r="E27" s="486"/>
      <c r="F27" s="461">
        <v>254955</v>
      </c>
      <c r="G27" s="463">
        <f t="shared" si="3"/>
        <v>262305</v>
      </c>
      <c r="H27" s="447"/>
      <c r="I27" s="658">
        <v>171977</v>
      </c>
      <c r="J27" s="461">
        <v>4572</v>
      </c>
      <c r="K27" s="461"/>
      <c r="L27" s="487"/>
      <c r="M27" s="487"/>
      <c r="N27" s="463">
        <f t="shared" si="2"/>
        <v>176549</v>
      </c>
    </row>
    <row r="28" spans="1:14" ht="12.75">
      <c r="A28" s="450" t="s">
        <v>461</v>
      </c>
      <c r="B28" s="438">
        <f>SUM(B29:B30)</f>
        <v>1202734</v>
      </c>
      <c r="C28" s="441">
        <f>SUM(C29:C30)</f>
        <v>0</v>
      </c>
      <c r="D28" s="441">
        <f>SUM(D29:D30)</f>
        <v>0</v>
      </c>
      <c r="E28" s="440"/>
      <c r="F28" s="440"/>
      <c r="G28" s="445">
        <f>SUM(G29:G30)</f>
        <v>1202734</v>
      </c>
      <c r="H28" s="488"/>
      <c r="I28" s="457">
        <f>SUM(I29:I30)</f>
        <v>33302</v>
      </c>
      <c r="J28" s="457">
        <f>SUM(J29:J30)</f>
        <v>0</v>
      </c>
      <c r="K28" s="457">
        <f>SUM(K29:K30)</f>
        <v>0</v>
      </c>
      <c r="L28" s="457">
        <f>SUM(L29:L30)</f>
        <v>0</v>
      </c>
      <c r="M28" s="457">
        <f>SUM(M29:M30)</f>
        <v>0</v>
      </c>
      <c r="N28" s="445">
        <f t="shared" si="2"/>
        <v>33302</v>
      </c>
    </row>
    <row r="29" spans="1:14" ht="12.75">
      <c r="A29" s="452" t="s">
        <v>462</v>
      </c>
      <c r="B29" s="438">
        <v>965123</v>
      </c>
      <c r="C29" s="441"/>
      <c r="D29" s="449"/>
      <c r="E29" s="449"/>
      <c r="F29" s="449"/>
      <c r="G29" s="453">
        <f aca="true" t="shared" si="4" ref="G29:G48">SUM(B29:F29)</f>
        <v>965123</v>
      </c>
      <c r="H29" s="447"/>
      <c r="I29" s="438"/>
      <c r="J29" s="449"/>
      <c r="K29" s="449"/>
      <c r="L29" s="449"/>
      <c r="M29" s="449"/>
      <c r="N29" s="458">
        <f t="shared" si="2"/>
        <v>0</v>
      </c>
    </row>
    <row r="30" spans="1:14" ht="12.75">
      <c r="A30" s="452" t="s">
        <v>463</v>
      </c>
      <c r="B30" s="601">
        <v>237611</v>
      </c>
      <c r="C30" s="491"/>
      <c r="D30" s="441"/>
      <c r="E30" s="449"/>
      <c r="F30" s="449"/>
      <c r="G30" s="453">
        <f t="shared" si="4"/>
        <v>237611</v>
      </c>
      <c r="H30" s="447"/>
      <c r="I30" s="438">
        <v>33302</v>
      </c>
      <c r="J30" s="449"/>
      <c r="K30" s="449"/>
      <c r="L30" s="449"/>
      <c r="M30" s="449"/>
      <c r="N30" s="458">
        <f t="shared" si="2"/>
        <v>33302</v>
      </c>
    </row>
    <row r="31" spans="1:14" ht="12.75">
      <c r="A31" s="432" t="s">
        <v>447</v>
      </c>
      <c r="B31" s="438">
        <v>10</v>
      </c>
      <c r="C31" s="441">
        <v>10000</v>
      </c>
      <c r="D31" s="441"/>
      <c r="E31" s="441">
        <v>100000</v>
      </c>
      <c r="F31" s="441"/>
      <c r="G31" s="435">
        <f t="shared" si="4"/>
        <v>110010</v>
      </c>
      <c r="H31" s="436"/>
      <c r="I31" s="438">
        <v>4953</v>
      </c>
      <c r="J31" s="441"/>
      <c r="K31" s="441"/>
      <c r="L31" s="441">
        <v>103545</v>
      </c>
      <c r="M31" s="491">
        <v>79685</v>
      </c>
      <c r="N31" s="445">
        <f t="shared" si="2"/>
        <v>188183</v>
      </c>
    </row>
    <row r="32" spans="1:14" ht="12.75">
      <c r="A32" s="432" t="s">
        <v>464</v>
      </c>
      <c r="B32" s="457"/>
      <c r="C32" s="449"/>
      <c r="D32" s="449"/>
      <c r="E32" s="449"/>
      <c r="F32" s="449"/>
      <c r="G32" s="445">
        <f t="shared" si="4"/>
        <v>0</v>
      </c>
      <c r="H32" s="447"/>
      <c r="I32" s="438"/>
      <c r="J32" s="441"/>
      <c r="K32" s="441">
        <v>1124354</v>
      </c>
      <c r="L32" s="441"/>
      <c r="M32" s="441"/>
      <c r="N32" s="445">
        <f t="shared" si="2"/>
        <v>1124354</v>
      </c>
    </row>
    <row r="33" spans="1:14" ht="12.75">
      <c r="A33" s="432" t="s">
        <v>448</v>
      </c>
      <c r="B33" s="438"/>
      <c r="C33" s="441"/>
      <c r="D33" s="441"/>
      <c r="E33" s="441"/>
      <c r="F33" s="441"/>
      <c r="G33" s="445">
        <f t="shared" si="4"/>
        <v>0</v>
      </c>
      <c r="H33" s="447"/>
      <c r="I33" s="438">
        <v>611</v>
      </c>
      <c r="J33" s="441"/>
      <c r="K33" s="441"/>
      <c r="L33" s="441"/>
      <c r="M33" s="441"/>
      <c r="N33" s="445">
        <f t="shared" si="2"/>
        <v>611</v>
      </c>
    </row>
    <row r="34" spans="1:14" ht="12.75">
      <c r="A34" s="459" t="s">
        <v>449</v>
      </c>
      <c r="B34" s="460"/>
      <c r="C34" s="461"/>
      <c r="D34" s="461"/>
      <c r="E34" s="461"/>
      <c r="F34" s="461"/>
      <c r="G34" s="445">
        <f t="shared" si="4"/>
        <v>0</v>
      </c>
      <c r="H34" s="447"/>
      <c r="I34" s="460">
        <v>949</v>
      </c>
      <c r="J34" s="461"/>
      <c r="K34" s="461"/>
      <c r="L34" s="461"/>
      <c r="M34" s="461"/>
      <c r="N34" s="445">
        <f t="shared" si="2"/>
        <v>949</v>
      </c>
    </row>
    <row r="35" spans="1:14" ht="12.75">
      <c r="A35" s="459" t="s">
        <v>466</v>
      </c>
      <c r="B35" s="460"/>
      <c r="C35" s="461"/>
      <c r="D35" s="461"/>
      <c r="E35" s="461"/>
      <c r="F35" s="461"/>
      <c r="G35" s="445">
        <f t="shared" si="4"/>
        <v>0</v>
      </c>
      <c r="H35" s="447"/>
      <c r="I35" s="460"/>
      <c r="J35" s="461"/>
      <c r="K35" s="461"/>
      <c r="L35" s="461"/>
      <c r="M35" s="461"/>
      <c r="N35" s="435">
        <f t="shared" si="2"/>
        <v>0</v>
      </c>
    </row>
    <row r="36" spans="1:14" ht="12.75">
      <c r="A36" s="459" t="s">
        <v>467</v>
      </c>
      <c r="B36" s="460"/>
      <c r="C36" s="461"/>
      <c r="D36" s="461"/>
      <c r="E36" s="461"/>
      <c r="F36" s="461"/>
      <c r="G36" s="445">
        <f t="shared" si="4"/>
        <v>0</v>
      </c>
      <c r="H36" s="447"/>
      <c r="I36" s="460">
        <v>6899</v>
      </c>
      <c r="J36" s="461">
        <v>375</v>
      </c>
      <c r="K36" s="461"/>
      <c r="L36" s="461"/>
      <c r="M36" s="461"/>
      <c r="N36" s="435">
        <f t="shared" si="2"/>
        <v>7274</v>
      </c>
    </row>
    <row r="37" spans="1:14" ht="12.75">
      <c r="A37" s="459" t="s">
        <v>468</v>
      </c>
      <c r="B37" s="460">
        <v>757</v>
      </c>
      <c r="C37" s="461"/>
      <c r="D37" s="461"/>
      <c r="E37" s="461"/>
      <c r="F37" s="461"/>
      <c r="G37" s="445">
        <f t="shared" si="4"/>
        <v>757</v>
      </c>
      <c r="H37" s="447"/>
      <c r="I37" s="460">
        <v>11588</v>
      </c>
      <c r="J37" s="461"/>
      <c r="K37" s="461"/>
      <c r="L37" s="461"/>
      <c r="M37" s="461"/>
      <c r="N37" s="435">
        <f t="shared" si="2"/>
        <v>11588</v>
      </c>
    </row>
    <row r="38" spans="1:14" ht="12.75">
      <c r="A38" s="459" t="s">
        <v>572</v>
      </c>
      <c r="B38" s="460">
        <v>800</v>
      </c>
      <c r="C38" s="461"/>
      <c r="D38" s="461"/>
      <c r="E38" s="461"/>
      <c r="F38" s="461"/>
      <c r="G38" s="445">
        <f t="shared" si="4"/>
        <v>800</v>
      </c>
      <c r="H38" s="447"/>
      <c r="I38" s="602">
        <v>52365</v>
      </c>
      <c r="J38" s="461"/>
      <c r="K38" s="461"/>
      <c r="L38" s="461"/>
      <c r="M38" s="461"/>
      <c r="N38" s="435">
        <f t="shared" si="2"/>
        <v>52365</v>
      </c>
    </row>
    <row r="39" spans="1:14" ht="12.75">
      <c r="A39" s="459" t="s">
        <v>450</v>
      </c>
      <c r="B39" s="460"/>
      <c r="C39" s="461"/>
      <c r="D39" s="461"/>
      <c r="E39" s="461"/>
      <c r="F39" s="461"/>
      <c r="G39" s="445">
        <f t="shared" si="4"/>
        <v>0</v>
      </c>
      <c r="H39" s="447"/>
      <c r="I39" s="460"/>
      <c r="J39" s="461"/>
      <c r="K39" s="461"/>
      <c r="L39" s="461"/>
      <c r="M39" s="461"/>
      <c r="N39" s="435">
        <f t="shared" si="2"/>
        <v>0</v>
      </c>
    </row>
    <row r="40" spans="1:14" ht="12.75">
      <c r="A40" s="459" t="s">
        <v>451</v>
      </c>
      <c r="B40" s="460"/>
      <c r="C40" s="461"/>
      <c r="D40" s="461"/>
      <c r="E40" s="461"/>
      <c r="F40" s="461"/>
      <c r="G40" s="445">
        <f t="shared" si="4"/>
        <v>0</v>
      </c>
      <c r="H40" s="447"/>
      <c r="I40" s="460"/>
      <c r="J40" s="461"/>
      <c r="K40" s="461"/>
      <c r="L40" s="461"/>
      <c r="M40" s="461"/>
      <c r="N40" s="435">
        <f t="shared" si="2"/>
        <v>0</v>
      </c>
    </row>
    <row r="41" spans="1:14" ht="12.75">
      <c r="A41" s="459" t="s">
        <v>452</v>
      </c>
      <c r="B41" s="460"/>
      <c r="C41" s="461"/>
      <c r="D41" s="461"/>
      <c r="E41" s="461"/>
      <c r="F41" s="461"/>
      <c r="G41" s="445">
        <f t="shared" si="4"/>
        <v>0</v>
      </c>
      <c r="H41" s="447"/>
      <c r="I41" s="460"/>
      <c r="J41" s="461"/>
      <c r="K41" s="461"/>
      <c r="L41" s="461"/>
      <c r="M41" s="461"/>
      <c r="N41" s="435">
        <f t="shared" si="2"/>
        <v>0</v>
      </c>
    </row>
    <row r="42" spans="1:14" ht="12.75">
      <c r="A42" s="499" t="s">
        <v>453</v>
      </c>
      <c r="B42" s="602">
        <v>2366</v>
      </c>
      <c r="C42" s="461"/>
      <c r="D42" s="461"/>
      <c r="E42" s="461"/>
      <c r="F42" s="461"/>
      <c r="G42" s="445">
        <f t="shared" si="4"/>
        <v>2366</v>
      </c>
      <c r="H42" s="447"/>
      <c r="I42" s="658">
        <v>22344</v>
      </c>
      <c r="J42" s="461">
        <v>10178</v>
      </c>
      <c r="K42" s="493"/>
      <c r="L42" s="461"/>
      <c r="M42" s="461"/>
      <c r="N42" s="435">
        <f t="shared" si="2"/>
        <v>32522</v>
      </c>
    </row>
    <row r="43" spans="1:14" ht="12.75">
      <c r="A43" s="462" t="s">
        <v>454</v>
      </c>
      <c r="B43" s="602">
        <v>21321</v>
      </c>
      <c r="C43" s="461">
        <v>2774</v>
      </c>
      <c r="D43" s="461"/>
      <c r="E43" s="461"/>
      <c r="F43" s="461"/>
      <c r="G43" s="445">
        <f t="shared" si="4"/>
        <v>24095</v>
      </c>
      <c r="H43" s="447"/>
      <c r="I43" s="658">
        <v>18316</v>
      </c>
      <c r="J43" s="568">
        <v>2131</v>
      </c>
      <c r="K43" s="461"/>
      <c r="L43" s="461"/>
      <c r="M43" s="461"/>
      <c r="N43" s="435">
        <f t="shared" si="2"/>
        <v>20447</v>
      </c>
    </row>
    <row r="44" spans="1:14" ht="12.75">
      <c r="A44" s="499" t="s">
        <v>0</v>
      </c>
      <c r="B44" s="460"/>
      <c r="C44" s="461"/>
      <c r="D44" s="461"/>
      <c r="E44" s="461"/>
      <c r="F44" s="461"/>
      <c r="G44" s="445">
        <f t="shared" si="4"/>
        <v>0</v>
      </c>
      <c r="H44" s="447"/>
      <c r="I44" s="460"/>
      <c r="J44" s="461"/>
      <c r="K44" s="461"/>
      <c r="L44" s="461"/>
      <c r="M44" s="461"/>
      <c r="N44" s="435">
        <f t="shared" si="2"/>
        <v>0</v>
      </c>
    </row>
    <row r="45" spans="1:14" ht="12.75">
      <c r="A45" s="462" t="s">
        <v>471</v>
      </c>
      <c r="B45" s="460">
        <v>127141</v>
      </c>
      <c r="C45" s="461">
        <v>343</v>
      </c>
      <c r="D45" s="461"/>
      <c r="E45" s="461"/>
      <c r="F45" s="461"/>
      <c r="G45" s="445">
        <f t="shared" si="4"/>
        <v>127484</v>
      </c>
      <c r="H45" s="447"/>
      <c r="I45" s="460">
        <v>215332</v>
      </c>
      <c r="J45" s="568">
        <v>10334</v>
      </c>
      <c r="K45" s="461"/>
      <c r="L45" s="461"/>
      <c r="M45" s="461"/>
      <c r="N45" s="435">
        <f t="shared" si="2"/>
        <v>225666</v>
      </c>
    </row>
    <row r="46" spans="1:14" ht="12.75">
      <c r="A46" s="499" t="s">
        <v>472</v>
      </c>
      <c r="B46" s="460"/>
      <c r="C46" s="461"/>
      <c r="D46" s="461"/>
      <c r="E46" s="461"/>
      <c r="F46" s="461"/>
      <c r="G46" s="445">
        <f t="shared" si="4"/>
        <v>0</v>
      </c>
      <c r="H46" s="447"/>
      <c r="I46" s="460"/>
      <c r="J46" s="461"/>
      <c r="K46" s="461"/>
      <c r="L46" s="461"/>
      <c r="M46" s="461"/>
      <c r="N46" s="435">
        <f t="shared" si="2"/>
        <v>0</v>
      </c>
    </row>
    <row r="47" spans="1:14" ht="12.75">
      <c r="A47" s="459" t="s">
        <v>617</v>
      </c>
      <c r="B47" s="460"/>
      <c r="C47" s="461"/>
      <c r="D47" s="461"/>
      <c r="E47" s="461"/>
      <c r="F47" s="461"/>
      <c r="G47" s="463">
        <f t="shared" si="4"/>
        <v>0</v>
      </c>
      <c r="H47" s="447"/>
      <c r="I47" s="460">
        <v>41789</v>
      </c>
      <c r="J47" s="461"/>
      <c r="K47" s="461"/>
      <c r="L47" s="461"/>
      <c r="M47" s="461"/>
      <c r="N47" s="435">
        <f t="shared" si="2"/>
        <v>41789</v>
      </c>
    </row>
    <row r="48" spans="1:14" ht="13.5" thickBot="1">
      <c r="A48" s="459" t="s">
        <v>571</v>
      </c>
      <c r="B48" s="460">
        <v>201</v>
      </c>
      <c r="C48" s="461"/>
      <c r="D48" s="461"/>
      <c r="E48" s="461"/>
      <c r="F48" s="461"/>
      <c r="G48" s="463">
        <f t="shared" si="4"/>
        <v>201</v>
      </c>
      <c r="H48" s="447"/>
      <c r="I48" s="460">
        <v>295</v>
      </c>
      <c r="J48" s="568"/>
      <c r="K48" s="461"/>
      <c r="L48" s="461"/>
      <c r="M48" s="461"/>
      <c r="N48" s="464">
        <f>SUM(I48:M48)</f>
        <v>295</v>
      </c>
    </row>
    <row r="49" spans="1:14" ht="12.75">
      <c r="A49" s="465" t="s">
        <v>45</v>
      </c>
      <c r="B49" s="466">
        <f>SUM(B9:B13,B14:B20,B25:B28,B31:B48,B24)</f>
        <v>1687750</v>
      </c>
      <c r="C49" s="466">
        <f>SUM(C9:C13,C14:C20,C25:C28,C31:C48,C24)</f>
        <v>13117</v>
      </c>
      <c r="D49" s="466">
        <f>SUM(D9:D13,D14:D20,D25:D28,D31:D48,D24)</f>
        <v>0</v>
      </c>
      <c r="E49" s="466">
        <f>SUM(E9:E13,E14:E20,E25:E28,E31:E48,E24)</f>
        <v>100000</v>
      </c>
      <c r="F49" s="466">
        <f>SUM(F9:F13,F14:F20,F25:F28,F31:F48,F24)</f>
        <v>254955</v>
      </c>
      <c r="G49" s="466">
        <f>SUM(G9:G13,G14:G20,G25:G28,G31:G37,G38:G48,G24)</f>
        <v>2055822</v>
      </c>
      <c r="H49" s="466" t="e">
        <f>SUM(H9:H13,H15:H20,H25:H28,H31:H37,H38:H48)</f>
        <v>#REF!</v>
      </c>
      <c r="I49" s="466">
        <f aca="true" t="shared" si="5" ref="I49:N49">SUM(I9:I13,I14:I20,I25:I28,I31:I48,I24)</f>
        <v>680798</v>
      </c>
      <c r="J49" s="466">
        <f t="shared" si="5"/>
        <v>67440</v>
      </c>
      <c r="K49" s="466">
        <f t="shared" si="5"/>
        <v>1124354</v>
      </c>
      <c r="L49" s="466">
        <f t="shared" si="5"/>
        <v>103545</v>
      </c>
      <c r="M49" s="466">
        <f t="shared" si="5"/>
        <v>79685</v>
      </c>
      <c r="N49" s="467">
        <f t="shared" si="5"/>
        <v>2055822</v>
      </c>
    </row>
    <row r="50" spans="1:14" ht="12.75">
      <c r="A50" s="468" t="s">
        <v>455</v>
      </c>
      <c r="B50" s="433"/>
      <c r="C50" s="434"/>
      <c r="D50" s="434"/>
      <c r="E50" s="434"/>
      <c r="F50" s="434"/>
      <c r="G50" s="435"/>
      <c r="H50" s="469"/>
      <c r="I50" s="439"/>
      <c r="J50" s="441"/>
      <c r="K50" s="451">
        <v>1124354</v>
      </c>
      <c r="L50" s="434"/>
      <c r="M50" s="434"/>
      <c r="N50" s="470">
        <f>SUM(I50:M50)</f>
        <v>1124354</v>
      </c>
    </row>
    <row r="51" spans="1:14" ht="13.5" thickBot="1">
      <c r="A51" s="471" t="s">
        <v>59</v>
      </c>
      <c r="B51" s="472">
        <f aca="true" t="shared" si="6" ref="B51:N51">B49-B50</f>
        <v>1687750</v>
      </c>
      <c r="C51" s="473">
        <f t="shared" si="6"/>
        <v>13117</v>
      </c>
      <c r="D51" s="473">
        <f t="shared" si="6"/>
        <v>0</v>
      </c>
      <c r="E51" s="473">
        <f t="shared" si="6"/>
        <v>100000</v>
      </c>
      <c r="F51" s="473">
        <f t="shared" si="6"/>
        <v>254955</v>
      </c>
      <c r="G51" s="473">
        <f t="shared" si="6"/>
        <v>2055822</v>
      </c>
      <c r="H51" s="474" t="e">
        <f t="shared" si="6"/>
        <v>#REF!</v>
      </c>
      <c r="I51" s="472">
        <f t="shared" si="6"/>
        <v>680798</v>
      </c>
      <c r="J51" s="473">
        <f t="shared" si="6"/>
        <v>67440</v>
      </c>
      <c r="K51" s="473">
        <f t="shared" si="6"/>
        <v>0</v>
      </c>
      <c r="L51" s="473">
        <f t="shared" si="6"/>
        <v>103545</v>
      </c>
      <c r="M51" s="473">
        <f t="shared" si="6"/>
        <v>79685</v>
      </c>
      <c r="N51" s="475">
        <f t="shared" si="6"/>
        <v>931468</v>
      </c>
    </row>
    <row r="52" spans="1:14" ht="12.75">
      <c r="A52" s="476"/>
      <c r="B52" s="477"/>
      <c r="C52" s="477"/>
      <c r="D52" s="477"/>
      <c r="E52" s="477"/>
      <c r="F52" s="477"/>
      <c r="G52" s="456"/>
      <c r="H52" s="456"/>
      <c r="I52" s="478"/>
      <c r="J52" s="477"/>
      <c r="K52" s="479"/>
      <c r="L52" s="478"/>
      <c r="M52" s="478"/>
      <c r="N52" s="455"/>
    </row>
    <row r="53" spans="1:14" ht="12.75">
      <c r="A53" s="476"/>
      <c r="B53" s="477"/>
      <c r="C53" s="477"/>
      <c r="D53" s="477"/>
      <c r="E53" s="477"/>
      <c r="F53" s="477"/>
      <c r="G53" s="456"/>
      <c r="H53" s="456"/>
      <c r="I53" s="477"/>
      <c r="J53" s="477"/>
      <c r="K53" s="479"/>
      <c r="L53" s="478"/>
      <c r="M53" s="478"/>
      <c r="N53" s="455"/>
    </row>
    <row r="54" spans="1:14" ht="12.75">
      <c r="A54" s="476"/>
      <c r="B54" s="477"/>
      <c r="C54" s="477"/>
      <c r="D54" s="477"/>
      <c r="E54" s="477"/>
      <c r="F54" s="477"/>
      <c r="G54" s="456"/>
      <c r="H54" s="456"/>
      <c r="I54" s="480"/>
      <c r="J54" s="477"/>
      <c r="K54" s="455"/>
      <c r="L54" s="477"/>
      <c r="M54" s="477"/>
      <c r="N54" s="455"/>
    </row>
    <row r="55" spans="1:14" ht="12.75">
      <c r="A55" s="476"/>
      <c r="B55" s="477"/>
      <c r="C55" s="477"/>
      <c r="D55" s="477"/>
      <c r="E55" s="477"/>
      <c r="F55" s="477"/>
      <c r="G55" s="456"/>
      <c r="H55" s="456"/>
      <c r="I55" s="477"/>
      <c r="J55" s="477"/>
      <c r="K55" s="455"/>
      <c r="L55" s="477"/>
      <c r="M55" s="477"/>
      <c r="N55" s="455"/>
    </row>
    <row r="56" spans="1:14" ht="12.75">
      <c r="A56" s="476"/>
      <c r="B56" s="477"/>
      <c r="C56" s="477"/>
      <c r="D56" s="477"/>
      <c r="E56" s="477"/>
      <c r="F56" s="477"/>
      <c r="G56" s="456"/>
      <c r="H56" s="456"/>
      <c r="I56" s="477"/>
      <c r="J56" s="477"/>
      <c r="K56" s="455"/>
      <c r="L56" s="477"/>
      <c r="M56" s="477"/>
      <c r="N56" s="455"/>
    </row>
    <row r="57" spans="1:14" ht="12.75">
      <c r="A57" s="476"/>
      <c r="B57" s="477"/>
      <c r="C57" s="477"/>
      <c r="D57" s="477"/>
      <c r="E57" s="477"/>
      <c r="F57" s="477"/>
      <c r="G57" s="456"/>
      <c r="H57" s="456"/>
      <c r="I57" s="477"/>
      <c r="J57" s="477"/>
      <c r="K57" s="455"/>
      <c r="L57" s="477"/>
      <c r="M57" s="477"/>
      <c r="N57" s="455"/>
    </row>
    <row r="58" spans="1:14" ht="12.75">
      <c r="A58" s="476"/>
      <c r="B58" s="477"/>
      <c r="C58" s="477"/>
      <c r="D58" s="477"/>
      <c r="E58" s="477"/>
      <c r="F58" s="477"/>
      <c r="G58" s="456"/>
      <c r="H58" s="456"/>
      <c r="I58" s="477"/>
      <c r="J58" s="477"/>
      <c r="K58" s="455"/>
      <c r="L58" s="477"/>
      <c r="M58" s="477"/>
      <c r="N58" s="455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2" r:id="rId1"/>
  <headerFooter alignWithMargins="0">
    <oddHeader xml:space="preserve">&amp;R29. melléklet a 10/2016.(III.31.) önkormányzati rendelethez TÁJÉKOZTATÓ TÁBLA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04">
    <tabColor rgb="FF92D050"/>
  </sheetPr>
  <dimension ref="A1:I159"/>
  <sheetViews>
    <sheetView zoomScaleSheetLayoutView="100" workbookViewId="0" topLeftCell="A127">
      <selection activeCell="F103" sqref="F103"/>
    </sheetView>
  </sheetViews>
  <sheetFormatPr defaultColWidth="9.00390625" defaultRowHeight="12.75"/>
  <cols>
    <col min="1" max="1" width="9.50390625" style="228" customWidth="1"/>
    <col min="2" max="2" width="91.625" style="228" customWidth="1"/>
    <col min="3" max="3" width="21.625" style="229" customWidth="1"/>
    <col min="4" max="4" width="9.00390625" style="241" customWidth="1"/>
    <col min="5" max="16384" width="9.375" style="241" customWidth="1"/>
  </cols>
  <sheetData>
    <row r="1" spans="1:3" ht="15.75" customHeight="1">
      <c r="A1" s="660" t="s">
        <v>9</v>
      </c>
      <c r="B1" s="660"/>
      <c r="C1" s="660"/>
    </row>
    <row r="2" spans="1:3" ht="15.75" customHeight="1" thickBot="1">
      <c r="A2" s="663"/>
      <c r="B2" s="663"/>
      <c r="C2" s="161" t="s">
        <v>164</v>
      </c>
    </row>
    <row r="3" spans="1:3" ht="37.5" customHeight="1" thickBot="1">
      <c r="A3" s="22" t="s">
        <v>64</v>
      </c>
      <c r="B3" s="23" t="s">
        <v>11</v>
      </c>
      <c r="C3" s="36" t="s">
        <v>610</v>
      </c>
    </row>
    <row r="4" spans="1:3" s="242" customFormat="1" ht="12" customHeight="1" thickBot="1">
      <c r="A4" s="236" t="s">
        <v>476</v>
      </c>
      <c r="B4" s="237" t="s">
        <v>477</v>
      </c>
      <c r="C4" s="238" t="s">
        <v>478</v>
      </c>
    </row>
    <row r="5" spans="1:3" s="243" customFormat="1" ht="12" customHeight="1" thickBot="1">
      <c r="A5" s="19" t="s">
        <v>12</v>
      </c>
      <c r="B5" s="20" t="s">
        <v>185</v>
      </c>
      <c r="C5" s="152">
        <f>+C6+C7+C8+C9+C10+C11</f>
        <v>0</v>
      </c>
    </row>
    <row r="6" spans="1:3" s="243" customFormat="1" ht="12" customHeight="1">
      <c r="A6" s="14" t="s">
        <v>89</v>
      </c>
      <c r="B6" s="244" t="s">
        <v>186</v>
      </c>
      <c r="C6" s="154"/>
    </row>
    <row r="7" spans="1:3" s="243" customFormat="1" ht="12" customHeight="1">
      <c r="A7" s="13" t="s">
        <v>90</v>
      </c>
      <c r="B7" s="245" t="s">
        <v>187</v>
      </c>
      <c r="C7" s="153"/>
    </row>
    <row r="8" spans="1:3" s="243" customFormat="1" ht="12" customHeight="1">
      <c r="A8" s="13" t="s">
        <v>91</v>
      </c>
      <c r="B8" s="245" t="s">
        <v>628</v>
      </c>
      <c r="C8" s="153"/>
    </row>
    <row r="9" spans="1:3" s="243" customFormat="1" ht="12" customHeight="1">
      <c r="A9" s="13" t="s">
        <v>92</v>
      </c>
      <c r="B9" s="245" t="s">
        <v>189</v>
      </c>
      <c r="C9" s="153"/>
    </row>
    <row r="10" spans="1:3" s="243" customFormat="1" ht="12" customHeight="1">
      <c r="A10" s="13" t="s">
        <v>119</v>
      </c>
      <c r="B10" s="148" t="s">
        <v>479</v>
      </c>
      <c r="C10" s="156"/>
    </row>
    <row r="11" spans="1:3" s="243" customFormat="1" ht="12" customHeight="1" thickBot="1">
      <c r="A11" s="15" t="s">
        <v>93</v>
      </c>
      <c r="B11" s="149" t="s">
        <v>480</v>
      </c>
      <c r="C11" s="153"/>
    </row>
    <row r="12" spans="1:3" s="243" customFormat="1" ht="12" customHeight="1" thickBot="1">
      <c r="A12" s="19" t="s">
        <v>13</v>
      </c>
      <c r="B12" s="147" t="s">
        <v>190</v>
      </c>
      <c r="C12" s="152">
        <f>+C13+C14+C15+C16+C17</f>
        <v>131492</v>
      </c>
    </row>
    <row r="13" spans="1:3" s="243" customFormat="1" ht="12" customHeight="1">
      <c r="A13" s="14" t="s">
        <v>95</v>
      </c>
      <c r="B13" s="244" t="s">
        <v>191</v>
      </c>
      <c r="C13" s="154"/>
    </row>
    <row r="14" spans="1:3" s="243" customFormat="1" ht="12" customHeight="1">
      <c r="A14" s="13" t="s">
        <v>96</v>
      </c>
      <c r="B14" s="245" t="s">
        <v>192</v>
      </c>
      <c r="C14" s="153"/>
    </row>
    <row r="15" spans="1:3" s="243" customFormat="1" ht="12" customHeight="1">
      <c r="A15" s="13" t="s">
        <v>97</v>
      </c>
      <c r="B15" s="245" t="s">
        <v>360</v>
      </c>
      <c r="C15" s="153"/>
    </row>
    <row r="16" spans="1:3" s="243" customFormat="1" ht="12" customHeight="1">
      <c r="A16" s="13" t="s">
        <v>98</v>
      </c>
      <c r="B16" s="245" t="s">
        <v>361</v>
      </c>
      <c r="C16" s="153"/>
    </row>
    <row r="17" spans="1:3" s="243" customFormat="1" ht="12" customHeight="1">
      <c r="A17" s="13" t="s">
        <v>99</v>
      </c>
      <c r="B17" s="245" t="s">
        <v>193</v>
      </c>
      <c r="C17" s="645">
        <v>131492</v>
      </c>
    </row>
    <row r="18" spans="1:3" s="243" customFormat="1" ht="12" customHeight="1" thickBot="1">
      <c r="A18" s="15" t="s">
        <v>108</v>
      </c>
      <c r="B18" s="149" t="s">
        <v>194</v>
      </c>
      <c r="C18" s="233"/>
    </row>
    <row r="19" spans="1:3" s="243" customFormat="1" ht="12" customHeight="1" thickBot="1">
      <c r="A19" s="19" t="s">
        <v>14</v>
      </c>
      <c r="B19" s="20" t="s">
        <v>195</v>
      </c>
      <c r="C19" s="152">
        <f>+C20+C21+C22+C23+C24</f>
        <v>0</v>
      </c>
    </row>
    <row r="20" spans="1:3" s="243" customFormat="1" ht="12" customHeight="1">
      <c r="A20" s="14" t="s">
        <v>78</v>
      </c>
      <c r="B20" s="244" t="s">
        <v>196</v>
      </c>
      <c r="C20" s="154"/>
    </row>
    <row r="21" spans="1:3" s="243" customFormat="1" ht="12" customHeight="1">
      <c r="A21" s="13" t="s">
        <v>79</v>
      </c>
      <c r="B21" s="245" t="s">
        <v>197</v>
      </c>
      <c r="C21" s="153"/>
    </row>
    <row r="22" spans="1:3" s="243" customFormat="1" ht="12" customHeight="1">
      <c r="A22" s="13" t="s">
        <v>80</v>
      </c>
      <c r="B22" s="245" t="s">
        <v>362</v>
      </c>
      <c r="C22" s="153"/>
    </row>
    <row r="23" spans="1:3" s="243" customFormat="1" ht="12" customHeight="1">
      <c r="A23" s="13" t="s">
        <v>81</v>
      </c>
      <c r="B23" s="245" t="s">
        <v>363</v>
      </c>
      <c r="C23" s="153"/>
    </row>
    <row r="24" spans="1:3" s="243" customFormat="1" ht="12" customHeight="1">
      <c r="A24" s="13" t="s">
        <v>131</v>
      </c>
      <c r="B24" s="245" t="s">
        <v>198</v>
      </c>
      <c r="C24" s="156"/>
    </row>
    <row r="25" spans="1:3" s="243" customFormat="1" ht="12" customHeight="1" thickBot="1">
      <c r="A25" s="15" t="s">
        <v>132</v>
      </c>
      <c r="B25" s="246" t="s">
        <v>199</v>
      </c>
      <c r="C25" s="233"/>
    </row>
    <row r="26" spans="1:3" s="243" customFormat="1" ht="12" customHeight="1" thickBot="1">
      <c r="A26" s="19" t="s">
        <v>133</v>
      </c>
      <c r="B26" s="20" t="s">
        <v>200</v>
      </c>
      <c r="C26" s="157">
        <f>+C27+C31+C32+C33</f>
        <v>0</v>
      </c>
    </row>
    <row r="27" spans="1:3" s="243" customFormat="1" ht="12" customHeight="1">
      <c r="A27" s="14" t="s">
        <v>201</v>
      </c>
      <c r="B27" s="244" t="s">
        <v>481</v>
      </c>
      <c r="C27" s="239">
        <f>+C28+C29+C30</f>
        <v>0</v>
      </c>
    </row>
    <row r="28" spans="1:3" s="243" customFormat="1" ht="12" customHeight="1">
      <c r="A28" s="13" t="s">
        <v>202</v>
      </c>
      <c r="B28" s="245" t="s">
        <v>207</v>
      </c>
      <c r="C28" s="153"/>
    </row>
    <row r="29" spans="1:3" s="243" customFormat="1" ht="12" customHeight="1">
      <c r="A29" s="13" t="s">
        <v>203</v>
      </c>
      <c r="B29" s="245" t="s">
        <v>208</v>
      </c>
      <c r="C29" s="153"/>
    </row>
    <row r="30" spans="1:3" s="243" customFormat="1" ht="12" customHeight="1">
      <c r="A30" s="13" t="s">
        <v>482</v>
      </c>
      <c r="B30" s="521" t="s">
        <v>483</v>
      </c>
      <c r="C30" s="153"/>
    </row>
    <row r="31" spans="1:3" s="243" customFormat="1" ht="12" customHeight="1">
      <c r="A31" s="13" t="s">
        <v>204</v>
      </c>
      <c r="B31" s="245" t="s">
        <v>209</v>
      </c>
      <c r="C31" s="153"/>
    </row>
    <row r="32" spans="1:3" s="243" customFormat="1" ht="12" customHeight="1">
      <c r="A32" s="13" t="s">
        <v>205</v>
      </c>
      <c r="B32" s="245" t="s">
        <v>210</v>
      </c>
      <c r="C32" s="153"/>
    </row>
    <row r="33" spans="1:3" s="243" customFormat="1" ht="12" customHeight="1" thickBot="1">
      <c r="A33" s="15" t="s">
        <v>206</v>
      </c>
      <c r="B33" s="246" t="s">
        <v>211</v>
      </c>
      <c r="C33" s="155"/>
    </row>
    <row r="34" spans="1:3" s="243" customFormat="1" ht="12" customHeight="1" thickBot="1">
      <c r="A34" s="19" t="s">
        <v>16</v>
      </c>
      <c r="B34" s="20" t="s">
        <v>484</v>
      </c>
      <c r="C34" s="152">
        <f>SUM(C35:C45)</f>
        <v>214569</v>
      </c>
    </row>
    <row r="35" spans="1:3" s="243" customFormat="1" ht="12" customHeight="1">
      <c r="A35" s="14" t="s">
        <v>82</v>
      </c>
      <c r="B35" s="244" t="s">
        <v>214</v>
      </c>
      <c r="C35" s="154">
        <v>8000</v>
      </c>
    </row>
    <row r="36" spans="1:3" s="243" customFormat="1" ht="12" customHeight="1">
      <c r="A36" s="13" t="s">
        <v>83</v>
      </c>
      <c r="B36" s="245" t="s">
        <v>215</v>
      </c>
      <c r="C36" s="156">
        <v>37914</v>
      </c>
    </row>
    <row r="37" spans="1:3" s="243" customFormat="1" ht="12" customHeight="1">
      <c r="A37" s="13" t="s">
        <v>84</v>
      </c>
      <c r="B37" s="245" t="s">
        <v>216</v>
      </c>
      <c r="C37" s="156">
        <v>10580</v>
      </c>
    </row>
    <row r="38" spans="1:3" s="243" customFormat="1" ht="12" customHeight="1">
      <c r="A38" s="13" t="s">
        <v>135</v>
      </c>
      <c r="B38" s="245" t="s">
        <v>217</v>
      </c>
      <c r="C38" s="156"/>
    </row>
    <row r="39" spans="1:3" s="243" customFormat="1" ht="12" customHeight="1">
      <c r="A39" s="13" t="s">
        <v>136</v>
      </c>
      <c r="B39" s="245" t="s">
        <v>218</v>
      </c>
      <c r="C39" s="156">
        <v>150514</v>
      </c>
    </row>
    <row r="40" spans="1:3" s="243" customFormat="1" ht="12" customHeight="1">
      <c r="A40" s="13" t="s">
        <v>137</v>
      </c>
      <c r="B40" s="245" t="s">
        <v>219</v>
      </c>
      <c r="C40" s="156">
        <v>7551</v>
      </c>
    </row>
    <row r="41" spans="1:3" s="243" customFormat="1" ht="12" customHeight="1">
      <c r="A41" s="13" t="s">
        <v>138</v>
      </c>
      <c r="B41" s="245" t="s">
        <v>220</v>
      </c>
      <c r="C41" s="156"/>
    </row>
    <row r="42" spans="1:3" s="243" customFormat="1" ht="12" customHeight="1">
      <c r="A42" s="13" t="s">
        <v>139</v>
      </c>
      <c r="B42" s="245" t="s">
        <v>625</v>
      </c>
      <c r="C42" s="156">
        <v>10</v>
      </c>
    </row>
    <row r="43" spans="1:3" s="243" customFormat="1" ht="12" customHeight="1">
      <c r="A43" s="13" t="s">
        <v>212</v>
      </c>
      <c r="B43" s="245" t="s">
        <v>222</v>
      </c>
      <c r="C43" s="156"/>
    </row>
    <row r="44" spans="1:3" s="243" customFormat="1" ht="12" customHeight="1">
      <c r="A44" s="15" t="s">
        <v>213</v>
      </c>
      <c r="B44" s="246" t="s">
        <v>485</v>
      </c>
      <c r="C44" s="233"/>
    </row>
    <row r="45" spans="1:3" s="243" customFormat="1" ht="12" customHeight="1" thickBot="1">
      <c r="A45" s="15" t="s">
        <v>486</v>
      </c>
      <c r="B45" s="149" t="s">
        <v>223</v>
      </c>
      <c r="C45" s="233"/>
    </row>
    <row r="46" spans="1:3" s="243" customFormat="1" ht="12" customHeight="1" thickBot="1">
      <c r="A46" s="19" t="s">
        <v>17</v>
      </c>
      <c r="B46" s="20" t="s">
        <v>224</v>
      </c>
      <c r="C46" s="152">
        <f>SUM(C47:C51)</f>
        <v>0</v>
      </c>
    </row>
    <row r="47" spans="1:3" s="243" customFormat="1" ht="12" customHeight="1">
      <c r="A47" s="14" t="s">
        <v>85</v>
      </c>
      <c r="B47" s="244" t="s">
        <v>228</v>
      </c>
      <c r="C47" s="284"/>
    </row>
    <row r="48" spans="1:3" s="243" customFormat="1" ht="12" customHeight="1">
      <c r="A48" s="13" t="s">
        <v>86</v>
      </c>
      <c r="B48" s="245" t="s">
        <v>229</v>
      </c>
      <c r="C48" s="156"/>
    </row>
    <row r="49" spans="1:3" s="243" customFormat="1" ht="12" customHeight="1">
      <c r="A49" s="13" t="s">
        <v>225</v>
      </c>
      <c r="B49" s="245" t="s">
        <v>230</v>
      </c>
      <c r="C49" s="156"/>
    </row>
    <row r="50" spans="1:3" s="243" customFormat="1" ht="12" customHeight="1">
      <c r="A50" s="13" t="s">
        <v>226</v>
      </c>
      <c r="B50" s="245" t="s">
        <v>231</v>
      </c>
      <c r="C50" s="156"/>
    </row>
    <row r="51" spans="1:3" s="243" customFormat="1" ht="12" customHeight="1" thickBot="1">
      <c r="A51" s="15" t="s">
        <v>227</v>
      </c>
      <c r="B51" s="149" t="s">
        <v>232</v>
      </c>
      <c r="C51" s="233"/>
    </row>
    <row r="52" spans="1:3" s="243" customFormat="1" ht="12" customHeight="1" thickBot="1">
      <c r="A52" s="19" t="s">
        <v>140</v>
      </c>
      <c r="B52" s="20" t="s">
        <v>233</v>
      </c>
      <c r="C52" s="152">
        <f>SUM(C53:C55)</f>
        <v>2366</v>
      </c>
    </row>
    <row r="53" spans="1:3" s="243" customFormat="1" ht="12" customHeight="1">
      <c r="A53" s="14" t="s">
        <v>87</v>
      </c>
      <c r="B53" s="244" t="s">
        <v>234</v>
      </c>
      <c r="C53" s="154"/>
    </row>
    <row r="54" spans="1:3" s="243" customFormat="1" ht="12" customHeight="1">
      <c r="A54" s="13" t="s">
        <v>88</v>
      </c>
      <c r="B54" s="245" t="s">
        <v>364</v>
      </c>
      <c r="C54" s="156">
        <v>2366</v>
      </c>
    </row>
    <row r="55" spans="1:3" s="243" customFormat="1" ht="12" customHeight="1">
      <c r="A55" s="13" t="s">
        <v>237</v>
      </c>
      <c r="B55" s="245" t="s">
        <v>235</v>
      </c>
      <c r="C55" s="156"/>
    </row>
    <row r="56" spans="1:3" s="243" customFormat="1" ht="12" customHeight="1" thickBot="1">
      <c r="A56" s="15" t="s">
        <v>238</v>
      </c>
      <c r="B56" s="149" t="s">
        <v>236</v>
      </c>
      <c r="C56" s="155"/>
    </row>
    <row r="57" spans="1:3" s="243" customFormat="1" ht="12" customHeight="1" thickBot="1">
      <c r="A57" s="19" t="s">
        <v>19</v>
      </c>
      <c r="B57" s="147" t="s">
        <v>239</v>
      </c>
      <c r="C57" s="152">
        <f>SUM(C58:C60)</f>
        <v>0</v>
      </c>
    </row>
    <row r="58" spans="1:3" s="243" customFormat="1" ht="12" customHeight="1">
      <c r="A58" s="14" t="s">
        <v>141</v>
      </c>
      <c r="B58" s="244" t="s">
        <v>241</v>
      </c>
      <c r="C58" s="156"/>
    </row>
    <row r="59" spans="1:3" s="243" customFormat="1" ht="12" customHeight="1">
      <c r="A59" s="13" t="s">
        <v>142</v>
      </c>
      <c r="B59" s="245" t="s">
        <v>365</v>
      </c>
      <c r="C59" s="156"/>
    </row>
    <row r="60" spans="1:3" s="243" customFormat="1" ht="12" customHeight="1">
      <c r="A60" s="13" t="s">
        <v>165</v>
      </c>
      <c r="B60" s="245" t="s">
        <v>242</v>
      </c>
      <c r="C60" s="156"/>
    </row>
    <row r="61" spans="1:3" s="243" customFormat="1" ht="12" customHeight="1" thickBot="1">
      <c r="A61" s="15" t="s">
        <v>240</v>
      </c>
      <c r="B61" s="149" t="s">
        <v>243</v>
      </c>
      <c r="C61" s="156"/>
    </row>
    <row r="62" spans="1:3" s="243" customFormat="1" ht="12" customHeight="1" thickBot="1">
      <c r="A62" s="522" t="s">
        <v>487</v>
      </c>
      <c r="B62" s="20" t="s">
        <v>244</v>
      </c>
      <c r="C62" s="157">
        <f>+C5+C12+C19+C26+C34+C46+C52+C57</f>
        <v>348427</v>
      </c>
    </row>
    <row r="63" spans="1:3" s="243" customFormat="1" ht="12" customHeight="1" thickBot="1">
      <c r="A63" s="523" t="s">
        <v>245</v>
      </c>
      <c r="B63" s="147" t="s">
        <v>246</v>
      </c>
      <c r="C63" s="569">
        <f>SUM(C64:C66)</f>
        <v>110000</v>
      </c>
    </row>
    <row r="64" spans="1:3" s="243" customFormat="1" ht="12" customHeight="1">
      <c r="A64" s="14" t="s">
        <v>277</v>
      </c>
      <c r="B64" s="244" t="s">
        <v>247</v>
      </c>
      <c r="C64" s="156">
        <v>10000</v>
      </c>
    </row>
    <row r="65" spans="1:3" s="243" customFormat="1" ht="12" customHeight="1">
      <c r="A65" s="13" t="s">
        <v>286</v>
      </c>
      <c r="B65" s="245" t="s">
        <v>248</v>
      </c>
      <c r="C65" s="156">
        <v>100000</v>
      </c>
    </row>
    <row r="66" spans="1:3" s="243" customFormat="1" ht="12" customHeight="1" thickBot="1">
      <c r="A66" s="15" t="s">
        <v>287</v>
      </c>
      <c r="B66" s="524" t="s">
        <v>488</v>
      </c>
      <c r="C66" s="156"/>
    </row>
    <row r="67" spans="1:3" s="243" customFormat="1" ht="12" customHeight="1" thickBot="1">
      <c r="A67" s="523" t="s">
        <v>250</v>
      </c>
      <c r="B67" s="147" t="s">
        <v>251</v>
      </c>
      <c r="C67" s="152">
        <f>SUM(C68:C71)</f>
        <v>0</v>
      </c>
    </row>
    <row r="68" spans="1:3" s="243" customFormat="1" ht="12" customHeight="1">
      <c r="A68" s="14" t="s">
        <v>120</v>
      </c>
      <c r="B68" s="244" t="s">
        <v>252</v>
      </c>
      <c r="C68" s="156"/>
    </row>
    <row r="69" spans="1:3" s="243" customFormat="1" ht="12" customHeight="1">
      <c r="A69" s="13" t="s">
        <v>121</v>
      </c>
      <c r="B69" s="245" t="s">
        <v>253</v>
      </c>
      <c r="C69" s="156"/>
    </row>
    <row r="70" spans="1:3" s="243" customFormat="1" ht="12" customHeight="1">
      <c r="A70" s="13" t="s">
        <v>278</v>
      </c>
      <c r="B70" s="245" t="s">
        <v>254</v>
      </c>
      <c r="C70" s="156"/>
    </row>
    <row r="71" spans="1:3" s="243" customFormat="1" ht="12" customHeight="1" thickBot="1">
      <c r="A71" s="15" t="s">
        <v>279</v>
      </c>
      <c r="B71" s="149" t="s">
        <v>255</v>
      </c>
      <c r="C71" s="156"/>
    </row>
    <row r="72" spans="1:3" s="243" customFormat="1" ht="12" customHeight="1" thickBot="1">
      <c r="A72" s="523" t="s">
        <v>256</v>
      </c>
      <c r="B72" s="147" t="s">
        <v>257</v>
      </c>
      <c r="C72" s="152">
        <f>SUM(C73:C74)</f>
        <v>0</v>
      </c>
    </row>
    <row r="73" spans="1:3" s="243" customFormat="1" ht="12" customHeight="1">
      <c r="A73" s="14" t="s">
        <v>280</v>
      </c>
      <c r="B73" s="244" t="s">
        <v>258</v>
      </c>
      <c r="C73" s="156"/>
    </row>
    <row r="74" spans="1:3" s="243" customFormat="1" ht="12" customHeight="1" thickBot="1">
      <c r="A74" s="15" t="s">
        <v>281</v>
      </c>
      <c r="B74" s="149" t="s">
        <v>259</v>
      </c>
      <c r="C74" s="156"/>
    </row>
    <row r="75" spans="1:3" s="243" customFormat="1" ht="12" customHeight="1" thickBot="1">
      <c r="A75" s="523" t="s">
        <v>260</v>
      </c>
      <c r="B75" s="147" t="s">
        <v>261</v>
      </c>
      <c r="C75" s="152">
        <f>SUM(C76:C78)</f>
        <v>0</v>
      </c>
    </row>
    <row r="76" spans="1:3" s="243" customFormat="1" ht="12" customHeight="1">
      <c r="A76" s="14" t="s">
        <v>282</v>
      </c>
      <c r="B76" s="244" t="s">
        <v>262</v>
      </c>
      <c r="C76" s="156"/>
    </row>
    <row r="77" spans="1:3" s="243" customFormat="1" ht="12" customHeight="1">
      <c r="A77" s="13" t="s">
        <v>283</v>
      </c>
      <c r="B77" s="245" t="s">
        <v>263</v>
      </c>
      <c r="C77" s="156"/>
    </row>
    <row r="78" spans="1:3" s="243" customFormat="1" ht="12" customHeight="1" thickBot="1">
      <c r="A78" s="15" t="s">
        <v>284</v>
      </c>
      <c r="B78" s="149" t="s">
        <v>264</v>
      </c>
      <c r="C78" s="156"/>
    </row>
    <row r="79" spans="1:3" s="243" customFormat="1" ht="12" customHeight="1" thickBot="1">
      <c r="A79" s="523" t="s">
        <v>265</v>
      </c>
      <c r="B79" s="147" t="s">
        <v>285</v>
      </c>
      <c r="C79" s="152">
        <f>SUM(C80:C83)</f>
        <v>0</v>
      </c>
    </row>
    <row r="80" spans="1:3" s="243" customFormat="1" ht="12" customHeight="1">
      <c r="A80" s="248" t="s">
        <v>266</v>
      </c>
      <c r="B80" s="244" t="s">
        <v>267</v>
      </c>
      <c r="C80" s="156"/>
    </row>
    <row r="81" spans="1:3" s="243" customFormat="1" ht="12" customHeight="1">
      <c r="A81" s="249" t="s">
        <v>268</v>
      </c>
      <c r="B81" s="245" t="s">
        <v>269</v>
      </c>
      <c r="C81" s="156"/>
    </row>
    <row r="82" spans="1:3" s="243" customFormat="1" ht="12" customHeight="1">
      <c r="A82" s="249" t="s">
        <v>270</v>
      </c>
      <c r="B82" s="245" t="s">
        <v>271</v>
      </c>
      <c r="C82" s="156"/>
    </row>
    <row r="83" spans="1:3" s="243" customFormat="1" ht="12" customHeight="1" thickBot="1">
      <c r="A83" s="250" t="s">
        <v>272</v>
      </c>
      <c r="B83" s="149" t="s">
        <v>273</v>
      </c>
      <c r="C83" s="156"/>
    </row>
    <row r="84" spans="1:3" s="243" customFormat="1" ht="12" customHeight="1" thickBot="1">
      <c r="A84" s="523" t="s">
        <v>274</v>
      </c>
      <c r="B84" s="147" t="s">
        <v>489</v>
      </c>
      <c r="C84" s="285"/>
    </row>
    <row r="85" spans="1:3" s="243" customFormat="1" ht="13.5" customHeight="1" thickBot="1">
      <c r="A85" s="523" t="s">
        <v>276</v>
      </c>
      <c r="B85" s="147" t="s">
        <v>275</v>
      </c>
      <c r="C85" s="285"/>
    </row>
    <row r="86" spans="1:3" s="243" customFormat="1" ht="15.75" customHeight="1" thickBot="1">
      <c r="A86" s="523" t="s">
        <v>288</v>
      </c>
      <c r="B86" s="251" t="s">
        <v>490</v>
      </c>
      <c r="C86" s="157">
        <f>+C63+C67+C72+C75+C79+C85+C84</f>
        <v>110000</v>
      </c>
    </row>
    <row r="87" spans="1:3" s="243" customFormat="1" ht="16.5" customHeight="1" thickBot="1">
      <c r="A87" s="525" t="s">
        <v>491</v>
      </c>
      <c r="B87" s="252" t="s">
        <v>492</v>
      </c>
      <c r="C87" s="157">
        <f>+C62+C86</f>
        <v>458427</v>
      </c>
    </row>
    <row r="88" spans="1:3" s="243" customFormat="1" ht="83.25" customHeight="1">
      <c r="A88" s="4"/>
      <c r="B88" s="5"/>
      <c r="C88" s="158"/>
    </row>
    <row r="89" spans="1:3" ht="16.5" customHeight="1">
      <c r="A89" s="660" t="s">
        <v>41</v>
      </c>
      <c r="B89" s="660"/>
      <c r="C89" s="660"/>
    </row>
    <row r="90" spans="1:3" s="253" customFormat="1" ht="16.5" customHeight="1" thickBot="1">
      <c r="A90" s="661" t="s">
        <v>123</v>
      </c>
      <c r="B90" s="661"/>
      <c r="C90" s="93" t="s">
        <v>164</v>
      </c>
    </row>
    <row r="91" spans="1:3" ht="37.5" customHeight="1" thickBot="1">
      <c r="A91" s="22" t="s">
        <v>64</v>
      </c>
      <c r="B91" s="23" t="s">
        <v>42</v>
      </c>
      <c r="C91" s="36" t="str">
        <f>+C3</f>
        <v>2016. évi előirányzat</v>
      </c>
    </row>
    <row r="92" spans="1:3" s="242" customFormat="1" ht="12" customHeight="1" thickBot="1">
      <c r="A92" s="32" t="s">
        <v>476</v>
      </c>
      <c r="B92" s="33" t="s">
        <v>477</v>
      </c>
      <c r="C92" s="34" t="s">
        <v>478</v>
      </c>
    </row>
    <row r="93" spans="1:3" ht="12" customHeight="1" thickBot="1">
      <c r="A93" s="21" t="s">
        <v>12</v>
      </c>
      <c r="B93" s="26" t="s">
        <v>530</v>
      </c>
      <c r="C93" s="151">
        <f>C94+C95+C96+C97+C98+C111</f>
        <v>516281</v>
      </c>
    </row>
    <row r="94" spans="1:3" ht="12" customHeight="1">
      <c r="A94" s="16" t="s">
        <v>89</v>
      </c>
      <c r="B94" s="9" t="s">
        <v>43</v>
      </c>
      <c r="C94" s="592">
        <v>220531</v>
      </c>
    </row>
    <row r="95" spans="1:3" ht="12" customHeight="1">
      <c r="A95" s="13" t="s">
        <v>90</v>
      </c>
      <c r="B95" s="7" t="s">
        <v>143</v>
      </c>
      <c r="C95" s="156">
        <v>63038</v>
      </c>
    </row>
    <row r="96" spans="1:3" ht="12" customHeight="1">
      <c r="A96" s="13" t="s">
        <v>91</v>
      </c>
      <c r="B96" s="7" t="s">
        <v>118</v>
      </c>
      <c r="C96" s="542">
        <v>215987</v>
      </c>
    </row>
    <row r="97" spans="1:3" ht="12" customHeight="1">
      <c r="A97" s="13" t="s">
        <v>92</v>
      </c>
      <c r="B97" s="10" t="s">
        <v>144</v>
      </c>
      <c r="C97" s="233"/>
    </row>
    <row r="98" spans="1:3" ht="12" customHeight="1">
      <c r="A98" s="13" t="s">
        <v>103</v>
      </c>
      <c r="B98" s="18" t="s">
        <v>145</v>
      </c>
      <c r="C98" s="542">
        <v>16725</v>
      </c>
    </row>
    <row r="99" spans="1:3" ht="12" customHeight="1">
      <c r="A99" s="13" t="s">
        <v>93</v>
      </c>
      <c r="B99" s="7" t="s">
        <v>493</v>
      </c>
      <c r="C99" s="233"/>
    </row>
    <row r="100" spans="1:3" ht="12" customHeight="1">
      <c r="A100" s="13" t="s">
        <v>94</v>
      </c>
      <c r="B100" s="97" t="s">
        <v>494</v>
      </c>
      <c r="C100" s="233"/>
    </row>
    <row r="101" spans="1:3" ht="12" customHeight="1">
      <c r="A101" s="13" t="s">
        <v>104</v>
      </c>
      <c r="B101" s="97" t="s">
        <v>495</v>
      </c>
      <c r="C101" s="233"/>
    </row>
    <row r="102" spans="1:3" ht="12" customHeight="1">
      <c r="A102" s="13" t="s">
        <v>105</v>
      </c>
      <c r="B102" s="95" t="s">
        <v>291</v>
      </c>
      <c r="C102" s="233"/>
    </row>
    <row r="103" spans="1:3" ht="12" customHeight="1">
      <c r="A103" s="13" t="s">
        <v>106</v>
      </c>
      <c r="B103" s="96" t="s">
        <v>292</v>
      </c>
      <c r="C103" s="233"/>
    </row>
    <row r="104" spans="1:3" ht="12" customHeight="1">
      <c r="A104" s="13" t="s">
        <v>107</v>
      </c>
      <c r="B104" s="96" t="s">
        <v>293</v>
      </c>
      <c r="C104" s="233"/>
    </row>
    <row r="105" spans="1:3" ht="12" customHeight="1">
      <c r="A105" s="13" t="s">
        <v>109</v>
      </c>
      <c r="B105" s="95" t="s">
        <v>294</v>
      </c>
      <c r="C105" s="542">
        <v>7538</v>
      </c>
    </row>
    <row r="106" spans="1:3" ht="12" customHeight="1">
      <c r="A106" s="13" t="s">
        <v>146</v>
      </c>
      <c r="B106" s="95" t="s">
        <v>295</v>
      </c>
      <c r="C106" s="233"/>
    </row>
    <row r="107" spans="1:3" ht="12" customHeight="1">
      <c r="A107" s="13" t="s">
        <v>289</v>
      </c>
      <c r="B107" s="96" t="s">
        <v>296</v>
      </c>
      <c r="C107" s="233"/>
    </row>
    <row r="108" spans="1:3" ht="12" customHeight="1">
      <c r="A108" s="12" t="s">
        <v>290</v>
      </c>
      <c r="B108" s="97" t="s">
        <v>297</v>
      </c>
      <c r="C108" s="233"/>
    </row>
    <row r="109" spans="1:3" ht="12" customHeight="1">
      <c r="A109" s="13" t="s">
        <v>496</v>
      </c>
      <c r="B109" s="97" t="s">
        <v>298</v>
      </c>
      <c r="C109" s="233"/>
    </row>
    <row r="110" spans="1:3" ht="12" customHeight="1">
      <c r="A110" s="15" t="s">
        <v>497</v>
      </c>
      <c r="B110" s="97" t="s">
        <v>299</v>
      </c>
      <c r="C110" s="542">
        <v>9187</v>
      </c>
    </row>
    <row r="111" spans="1:3" ht="12" customHeight="1">
      <c r="A111" s="13" t="s">
        <v>498</v>
      </c>
      <c r="B111" s="10" t="s">
        <v>44</v>
      </c>
      <c r="C111" s="153"/>
    </row>
    <row r="112" spans="1:3" ht="12" customHeight="1">
      <c r="A112" s="13" t="s">
        <v>499</v>
      </c>
      <c r="B112" s="7" t="s">
        <v>500</v>
      </c>
      <c r="C112" s="153"/>
    </row>
    <row r="113" spans="1:3" ht="12" customHeight="1" thickBot="1">
      <c r="A113" s="17" t="s">
        <v>501</v>
      </c>
      <c r="B113" s="526" t="s">
        <v>502</v>
      </c>
      <c r="C113" s="159"/>
    </row>
    <row r="114" spans="1:3" ht="12" customHeight="1" thickBot="1">
      <c r="A114" s="527" t="s">
        <v>13</v>
      </c>
      <c r="B114" s="528" t="s">
        <v>300</v>
      </c>
      <c r="C114" s="529">
        <f>+C115+C117+C119</f>
        <v>7172</v>
      </c>
    </row>
    <row r="115" spans="1:3" ht="12" customHeight="1">
      <c r="A115" s="14" t="s">
        <v>95</v>
      </c>
      <c r="B115" s="7" t="s">
        <v>163</v>
      </c>
      <c r="C115" s="543">
        <v>7172</v>
      </c>
    </row>
    <row r="116" spans="1:3" ht="12" customHeight="1">
      <c r="A116" s="14" t="s">
        <v>96</v>
      </c>
      <c r="B116" s="11" t="s">
        <v>304</v>
      </c>
      <c r="C116" s="284"/>
    </row>
    <row r="117" spans="1:3" ht="12" customHeight="1">
      <c r="A117" s="14" t="s">
        <v>97</v>
      </c>
      <c r="B117" s="11" t="s">
        <v>147</v>
      </c>
      <c r="C117" s="156"/>
    </row>
    <row r="118" spans="1:3" ht="12" customHeight="1">
      <c r="A118" s="14" t="s">
        <v>98</v>
      </c>
      <c r="B118" s="11" t="s">
        <v>305</v>
      </c>
      <c r="C118" s="546"/>
    </row>
    <row r="119" spans="1:3" ht="12" customHeight="1">
      <c r="A119" s="14" t="s">
        <v>99</v>
      </c>
      <c r="B119" s="149" t="s">
        <v>166</v>
      </c>
      <c r="C119" s="546"/>
    </row>
    <row r="120" spans="1:3" ht="12" customHeight="1">
      <c r="A120" s="14" t="s">
        <v>108</v>
      </c>
      <c r="B120" s="148" t="s">
        <v>366</v>
      </c>
      <c r="C120" s="140"/>
    </row>
    <row r="121" spans="1:3" ht="12" customHeight="1">
      <c r="A121" s="14" t="s">
        <v>110</v>
      </c>
      <c r="B121" s="240" t="s">
        <v>310</v>
      </c>
      <c r="C121" s="140"/>
    </row>
    <row r="122" spans="1:3" ht="15.75">
      <c r="A122" s="14" t="s">
        <v>148</v>
      </c>
      <c r="B122" s="96" t="s">
        <v>293</v>
      </c>
      <c r="C122" s="140"/>
    </row>
    <row r="123" spans="1:3" ht="12" customHeight="1">
      <c r="A123" s="14" t="s">
        <v>149</v>
      </c>
      <c r="B123" s="96" t="s">
        <v>309</v>
      </c>
      <c r="C123" s="140"/>
    </row>
    <row r="124" spans="1:3" ht="12" customHeight="1">
      <c r="A124" s="14" t="s">
        <v>150</v>
      </c>
      <c r="B124" s="96" t="s">
        <v>308</v>
      </c>
      <c r="C124" s="140"/>
    </row>
    <row r="125" spans="1:3" ht="12" customHeight="1">
      <c r="A125" s="14" t="s">
        <v>301</v>
      </c>
      <c r="B125" s="96" t="s">
        <v>296</v>
      </c>
      <c r="C125" s="140"/>
    </row>
    <row r="126" spans="1:3" ht="12" customHeight="1">
      <c r="A126" s="14" t="s">
        <v>302</v>
      </c>
      <c r="B126" s="96" t="s">
        <v>307</v>
      </c>
      <c r="C126" s="140"/>
    </row>
    <row r="127" spans="1:3" ht="16.5" thickBot="1">
      <c r="A127" s="12" t="s">
        <v>303</v>
      </c>
      <c r="B127" s="96" t="s">
        <v>306</v>
      </c>
      <c r="C127" s="580"/>
    </row>
    <row r="128" spans="1:3" ht="12" customHeight="1" thickBot="1">
      <c r="A128" s="19" t="s">
        <v>14</v>
      </c>
      <c r="B128" s="91" t="s">
        <v>503</v>
      </c>
      <c r="C128" s="152">
        <f>+C93+C114</f>
        <v>523453</v>
      </c>
    </row>
    <row r="129" spans="1:3" ht="12" customHeight="1" thickBot="1">
      <c r="A129" s="19" t="s">
        <v>15</v>
      </c>
      <c r="B129" s="91" t="s">
        <v>504</v>
      </c>
      <c r="C129" s="152">
        <f>+C130+C131+C132</f>
        <v>103545</v>
      </c>
    </row>
    <row r="130" spans="1:3" ht="12" customHeight="1">
      <c r="A130" s="14" t="s">
        <v>201</v>
      </c>
      <c r="B130" s="11" t="s">
        <v>505</v>
      </c>
      <c r="C130" s="546">
        <v>3545</v>
      </c>
    </row>
    <row r="131" spans="1:3" ht="12" customHeight="1">
      <c r="A131" s="14" t="s">
        <v>204</v>
      </c>
      <c r="B131" s="11" t="s">
        <v>506</v>
      </c>
      <c r="C131" s="140">
        <v>100000</v>
      </c>
    </row>
    <row r="132" spans="1:3" ht="12" customHeight="1" thickBot="1">
      <c r="A132" s="12" t="s">
        <v>205</v>
      </c>
      <c r="B132" s="11" t="s">
        <v>507</v>
      </c>
      <c r="C132" s="140"/>
    </row>
    <row r="133" spans="1:3" ht="12" customHeight="1" thickBot="1">
      <c r="A133" s="19" t="s">
        <v>16</v>
      </c>
      <c r="B133" s="91" t="s">
        <v>508</v>
      </c>
      <c r="C133" s="152">
        <f>SUM(C134:C139)</f>
        <v>0</v>
      </c>
    </row>
    <row r="134" spans="1:3" ht="12" customHeight="1">
      <c r="A134" s="14" t="s">
        <v>82</v>
      </c>
      <c r="B134" s="8" t="s">
        <v>509</v>
      </c>
      <c r="C134" s="140"/>
    </row>
    <row r="135" spans="1:3" ht="12" customHeight="1">
      <c r="A135" s="14" t="s">
        <v>83</v>
      </c>
      <c r="B135" s="8" t="s">
        <v>510</v>
      </c>
      <c r="C135" s="140"/>
    </row>
    <row r="136" spans="1:3" ht="12" customHeight="1">
      <c r="A136" s="14" t="s">
        <v>84</v>
      </c>
      <c r="B136" s="8" t="s">
        <v>511</v>
      </c>
      <c r="C136" s="140"/>
    </row>
    <row r="137" spans="1:3" ht="12" customHeight="1">
      <c r="A137" s="14" t="s">
        <v>135</v>
      </c>
      <c r="B137" s="8" t="s">
        <v>512</v>
      </c>
      <c r="C137" s="140"/>
    </row>
    <row r="138" spans="1:3" ht="12" customHeight="1">
      <c r="A138" s="14" t="s">
        <v>136</v>
      </c>
      <c r="B138" s="8" t="s">
        <v>513</v>
      </c>
      <c r="C138" s="140"/>
    </row>
    <row r="139" spans="1:3" ht="12" customHeight="1" thickBot="1">
      <c r="A139" s="12" t="s">
        <v>137</v>
      </c>
      <c r="B139" s="8" t="s">
        <v>514</v>
      </c>
      <c r="C139" s="140"/>
    </row>
    <row r="140" spans="1:3" ht="12" customHeight="1" thickBot="1">
      <c r="A140" s="19" t="s">
        <v>17</v>
      </c>
      <c r="B140" s="91" t="s">
        <v>515</v>
      </c>
      <c r="C140" s="157">
        <f>+C141+C142+C143+C144</f>
        <v>0</v>
      </c>
    </row>
    <row r="141" spans="1:3" ht="12" customHeight="1">
      <c r="A141" s="14" t="s">
        <v>85</v>
      </c>
      <c r="B141" s="8" t="s">
        <v>311</v>
      </c>
      <c r="C141" s="140"/>
    </row>
    <row r="142" spans="1:3" ht="12" customHeight="1">
      <c r="A142" s="14" t="s">
        <v>86</v>
      </c>
      <c r="B142" s="8" t="s">
        <v>312</v>
      </c>
      <c r="C142" s="140"/>
    </row>
    <row r="143" spans="1:3" ht="12" customHeight="1">
      <c r="A143" s="14" t="s">
        <v>225</v>
      </c>
      <c r="B143" s="8" t="s">
        <v>516</v>
      </c>
      <c r="C143" s="140"/>
    </row>
    <row r="144" spans="1:3" ht="12" customHeight="1" thickBot="1">
      <c r="A144" s="12" t="s">
        <v>226</v>
      </c>
      <c r="B144" s="6" t="s">
        <v>330</v>
      </c>
      <c r="C144" s="140"/>
    </row>
    <row r="145" spans="1:3" ht="12" customHeight="1" thickBot="1">
      <c r="A145" s="19" t="s">
        <v>18</v>
      </c>
      <c r="B145" s="91" t="s">
        <v>517</v>
      </c>
      <c r="C145" s="160">
        <f>SUM(C146:C150)</f>
        <v>0</v>
      </c>
    </row>
    <row r="146" spans="1:3" ht="12" customHeight="1">
      <c r="A146" s="14" t="s">
        <v>87</v>
      </c>
      <c r="B146" s="8" t="s">
        <v>518</v>
      </c>
      <c r="C146" s="140"/>
    </row>
    <row r="147" spans="1:3" ht="12" customHeight="1">
      <c r="A147" s="14" t="s">
        <v>88</v>
      </c>
      <c r="B147" s="8" t="s">
        <v>519</v>
      </c>
      <c r="C147" s="140"/>
    </row>
    <row r="148" spans="1:3" ht="12" customHeight="1">
      <c r="A148" s="14" t="s">
        <v>237</v>
      </c>
      <c r="B148" s="8" t="s">
        <v>520</v>
      </c>
      <c r="C148" s="140"/>
    </row>
    <row r="149" spans="1:3" ht="12" customHeight="1">
      <c r="A149" s="14" t="s">
        <v>238</v>
      </c>
      <c r="B149" s="8" t="s">
        <v>521</v>
      </c>
      <c r="C149" s="140"/>
    </row>
    <row r="150" spans="1:3" ht="12" customHeight="1" thickBot="1">
      <c r="A150" s="14" t="s">
        <v>522</v>
      </c>
      <c r="B150" s="8" t="s">
        <v>523</v>
      </c>
      <c r="C150" s="140"/>
    </row>
    <row r="151" spans="1:3" ht="12" customHeight="1" thickBot="1">
      <c r="A151" s="19" t="s">
        <v>19</v>
      </c>
      <c r="B151" s="91" t="s">
        <v>524</v>
      </c>
      <c r="C151" s="530"/>
    </row>
    <row r="152" spans="1:3" ht="12" customHeight="1" thickBot="1">
      <c r="A152" s="19" t="s">
        <v>20</v>
      </c>
      <c r="B152" s="91" t="s">
        <v>525</v>
      </c>
      <c r="C152" s="530"/>
    </row>
    <row r="153" spans="1:9" ht="15" customHeight="1" thickBot="1">
      <c r="A153" s="19" t="s">
        <v>21</v>
      </c>
      <c r="B153" s="91" t="s">
        <v>526</v>
      </c>
      <c r="C153" s="254">
        <f>+C129+C133+C140+C145+C151+C152</f>
        <v>103545</v>
      </c>
      <c r="F153" s="255"/>
      <c r="G153" s="256"/>
      <c r="H153" s="256"/>
      <c r="I153" s="256"/>
    </row>
    <row r="154" spans="1:3" s="243" customFormat="1" ht="12.75" customHeight="1" thickBot="1">
      <c r="A154" s="150" t="s">
        <v>22</v>
      </c>
      <c r="B154" s="227" t="s">
        <v>527</v>
      </c>
      <c r="C154" s="254">
        <f>+C128+C153</f>
        <v>626998</v>
      </c>
    </row>
    <row r="155" ht="7.5" customHeight="1"/>
    <row r="156" spans="1:3" ht="15.75">
      <c r="A156" s="662" t="s">
        <v>313</v>
      </c>
      <c r="B156" s="662"/>
      <c r="C156" s="662"/>
    </row>
    <row r="157" spans="1:3" ht="15" customHeight="1" thickBot="1">
      <c r="A157" s="659" t="s">
        <v>124</v>
      </c>
      <c r="B157" s="659"/>
      <c r="C157" s="161" t="s">
        <v>164</v>
      </c>
    </row>
    <row r="158" spans="1:4" ht="13.5" customHeight="1" thickBot="1">
      <c r="A158" s="19">
        <v>1</v>
      </c>
      <c r="B158" s="25" t="s">
        <v>528</v>
      </c>
      <c r="C158" s="152">
        <f>+C62-C128</f>
        <v>-175026</v>
      </c>
      <c r="D158" s="257"/>
    </row>
    <row r="159" spans="1:3" ht="27.75" customHeight="1" thickBot="1">
      <c r="A159" s="19" t="s">
        <v>13</v>
      </c>
      <c r="B159" s="25" t="s">
        <v>529</v>
      </c>
      <c r="C159" s="152">
        <f>+C86-C153</f>
        <v>6455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ÖNKÉNT VÁLLALT FELADATAINAK MÉRLEGE
&amp;R&amp;"Times New Roman CE,Félkövér dőlt"&amp;11 3. melléklet a 10/2016.(III.31.)  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05">
    <tabColor rgb="FF92D050"/>
  </sheetPr>
  <dimension ref="A1:F33"/>
  <sheetViews>
    <sheetView zoomScaleSheetLayoutView="100" workbookViewId="0" topLeftCell="A4">
      <selection activeCell="E18" sqref="E18"/>
    </sheetView>
  </sheetViews>
  <sheetFormatPr defaultColWidth="9.00390625" defaultRowHeight="12.75"/>
  <cols>
    <col min="1" max="1" width="6.875" style="47" customWidth="1"/>
    <col min="2" max="2" width="55.125" style="99" customWidth="1"/>
    <col min="3" max="3" width="16.375" style="47" customWidth="1"/>
    <col min="4" max="4" width="55.125" style="47" customWidth="1"/>
    <col min="5" max="5" width="16.375" style="47" customWidth="1"/>
    <col min="6" max="6" width="4.875" style="47" customWidth="1"/>
    <col min="7" max="16384" width="9.375" style="47" customWidth="1"/>
  </cols>
  <sheetData>
    <row r="1" spans="2:6" ht="39.75" customHeight="1">
      <c r="B1" s="171" t="s">
        <v>127</v>
      </c>
      <c r="C1" s="172"/>
      <c r="D1" s="172"/>
      <c r="E1" s="172"/>
      <c r="F1" s="666"/>
    </row>
    <row r="2" spans="5:6" ht="14.25" thickBot="1">
      <c r="E2" s="173" t="s">
        <v>56</v>
      </c>
      <c r="F2" s="666"/>
    </row>
    <row r="3" spans="1:6" ht="18" customHeight="1" thickBot="1">
      <c r="A3" s="664" t="s">
        <v>64</v>
      </c>
      <c r="B3" s="174" t="s">
        <v>50</v>
      </c>
      <c r="C3" s="175"/>
      <c r="D3" s="174" t="s">
        <v>51</v>
      </c>
      <c r="E3" s="176"/>
      <c r="F3" s="666"/>
    </row>
    <row r="4" spans="1:6" s="177" customFormat="1" ht="35.25" customHeight="1" thickBot="1">
      <c r="A4" s="665"/>
      <c r="B4" s="100" t="s">
        <v>57</v>
      </c>
      <c r="C4" s="36" t="s">
        <v>610</v>
      </c>
      <c r="D4" s="100" t="s">
        <v>57</v>
      </c>
      <c r="E4" s="43" t="str">
        <f>+C4</f>
        <v>2016. évi előirányzat</v>
      </c>
      <c r="F4" s="666"/>
    </row>
    <row r="5" spans="1:6" s="182" customFormat="1" ht="12" customHeight="1" thickBot="1">
      <c r="A5" s="178" t="s">
        <v>476</v>
      </c>
      <c r="B5" s="179" t="s">
        <v>477</v>
      </c>
      <c r="C5" s="180" t="s">
        <v>478</v>
      </c>
      <c r="D5" s="179" t="s">
        <v>531</v>
      </c>
      <c r="E5" s="181" t="s">
        <v>532</v>
      </c>
      <c r="F5" s="666"/>
    </row>
    <row r="6" spans="1:6" ht="12.75" customHeight="1">
      <c r="A6" s="183" t="s">
        <v>12</v>
      </c>
      <c r="B6" s="184" t="s">
        <v>314</v>
      </c>
      <c r="C6" s="642">
        <v>1079738</v>
      </c>
      <c r="D6" s="184" t="s">
        <v>58</v>
      </c>
      <c r="E6" s="650">
        <v>876078</v>
      </c>
      <c r="F6" s="666"/>
    </row>
    <row r="7" spans="1:6" ht="12.75" customHeight="1">
      <c r="A7" s="185" t="s">
        <v>13</v>
      </c>
      <c r="B7" s="186" t="s">
        <v>315</v>
      </c>
      <c r="C7" s="648">
        <v>254376</v>
      </c>
      <c r="D7" s="186" t="s">
        <v>143</v>
      </c>
      <c r="E7" s="544">
        <v>221548</v>
      </c>
      <c r="F7" s="666"/>
    </row>
    <row r="8" spans="1:6" ht="12.75" customHeight="1">
      <c r="A8" s="185" t="s">
        <v>14</v>
      </c>
      <c r="B8" s="186" t="s">
        <v>335</v>
      </c>
      <c r="C8" s="59"/>
      <c r="D8" s="186" t="s">
        <v>169</v>
      </c>
      <c r="E8" s="544">
        <v>829315</v>
      </c>
      <c r="F8" s="666"/>
    </row>
    <row r="9" spans="1:6" ht="12.75" customHeight="1">
      <c r="A9" s="185" t="s">
        <v>15</v>
      </c>
      <c r="B9" s="186" t="s">
        <v>134</v>
      </c>
      <c r="C9" s="59">
        <v>303760</v>
      </c>
      <c r="D9" s="186" t="s">
        <v>144</v>
      </c>
      <c r="E9" s="60">
        <v>76140</v>
      </c>
      <c r="F9" s="666"/>
    </row>
    <row r="10" spans="1:6" ht="12.75" customHeight="1">
      <c r="A10" s="185" t="s">
        <v>16</v>
      </c>
      <c r="B10" s="187" t="s">
        <v>359</v>
      </c>
      <c r="C10" s="648">
        <v>440185</v>
      </c>
      <c r="D10" s="186" t="s">
        <v>145</v>
      </c>
      <c r="E10" s="544">
        <v>153522</v>
      </c>
      <c r="F10" s="666"/>
    </row>
    <row r="11" spans="1:6" ht="12.75" customHeight="1">
      <c r="A11" s="185" t="s">
        <v>17</v>
      </c>
      <c r="B11" s="186" t="s">
        <v>316</v>
      </c>
      <c r="C11" s="649">
        <v>13566</v>
      </c>
      <c r="D11" s="186" t="s">
        <v>44</v>
      </c>
      <c r="E11" s="544">
        <v>78680</v>
      </c>
      <c r="F11" s="666"/>
    </row>
    <row r="12" spans="1:6" ht="12.75" customHeight="1">
      <c r="A12" s="185" t="s">
        <v>18</v>
      </c>
      <c r="B12" s="186" t="s">
        <v>533</v>
      </c>
      <c r="C12" s="162"/>
      <c r="D12" s="40"/>
      <c r="E12" s="167"/>
      <c r="F12" s="666"/>
    </row>
    <row r="13" spans="1:6" ht="12.75" customHeight="1">
      <c r="A13" s="185" t="s">
        <v>19</v>
      </c>
      <c r="B13" s="40"/>
      <c r="C13" s="162"/>
      <c r="D13" s="40"/>
      <c r="E13" s="167"/>
      <c r="F13" s="666"/>
    </row>
    <row r="14" spans="1:6" ht="12.75" customHeight="1">
      <c r="A14" s="185" t="s">
        <v>20</v>
      </c>
      <c r="B14" s="258"/>
      <c r="C14" s="163"/>
      <c r="D14" s="40"/>
      <c r="E14" s="167"/>
      <c r="F14" s="666"/>
    </row>
    <row r="15" spans="1:6" ht="12.75" customHeight="1">
      <c r="A15" s="185" t="s">
        <v>21</v>
      </c>
      <c r="B15" s="40"/>
      <c r="C15" s="162"/>
      <c r="D15" s="40"/>
      <c r="E15" s="167"/>
      <c r="F15" s="666"/>
    </row>
    <row r="16" spans="1:6" ht="12.75" customHeight="1">
      <c r="A16" s="185" t="s">
        <v>22</v>
      </c>
      <c r="B16" s="40"/>
      <c r="C16" s="162"/>
      <c r="D16" s="40"/>
      <c r="E16" s="167"/>
      <c r="F16" s="666"/>
    </row>
    <row r="17" spans="1:6" ht="12.75" customHeight="1" thickBot="1">
      <c r="A17" s="185" t="s">
        <v>23</v>
      </c>
      <c r="B17" s="49"/>
      <c r="C17" s="164"/>
      <c r="D17" s="40"/>
      <c r="E17" s="168"/>
      <c r="F17" s="666"/>
    </row>
    <row r="18" spans="1:6" ht="15.75" customHeight="1" thickBot="1">
      <c r="A18" s="188" t="s">
        <v>24</v>
      </c>
      <c r="B18" s="92" t="s">
        <v>534</v>
      </c>
      <c r="C18" s="165">
        <f>SUM(C6:C17)-C8</f>
        <v>2091625</v>
      </c>
      <c r="D18" s="92" t="s">
        <v>321</v>
      </c>
      <c r="E18" s="169">
        <f>SUM(E6:E17)</f>
        <v>2235283</v>
      </c>
      <c r="F18" s="666"/>
    </row>
    <row r="19" spans="1:6" ht="12.75" customHeight="1">
      <c r="A19" s="189" t="s">
        <v>25</v>
      </c>
      <c r="B19" s="190" t="s">
        <v>318</v>
      </c>
      <c r="C19" s="289">
        <f>+C20+C21+C22+C23</f>
        <v>262679</v>
      </c>
      <c r="D19" s="191" t="s">
        <v>151</v>
      </c>
      <c r="E19" s="170"/>
      <c r="F19" s="666"/>
    </row>
    <row r="20" spans="1:6" ht="12.75" customHeight="1">
      <c r="A20" s="192" t="s">
        <v>26</v>
      </c>
      <c r="B20" s="191" t="s">
        <v>161</v>
      </c>
      <c r="C20" s="59">
        <v>262679</v>
      </c>
      <c r="D20" s="191" t="s">
        <v>320</v>
      </c>
      <c r="E20" s="60">
        <v>100000</v>
      </c>
      <c r="F20" s="666"/>
    </row>
    <row r="21" spans="1:6" ht="12.75" customHeight="1">
      <c r="A21" s="192" t="s">
        <v>27</v>
      </c>
      <c r="B21" s="191" t="s">
        <v>162</v>
      </c>
      <c r="C21" s="59"/>
      <c r="D21" s="191" t="s">
        <v>125</v>
      </c>
      <c r="E21" s="60"/>
      <c r="F21" s="666"/>
    </row>
    <row r="22" spans="1:6" ht="12.75" customHeight="1">
      <c r="A22" s="192" t="s">
        <v>28</v>
      </c>
      <c r="B22" s="191" t="s">
        <v>167</v>
      </c>
      <c r="C22" s="59"/>
      <c r="D22" s="191" t="s">
        <v>126</v>
      </c>
      <c r="E22" s="60"/>
      <c r="F22" s="666"/>
    </row>
    <row r="23" spans="1:6" ht="12.75" customHeight="1">
      <c r="A23" s="192" t="s">
        <v>29</v>
      </c>
      <c r="B23" s="191" t="s">
        <v>168</v>
      </c>
      <c r="C23" s="59"/>
      <c r="D23" s="190" t="s">
        <v>170</v>
      </c>
      <c r="E23" s="60"/>
      <c r="F23" s="666"/>
    </row>
    <row r="24" spans="1:6" ht="12.75" customHeight="1">
      <c r="A24" s="192" t="s">
        <v>30</v>
      </c>
      <c r="B24" s="191" t="s">
        <v>319</v>
      </c>
      <c r="C24" s="193">
        <f>+C25+C26</f>
        <v>100000</v>
      </c>
      <c r="D24" s="191" t="s">
        <v>152</v>
      </c>
      <c r="E24" s="60"/>
      <c r="F24" s="666"/>
    </row>
    <row r="25" spans="1:6" ht="12.75" customHeight="1">
      <c r="A25" s="189" t="s">
        <v>31</v>
      </c>
      <c r="B25" s="190" t="s">
        <v>317</v>
      </c>
      <c r="C25" s="166">
        <v>100000</v>
      </c>
      <c r="D25" s="184" t="s">
        <v>516</v>
      </c>
      <c r="E25" s="170"/>
      <c r="F25" s="666"/>
    </row>
    <row r="26" spans="1:6" ht="12.75" customHeight="1">
      <c r="A26" s="192" t="s">
        <v>32</v>
      </c>
      <c r="B26" s="191" t="s">
        <v>535</v>
      </c>
      <c r="C26" s="59"/>
      <c r="D26" s="186" t="s">
        <v>524</v>
      </c>
      <c r="E26" s="60"/>
      <c r="F26" s="666"/>
    </row>
    <row r="27" spans="1:6" ht="12.75" customHeight="1">
      <c r="A27" s="185" t="s">
        <v>33</v>
      </c>
      <c r="B27" s="191" t="s">
        <v>489</v>
      </c>
      <c r="C27" s="59"/>
      <c r="D27" s="186" t="s">
        <v>525</v>
      </c>
      <c r="E27" s="60"/>
      <c r="F27" s="666"/>
    </row>
    <row r="28" spans="1:6" ht="12.75" customHeight="1" thickBot="1">
      <c r="A28" s="230" t="s">
        <v>34</v>
      </c>
      <c r="B28" s="190" t="s">
        <v>275</v>
      </c>
      <c r="C28" s="166"/>
      <c r="D28" s="259" t="s">
        <v>634</v>
      </c>
      <c r="E28" s="170">
        <v>33302</v>
      </c>
      <c r="F28" s="666"/>
    </row>
    <row r="29" spans="1:6" ht="18.75" customHeight="1" thickBot="1">
      <c r="A29" s="188" t="s">
        <v>35</v>
      </c>
      <c r="B29" s="92" t="s">
        <v>536</v>
      </c>
      <c r="C29" s="165">
        <f>+C19+C24+C27+C28</f>
        <v>362679</v>
      </c>
      <c r="D29" s="92" t="s">
        <v>537</v>
      </c>
      <c r="E29" s="169">
        <f>SUM(E19:E28)</f>
        <v>133302</v>
      </c>
      <c r="F29" s="666"/>
    </row>
    <row r="30" spans="1:6" ht="13.5" thickBot="1">
      <c r="A30" s="188" t="s">
        <v>36</v>
      </c>
      <c r="B30" s="194" t="s">
        <v>538</v>
      </c>
      <c r="C30" s="195">
        <f>+C18+C29</f>
        <v>2454304</v>
      </c>
      <c r="D30" s="194" t="s">
        <v>539</v>
      </c>
      <c r="E30" s="195">
        <f>+E18+E29</f>
        <v>2368585</v>
      </c>
      <c r="F30" s="666"/>
    </row>
    <row r="31" spans="1:6" ht="13.5" thickBot="1">
      <c r="A31" s="188" t="s">
        <v>37</v>
      </c>
      <c r="B31" s="194" t="s">
        <v>129</v>
      </c>
      <c r="C31" s="195">
        <f>IF(C18-E18&lt;0,E18-C18,"-")</f>
        <v>143658</v>
      </c>
      <c r="D31" s="194" t="s">
        <v>130</v>
      </c>
      <c r="E31" s="195" t="str">
        <f>IF(C18-E18&gt;0,C18-E18,"-")</f>
        <v>-</v>
      </c>
      <c r="F31" s="666"/>
    </row>
    <row r="32" spans="1:6" ht="13.5" thickBot="1">
      <c r="A32" s="188" t="s">
        <v>38</v>
      </c>
      <c r="B32" s="194" t="s">
        <v>171</v>
      </c>
      <c r="C32" s="195"/>
      <c r="D32" s="194" t="s">
        <v>172</v>
      </c>
      <c r="E32" s="195">
        <v>85719</v>
      </c>
      <c r="F32" s="666"/>
    </row>
    <row r="33" spans="2:4" ht="18.75">
      <c r="B33" s="667"/>
      <c r="C33" s="667"/>
      <c r="D33" s="667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4. melléklet a 10/2016.(III.31.)  önkormányzati rendelethez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06">
    <tabColor rgb="FF92D050"/>
  </sheetPr>
  <dimension ref="A1:F33"/>
  <sheetViews>
    <sheetView tabSelected="1" zoomScaleSheetLayoutView="115" workbookViewId="0" topLeftCell="A7">
      <selection activeCell="D36" sqref="D36"/>
    </sheetView>
  </sheetViews>
  <sheetFormatPr defaultColWidth="9.00390625" defaultRowHeight="12.75"/>
  <cols>
    <col min="1" max="1" width="6.875" style="47" customWidth="1"/>
    <col min="2" max="2" width="55.125" style="99" customWidth="1"/>
    <col min="3" max="3" width="16.375" style="47" customWidth="1"/>
    <col min="4" max="4" width="55.125" style="47" customWidth="1"/>
    <col min="5" max="5" width="16.375" style="47" customWidth="1"/>
    <col min="6" max="6" width="4.875" style="47" customWidth="1"/>
    <col min="7" max="16384" width="9.375" style="47" customWidth="1"/>
  </cols>
  <sheetData>
    <row r="1" spans="2:6" ht="31.5">
      <c r="B1" s="171" t="s">
        <v>128</v>
      </c>
      <c r="C1" s="172"/>
      <c r="D1" s="172"/>
      <c r="E1" s="172"/>
      <c r="F1" s="666"/>
    </row>
    <row r="2" spans="5:6" ht="14.25" thickBot="1">
      <c r="E2" s="173" t="s">
        <v>56</v>
      </c>
      <c r="F2" s="666"/>
    </row>
    <row r="3" spans="1:6" ht="13.5" thickBot="1">
      <c r="A3" s="668" t="s">
        <v>64</v>
      </c>
      <c r="B3" s="174" t="s">
        <v>50</v>
      </c>
      <c r="C3" s="175"/>
      <c r="D3" s="174" t="s">
        <v>51</v>
      </c>
      <c r="E3" s="176"/>
      <c r="F3" s="666"/>
    </row>
    <row r="4" spans="1:6" s="177" customFormat="1" ht="24.75" thickBot="1">
      <c r="A4" s="669"/>
      <c r="B4" s="100" t="s">
        <v>57</v>
      </c>
      <c r="C4" s="36" t="s">
        <v>610</v>
      </c>
      <c r="D4" s="100" t="s">
        <v>57</v>
      </c>
      <c r="E4" s="36" t="s">
        <v>610</v>
      </c>
      <c r="F4" s="666"/>
    </row>
    <row r="5" spans="1:6" s="177" customFormat="1" ht="13.5" thickBot="1">
      <c r="A5" s="178" t="s">
        <v>476</v>
      </c>
      <c r="B5" s="179" t="s">
        <v>477</v>
      </c>
      <c r="C5" s="180" t="s">
        <v>478</v>
      </c>
      <c r="D5" s="179" t="s">
        <v>531</v>
      </c>
      <c r="E5" s="181" t="s">
        <v>532</v>
      </c>
      <c r="F5" s="666"/>
    </row>
    <row r="6" spans="1:6" ht="12.75" customHeight="1">
      <c r="A6" s="183" t="s">
        <v>12</v>
      </c>
      <c r="B6" s="184" t="s">
        <v>322</v>
      </c>
      <c r="C6" s="545"/>
      <c r="D6" s="184" t="s">
        <v>163</v>
      </c>
      <c r="E6" s="650">
        <v>50818</v>
      </c>
      <c r="F6" s="666"/>
    </row>
    <row r="7" spans="1:6" ht="12.75">
      <c r="A7" s="185" t="s">
        <v>13</v>
      </c>
      <c r="B7" s="186" t="s">
        <v>323</v>
      </c>
      <c r="C7" s="59"/>
      <c r="D7" s="186" t="s">
        <v>328</v>
      </c>
      <c r="E7" s="60"/>
      <c r="F7" s="666"/>
    </row>
    <row r="8" spans="1:6" ht="12.75" customHeight="1">
      <c r="A8" s="185" t="s">
        <v>14</v>
      </c>
      <c r="B8" s="186" t="s">
        <v>4</v>
      </c>
      <c r="C8" s="59">
        <v>2774</v>
      </c>
      <c r="D8" s="186" t="s">
        <v>147</v>
      </c>
      <c r="E8" s="544">
        <v>32947</v>
      </c>
      <c r="F8" s="666"/>
    </row>
    <row r="9" spans="1:6" ht="12.75" customHeight="1">
      <c r="A9" s="185" t="s">
        <v>15</v>
      </c>
      <c r="B9" s="186" t="s">
        <v>324</v>
      </c>
      <c r="C9" s="59"/>
      <c r="D9" s="186" t="s">
        <v>329</v>
      </c>
      <c r="E9" s="60"/>
      <c r="F9" s="666"/>
    </row>
    <row r="10" spans="1:6" ht="12.75" customHeight="1">
      <c r="A10" s="185" t="s">
        <v>16</v>
      </c>
      <c r="B10" s="186" t="s">
        <v>325</v>
      </c>
      <c r="C10" s="162"/>
      <c r="D10" s="186" t="s">
        <v>166</v>
      </c>
      <c r="E10" s="60">
        <v>10178</v>
      </c>
      <c r="F10" s="666"/>
    </row>
    <row r="11" spans="1:6" ht="12.75" customHeight="1">
      <c r="A11" s="185" t="s">
        <v>17</v>
      </c>
      <c r="B11" s="186" t="s">
        <v>326</v>
      </c>
      <c r="C11" s="163"/>
      <c r="D11" s="531"/>
      <c r="E11" s="60"/>
      <c r="F11" s="666"/>
    </row>
    <row r="12" spans="1:6" ht="12.75" customHeight="1">
      <c r="A12" s="185" t="s">
        <v>18</v>
      </c>
      <c r="B12" s="40"/>
      <c r="C12" s="162"/>
      <c r="D12" s="531"/>
      <c r="E12" s="60"/>
      <c r="F12" s="666"/>
    </row>
    <row r="13" spans="1:6" ht="12.75" customHeight="1">
      <c r="A13" s="185" t="s">
        <v>19</v>
      </c>
      <c r="B13" s="40"/>
      <c r="C13" s="162"/>
      <c r="D13" s="532"/>
      <c r="E13" s="60"/>
      <c r="F13" s="666"/>
    </row>
    <row r="14" spans="1:6" ht="12.75" customHeight="1">
      <c r="A14" s="185" t="s">
        <v>20</v>
      </c>
      <c r="B14" s="533"/>
      <c r="C14" s="163"/>
      <c r="D14" s="531"/>
      <c r="E14" s="60"/>
      <c r="F14" s="666"/>
    </row>
    <row r="15" spans="1:6" ht="12.75">
      <c r="A15" s="185" t="s">
        <v>21</v>
      </c>
      <c r="B15" s="40"/>
      <c r="C15" s="163"/>
      <c r="D15" s="531"/>
      <c r="E15" s="60"/>
      <c r="F15" s="666"/>
    </row>
    <row r="16" spans="1:6" ht="12.75" customHeight="1" thickBot="1">
      <c r="A16" s="230" t="s">
        <v>22</v>
      </c>
      <c r="B16" s="259"/>
      <c r="C16" s="232"/>
      <c r="D16" s="231" t="s">
        <v>44</v>
      </c>
      <c r="E16" s="170">
        <v>1005</v>
      </c>
      <c r="F16" s="666"/>
    </row>
    <row r="17" spans="1:6" ht="15.75" customHeight="1" thickBot="1">
      <c r="A17" s="188" t="s">
        <v>23</v>
      </c>
      <c r="B17" s="92" t="s">
        <v>336</v>
      </c>
      <c r="C17" s="165">
        <f>+C6+C8+C9+C11+C12+C13+C14+C15+C16</f>
        <v>2774</v>
      </c>
      <c r="D17" s="92" t="s">
        <v>337</v>
      </c>
      <c r="E17" s="169">
        <f>+E6+E8+E10+E11+E12+E13+E14+E15+E16</f>
        <v>94948</v>
      </c>
      <c r="F17" s="666"/>
    </row>
    <row r="18" spans="1:6" ht="12.75" customHeight="1">
      <c r="A18" s="183" t="s">
        <v>24</v>
      </c>
      <c r="B18" s="198" t="s">
        <v>184</v>
      </c>
      <c r="C18" s="205">
        <f>+C19+C20+C21+C22+C23</f>
        <v>0</v>
      </c>
      <c r="D18" s="191" t="s">
        <v>151</v>
      </c>
      <c r="E18" s="58"/>
      <c r="F18" s="666"/>
    </row>
    <row r="19" spans="1:6" ht="12.75" customHeight="1">
      <c r="A19" s="185" t="s">
        <v>25</v>
      </c>
      <c r="B19" s="199" t="s">
        <v>173</v>
      </c>
      <c r="C19" s="59"/>
      <c r="D19" s="191" t="s">
        <v>154</v>
      </c>
      <c r="E19" s="60"/>
      <c r="F19" s="666"/>
    </row>
    <row r="20" spans="1:6" ht="12.75" customHeight="1">
      <c r="A20" s="183" t="s">
        <v>26</v>
      </c>
      <c r="B20" s="199" t="s">
        <v>174</v>
      </c>
      <c r="C20" s="59"/>
      <c r="D20" s="191" t="s">
        <v>125</v>
      </c>
      <c r="E20" s="60"/>
      <c r="F20" s="666"/>
    </row>
    <row r="21" spans="1:6" ht="12.75" customHeight="1">
      <c r="A21" s="185" t="s">
        <v>27</v>
      </c>
      <c r="B21" s="199" t="s">
        <v>175</v>
      </c>
      <c r="C21" s="59"/>
      <c r="D21" s="191" t="s">
        <v>126</v>
      </c>
      <c r="E21" s="60">
        <v>3545</v>
      </c>
      <c r="F21" s="666"/>
    </row>
    <row r="22" spans="1:6" ht="12.75" customHeight="1">
      <c r="A22" s="183" t="s">
        <v>28</v>
      </c>
      <c r="B22" s="199" t="s">
        <v>176</v>
      </c>
      <c r="C22" s="59"/>
      <c r="D22" s="190" t="s">
        <v>170</v>
      </c>
      <c r="E22" s="60"/>
      <c r="F22" s="666"/>
    </row>
    <row r="23" spans="1:6" ht="12.75" customHeight="1">
      <c r="A23" s="185" t="s">
        <v>29</v>
      </c>
      <c r="B23" s="200" t="s">
        <v>177</v>
      </c>
      <c r="C23" s="59"/>
      <c r="D23" s="191" t="s">
        <v>155</v>
      </c>
      <c r="E23" s="60"/>
      <c r="F23" s="666"/>
    </row>
    <row r="24" spans="1:6" ht="12.75" customHeight="1">
      <c r="A24" s="183" t="s">
        <v>30</v>
      </c>
      <c r="B24" s="201" t="s">
        <v>178</v>
      </c>
      <c r="C24" s="193">
        <f>+C25+C26+C27+C28+C29</f>
        <v>10000</v>
      </c>
      <c r="D24" s="202" t="s">
        <v>153</v>
      </c>
      <c r="E24" s="60"/>
      <c r="F24" s="666"/>
    </row>
    <row r="25" spans="1:6" ht="12.75" customHeight="1">
      <c r="A25" s="185" t="s">
        <v>31</v>
      </c>
      <c r="B25" s="200" t="s">
        <v>179</v>
      </c>
      <c r="C25" s="59">
        <v>10000</v>
      </c>
      <c r="D25" s="202" t="s">
        <v>330</v>
      </c>
      <c r="E25" s="60"/>
      <c r="F25" s="666"/>
    </row>
    <row r="26" spans="1:6" ht="12.75" customHeight="1">
      <c r="A26" s="183" t="s">
        <v>32</v>
      </c>
      <c r="B26" s="200" t="s">
        <v>180</v>
      </c>
      <c r="C26" s="59"/>
      <c r="D26" s="197"/>
      <c r="E26" s="60"/>
      <c r="F26" s="666"/>
    </row>
    <row r="27" spans="1:6" ht="12.75" customHeight="1">
      <c r="A27" s="185" t="s">
        <v>33</v>
      </c>
      <c r="B27" s="199" t="s">
        <v>181</v>
      </c>
      <c r="C27" s="59"/>
      <c r="D27" s="90"/>
      <c r="E27" s="60"/>
      <c r="F27" s="666"/>
    </row>
    <row r="28" spans="1:6" ht="12.75" customHeight="1">
      <c r="A28" s="183" t="s">
        <v>34</v>
      </c>
      <c r="B28" s="203" t="s">
        <v>182</v>
      </c>
      <c r="C28" s="59"/>
      <c r="D28" s="40"/>
      <c r="E28" s="60"/>
      <c r="F28" s="666"/>
    </row>
    <row r="29" spans="1:6" ht="12.75" customHeight="1" thickBot="1">
      <c r="A29" s="185" t="s">
        <v>35</v>
      </c>
      <c r="B29" s="204" t="s">
        <v>183</v>
      </c>
      <c r="C29" s="59"/>
      <c r="D29" s="90"/>
      <c r="E29" s="60"/>
      <c r="F29" s="666"/>
    </row>
    <row r="30" spans="1:6" ht="21.75" customHeight="1" thickBot="1">
      <c r="A30" s="188" t="s">
        <v>36</v>
      </c>
      <c r="B30" s="92" t="s">
        <v>327</v>
      </c>
      <c r="C30" s="165">
        <f>+C18+C24</f>
        <v>10000</v>
      </c>
      <c r="D30" s="92" t="s">
        <v>331</v>
      </c>
      <c r="E30" s="169">
        <f>SUM(E18:E29)</f>
        <v>3545</v>
      </c>
      <c r="F30" s="666"/>
    </row>
    <row r="31" spans="1:6" ht="13.5" thickBot="1">
      <c r="A31" s="188" t="s">
        <v>37</v>
      </c>
      <c r="B31" s="194" t="s">
        <v>332</v>
      </c>
      <c r="C31" s="195">
        <f>+C17+C30</f>
        <v>12774</v>
      </c>
      <c r="D31" s="194" t="s">
        <v>333</v>
      </c>
      <c r="E31" s="195">
        <f>+E17+E30</f>
        <v>98493</v>
      </c>
      <c r="F31" s="666"/>
    </row>
    <row r="32" spans="1:6" ht="13.5" thickBot="1">
      <c r="A32" s="188" t="s">
        <v>38</v>
      </c>
      <c r="B32" s="194" t="s">
        <v>129</v>
      </c>
      <c r="C32" s="195">
        <v>92174</v>
      </c>
      <c r="D32" s="194" t="s">
        <v>130</v>
      </c>
      <c r="E32" s="195" t="str">
        <f>IF(C17-E17&gt;0,C17-E17,"-")</f>
        <v>-</v>
      </c>
      <c r="F32" s="666"/>
    </row>
    <row r="33" spans="1:6" ht="13.5" thickBot="1">
      <c r="A33" s="188" t="s">
        <v>39</v>
      </c>
      <c r="B33" s="194" t="s">
        <v>171</v>
      </c>
      <c r="C33" s="195">
        <v>85719</v>
      </c>
      <c r="D33" s="194" t="s">
        <v>172</v>
      </c>
      <c r="E33" s="195"/>
      <c r="F33" s="666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&amp;R5. melléklet  a 10/2016.(III.31.)  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4"/>
  <sheetViews>
    <sheetView workbookViewId="0" topLeftCell="A40">
      <selection activeCell="G7" sqref="G7"/>
    </sheetView>
  </sheetViews>
  <sheetFormatPr defaultColWidth="9.00390625" defaultRowHeight="12.75"/>
  <cols>
    <col min="1" max="1" width="47.1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47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5.5" customHeight="1">
      <c r="A1" s="670" t="s">
        <v>1</v>
      </c>
      <c r="B1" s="670"/>
      <c r="C1" s="670"/>
      <c r="D1" s="670"/>
      <c r="E1" s="670"/>
      <c r="F1" s="670"/>
    </row>
    <row r="2" spans="1:6" ht="22.5" customHeight="1" thickBot="1">
      <c r="A2" s="99"/>
      <c r="B2" s="47"/>
      <c r="C2" s="47"/>
      <c r="D2" s="47"/>
      <c r="E2" s="47"/>
      <c r="F2" s="42" t="s">
        <v>56</v>
      </c>
    </row>
    <row r="3" spans="1:6" s="39" customFormat="1" ht="44.25" customHeight="1" thickBot="1">
      <c r="A3" s="100" t="s">
        <v>60</v>
      </c>
      <c r="B3" s="101" t="s">
        <v>61</v>
      </c>
      <c r="C3" s="101" t="s">
        <v>62</v>
      </c>
      <c r="D3" s="101" t="s">
        <v>596</v>
      </c>
      <c r="E3" s="101" t="s">
        <v>610</v>
      </c>
      <c r="F3" s="43" t="s">
        <v>597</v>
      </c>
    </row>
    <row r="4" spans="1:6" s="47" customFormat="1" ht="12" customHeight="1" thickBot="1">
      <c r="A4" s="44">
        <v>1</v>
      </c>
      <c r="B4" s="606">
        <v>2</v>
      </c>
      <c r="C4" s="606">
        <v>3</v>
      </c>
      <c r="D4" s="606">
        <v>4</v>
      </c>
      <c r="E4" s="606">
        <v>5</v>
      </c>
      <c r="F4" s="607" t="s">
        <v>77</v>
      </c>
    </row>
    <row r="5" spans="1:6" ht="15.75" customHeight="1">
      <c r="A5" s="621" t="s">
        <v>594</v>
      </c>
      <c r="B5" s="506">
        <v>5301</v>
      </c>
      <c r="C5" s="507" t="s">
        <v>595</v>
      </c>
      <c r="D5" s="508"/>
      <c r="E5" s="509">
        <v>5301</v>
      </c>
      <c r="F5" s="510">
        <f aca="true" t="shared" si="0" ref="F5:F17">B5-D5-E5</f>
        <v>0</v>
      </c>
    </row>
    <row r="6" spans="1:6" ht="15.75" customHeight="1">
      <c r="A6" s="622" t="s">
        <v>619</v>
      </c>
      <c r="B6" s="57">
        <v>601</v>
      </c>
      <c r="C6" s="286" t="s">
        <v>595</v>
      </c>
      <c r="D6" s="24"/>
      <c r="E6" s="24">
        <v>601</v>
      </c>
      <c r="F6" s="48">
        <f t="shared" si="0"/>
        <v>0</v>
      </c>
    </row>
    <row r="7" spans="1:6" ht="15.75" customHeight="1">
      <c r="A7" s="622" t="s">
        <v>618</v>
      </c>
      <c r="B7" s="587">
        <v>351</v>
      </c>
      <c r="C7" s="286" t="s">
        <v>595</v>
      </c>
      <c r="D7" s="24"/>
      <c r="E7" s="588">
        <v>351</v>
      </c>
      <c r="F7" s="48">
        <f t="shared" si="0"/>
        <v>0</v>
      </c>
    </row>
    <row r="8" spans="1:6" ht="15.75" customHeight="1">
      <c r="A8" s="622" t="s">
        <v>665</v>
      </c>
      <c r="B8" s="608">
        <v>1710</v>
      </c>
      <c r="C8" s="652" t="s">
        <v>595</v>
      </c>
      <c r="D8" s="547"/>
      <c r="E8" s="547">
        <v>1710</v>
      </c>
      <c r="F8" s="48">
        <f t="shared" si="0"/>
        <v>0</v>
      </c>
    </row>
    <row r="9" spans="1:6" ht="15.75" customHeight="1">
      <c r="A9" s="623" t="s">
        <v>601</v>
      </c>
      <c r="B9" s="57">
        <v>131</v>
      </c>
      <c r="C9" s="286" t="s">
        <v>595</v>
      </c>
      <c r="D9" s="24"/>
      <c r="E9" s="24">
        <v>131</v>
      </c>
      <c r="F9" s="48">
        <f t="shared" si="0"/>
        <v>0</v>
      </c>
    </row>
    <row r="10" spans="1:6" ht="15.75" customHeight="1">
      <c r="A10" s="624" t="s">
        <v>602</v>
      </c>
      <c r="B10" s="608">
        <v>1250</v>
      </c>
      <c r="C10" s="652" t="s">
        <v>595</v>
      </c>
      <c r="D10" s="547"/>
      <c r="E10" s="547">
        <v>1250</v>
      </c>
      <c r="F10" s="48">
        <f t="shared" si="0"/>
        <v>0</v>
      </c>
    </row>
    <row r="11" spans="1:6" ht="25.5" customHeight="1">
      <c r="A11" s="623" t="s">
        <v>603</v>
      </c>
      <c r="B11" s="511">
        <v>500</v>
      </c>
      <c r="C11" s="502" t="s">
        <v>595</v>
      </c>
      <c r="D11" s="503"/>
      <c r="E11" s="503">
        <v>500</v>
      </c>
      <c r="F11" s="48">
        <f t="shared" si="0"/>
        <v>0</v>
      </c>
    </row>
    <row r="12" spans="1:6" ht="15.75" customHeight="1">
      <c r="A12" s="625" t="s">
        <v>604</v>
      </c>
      <c r="B12" s="512">
        <v>1000</v>
      </c>
      <c r="C12" s="497" t="s">
        <v>595</v>
      </c>
      <c r="D12" s="492"/>
      <c r="E12" s="492">
        <v>1000</v>
      </c>
      <c r="F12" s="48">
        <f t="shared" si="0"/>
        <v>0</v>
      </c>
    </row>
    <row r="13" spans="1:6" ht="18.75" customHeight="1">
      <c r="A13" s="626" t="s">
        <v>605</v>
      </c>
      <c r="B13" s="587">
        <v>762</v>
      </c>
      <c r="C13" s="500" t="s">
        <v>595</v>
      </c>
      <c r="D13" s="547"/>
      <c r="E13" s="588">
        <v>762</v>
      </c>
      <c r="F13" s="48">
        <f t="shared" si="0"/>
        <v>0</v>
      </c>
    </row>
    <row r="14" spans="1:6" ht="15.75" customHeight="1">
      <c r="A14" s="622" t="s">
        <v>606</v>
      </c>
      <c r="B14" s="57">
        <v>3810</v>
      </c>
      <c r="C14" s="286" t="s">
        <v>595</v>
      </c>
      <c r="D14" s="540"/>
      <c r="E14" s="24">
        <v>3810</v>
      </c>
      <c r="F14" s="290">
        <f t="shared" si="0"/>
        <v>0</v>
      </c>
    </row>
    <row r="15" spans="1:6" ht="15.75" customHeight="1">
      <c r="A15" s="622" t="s">
        <v>607</v>
      </c>
      <c r="B15" s="57">
        <v>375</v>
      </c>
      <c r="C15" s="286" t="s">
        <v>595</v>
      </c>
      <c r="D15" s="24"/>
      <c r="E15" s="24">
        <v>375</v>
      </c>
      <c r="F15" s="48">
        <f t="shared" si="0"/>
        <v>0</v>
      </c>
    </row>
    <row r="16" spans="1:6" ht="15.75" customHeight="1">
      <c r="A16" s="622" t="s">
        <v>608</v>
      </c>
      <c r="B16" s="57">
        <v>343</v>
      </c>
      <c r="C16" s="286" t="s">
        <v>595</v>
      </c>
      <c r="D16" s="24"/>
      <c r="E16" s="24">
        <v>343</v>
      </c>
      <c r="F16" s="48">
        <f t="shared" si="0"/>
        <v>0</v>
      </c>
    </row>
    <row r="17" spans="1:6" ht="15.75" customHeight="1">
      <c r="A17" s="623" t="s">
        <v>609</v>
      </c>
      <c r="B17" s="57">
        <v>8281</v>
      </c>
      <c r="C17" s="286" t="s">
        <v>595</v>
      </c>
      <c r="D17" s="24"/>
      <c r="E17" s="24">
        <v>8281</v>
      </c>
      <c r="F17" s="48">
        <f t="shared" si="0"/>
        <v>0</v>
      </c>
    </row>
    <row r="18" spans="1:6" ht="15.75" customHeight="1">
      <c r="A18" s="627" t="s">
        <v>635</v>
      </c>
      <c r="B18" s="57">
        <v>524</v>
      </c>
      <c r="C18" s="286" t="s">
        <v>595</v>
      </c>
      <c r="D18" s="24"/>
      <c r="E18" s="24">
        <v>524</v>
      </c>
      <c r="F18" s="48"/>
    </row>
    <row r="19" spans="1:6" ht="15.75" customHeight="1">
      <c r="A19" s="627" t="s">
        <v>636</v>
      </c>
      <c r="B19" s="57">
        <v>415</v>
      </c>
      <c r="C19" s="286" t="s">
        <v>595</v>
      </c>
      <c r="D19" s="24"/>
      <c r="E19" s="24">
        <v>415</v>
      </c>
      <c r="F19" s="48"/>
    </row>
    <row r="20" spans="1:6" ht="15.75" customHeight="1">
      <c r="A20" s="627" t="s">
        <v>637</v>
      </c>
      <c r="B20" s="57">
        <v>105</v>
      </c>
      <c r="C20" s="286" t="s">
        <v>595</v>
      </c>
      <c r="D20" s="24"/>
      <c r="E20" s="24">
        <v>105</v>
      </c>
      <c r="F20" s="494"/>
    </row>
    <row r="21" spans="1:6" ht="27.75" customHeight="1">
      <c r="A21" s="627" t="s">
        <v>638</v>
      </c>
      <c r="B21" s="57">
        <v>121</v>
      </c>
      <c r="C21" s="286" t="s">
        <v>595</v>
      </c>
      <c r="D21" s="24"/>
      <c r="E21" s="24">
        <v>121</v>
      </c>
      <c r="F21" s="48"/>
    </row>
    <row r="22" spans="1:6" ht="18.75" customHeight="1">
      <c r="A22" s="627" t="s">
        <v>639</v>
      </c>
      <c r="B22" s="57">
        <v>165</v>
      </c>
      <c r="C22" s="286" t="s">
        <v>595</v>
      </c>
      <c r="D22" s="24"/>
      <c r="E22" s="24">
        <v>165</v>
      </c>
      <c r="F22" s="53"/>
    </row>
    <row r="23" spans="1:6" ht="17.25" customHeight="1">
      <c r="A23" s="627" t="s">
        <v>640</v>
      </c>
      <c r="B23" s="57">
        <v>100</v>
      </c>
      <c r="C23" s="286" t="s">
        <v>595</v>
      </c>
      <c r="D23" s="24"/>
      <c r="E23" s="24">
        <v>100</v>
      </c>
      <c r="F23" s="53"/>
    </row>
    <row r="24" spans="1:6" ht="21.75" customHeight="1">
      <c r="A24" s="627" t="s">
        <v>641</v>
      </c>
      <c r="B24" s="57">
        <v>30</v>
      </c>
      <c r="C24" s="286" t="s">
        <v>595</v>
      </c>
      <c r="D24" s="24"/>
      <c r="E24" s="24">
        <v>30</v>
      </c>
      <c r="F24" s="53"/>
    </row>
    <row r="25" spans="1:6" ht="20.25" customHeight="1">
      <c r="A25" s="622" t="s">
        <v>642</v>
      </c>
      <c r="B25" s="57">
        <v>240</v>
      </c>
      <c r="C25" s="286" t="s">
        <v>595</v>
      </c>
      <c r="D25" s="24"/>
      <c r="E25" s="24">
        <v>240</v>
      </c>
      <c r="F25" s="53">
        <f aca="true" t="shared" si="1" ref="F25:F53">B25-D25-E25</f>
        <v>0</v>
      </c>
    </row>
    <row r="26" spans="1:6" ht="20.25" customHeight="1">
      <c r="A26" s="628" t="s">
        <v>643</v>
      </c>
      <c r="B26" s="57">
        <v>1975</v>
      </c>
      <c r="C26" s="286" t="s">
        <v>595</v>
      </c>
      <c r="D26" s="24"/>
      <c r="E26" s="24">
        <v>1975</v>
      </c>
      <c r="F26" s="53">
        <f t="shared" si="1"/>
        <v>0</v>
      </c>
    </row>
    <row r="27" spans="1:6" ht="27" customHeight="1">
      <c r="A27" s="629" t="s">
        <v>644</v>
      </c>
      <c r="B27" s="57">
        <v>280</v>
      </c>
      <c r="C27" s="286" t="s">
        <v>595</v>
      </c>
      <c r="D27" s="24"/>
      <c r="E27" s="24">
        <v>280</v>
      </c>
      <c r="F27" s="53">
        <f t="shared" si="1"/>
        <v>0</v>
      </c>
    </row>
    <row r="28" spans="1:6" ht="25.5" customHeight="1">
      <c r="A28" s="629" t="s">
        <v>662</v>
      </c>
      <c r="B28" s="587">
        <v>51</v>
      </c>
      <c r="C28" s="286" t="s">
        <v>595</v>
      </c>
      <c r="D28" s="588"/>
      <c r="E28" s="588">
        <v>51</v>
      </c>
      <c r="F28" s="53">
        <f t="shared" si="1"/>
        <v>0</v>
      </c>
    </row>
    <row r="29" spans="1:6" ht="20.25" customHeight="1">
      <c r="A29" s="628" t="s">
        <v>645</v>
      </c>
      <c r="B29" s="587">
        <v>135</v>
      </c>
      <c r="C29" s="286" t="s">
        <v>595</v>
      </c>
      <c r="D29" s="588"/>
      <c r="E29" s="588">
        <v>135</v>
      </c>
      <c r="F29" s="53">
        <f t="shared" si="1"/>
        <v>0</v>
      </c>
    </row>
    <row r="30" spans="1:6" ht="20.25" customHeight="1">
      <c r="A30" s="628" t="s">
        <v>646</v>
      </c>
      <c r="B30" s="587">
        <v>36</v>
      </c>
      <c r="C30" s="286" t="s">
        <v>595</v>
      </c>
      <c r="D30" s="588"/>
      <c r="E30" s="588">
        <v>36</v>
      </c>
      <c r="F30" s="53">
        <f t="shared" si="1"/>
        <v>0</v>
      </c>
    </row>
    <row r="31" spans="1:6" ht="20.25" customHeight="1">
      <c r="A31" s="628" t="s">
        <v>647</v>
      </c>
      <c r="B31" s="587">
        <v>51</v>
      </c>
      <c r="C31" s="286" t="s">
        <v>595</v>
      </c>
      <c r="D31" s="588"/>
      <c r="E31" s="588">
        <v>51</v>
      </c>
      <c r="F31" s="53">
        <f t="shared" si="1"/>
        <v>0</v>
      </c>
    </row>
    <row r="32" spans="1:6" ht="24.75" customHeight="1">
      <c r="A32" s="630" t="s">
        <v>648</v>
      </c>
      <c r="B32" s="587">
        <v>1155</v>
      </c>
      <c r="C32" s="286" t="s">
        <v>595</v>
      </c>
      <c r="D32" s="588"/>
      <c r="E32" s="588">
        <v>1155</v>
      </c>
      <c r="F32" s="53">
        <f t="shared" si="1"/>
        <v>0</v>
      </c>
    </row>
    <row r="33" spans="1:6" ht="20.25" customHeight="1">
      <c r="A33" s="631" t="s">
        <v>649</v>
      </c>
      <c r="B33" s="587">
        <v>5220</v>
      </c>
      <c r="C33" s="286" t="s">
        <v>595</v>
      </c>
      <c r="D33" s="588"/>
      <c r="E33" s="588">
        <v>5220</v>
      </c>
      <c r="F33" s="53">
        <f t="shared" si="1"/>
        <v>0</v>
      </c>
    </row>
    <row r="34" spans="1:6" ht="22.5" customHeight="1">
      <c r="A34" s="632" t="s">
        <v>650</v>
      </c>
      <c r="B34" s="587">
        <v>6198</v>
      </c>
      <c r="C34" s="286" t="s">
        <v>595</v>
      </c>
      <c r="D34" s="547"/>
      <c r="E34" s="588">
        <v>6198</v>
      </c>
      <c r="F34" s="53">
        <f t="shared" si="1"/>
        <v>0</v>
      </c>
    </row>
    <row r="35" spans="1:6" ht="24.75" customHeight="1">
      <c r="A35" s="633" t="s">
        <v>651</v>
      </c>
      <c r="B35" s="587">
        <v>100</v>
      </c>
      <c r="C35" s="286" t="s">
        <v>595</v>
      </c>
      <c r="D35" s="588"/>
      <c r="E35" s="588">
        <v>100</v>
      </c>
      <c r="F35" s="53">
        <f t="shared" si="1"/>
        <v>0</v>
      </c>
    </row>
    <row r="36" spans="1:6" ht="24.75" customHeight="1">
      <c r="A36" s="633" t="s">
        <v>661</v>
      </c>
      <c r="B36" s="587">
        <v>26</v>
      </c>
      <c r="C36" s="286" t="s">
        <v>595</v>
      </c>
      <c r="D36" s="588"/>
      <c r="E36" s="588">
        <v>26</v>
      </c>
      <c r="F36" s="53">
        <f t="shared" si="1"/>
        <v>0</v>
      </c>
    </row>
    <row r="37" spans="1:6" ht="20.25" customHeight="1">
      <c r="A37" s="634" t="s">
        <v>652</v>
      </c>
      <c r="B37" s="587">
        <v>41</v>
      </c>
      <c r="C37" s="286" t="s">
        <v>595</v>
      </c>
      <c r="D37" s="588"/>
      <c r="E37" s="588">
        <v>41</v>
      </c>
      <c r="F37" s="53">
        <f t="shared" si="1"/>
        <v>0</v>
      </c>
    </row>
    <row r="38" spans="1:6" ht="20.25" customHeight="1">
      <c r="A38" s="634" t="s">
        <v>653</v>
      </c>
      <c r="B38" s="587">
        <v>1527</v>
      </c>
      <c r="C38" s="286" t="s">
        <v>595</v>
      </c>
      <c r="D38" s="588"/>
      <c r="E38" s="588">
        <v>1527</v>
      </c>
      <c r="F38" s="53">
        <f t="shared" si="1"/>
        <v>0</v>
      </c>
    </row>
    <row r="39" spans="1:6" ht="24" customHeight="1">
      <c r="A39" s="635" t="s">
        <v>654</v>
      </c>
      <c r="B39" s="587">
        <v>2000</v>
      </c>
      <c r="C39" s="286" t="s">
        <v>595</v>
      </c>
      <c r="D39" s="588"/>
      <c r="E39" s="588">
        <v>2000</v>
      </c>
      <c r="F39" s="53">
        <f t="shared" si="1"/>
        <v>0</v>
      </c>
    </row>
    <row r="40" spans="1:6" ht="25.5" customHeight="1">
      <c r="A40" s="636" t="s">
        <v>655</v>
      </c>
      <c r="B40" s="587">
        <v>70</v>
      </c>
      <c r="C40" s="286" t="s">
        <v>595</v>
      </c>
      <c r="D40" s="588"/>
      <c r="E40" s="588">
        <v>70</v>
      </c>
      <c r="F40" s="53">
        <f t="shared" si="1"/>
        <v>0</v>
      </c>
    </row>
    <row r="41" spans="1:6" ht="18.75" customHeight="1">
      <c r="A41" s="637" t="s">
        <v>656</v>
      </c>
      <c r="B41" s="587">
        <v>1778</v>
      </c>
      <c r="C41" s="500" t="s">
        <v>595</v>
      </c>
      <c r="D41" s="588"/>
      <c r="E41" s="588">
        <v>1778</v>
      </c>
      <c r="F41" s="53">
        <f t="shared" si="1"/>
        <v>0</v>
      </c>
    </row>
    <row r="42" spans="1:6" ht="21" customHeight="1">
      <c r="A42" s="637" t="s">
        <v>657</v>
      </c>
      <c r="B42" s="587">
        <v>3810</v>
      </c>
      <c r="C42" s="500" t="s">
        <v>595</v>
      </c>
      <c r="D42" s="588"/>
      <c r="E42" s="588">
        <v>3810</v>
      </c>
      <c r="F42" s="53">
        <f t="shared" si="1"/>
        <v>0</v>
      </c>
    </row>
    <row r="43" spans="1:6" ht="21" customHeight="1">
      <c r="A43" s="651" t="s">
        <v>664</v>
      </c>
      <c r="B43" s="608">
        <v>250</v>
      </c>
      <c r="C43" s="652" t="s">
        <v>595</v>
      </c>
      <c r="D43" s="547"/>
      <c r="E43" s="547">
        <v>250</v>
      </c>
      <c r="F43" s="53">
        <f t="shared" si="1"/>
        <v>0</v>
      </c>
    </row>
    <row r="44" spans="1:6" ht="21" customHeight="1">
      <c r="A44" s="637"/>
      <c r="B44" s="587"/>
      <c r="C44" s="500"/>
      <c r="D44" s="588"/>
      <c r="E44" s="588"/>
      <c r="F44" s="53">
        <f t="shared" si="1"/>
        <v>0</v>
      </c>
    </row>
    <row r="45" spans="1:6" ht="21" customHeight="1">
      <c r="A45" s="637"/>
      <c r="B45" s="587"/>
      <c r="C45" s="500"/>
      <c r="D45" s="588"/>
      <c r="E45" s="588"/>
      <c r="F45" s="53">
        <f t="shared" si="1"/>
        <v>0</v>
      </c>
    </row>
    <row r="46" spans="1:6" ht="21" customHeight="1">
      <c r="A46" s="637"/>
      <c r="B46" s="587"/>
      <c r="C46" s="500"/>
      <c r="D46" s="588"/>
      <c r="E46" s="588"/>
      <c r="F46" s="53">
        <f t="shared" si="1"/>
        <v>0</v>
      </c>
    </row>
    <row r="47" spans="1:6" ht="21" customHeight="1">
      <c r="A47" s="638"/>
      <c r="B47" s="608"/>
      <c r="C47" s="500"/>
      <c r="D47" s="588"/>
      <c r="E47" s="547"/>
      <c r="F47" s="53">
        <f t="shared" si="1"/>
        <v>0</v>
      </c>
    </row>
    <row r="48" spans="1:6" ht="21" customHeight="1">
      <c r="A48" s="637"/>
      <c r="B48" s="587"/>
      <c r="C48" s="500"/>
      <c r="D48" s="588"/>
      <c r="E48" s="588"/>
      <c r="F48" s="53">
        <f t="shared" si="1"/>
        <v>0</v>
      </c>
    </row>
    <row r="49" spans="1:6" ht="21" customHeight="1">
      <c r="A49" s="637"/>
      <c r="B49" s="587"/>
      <c r="C49" s="500"/>
      <c r="D49" s="588"/>
      <c r="E49" s="588"/>
      <c r="F49" s="53">
        <f t="shared" si="1"/>
        <v>0</v>
      </c>
    </row>
    <row r="50" spans="1:6" ht="21" customHeight="1">
      <c r="A50" s="637"/>
      <c r="B50" s="587"/>
      <c r="C50" s="500"/>
      <c r="D50" s="588"/>
      <c r="E50" s="588"/>
      <c r="F50" s="53">
        <f t="shared" si="1"/>
        <v>0</v>
      </c>
    </row>
    <row r="51" spans="1:6" ht="21" customHeight="1">
      <c r="A51" s="637"/>
      <c r="B51" s="587"/>
      <c r="C51" s="500"/>
      <c r="D51" s="588"/>
      <c r="E51" s="588"/>
      <c r="F51" s="53">
        <f t="shared" si="1"/>
        <v>0</v>
      </c>
    </row>
    <row r="52" spans="1:6" ht="21" customHeight="1">
      <c r="A52" s="637"/>
      <c r="B52" s="587"/>
      <c r="C52" s="500"/>
      <c r="D52" s="588"/>
      <c r="E52" s="588"/>
      <c r="F52" s="53">
        <f t="shared" si="1"/>
        <v>0</v>
      </c>
    </row>
    <row r="53" spans="1:6" ht="16.5" customHeight="1" thickBot="1">
      <c r="A53" s="639"/>
      <c r="B53" s="609"/>
      <c r="C53" s="610"/>
      <c r="D53" s="611"/>
      <c r="E53" s="611"/>
      <c r="F53" s="612">
        <f t="shared" si="1"/>
        <v>0</v>
      </c>
    </row>
    <row r="54" spans="1:6" s="50" customFormat="1" ht="18" customHeight="1" thickBot="1">
      <c r="A54" s="102" t="s">
        <v>59</v>
      </c>
      <c r="B54" s="613">
        <f>SUM(B5:B53)</f>
        <v>50818</v>
      </c>
      <c r="C54" s="614"/>
      <c r="D54" s="613">
        <f>SUM(D5:D53)</f>
        <v>0</v>
      </c>
      <c r="E54" s="613">
        <f>SUM(E5:E53)</f>
        <v>50818</v>
      </c>
      <c r="F54" s="615">
        <f>SUM(F5:F33)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63" r:id="rId1"/>
  <headerFooter alignWithMargins="0">
    <oddHeader>&amp;R&amp;"Times New Roman CE,Félkövér dőlt"&amp;11 6. melléklet a  10/2016.(III.31.)  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7"/>
  <sheetViews>
    <sheetView workbookViewId="0" topLeftCell="A1">
      <selection activeCell="D13" sqref="D13"/>
    </sheetView>
  </sheetViews>
  <sheetFormatPr defaultColWidth="9.00390625" defaultRowHeight="12.75"/>
  <cols>
    <col min="1" max="1" width="60.6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37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4.75" customHeight="1">
      <c r="A1" s="670" t="s">
        <v>2</v>
      </c>
      <c r="B1" s="670"/>
      <c r="C1" s="670"/>
      <c r="D1" s="670"/>
      <c r="E1" s="670"/>
      <c r="F1" s="670"/>
    </row>
    <row r="2" spans="1:6" ht="23.25" customHeight="1" thickBot="1">
      <c r="A2" s="99"/>
      <c r="B2" s="47"/>
      <c r="C2" s="47"/>
      <c r="D2" s="47"/>
      <c r="E2" s="47"/>
      <c r="F2" s="42" t="s">
        <v>56</v>
      </c>
    </row>
    <row r="3" spans="1:6" s="39" customFormat="1" ht="48.75" customHeight="1" thickBot="1">
      <c r="A3" s="100" t="s">
        <v>63</v>
      </c>
      <c r="B3" s="101" t="s">
        <v>61</v>
      </c>
      <c r="C3" s="101" t="s">
        <v>62</v>
      </c>
      <c r="D3" s="101" t="s">
        <v>596</v>
      </c>
      <c r="E3" s="101" t="s">
        <v>610</v>
      </c>
      <c r="F3" s="43" t="s">
        <v>660</v>
      </c>
    </row>
    <row r="4" spans="1:6" s="47" customFormat="1" ht="15" customHeight="1" thickBot="1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46">
        <v>6</v>
      </c>
    </row>
    <row r="5" spans="1:6" ht="15.75" customHeight="1">
      <c r="A5" s="520" t="s">
        <v>598</v>
      </c>
      <c r="B5" s="57">
        <v>30057</v>
      </c>
      <c r="C5" s="286" t="s">
        <v>595</v>
      </c>
      <c r="D5" s="24"/>
      <c r="E5" s="24">
        <v>30057</v>
      </c>
      <c r="F5" s="53">
        <f>B5-D5-E5</f>
        <v>0</v>
      </c>
    </row>
    <row r="6" spans="1:6" ht="15.75" customHeight="1">
      <c r="A6" s="512" t="s">
        <v>599</v>
      </c>
      <c r="B6" s="492">
        <v>1270</v>
      </c>
      <c r="C6" s="497" t="s">
        <v>595</v>
      </c>
      <c r="D6" s="492"/>
      <c r="E6" s="24">
        <v>1270</v>
      </c>
      <c r="F6" s="53"/>
    </row>
    <row r="7" spans="1:6" ht="15.75" customHeight="1">
      <c r="A7" s="512" t="s">
        <v>600</v>
      </c>
      <c r="B7" s="492">
        <v>1270</v>
      </c>
      <c r="C7" s="497" t="s">
        <v>595</v>
      </c>
      <c r="D7" s="492"/>
      <c r="E7" s="24">
        <v>1270</v>
      </c>
      <c r="F7" s="597">
        <f aca="true" t="shared" si="0" ref="F7:F26">B7-D7-E7</f>
        <v>0</v>
      </c>
    </row>
    <row r="8" spans="1:6" ht="15.75" customHeight="1">
      <c r="A8" s="653" t="s">
        <v>666</v>
      </c>
      <c r="B8" s="620">
        <v>350</v>
      </c>
      <c r="C8" s="654" t="s">
        <v>595</v>
      </c>
      <c r="D8" s="620"/>
      <c r="E8" s="547">
        <v>350</v>
      </c>
      <c r="F8" s="53">
        <f t="shared" si="0"/>
        <v>0</v>
      </c>
    </row>
    <row r="9" spans="1:6" ht="15.75" customHeight="1">
      <c r="A9" s="501"/>
      <c r="B9" s="492"/>
      <c r="C9" s="497"/>
      <c r="D9" s="492"/>
      <c r="E9" s="492"/>
      <c r="F9" s="53">
        <f t="shared" si="0"/>
        <v>0</v>
      </c>
    </row>
    <row r="10" spans="1:6" ht="15.75" customHeight="1">
      <c r="A10" s="51"/>
      <c r="B10" s="52"/>
      <c r="C10" s="287"/>
      <c r="D10" s="52"/>
      <c r="E10" s="52"/>
      <c r="F10" s="53">
        <f t="shared" si="0"/>
        <v>0</v>
      </c>
    </row>
    <row r="11" spans="1:6" ht="15.75" customHeight="1">
      <c r="A11" s="51"/>
      <c r="B11" s="52"/>
      <c r="C11" s="287"/>
      <c r="D11" s="52"/>
      <c r="E11" s="52"/>
      <c r="F11" s="53">
        <f t="shared" si="0"/>
        <v>0</v>
      </c>
    </row>
    <row r="12" spans="1:6" ht="15.75" customHeight="1">
      <c r="A12" s="51"/>
      <c r="B12" s="52"/>
      <c r="C12" s="287"/>
      <c r="D12" s="52"/>
      <c r="E12" s="52"/>
      <c r="F12" s="53">
        <f t="shared" si="0"/>
        <v>0</v>
      </c>
    </row>
    <row r="13" spans="1:6" ht="15.75" customHeight="1">
      <c r="A13" s="616"/>
      <c r="B13" s="24"/>
      <c r="C13" s="286"/>
      <c r="D13" s="24"/>
      <c r="E13" s="24"/>
      <c r="F13" s="53">
        <f t="shared" si="0"/>
        <v>0</v>
      </c>
    </row>
    <row r="14" spans="1:6" ht="15.75" customHeight="1">
      <c r="A14" s="617"/>
      <c r="B14" s="24"/>
      <c r="C14" s="286"/>
      <c r="D14" s="24"/>
      <c r="E14" s="24"/>
      <c r="F14" s="53">
        <f t="shared" si="0"/>
        <v>0</v>
      </c>
    </row>
    <row r="15" spans="1:6" ht="15.75" customHeight="1">
      <c r="A15" s="618"/>
      <c r="B15" s="492"/>
      <c r="C15" s="497"/>
      <c r="D15" s="492"/>
      <c r="E15" s="492"/>
      <c r="F15" s="53">
        <f t="shared" si="0"/>
        <v>0</v>
      </c>
    </row>
    <row r="16" spans="1:6" ht="15.75" customHeight="1">
      <c r="A16" s="619"/>
      <c r="B16" s="492"/>
      <c r="C16" s="497"/>
      <c r="D16" s="492"/>
      <c r="E16" s="492"/>
      <c r="F16" s="53">
        <f t="shared" si="0"/>
        <v>0</v>
      </c>
    </row>
    <row r="17" spans="1:6" ht="15.75" customHeight="1">
      <c r="A17" s="501"/>
      <c r="B17" s="492"/>
      <c r="C17" s="497"/>
      <c r="D17" s="492"/>
      <c r="E17" s="492"/>
      <c r="F17" s="53">
        <f t="shared" si="0"/>
        <v>0</v>
      </c>
    </row>
    <row r="18" spans="1:6" ht="15.75" customHeight="1">
      <c r="A18" s="501"/>
      <c r="B18" s="620"/>
      <c r="C18" s="497"/>
      <c r="D18" s="492"/>
      <c r="E18" s="620"/>
      <c r="F18" s="53">
        <f t="shared" si="0"/>
        <v>0</v>
      </c>
    </row>
    <row r="19" spans="1:6" ht="15.75" customHeight="1">
      <c r="A19" s="51"/>
      <c r="B19" s="492"/>
      <c r="C19" s="497"/>
      <c r="D19" s="492"/>
      <c r="E19" s="492"/>
      <c r="F19" s="53">
        <f t="shared" si="0"/>
        <v>0</v>
      </c>
    </row>
    <row r="20" spans="1:6" ht="15.75" customHeight="1">
      <c r="A20" s="501"/>
      <c r="B20" s="620"/>
      <c r="C20" s="497"/>
      <c r="D20" s="492"/>
      <c r="E20" s="620"/>
      <c r="F20" s="53">
        <f t="shared" si="0"/>
        <v>0</v>
      </c>
    </row>
    <row r="21" spans="1:6" ht="15.75" customHeight="1">
      <c r="A21" s="501"/>
      <c r="B21" s="492"/>
      <c r="C21" s="497"/>
      <c r="D21" s="492"/>
      <c r="E21" s="492"/>
      <c r="F21" s="53">
        <f t="shared" si="0"/>
        <v>0</v>
      </c>
    </row>
    <row r="22" spans="1:6" ht="15.75" customHeight="1">
      <c r="A22" s="517"/>
      <c r="B22" s="496"/>
      <c r="C22" s="495"/>
      <c r="D22" s="496"/>
      <c r="E22" s="496"/>
      <c r="F22" s="54">
        <f t="shared" si="0"/>
        <v>0</v>
      </c>
    </row>
    <row r="23" spans="1:6" ht="15.75" customHeight="1">
      <c r="A23" s="517"/>
      <c r="B23" s="496"/>
      <c r="C23" s="495"/>
      <c r="D23" s="496"/>
      <c r="E23" s="496"/>
      <c r="F23" s="54">
        <f t="shared" si="0"/>
        <v>0</v>
      </c>
    </row>
    <row r="24" spans="1:6" ht="15.75" customHeight="1">
      <c r="A24" s="517"/>
      <c r="B24" s="496"/>
      <c r="C24" s="495"/>
      <c r="D24" s="496"/>
      <c r="E24" s="496"/>
      <c r="F24" s="54">
        <f t="shared" si="0"/>
        <v>0</v>
      </c>
    </row>
    <row r="25" spans="1:6" ht="15.75" customHeight="1">
      <c r="A25" s="517"/>
      <c r="B25" s="513"/>
      <c r="C25" s="514"/>
      <c r="D25" s="513"/>
      <c r="E25" s="513"/>
      <c r="F25" s="54">
        <f t="shared" si="0"/>
        <v>0</v>
      </c>
    </row>
    <row r="26" spans="1:6" ht="15.75" customHeight="1" thickBot="1">
      <c r="A26" s="517"/>
      <c r="B26" s="496"/>
      <c r="C26" s="495"/>
      <c r="D26" s="496"/>
      <c r="E26" s="496"/>
      <c r="F26" s="54">
        <f t="shared" si="0"/>
        <v>0</v>
      </c>
    </row>
    <row r="27" spans="1:6" s="50" customFormat="1" ht="18" customHeight="1" thickBot="1">
      <c r="A27" s="102" t="s">
        <v>59</v>
      </c>
      <c r="B27" s="103">
        <f>SUM(B5:B26)</f>
        <v>32947</v>
      </c>
      <c r="C27" s="88"/>
      <c r="D27" s="103">
        <f>SUM(D5:D26)</f>
        <v>0</v>
      </c>
      <c r="E27" s="103">
        <f>SUM(E5:E26)</f>
        <v>32947</v>
      </c>
      <c r="F27" s="55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0" r:id="rId1"/>
  <headerFooter alignWithMargins="0">
    <oddHeader xml:space="preserve">&amp;R&amp;"Times New Roman CE,Félkövér dőlt"&amp;12 &amp;11 7. melléklet a 10/2016.(III.31.)   önkormányzati rendelethez&amp;"Times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17">
    <tabColor rgb="FF92D050"/>
  </sheetPr>
  <dimension ref="A1:K158"/>
  <sheetViews>
    <sheetView zoomScaleSheetLayoutView="85" workbookViewId="0" topLeftCell="A1">
      <selection activeCell="F106" sqref="F106"/>
    </sheetView>
  </sheetViews>
  <sheetFormatPr defaultColWidth="9.00390625" defaultRowHeight="12.75"/>
  <cols>
    <col min="1" max="1" width="19.50390625" style="291" customWidth="1"/>
    <col min="2" max="2" width="72.00390625" style="292" customWidth="1"/>
    <col min="3" max="3" width="25.00390625" style="293" customWidth="1"/>
    <col min="4" max="16384" width="9.375" style="2" customWidth="1"/>
  </cols>
  <sheetData>
    <row r="1" spans="1:3" s="1" customFormat="1" ht="16.5" customHeight="1" thickBot="1">
      <c r="A1" s="113"/>
      <c r="B1" s="115"/>
      <c r="C1" s="138"/>
    </row>
    <row r="2" spans="1:3" s="63" customFormat="1" ht="21" customHeight="1">
      <c r="A2" s="234" t="s">
        <v>57</v>
      </c>
      <c r="B2" s="206" t="s">
        <v>160</v>
      </c>
      <c r="C2" s="208" t="s">
        <v>46</v>
      </c>
    </row>
    <row r="3" spans="1:3" s="63" customFormat="1" ht="16.5" thickBot="1">
      <c r="A3" s="116" t="s">
        <v>156</v>
      </c>
      <c r="B3" s="207" t="s">
        <v>338</v>
      </c>
      <c r="C3" s="534" t="s">
        <v>46</v>
      </c>
    </row>
    <row r="4" spans="1:3" s="64" customFormat="1" ht="15.75" customHeight="1" thickBot="1">
      <c r="A4" s="117"/>
      <c r="B4" s="117"/>
      <c r="C4" s="118" t="s">
        <v>47</v>
      </c>
    </row>
    <row r="5" spans="1:3" ht="13.5" thickBot="1">
      <c r="A5" s="235" t="s">
        <v>158</v>
      </c>
      <c r="B5" s="119" t="s">
        <v>48</v>
      </c>
      <c r="C5" s="209" t="s">
        <v>49</v>
      </c>
    </row>
    <row r="6" spans="1:3" s="56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56" customFormat="1" ht="15.75" customHeight="1" thickBot="1">
      <c r="A7" s="121"/>
      <c r="B7" s="122" t="s">
        <v>50</v>
      </c>
      <c r="C7" s="210"/>
    </row>
    <row r="8" spans="1:3" s="56" customFormat="1" ht="12" customHeight="1" thickBot="1">
      <c r="A8" s="32" t="s">
        <v>12</v>
      </c>
      <c r="B8" s="20" t="s">
        <v>185</v>
      </c>
      <c r="C8" s="152">
        <f>+C9+C10+C11+C12+C13+C14</f>
        <v>1079738</v>
      </c>
    </row>
    <row r="9" spans="1:3" s="65" customFormat="1" ht="12" customHeight="1">
      <c r="A9" s="260" t="s">
        <v>89</v>
      </c>
      <c r="B9" s="244" t="s">
        <v>186</v>
      </c>
      <c r="C9" s="284">
        <v>231988</v>
      </c>
    </row>
    <row r="10" spans="1:3" s="66" customFormat="1" ht="12" customHeight="1">
      <c r="A10" s="261" t="s">
        <v>90</v>
      </c>
      <c r="B10" s="245" t="s">
        <v>187</v>
      </c>
      <c r="C10" s="156">
        <v>217885</v>
      </c>
    </row>
    <row r="11" spans="1:3" s="66" customFormat="1" ht="12" customHeight="1">
      <c r="A11" s="261" t="s">
        <v>91</v>
      </c>
      <c r="B11" s="245" t="s">
        <v>188</v>
      </c>
      <c r="C11" s="156">
        <v>513102</v>
      </c>
    </row>
    <row r="12" spans="1:3" s="66" customFormat="1" ht="12" customHeight="1">
      <c r="A12" s="261" t="s">
        <v>92</v>
      </c>
      <c r="B12" s="245" t="s">
        <v>189</v>
      </c>
      <c r="C12" s="156">
        <v>25905</v>
      </c>
    </row>
    <row r="13" spans="1:3" s="66" customFormat="1" ht="12" customHeight="1">
      <c r="A13" s="261" t="s">
        <v>119</v>
      </c>
      <c r="B13" s="245" t="s">
        <v>540</v>
      </c>
      <c r="C13" s="156">
        <v>90858</v>
      </c>
    </row>
    <row r="14" spans="1:3" s="65" customFormat="1" ht="12" customHeight="1" thickBot="1">
      <c r="A14" s="262" t="s">
        <v>93</v>
      </c>
      <c r="B14" s="246" t="s">
        <v>480</v>
      </c>
      <c r="C14" s="153"/>
    </row>
    <row r="15" spans="1:3" s="65" customFormat="1" ht="12" customHeight="1" thickBot="1">
      <c r="A15" s="32" t="s">
        <v>13</v>
      </c>
      <c r="B15" s="147" t="s">
        <v>190</v>
      </c>
      <c r="C15" s="152">
        <f>+C16+C17+C18+C19+C20</f>
        <v>247380</v>
      </c>
    </row>
    <row r="16" spans="1:3" s="65" customFormat="1" ht="12" customHeight="1">
      <c r="A16" s="260" t="s">
        <v>95</v>
      </c>
      <c r="B16" s="244" t="s">
        <v>191</v>
      </c>
      <c r="C16" s="154"/>
    </row>
    <row r="17" spans="1:3" s="65" customFormat="1" ht="12" customHeight="1">
      <c r="A17" s="261" t="s">
        <v>96</v>
      </c>
      <c r="B17" s="245" t="s">
        <v>192</v>
      </c>
      <c r="C17" s="153"/>
    </row>
    <row r="18" spans="1:3" s="65" customFormat="1" ht="12" customHeight="1">
      <c r="A18" s="261" t="s">
        <v>97</v>
      </c>
      <c r="B18" s="245" t="s">
        <v>360</v>
      </c>
      <c r="C18" s="153"/>
    </row>
    <row r="19" spans="1:3" s="65" customFormat="1" ht="12" customHeight="1">
      <c r="A19" s="261" t="s">
        <v>98</v>
      </c>
      <c r="B19" s="245" t="s">
        <v>361</v>
      </c>
      <c r="C19" s="153"/>
    </row>
    <row r="20" spans="1:3" s="65" customFormat="1" ht="12" customHeight="1">
      <c r="A20" s="261" t="s">
        <v>99</v>
      </c>
      <c r="B20" s="245" t="s">
        <v>193</v>
      </c>
      <c r="C20" s="570">
        <v>247380</v>
      </c>
    </row>
    <row r="21" spans="1:3" s="66" customFormat="1" ht="12" customHeight="1" thickBot="1">
      <c r="A21" s="262" t="s">
        <v>108</v>
      </c>
      <c r="B21" s="246" t="s">
        <v>194</v>
      </c>
      <c r="C21" s="233"/>
    </row>
    <row r="22" spans="1:3" s="66" customFormat="1" ht="12" customHeight="1" thickBot="1">
      <c r="A22" s="32" t="s">
        <v>14</v>
      </c>
      <c r="B22" s="20" t="s">
        <v>195</v>
      </c>
      <c r="C22" s="152">
        <f>+C23+C24+C25+C26+C27</f>
        <v>0</v>
      </c>
    </row>
    <row r="23" spans="1:3" s="66" customFormat="1" ht="12" customHeight="1">
      <c r="A23" s="260" t="s">
        <v>78</v>
      </c>
      <c r="B23" s="244" t="s">
        <v>196</v>
      </c>
      <c r="C23" s="543"/>
    </row>
    <row r="24" spans="1:3" s="65" customFormat="1" ht="12" customHeight="1">
      <c r="A24" s="261" t="s">
        <v>79</v>
      </c>
      <c r="B24" s="245" t="s">
        <v>197</v>
      </c>
      <c r="C24" s="156"/>
    </row>
    <row r="25" spans="1:3" s="66" customFormat="1" ht="12" customHeight="1">
      <c r="A25" s="261" t="s">
        <v>80</v>
      </c>
      <c r="B25" s="245" t="s">
        <v>362</v>
      </c>
      <c r="C25" s="156"/>
    </row>
    <row r="26" spans="1:3" s="66" customFormat="1" ht="12" customHeight="1">
      <c r="A26" s="261" t="s">
        <v>81</v>
      </c>
      <c r="B26" s="245" t="s">
        <v>363</v>
      </c>
      <c r="C26" s="156"/>
    </row>
    <row r="27" spans="1:3" s="66" customFormat="1" ht="12" customHeight="1">
      <c r="A27" s="261" t="s">
        <v>131</v>
      </c>
      <c r="B27" s="245" t="s">
        <v>198</v>
      </c>
      <c r="C27" s="156"/>
    </row>
    <row r="28" spans="1:3" s="66" customFormat="1" ht="12" customHeight="1" thickBot="1">
      <c r="A28" s="262" t="s">
        <v>132</v>
      </c>
      <c r="B28" s="246" t="s">
        <v>199</v>
      </c>
      <c r="C28" s="233"/>
    </row>
    <row r="29" spans="1:3" s="66" customFormat="1" ht="12" customHeight="1" thickBot="1">
      <c r="A29" s="32" t="s">
        <v>133</v>
      </c>
      <c r="B29" s="20" t="s">
        <v>200</v>
      </c>
      <c r="C29" s="157">
        <f>+C30+C34+C35+C36</f>
        <v>303760</v>
      </c>
    </row>
    <row r="30" spans="1:3" s="66" customFormat="1" ht="12" customHeight="1">
      <c r="A30" s="260" t="s">
        <v>201</v>
      </c>
      <c r="B30" s="244" t="s">
        <v>541</v>
      </c>
      <c r="C30" s="239">
        <f>SUM(C31:C33)</f>
        <v>263940</v>
      </c>
    </row>
    <row r="31" spans="1:3" s="66" customFormat="1" ht="12" customHeight="1">
      <c r="A31" s="261" t="s">
        <v>202</v>
      </c>
      <c r="B31" s="245" t="s">
        <v>207</v>
      </c>
      <c r="C31" s="153">
        <v>72800</v>
      </c>
    </row>
    <row r="32" spans="1:3" s="66" customFormat="1" ht="12" customHeight="1">
      <c r="A32" s="261" t="s">
        <v>203</v>
      </c>
      <c r="B32" s="245" t="s">
        <v>577</v>
      </c>
      <c r="C32" s="153">
        <v>191000</v>
      </c>
    </row>
    <row r="33" spans="1:3" s="66" customFormat="1" ht="12" customHeight="1">
      <c r="A33" s="261" t="s">
        <v>482</v>
      </c>
      <c r="B33" s="245" t="s">
        <v>574</v>
      </c>
      <c r="C33" s="156">
        <v>140</v>
      </c>
    </row>
    <row r="34" spans="1:3" s="66" customFormat="1" ht="12" customHeight="1">
      <c r="A34" s="261" t="s">
        <v>204</v>
      </c>
      <c r="B34" s="245" t="s">
        <v>209</v>
      </c>
      <c r="C34" s="153">
        <v>26200</v>
      </c>
    </row>
    <row r="35" spans="1:3" s="66" customFormat="1" ht="12" customHeight="1">
      <c r="A35" s="261" t="s">
        <v>205</v>
      </c>
      <c r="B35" s="245" t="s">
        <v>210</v>
      </c>
      <c r="C35" s="153">
        <v>5620</v>
      </c>
    </row>
    <row r="36" spans="1:3" s="66" customFormat="1" ht="12" customHeight="1" thickBot="1">
      <c r="A36" s="262" t="s">
        <v>206</v>
      </c>
      <c r="B36" s="246" t="s">
        <v>211</v>
      </c>
      <c r="C36" s="233">
        <v>8000</v>
      </c>
    </row>
    <row r="37" spans="1:3" s="66" customFormat="1" ht="12" customHeight="1" thickBot="1">
      <c r="A37" s="32" t="s">
        <v>16</v>
      </c>
      <c r="B37" s="20" t="s">
        <v>484</v>
      </c>
      <c r="C37" s="152">
        <f>SUM(C38:C48)</f>
        <v>44699</v>
      </c>
    </row>
    <row r="38" spans="1:3" s="66" customFormat="1" ht="12" customHeight="1">
      <c r="A38" s="260" t="s">
        <v>82</v>
      </c>
      <c r="B38" s="244" t="s">
        <v>214</v>
      </c>
      <c r="C38" s="284">
        <v>12000</v>
      </c>
    </row>
    <row r="39" spans="1:3" s="66" customFormat="1" ht="12" customHeight="1">
      <c r="A39" s="261" t="s">
        <v>83</v>
      </c>
      <c r="B39" s="245" t="s">
        <v>215</v>
      </c>
      <c r="C39" s="156">
        <v>17170</v>
      </c>
    </row>
    <row r="40" spans="1:3" s="66" customFormat="1" ht="12" customHeight="1">
      <c r="A40" s="261" t="s">
        <v>84</v>
      </c>
      <c r="B40" s="245" t="s">
        <v>216</v>
      </c>
      <c r="C40" s="156">
        <v>6757</v>
      </c>
    </row>
    <row r="41" spans="1:3" s="66" customFormat="1" ht="12" customHeight="1">
      <c r="A41" s="261" t="s">
        <v>135</v>
      </c>
      <c r="B41" s="245" t="s">
        <v>217</v>
      </c>
      <c r="C41" s="156">
        <v>209</v>
      </c>
    </row>
    <row r="42" spans="1:3" s="66" customFormat="1" ht="12" customHeight="1">
      <c r="A42" s="261" t="s">
        <v>136</v>
      </c>
      <c r="B42" s="245" t="s">
        <v>218</v>
      </c>
      <c r="C42" s="156"/>
    </row>
    <row r="43" spans="1:3" s="66" customFormat="1" ht="12" customHeight="1">
      <c r="A43" s="261" t="s">
        <v>137</v>
      </c>
      <c r="B43" s="245" t="s">
        <v>219</v>
      </c>
      <c r="C43" s="645">
        <v>7753</v>
      </c>
    </row>
    <row r="44" spans="1:3" s="66" customFormat="1" ht="12" customHeight="1">
      <c r="A44" s="261" t="s">
        <v>138</v>
      </c>
      <c r="B44" s="245" t="s">
        <v>220</v>
      </c>
      <c r="C44" s="156"/>
    </row>
    <row r="45" spans="1:3" s="66" customFormat="1" ht="12" customHeight="1">
      <c r="A45" s="261" t="s">
        <v>139</v>
      </c>
      <c r="B45" s="245" t="s">
        <v>221</v>
      </c>
      <c r="C45" s="156">
        <v>10</v>
      </c>
    </row>
    <row r="46" spans="1:3" s="66" customFormat="1" ht="12" customHeight="1">
      <c r="A46" s="261" t="s">
        <v>212</v>
      </c>
      <c r="B46" s="245" t="s">
        <v>222</v>
      </c>
      <c r="C46" s="156"/>
    </row>
    <row r="47" spans="1:3" s="66" customFormat="1" ht="12" customHeight="1">
      <c r="A47" s="262" t="s">
        <v>213</v>
      </c>
      <c r="B47" s="246" t="s">
        <v>485</v>
      </c>
      <c r="C47" s="233"/>
    </row>
    <row r="48" spans="1:3" s="66" customFormat="1" ht="12" customHeight="1" thickBot="1">
      <c r="A48" s="262" t="s">
        <v>486</v>
      </c>
      <c r="B48" s="246" t="s">
        <v>223</v>
      </c>
      <c r="C48" s="233">
        <v>800</v>
      </c>
    </row>
    <row r="49" spans="1:3" s="66" customFormat="1" ht="12" customHeight="1" thickBot="1">
      <c r="A49" s="32" t="s">
        <v>17</v>
      </c>
      <c r="B49" s="20" t="s">
        <v>224</v>
      </c>
      <c r="C49" s="152">
        <f>SUM(C50:C54)</f>
        <v>2774</v>
      </c>
    </row>
    <row r="50" spans="1:3" s="66" customFormat="1" ht="12" customHeight="1">
      <c r="A50" s="260" t="s">
        <v>85</v>
      </c>
      <c r="B50" s="244" t="s">
        <v>228</v>
      </c>
      <c r="C50" s="284"/>
    </row>
    <row r="51" spans="1:3" s="66" customFormat="1" ht="12" customHeight="1">
      <c r="A51" s="261" t="s">
        <v>86</v>
      </c>
      <c r="B51" s="245" t="s">
        <v>229</v>
      </c>
      <c r="C51" s="645">
        <v>2774</v>
      </c>
    </row>
    <row r="52" spans="1:3" s="66" customFormat="1" ht="12" customHeight="1">
      <c r="A52" s="261" t="s">
        <v>225</v>
      </c>
      <c r="B52" s="245" t="s">
        <v>230</v>
      </c>
      <c r="C52" s="156"/>
    </row>
    <row r="53" spans="1:3" s="66" customFormat="1" ht="12" customHeight="1">
      <c r="A53" s="261" t="s">
        <v>226</v>
      </c>
      <c r="B53" s="245" t="s">
        <v>231</v>
      </c>
      <c r="C53" s="156"/>
    </row>
    <row r="54" spans="1:3" s="66" customFormat="1" ht="12" customHeight="1" thickBot="1">
      <c r="A54" s="262" t="s">
        <v>227</v>
      </c>
      <c r="B54" s="246" t="s">
        <v>232</v>
      </c>
      <c r="C54" s="233"/>
    </row>
    <row r="55" spans="1:3" s="66" customFormat="1" ht="12" customHeight="1" thickBot="1">
      <c r="A55" s="32" t="s">
        <v>140</v>
      </c>
      <c r="B55" s="20" t="s">
        <v>233</v>
      </c>
      <c r="C55" s="152">
        <f>SUM(C56:C58)</f>
        <v>12516</v>
      </c>
    </row>
    <row r="56" spans="1:3" s="66" customFormat="1" ht="12" customHeight="1">
      <c r="A56" s="260" t="s">
        <v>87</v>
      </c>
      <c r="B56" s="244" t="s">
        <v>234</v>
      </c>
      <c r="C56" s="154"/>
    </row>
    <row r="57" spans="1:3" s="66" customFormat="1" ht="12" customHeight="1">
      <c r="A57" s="261" t="s">
        <v>88</v>
      </c>
      <c r="B57" s="245" t="s">
        <v>364</v>
      </c>
      <c r="C57" s="156">
        <v>3366</v>
      </c>
    </row>
    <row r="58" spans="1:3" s="66" customFormat="1" ht="12" customHeight="1">
      <c r="A58" s="261" t="s">
        <v>237</v>
      </c>
      <c r="B58" s="245" t="s">
        <v>235</v>
      </c>
      <c r="C58" s="156">
        <v>9150</v>
      </c>
    </row>
    <row r="59" spans="1:3" s="66" customFormat="1" ht="12" customHeight="1" thickBot="1">
      <c r="A59" s="262" t="s">
        <v>238</v>
      </c>
      <c r="B59" s="246" t="s">
        <v>236</v>
      </c>
      <c r="C59" s="155"/>
    </row>
    <row r="60" spans="1:3" s="66" customFormat="1" ht="12" customHeight="1" thickBot="1">
      <c r="A60" s="32" t="s">
        <v>19</v>
      </c>
      <c r="B60" s="147" t="s">
        <v>239</v>
      </c>
      <c r="C60" s="152">
        <f>SUM(C61:C63)</f>
        <v>0</v>
      </c>
    </row>
    <row r="61" spans="1:3" s="66" customFormat="1" ht="12" customHeight="1">
      <c r="A61" s="260" t="s">
        <v>141</v>
      </c>
      <c r="B61" s="244" t="s">
        <v>241</v>
      </c>
      <c r="C61" s="156"/>
    </row>
    <row r="62" spans="1:3" s="66" customFormat="1" ht="12" customHeight="1">
      <c r="A62" s="261" t="s">
        <v>142</v>
      </c>
      <c r="B62" s="245" t="s">
        <v>365</v>
      </c>
      <c r="C62" s="156"/>
    </row>
    <row r="63" spans="1:3" s="66" customFormat="1" ht="12" customHeight="1">
      <c r="A63" s="261" t="s">
        <v>165</v>
      </c>
      <c r="B63" s="245" t="s">
        <v>242</v>
      </c>
      <c r="C63" s="156"/>
    </row>
    <row r="64" spans="1:3" s="66" customFormat="1" ht="12" customHeight="1" thickBot="1">
      <c r="A64" s="262" t="s">
        <v>240</v>
      </c>
      <c r="B64" s="246" t="s">
        <v>243</v>
      </c>
      <c r="C64" s="156"/>
    </row>
    <row r="65" spans="1:3" s="66" customFormat="1" ht="12" customHeight="1" thickBot="1">
      <c r="A65" s="32" t="s">
        <v>20</v>
      </c>
      <c r="B65" s="20" t="s">
        <v>244</v>
      </c>
      <c r="C65" s="157">
        <f>+C8+C15+C22+C29+C37+C49+C55+C60</f>
        <v>1690867</v>
      </c>
    </row>
    <row r="66" spans="1:3" s="66" customFormat="1" ht="12" customHeight="1" thickBot="1">
      <c r="A66" s="263" t="s">
        <v>334</v>
      </c>
      <c r="B66" s="147" t="s">
        <v>246</v>
      </c>
      <c r="C66" s="152">
        <f>SUM(C67:C69)</f>
        <v>110000</v>
      </c>
    </row>
    <row r="67" spans="1:3" s="66" customFormat="1" ht="12" customHeight="1">
      <c r="A67" s="260" t="s">
        <v>277</v>
      </c>
      <c r="B67" s="244" t="s">
        <v>247</v>
      </c>
      <c r="C67" s="156">
        <v>10000</v>
      </c>
    </row>
    <row r="68" spans="1:3" s="66" customFormat="1" ht="12" customHeight="1">
      <c r="A68" s="261" t="s">
        <v>286</v>
      </c>
      <c r="B68" s="245" t="s">
        <v>248</v>
      </c>
      <c r="C68" s="156">
        <v>100000</v>
      </c>
    </row>
    <row r="69" spans="1:3" s="66" customFormat="1" ht="12" customHeight="1" thickBot="1">
      <c r="A69" s="262" t="s">
        <v>287</v>
      </c>
      <c r="B69" s="247" t="s">
        <v>249</v>
      </c>
      <c r="C69" s="156"/>
    </row>
    <row r="70" spans="1:3" s="66" customFormat="1" ht="12" customHeight="1" thickBot="1">
      <c r="A70" s="263" t="s">
        <v>250</v>
      </c>
      <c r="B70" s="147" t="s">
        <v>251</v>
      </c>
      <c r="C70" s="152">
        <f>SUM(C71:C74)</f>
        <v>0</v>
      </c>
    </row>
    <row r="71" spans="1:3" s="66" customFormat="1" ht="12" customHeight="1">
      <c r="A71" s="260" t="s">
        <v>120</v>
      </c>
      <c r="B71" s="244" t="s">
        <v>252</v>
      </c>
      <c r="C71" s="156"/>
    </row>
    <row r="72" spans="1:3" s="66" customFormat="1" ht="12" customHeight="1">
      <c r="A72" s="261" t="s">
        <v>121</v>
      </c>
      <c r="B72" s="245" t="s">
        <v>253</v>
      </c>
      <c r="C72" s="156"/>
    </row>
    <row r="73" spans="1:3" s="66" customFormat="1" ht="12" customHeight="1">
      <c r="A73" s="261" t="s">
        <v>278</v>
      </c>
      <c r="B73" s="245" t="s">
        <v>254</v>
      </c>
      <c r="C73" s="156"/>
    </row>
    <row r="74" spans="1:3" s="66" customFormat="1" ht="12" customHeight="1" thickBot="1">
      <c r="A74" s="262" t="s">
        <v>279</v>
      </c>
      <c r="B74" s="246" t="s">
        <v>255</v>
      </c>
      <c r="C74" s="156"/>
    </row>
    <row r="75" spans="1:3" s="66" customFormat="1" ht="12" customHeight="1" thickBot="1">
      <c r="A75" s="263" t="s">
        <v>256</v>
      </c>
      <c r="B75" s="147" t="s">
        <v>257</v>
      </c>
      <c r="C75" s="152">
        <f>SUM(C76:C77)</f>
        <v>254955</v>
      </c>
    </row>
    <row r="76" spans="1:3" s="66" customFormat="1" ht="12" customHeight="1">
      <c r="A76" s="260" t="s">
        <v>280</v>
      </c>
      <c r="B76" s="244" t="s">
        <v>258</v>
      </c>
      <c r="C76" s="156">
        <v>254955</v>
      </c>
    </row>
    <row r="77" spans="1:3" s="66" customFormat="1" ht="12" customHeight="1" thickBot="1">
      <c r="A77" s="262" t="s">
        <v>281</v>
      </c>
      <c r="B77" s="246" t="s">
        <v>259</v>
      </c>
      <c r="C77" s="156"/>
    </row>
    <row r="78" spans="1:3" s="65" customFormat="1" ht="12" customHeight="1" thickBot="1">
      <c r="A78" s="263" t="s">
        <v>260</v>
      </c>
      <c r="B78" s="147" t="s">
        <v>261</v>
      </c>
      <c r="C78" s="152">
        <f>SUM(C79:C81)</f>
        <v>0</v>
      </c>
    </row>
    <row r="79" spans="1:3" s="66" customFormat="1" ht="12" customHeight="1">
      <c r="A79" s="260" t="s">
        <v>282</v>
      </c>
      <c r="B79" s="244" t="s">
        <v>262</v>
      </c>
      <c r="C79" s="156"/>
    </row>
    <row r="80" spans="1:3" s="66" customFormat="1" ht="12" customHeight="1">
      <c r="A80" s="261" t="s">
        <v>283</v>
      </c>
      <c r="B80" s="245" t="s">
        <v>263</v>
      </c>
      <c r="C80" s="156"/>
    </row>
    <row r="81" spans="1:3" s="66" customFormat="1" ht="12" customHeight="1" thickBot="1">
      <c r="A81" s="262" t="s">
        <v>284</v>
      </c>
      <c r="B81" s="246" t="s">
        <v>264</v>
      </c>
      <c r="C81" s="156"/>
    </row>
    <row r="82" spans="1:3" s="66" customFormat="1" ht="12" customHeight="1" thickBot="1">
      <c r="A82" s="263" t="s">
        <v>265</v>
      </c>
      <c r="B82" s="147" t="s">
        <v>285</v>
      </c>
      <c r="C82" s="152">
        <f>SUM(C83:C86)</f>
        <v>0</v>
      </c>
    </row>
    <row r="83" spans="1:3" s="66" customFormat="1" ht="12" customHeight="1">
      <c r="A83" s="264" t="s">
        <v>266</v>
      </c>
      <c r="B83" s="244" t="s">
        <v>267</v>
      </c>
      <c r="C83" s="156"/>
    </row>
    <row r="84" spans="1:3" s="66" customFormat="1" ht="12" customHeight="1">
      <c r="A84" s="265" t="s">
        <v>268</v>
      </c>
      <c r="B84" s="245" t="s">
        <v>269</v>
      </c>
      <c r="C84" s="156"/>
    </row>
    <row r="85" spans="1:3" s="66" customFormat="1" ht="12" customHeight="1">
      <c r="A85" s="265" t="s">
        <v>270</v>
      </c>
      <c r="B85" s="245" t="s">
        <v>271</v>
      </c>
      <c r="C85" s="156"/>
    </row>
    <row r="86" spans="1:3" s="65" customFormat="1" ht="12" customHeight="1" thickBot="1">
      <c r="A86" s="266" t="s">
        <v>272</v>
      </c>
      <c r="B86" s="246" t="s">
        <v>273</v>
      </c>
      <c r="C86" s="156"/>
    </row>
    <row r="87" spans="1:3" s="65" customFormat="1" ht="12" customHeight="1" thickBot="1">
      <c r="A87" s="263" t="s">
        <v>274</v>
      </c>
      <c r="B87" s="147" t="s">
        <v>489</v>
      </c>
      <c r="C87" s="285"/>
    </row>
    <row r="88" spans="1:3" s="65" customFormat="1" ht="12" customHeight="1" thickBot="1">
      <c r="A88" s="263" t="s">
        <v>542</v>
      </c>
      <c r="B88" s="147" t="s">
        <v>275</v>
      </c>
      <c r="C88" s="285"/>
    </row>
    <row r="89" spans="1:3" s="65" customFormat="1" ht="12" customHeight="1" thickBot="1">
      <c r="A89" s="263" t="s">
        <v>543</v>
      </c>
      <c r="B89" s="251" t="s">
        <v>490</v>
      </c>
      <c r="C89" s="157">
        <f>+C66+C70+C75+C78+C82+C88+C87</f>
        <v>364955</v>
      </c>
    </row>
    <row r="90" spans="1:3" s="65" customFormat="1" ht="12" customHeight="1" thickBot="1">
      <c r="A90" s="267" t="s">
        <v>544</v>
      </c>
      <c r="B90" s="252" t="s">
        <v>545</v>
      </c>
      <c r="C90" s="157">
        <f>+C65+C89</f>
        <v>2055822</v>
      </c>
    </row>
    <row r="91" spans="1:3" s="66" customFormat="1" ht="15" customHeight="1" thickBot="1">
      <c r="A91" s="127"/>
      <c r="B91" s="128"/>
      <c r="C91" s="215"/>
    </row>
    <row r="92" spans="1:3" s="56" customFormat="1" ht="16.5" customHeight="1" thickBot="1">
      <c r="A92" s="131"/>
      <c r="B92" s="132" t="s">
        <v>51</v>
      </c>
      <c r="C92" s="217"/>
    </row>
    <row r="93" spans="1:3" s="67" customFormat="1" ht="12" customHeight="1" thickBot="1">
      <c r="A93" s="236" t="s">
        <v>12</v>
      </c>
      <c r="B93" s="26" t="s">
        <v>556</v>
      </c>
      <c r="C93" s="151">
        <f>+C94+C95+C96+C97+C98+C111</f>
        <v>727181</v>
      </c>
    </row>
    <row r="94" spans="1:3" ht="12" customHeight="1">
      <c r="A94" s="268" t="s">
        <v>89</v>
      </c>
      <c r="B94" s="9" t="s">
        <v>43</v>
      </c>
      <c r="C94" s="592">
        <v>205718</v>
      </c>
    </row>
    <row r="95" spans="1:3" ht="12" customHeight="1">
      <c r="A95" s="261" t="s">
        <v>90</v>
      </c>
      <c r="B95" s="7" t="s">
        <v>143</v>
      </c>
      <c r="C95" s="156">
        <v>32046</v>
      </c>
    </row>
    <row r="96" spans="1:3" ht="12" customHeight="1">
      <c r="A96" s="261" t="s">
        <v>91</v>
      </c>
      <c r="B96" s="7" t="s">
        <v>118</v>
      </c>
      <c r="C96" s="542">
        <v>203845</v>
      </c>
    </row>
    <row r="97" spans="1:3" ht="12" customHeight="1">
      <c r="A97" s="261" t="s">
        <v>92</v>
      </c>
      <c r="B97" s="10" t="s">
        <v>144</v>
      </c>
      <c r="C97" s="233">
        <v>52365</v>
      </c>
    </row>
    <row r="98" spans="1:3" ht="12" customHeight="1">
      <c r="A98" s="261" t="s">
        <v>103</v>
      </c>
      <c r="B98" s="18" t="s">
        <v>145</v>
      </c>
      <c r="C98" s="542">
        <v>153522</v>
      </c>
    </row>
    <row r="99" spans="1:3" ht="12" customHeight="1">
      <c r="A99" s="261" t="s">
        <v>93</v>
      </c>
      <c r="B99" s="7" t="s">
        <v>546</v>
      </c>
      <c r="C99" s="542">
        <v>6599</v>
      </c>
    </row>
    <row r="100" spans="1:3" ht="12" customHeight="1">
      <c r="A100" s="261" t="s">
        <v>94</v>
      </c>
      <c r="B100" s="95" t="s">
        <v>494</v>
      </c>
      <c r="C100" s="233"/>
    </row>
    <row r="101" spans="1:3" ht="12" customHeight="1">
      <c r="A101" s="261" t="s">
        <v>104</v>
      </c>
      <c r="B101" s="95" t="s">
        <v>495</v>
      </c>
      <c r="C101" s="233"/>
    </row>
    <row r="102" spans="1:3" ht="12" customHeight="1">
      <c r="A102" s="261" t="s">
        <v>105</v>
      </c>
      <c r="B102" s="95" t="s">
        <v>291</v>
      </c>
      <c r="C102" s="233"/>
    </row>
    <row r="103" spans="1:3" ht="12" customHeight="1">
      <c r="A103" s="261" t="s">
        <v>106</v>
      </c>
      <c r="B103" s="96" t="s">
        <v>292</v>
      </c>
      <c r="C103" s="233"/>
    </row>
    <row r="104" spans="1:3" ht="12" customHeight="1">
      <c r="A104" s="261" t="s">
        <v>107</v>
      </c>
      <c r="B104" s="96" t="s">
        <v>293</v>
      </c>
      <c r="C104" s="233"/>
    </row>
    <row r="105" spans="1:3" ht="12" customHeight="1">
      <c r="A105" s="261" t="s">
        <v>109</v>
      </c>
      <c r="B105" s="95" t="s">
        <v>294</v>
      </c>
      <c r="C105" s="542">
        <v>111578</v>
      </c>
    </row>
    <row r="106" spans="1:3" ht="12" customHeight="1">
      <c r="A106" s="261" t="s">
        <v>146</v>
      </c>
      <c r="B106" s="95" t="s">
        <v>295</v>
      </c>
      <c r="C106" s="233"/>
    </row>
    <row r="107" spans="1:3" ht="12" customHeight="1">
      <c r="A107" s="261" t="s">
        <v>289</v>
      </c>
      <c r="B107" s="96" t="s">
        <v>296</v>
      </c>
      <c r="C107" s="233"/>
    </row>
    <row r="108" spans="1:3" ht="12" customHeight="1">
      <c r="A108" s="269" t="s">
        <v>290</v>
      </c>
      <c r="B108" s="97" t="s">
        <v>297</v>
      </c>
      <c r="C108" s="233"/>
    </row>
    <row r="109" spans="1:3" ht="12" customHeight="1">
      <c r="A109" s="261" t="s">
        <v>496</v>
      </c>
      <c r="B109" s="97" t="s">
        <v>298</v>
      </c>
      <c r="C109" s="233"/>
    </row>
    <row r="110" spans="1:3" ht="12" customHeight="1">
      <c r="A110" s="261" t="s">
        <v>497</v>
      </c>
      <c r="B110" s="96" t="s">
        <v>299</v>
      </c>
      <c r="C110" s="645">
        <v>35345</v>
      </c>
    </row>
    <row r="111" spans="1:3" ht="12" customHeight="1">
      <c r="A111" s="261" t="s">
        <v>498</v>
      </c>
      <c r="B111" s="10" t="s">
        <v>44</v>
      </c>
      <c r="C111" s="156">
        <f>SUM(C112:C113)</f>
        <v>79685</v>
      </c>
    </row>
    <row r="112" spans="1:3" ht="12" customHeight="1">
      <c r="A112" s="262" t="s">
        <v>499</v>
      </c>
      <c r="B112" s="7" t="s">
        <v>547</v>
      </c>
      <c r="C112" s="542">
        <v>12725</v>
      </c>
    </row>
    <row r="113" spans="1:3" ht="12" customHeight="1" thickBot="1">
      <c r="A113" s="270" t="s">
        <v>501</v>
      </c>
      <c r="B113" s="98" t="s">
        <v>548</v>
      </c>
      <c r="C113" s="647">
        <v>66960</v>
      </c>
    </row>
    <row r="114" spans="1:3" ht="12" customHeight="1" thickBot="1">
      <c r="A114" s="32" t="s">
        <v>13</v>
      </c>
      <c r="B114" s="25" t="s">
        <v>300</v>
      </c>
      <c r="C114" s="152">
        <f>+C115+C117+C119</f>
        <v>67440</v>
      </c>
    </row>
    <row r="115" spans="1:3" ht="12" customHeight="1">
      <c r="A115" s="260" t="s">
        <v>95</v>
      </c>
      <c r="B115" s="7" t="s">
        <v>163</v>
      </c>
      <c r="C115" s="543">
        <v>24665</v>
      </c>
    </row>
    <row r="116" spans="1:3" ht="12" customHeight="1">
      <c r="A116" s="260" t="s">
        <v>96</v>
      </c>
      <c r="B116" s="11" t="s">
        <v>304</v>
      </c>
      <c r="C116" s="284"/>
    </row>
    <row r="117" spans="1:3" ht="12" customHeight="1">
      <c r="A117" s="260" t="s">
        <v>97</v>
      </c>
      <c r="B117" s="11" t="s">
        <v>147</v>
      </c>
      <c r="C117" s="156">
        <v>32597</v>
      </c>
    </row>
    <row r="118" spans="1:3" ht="12" customHeight="1">
      <c r="A118" s="260" t="s">
        <v>98</v>
      </c>
      <c r="B118" s="11" t="s">
        <v>305</v>
      </c>
      <c r="C118" s="596"/>
    </row>
    <row r="119" spans="1:3" ht="12" customHeight="1">
      <c r="A119" s="260" t="s">
        <v>99</v>
      </c>
      <c r="B119" s="149" t="s">
        <v>166</v>
      </c>
      <c r="C119" s="546">
        <v>10178</v>
      </c>
    </row>
    <row r="120" spans="1:3" ht="12" customHeight="1">
      <c r="A120" s="260" t="s">
        <v>108</v>
      </c>
      <c r="B120" s="148" t="s">
        <v>366</v>
      </c>
      <c r="C120" s="140"/>
    </row>
    <row r="121" spans="1:3" ht="12" customHeight="1">
      <c r="A121" s="260" t="s">
        <v>110</v>
      </c>
      <c r="B121" s="240" t="s">
        <v>310</v>
      </c>
      <c r="C121" s="140"/>
    </row>
    <row r="122" spans="1:3" ht="12" customHeight="1">
      <c r="A122" s="260" t="s">
        <v>148</v>
      </c>
      <c r="B122" s="96" t="s">
        <v>293</v>
      </c>
      <c r="C122" s="140"/>
    </row>
    <row r="123" spans="1:3" ht="12" customHeight="1">
      <c r="A123" s="260" t="s">
        <v>149</v>
      </c>
      <c r="B123" s="96" t="s">
        <v>309</v>
      </c>
      <c r="C123" s="140"/>
    </row>
    <row r="124" spans="1:3" ht="12" customHeight="1">
      <c r="A124" s="260" t="s">
        <v>150</v>
      </c>
      <c r="B124" s="96" t="s">
        <v>308</v>
      </c>
      <c r="C124" s="140"/>
    </row>
    <row r="125" spans="1:3" ht="12" customHeight="1">
      <c r="A125" s="260" t="s">
        <v>301</v>
      </c>
      <c r="B125" s="96" t="s">
        <v>296</v>
      </c>
      <c r="C125" s="140"/>
    </row>
    <row r="126" spans="1:3" ht="12" customHeight="1">
      <c r="A126" s="260" t="s">
        <v>302</v>
      </c>
      <c r="B126" s="96" t="s">
        <v>307</v>
      </c>
      <c r="C126" s="140"/>
    </row>
    <row r="127" spans="1:3" ht="12" customHeight="1" thickBot="1">
      <c r="A127" s="269" t="s">
        <v>303</v>
      </c>
      <c r="B127" s="96" t="s">
        <v>306</v>
      </c>
      <c r="C127" s="580">
        <v>10178</v>
      </c>
    </row>
    <row r="128" spans="1:3" ht="12" customHeight="1" thickBot="1">
      <c r="A128" s="32" t="s">
        <v>14</v>
      </c>
      <c r="B128" s="91" t="s">
        <v>503</v>
      </c>
      <c r="C128" s="152">
        <f>+C93+C114</f>
        <v>794621</v>
      </c>
    </row>
    <row r="129" spans="1:3" ht="12" customHeight="1" thickBot="1">
      <c r="A129" s="32" t="s">
        <v>15</v>
      </c>
      <c r="B129" s="91" t="s">
        <v>504</v>
      </c>
      <c r="C129" s="152">
        <f>+C130+C131+C132</f>
        <v>103545</v>
      </c>
    </row>
    <row r="130" spans="1:3" s="67" customFormat="1" ht="12" customHeight="1">
      <c r="A130" s="260" t="s">
        <v>201</v>
      </c>
      <c r="B130" s="8" t="s">
        <v>549</v>
      </c>
      <c r="C130" s="546">
        <v>3545</v>
      </c>
    </row>
    <row r="131" spans="1:3" ht="12" customHeight="1">
      <c r="A131" s="260" t="s">
        <v>204</v>
      </c>
      <c r="B131" s="8" t="s">
        <v>506</v>
      </c>
      <c r="C131" s="140">
        <v>100000</v>
      </c>
    </row>
    <row r="132" spans="1:3" ht="12" customHeight="1" thickBot="1">
      <c r="A132" s="269" t="s">
        <v>205</v>
      </c>
      <c r="B132" s="6" t="s">
        <v>550</v>
      </c>
      <c r="C132" s="140"/>
    </row>
    <row r="133" spans="1:3" ht="12" customHeight="1" thickBot="1">
      <c r="A133" s="32" t="s">
        <v>16</v>
      </c>
      <c r="B133" s="91" t="s">
        <v>508</v>
      </c>
      <c r="C133" s="152">
        <f>+C134+C135+C136+C137+C138+C139</f>
        <v>0</v>
      </c>
    </row>
    <row r="134" spans="1:3" ht="12" customHeight="1">
      <c r="A134" s="260" t="s">
        <v>82</v>
      </c>
      <c r="B134" s="8" t="s">
        <v>509</v>
      </c>
      <c r="C134" s="140"/>
    </row>
    <row r="135" spans="1:3" ht="12" customHeight="1">
      <c r="A135" s="260" t="s">
        <v>83</v>
      </c>
      <c r="B135" s="8" t="s">
        <v>510</v>
      </c>
      <c r="C135" s="140"/>
    </row>
    <row r="136" spans="1:3" ht="12" customHeight="1">
      <c r="A136" s="260" t="s">
        <v>84</v>
      </c>
      <c r="B136" s="8" t="s">
        <v>511</v>
      </c>
      <c r="C136" s="140"/>
    </row>
    <row r="137" spans="1:3" ht="12" customHeight="1">
      <c r="A137" s="260" t="s">
        <v>135</v>
      </c>
      <c r="B137" s="8" t="s">
        <v>551</v>
      </c>
      <c r="C137" s="140"/>
    </row>
    <row r="138" spans="1:3" ht="12" customHeight="1">
      <c r="A138" s="260" t="s">
        <v>136</v>
      </c>
      <c r="B138" s="8" t="s">
        <v>513</v>
      </c>
      <c r="C138" s="140"/>
    </row>
    <row r="139" spans="1:3" s="67" customFormat="1" ht="12" customHeight="1" thickBot="1">
      <c r="A139" s="269" t="s">
        <v>137</v>
      </c>
      <c r="B139" s="6" t="s">
        <v>514</v>
      </c>
      <c r="C139" s="140"/>
    </row>
    <row r="140" spans="1:11" ht="12" customHeight="1" thickBot="1">
      <c r="A140" s="32" t="s">
        <v>17</v>
      </c>
      <c r="B140" s="91" t="s">
        <v>552</v>
      </c>
      <c r="C140" s="157">
        <f>+C141+C142+C144+C145+C143</f>
        <v>33302</v>
      </c>
      <c r="K140" s="139"/>
    </row>
    <row r="141" spans="1:3" ht="12.75">
      <c r="A141" s="260" t="s">
        <v>85</v>
      </c>
      <c r="B141" s="8" t="s">
        <v>311</v>
      </c>
      <c r="C141" s="140"/>
    </row>
    <row r="142" spans="1:3" ht="12" customHeight="1">
      <c r="A142" s="260" t="s">
        <v>86</v>
      </c>
      <c r="B142" s="8" t="s">
        <v>312</v>
      </c>
      <c r="C142" s="140">
        <v>33302</v>
      </c>
    </row>
    <row r="143" spans="1:3" ht="12" customHeight="1">
      <c r="A143" s="260" t="s">
        <v>225</v>
      </c>
      <c r="B143" s="8" t="s">
        <v>553</v>
      </c>
      <c r="C143" s="140"/>
    </row>
    <row r="144" spans="1:3" s="67" customFormat="1" ht="12" customHeight="1">
      <c r="A144" s="260" t="s">
        <v>226</v>
      </c>
      <c r="B144" s="8" t="s">
        <v>516</v>
      </c>
      <c r="C144" s="140"/>
    </row>
    <row r="145" spans="1:3" s="67" customFormat="1" ht="12" customHeight="1" thickBot="1">
      <c r="A145" s="269" t="s">
        <v>227</v>
      </c>
      <c r="B145" s="6" t="s">
        <v>330</v>
      </c>
      <c r="C145" s="140"/>
    </row>
    <row r="146" spans="1:3" s="67" customFormat="1" ht="12" customHeight="1" thickBot="1">
      <c r="A146" s="32" t="s">
        <v>18</v>
      </c>
      <c r="B146" s="91" t="s">
        <v>517</v>
      </c>
      <c r="C146" s="160">
        <f>+C147+C148+C149+C150+C151</f>
        <v>0</v>
      </c>
    </row>
    <row r="147" spans="1:3" s="67" customFormat="1" ht="12" customHeight="1">
      <c r="A147" s="260" t="s">
        <v>87</v>
      </c>
      <c r="B147" s="8" t="s">
        <v>518</v>
      </c>
      <c r="C147" s="140"/>
    </row>
    <row r="148" spans="1:3" s="67" customFormat="1" ht="12" customHeight="1">
      <c r="A148" s="260" t="s">
        <v>88</v>
      </c>
      <c r="B148" s="8" t="s">
        <v>519</v>
      </c>
      <c r="C148" s="140"/>
    </row>
    <row r="149" spans="1:3" s="67" customFormat="1" ht="12" customHeight="1">
      <c r="A149" s="260" t="s">
        <v>237</v>
      </c>
      <c r="B149" s="8" t="s">
        <v>520</v>
      </c>
      <c r="C149" s="140"/>
    </row>
    <row r="150" spans="1:3" s="67" customFormat="1" ht="12" customHeight="1">
      <c r="A150" s="260" t="s">
        <v>238</v>
      </c>
      <c r="B150" s="8" t="s">
        <v>554</v>
      </c>
      <c r="C150" s="140"/>
    </row>
    <row r="151" spans="1:3" ht="12.75" customHeight="1" thickBot="1">
      <c r="A151" s="269" t="s">
        <v>522</v>
      </c>
      <c r="B151" s="6" t="s">
        <v>523</v>
      </c>
      <c r="C151" s="141"/>
    </row>
    <row r="152" spans="1:3" ht="12.75" customHeight="1" thickBot="1">
      <c r="A152" s="535" t="s">
        <v>19</v>
      </c>
      <c r="B152" s="91" t="s">
        <v>524</v>
      </c>
      <c r="C152" s="160"/>
    </row>
    <row r="153" spans="1:3" ht="12.75" customHeight="1" thickBot="1">
      <c r="A153" s="535" t="s">
        <v>20</v>
      </c>
      <c r="B153" s="91" t="s">
        <v>525</v>
      </c>
      <c r="C153" s="160"/>
    </row>
    <row r="154" spans="1:3" ht="12" customHeight="1" thickBot="1">
      <c r="A154" s="32" t="s">
        <v>21</v>
      </c>
      <c r="B154" s="91" t="s">
        <v>526</v>
      </c>
      <c r="C154" s="254">
        <f>+C129+C133+C140+C146+C152+C153</f>
        <v>136847</v>
      </c>
    </row>
    <row r="155" spans="1:3" ht="15" customHeight="1" thickBot="1">
      <c r="A155" s="271" t="s">
        <v>22</v>
      </c>
      <c r="B155" s="227" t="s">
        <v>527</v>
      </c>
      <c r="C155" s="254">
        <f>+C128+C154</f>
        <v>931468</v>
      </c>
    </row>
    <row r="156" ht="13.5" thickBot="1"/>
    <row r="157" spans="1:3" ht="15" customHeight="1" thickBot="1">
      <c r="A157" s="136" t="s">
        <v>555</v>
      </c>
      <c r="B157" s="137"/>
      <c r="C157" s="89">
        <v>2</v>
      </c>
    </row>
    <row r="158" spans="1:3" ht="14.25" customHeight="1" thickBot="1">
      <c r="A158" s="136" t="s">
        <v>159</v>
      </c>
      <c r="B158" s="137"/>
      <c r="C158" s="89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&amp;R8. melléklet a 10/2016.(III.31.)  önkormányzati rendelethez</oddHeader>
  </headerFooter>
  <rowBreaks count="1" manualBreakCount="1"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32">
    <tabColor rgb="FF92D050"/>
  </sheetPr>
  <dimension ref="A1:K158"/>
  <sheetViews>
    <sheetView zoomScaleSheetLayoutView="85" workbookViewId="0" topLeftCell="A133">
      <selection activeCell="G119" sqref="G119"/>
    </sheetView>
  </sheetViews>
  <sheetFormatPr defaultColWidth="9.00390625" defaultRowHeight="12.75"/>
  <cols>
    <col min="1" max="1" width="19.50390625" style="291" customWidth="1"/>
    <col min="2" max="2" width="72.00390625" style="292" customWidth="1"/>
    <col min="3" max="3" width="25.00390625" style="293" customWidth="1"/>
    <col min="4" max="16384" width="9.375" style="2" customWidth="1"/>
  </cols>
  <sheetData>
    <row r="1" spans="1:3" s="1" customFormat="1" ht="16.5" customHeight="1" thickBot="1">
      <c r="A1" s="113"/>
      <c r="B1" s="115"/>
      <c r="C1" s="138"/>
    </row>
    <row r="2" spans="1:3" s="63" customFormat="1" ht="21" customHeight="1">
      <c r="A2" s="234" t="s">
        <v>57</v>
      </c>
      <c r="B2" s="206" t="s">
        <v>160</v>
      </c>
      <c r="C2" s="208" t="s">
        <v>46</v>
      </c>
    </row>
    <row r="3" spans="1:3" s="63" customFormat="1" ht="16.5" thickBot="1">
      <c r="A3" s="116" t="s">
        <v>156</v>
      </c>
      <c r="B3" s="207" t="s">
        <v>367</v>
      </c>
      <c r="C3" s="534" t="s">
        <v>54</v>
      </c>
    </row>
    <row r="4" spans="1:3" s="64" customFormat="1" ht="15.75" customHeight="1" thickBot="1">
      <c r="A4" s="117"/>
      <c r="B4" s="117"/>
      <c r="C4" s="118" t="s">
        <v>47</v>
      </c>
    </row>
    <row r="5" spans="1:3" ht="13.5" thickBot="1">
      <c r="A5" s="235" t="s">
        <v>158</v>
      </c>
      <c r="B5" s="119" t="s">
        <v>48</v>
      </c>
      <c r="C5" s="209" t="s">
        <v>49</v>
      </c>
    </row>
    <row r="6" spans="1:3" s="56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56" customFormat="1" ht="15.75" customHeight="1" thickBot="1">
      <c r="A7" s="121"/>
      <c r="B7" s="122" t="s">
        <v>50</v>
      </c>
      <c r="C7" s="210"/>
    </row>
    <row r="8" spans="1:3" s="56" customFormat="1" ht="12" customHeight="1" thickBot="1">
      <c r="A8" s="32" t="s">
        <v>12</v>
      </c>
      <c r="B8" s="20" t="s">
        <v>185</v>
      </c>
      <c r="C8" s="152">
        <f>+C9+C10+C11+C12+C13+C14</f>
        <v>1079738</v>
      </c>
    </row>
    <row r="9" spans="1:3" s="65" customFormat="1" ht="12" customHeight="1">
      <c r="A9" s="260" t="s">
        <v>89</v>
      </c>
      <c r="B9" s="244" t="s">
        <v>186</v>
      </c>
      <c r="C9" s="284">
        <v>231988</v>
      </c>
    </row>
    <row r="10" spans="1:3" s="66" customFormat="1" ht="12" customHeight="1">
      <c r="A10" s="261" t="s">
        <v>90</v>
      </c>
      <c r="B10" s="245" t="s">
        <v>187</v>
      </c>
      <c r="C10" s="156">
        <v>217885</v>
      </c>
    </row>
    <row r="11" spans="1:3" s="66" customFormat="1" ht="12" customHeight="1">
      <c r="A11" s="261" t="s">
        <v>91</v>
      </c>
      <c r="B11" s="245" t="s">
        <v>188</v>
      </c>
      <c r="C11" s="156">
        <v>513102</v>
      </c>
    </row>
    <row r="12" spans="1:3" s="66" customFormat="1" ht="12" customHeight="1">
      <c r="A12" s="261" t="s">
        <v>92</v>
      </c>
      <c r="B12" s="245" t="s">
        <v>189</v>
      </c>
      <c r="C12" s="156">
        <v>25905</v>
      </c>
    </row>
    <row r="13" spans="1:3" s="66" customFormat="1" ht="12" customHeight="1">
      <c r="A13" s="261" t="s">
        <v>119</v>
      </c>
      <c r="B13" s="245" t="s">
        <v>540</v>
      </c>
      <c r="C13" s="156">
        <v>90858</v>
      </c>
    </row>
    <row r="14" spans="1:3" s="65" customFormat="1" ht="12" customHeight="1" thickBot="1">
      <c r="A14" s="262" t="s">
        <v>93</v>
      </c>
      <c r="B14" s="246" t="s">
        <v>480</v>
      </c>
      <c r="C14" s="153"/>
    </row>
    <row r="15" spans="1:3" s="65" customFormat="1" ht="12" customHeight="1" thickBot="1">
      <c r="A15" s="32" t="s">
        <v>13</v>
      </c>
      <c r="B15" s="147" t="s">
        <v>190</v>
      </c>
      <c r="C15" s="152">
        <f>+C16+C17+C18+C19+C20</f>
        <v>122884</v>
      </c>
    </row>
    <row r="16" spans="1:3" s="65" customFormat="1" ht="12" customHeight="1">
      <c r="A16" s="260" t="s">
        <v>95</v>
      </c>
      <c r="B16" s="244" t="s">
        <v>191</v>
      </c>
      <c r="C16" s="154"/>
    </row>
    <row r="17" spans="1:3" s="65" customFormat="1" ht="12" customHeight="1">
      <c r="A17" s="261" t="s">
        <v>96</v>
      </c>
      <c r="B17" s="245" t="s">
        <v>192</v>
      </c>
      <c r="C17" s="153"/>
    </row>
    <row r="18" spans="1:3" s="65" customFormat="1" ht="12" customHeight="1">
      <c r="A18" s="261" t="s">
        <v>97</v>
      </c>
      <c r="B18" s="245" t="s">
        <v>360</v>
      </c>
      <c r="C18" s="153"/>
    </row>
    <row r="19" spans="1:3" s="65" customFormat="1" ht="12" customHeight="1">
      <c r="A19" s="261" t="s">
        <v>98</v>
      </c>
      <c r="B19" s="245" t="s">
        <v>361</v>
      </c>
      <c r="C19" s="153"/>
    </row>
    <row r="20" spans="1:3" s="65" customFormat="1" ht="12" customHeight="1">
      <c r="A20" s="261" t="s">
        <v>99</v>
      </c>
      <c r="B20" s="245" t="s">
        <v>193</v>
      </c>
      <c r="C20" s="156">
        <v>122884</v>
      </c>
    </row>
    <row r="21" spans="1:3" s="66" customFormat="1" ht="12" customHeight="1" thickBot="1">
      <c r="A21" s="262" t="s">
        <v>108</v>
      </c>
      <c r="B21" s="246" t="s">
        <v>194</v>
      </c>
      <c r="C21" s="155"/>
    </row>
    <row r="22" spans="1:3" s="66" customFormat="1" ht="12" customHeight="1" thickBot="1">
      <c r="A22" s="32" t="s">
        <v>14</v>
      </c>
      <c r="B22" s="20" t="s">
        <v>195</v>
      </c>
      <c r="C22" s="152">
        <f>+C23+C24+C25+C26+C27</f>
        <v>0</v>
      </c>
    </row>
    <row r="23" spans="1:3" s="66" customFormat="1" ht="12" customHeight="1">
      <c r="A23" s="260" t="s">
        <v>78</v>
      </c>
      <c r="B23" s="244" t="s">
        <v>196</v>
      </c>
      <c r="C23" s="543"/>
    </row>
    <row r="24" spans="1:3" s="65" customFormat="1" ht="12" customHeight="1">
      <c r="A24" s="261" t="s">
        <v>79</v>
      </c>
      <c r="B24" s="245" t="s">
        <v>197</v>
      </c>
      <c r="C24" s="156"/>
    </row>
    <row r="25" spans="1:3" s="66" customFormat="1" ht="12" customHeight="1">
      <c r="A25" s="261" t="s">
        <v>80</v>
      </c>
      <c r="B25" s="245" t="s">
        <v>362</v>
      </c>
      <c r="C25" s="156"/>
    </row>
    <row r="26" spans="1:3" s="66" customFormat="1" ht="12" customHeight="1">
      <c r="A26" s="261" t="s">
        <v>81</v>
      </c>
      <c r="B26" s="245" t="s">
        <v>363</v>
      </c>
      <c r="C26" s="156"/>
    </row>
    <row r="27" spans="1:3" s="66" customFormat="1" ht="12" customHeight="1">
      <c r="A27" s="261" t="s">
        <v>131</v>
      </c>
      <c r="B27" s="245" t="s">
        <v>198</v>
      </c>
      <c r="C27" s="156"/>
    </row>
    <row r="28" spans="1:3" s="66" customFormat="1" ht="12" customHeight="1" thickBot="1">
      <c r="A28" s="262" t="s">
        <v>132</v>
      </c>
      <c r="B28" s="246" t="s">
        <v>199</v>
      </c>
      <c r="C28" s="233"/>
    </row>
    <row r="29" spans="1:3" s="66" customFormat="1" ht="12" customHeight="1" thickBot="1">
      <c r="A29" s="32" t="s">
        <v>133</v>
      </c>
      <c r="B29" s="20" t="s">
        <v>200</v>
      </c>
      <c r="C29" s="157">
        <f>+C30+C34+C35+C36</f>
        <v>303760</v>
      </c>
    </row>
    <row r="30" spans="1:3" s="66" customFormat="1" ht="12" customHeight="1">
      <c r="A30" s="260" t="s">
        <v>201</v>
      </c>
      <c r="B30" s="244" t="s">
        <v>541</v>
      </c>
      <c r="C30" s="239">
        <f>SUM(C31:C33)</f>
        <v>263940</v>
      </c>
    </row>
    <row r="31" spans="1:3" s="66" customFormat="1" ht="12" customHeight="1">
      <c r="A31" s="261" t="s">
        <v>202</v>
      </c>
      <c r="B31" s="245" t="s">
        <v>207</v>
      </c>
      <c r="C31" s="153">
        <v>72800</v>
      </c>
    </row>
    <row r="32" spans="1:3" s="66" customFormat="1" ht="12" customHeight="1">
      <c r="A32" s="261" t="s">
        <v>203</v>
      </c>
      <c r="B32" s="245" t="s">
        <v>577</v>
      </c>
      <c r="C32" s="153">
        <v>191000</v>
      </c>
    </row>
    <row r="33" spans="1:3" s="66" customFormat="1" ht="12" customHeight="1">
      <c r="A33" s="261" t="s">
        <v>482</v>
      </c>
      <c r="B33" s="245" t="s">
        <v>574</v>
      </c>
      <c r="C33" s="156">
        <v>140</v>
      </c>
    </row>
    <row r="34" spans="1:3" s="66" customFormat="1" ht="12" customHeight="1">
      <c r="A34" s="261" t="s">
        <v>204</v>
      </c>
      <c r="B34" s="245" t="s">
        <v>209</v>
      </c>
      <c r="C34" s="156">
        <v>26200</v>
      </c>
    </row>
    <row r="35" spans="1:3" s="66" customFormat="1" ht="12" customHeight="1">
      <c r="A35" s="261" t="s">
        <v>205</v>
      </c>
      <c r="B35" s="245" t="s">
        <v>210</v>
      </c>
      <c r="C35" s="156">
        <v>5620</v>
      </c>
    </row>
    <row r="36" spans="1:3" s="66" customFormat="1" ht="12" customHeight="1" thickBot="1">
      <c r="A36" s="262" t="s">
        <v>206</v>
      </c>
      <c r="B36" s="246" t="s">
        <v>211</v>
      </c>
      <c r="C36" s="233">
        <v>8000</v>
      </c>
    </row>
    <row r="37" spans="1:3" s="66" customFormat="1" ht="12" customHeight="1" thickBot="1">
      <c r="A37" s="32" t="s">
        <v>16</v>
      </c>
      <c r="B37" s="20" t="s">
        <v>484</v>
      </c>
      <c r="C37" s="152">
        <f>SUM(C38:C48)</f>
        <v>34529</v>
      </c>
    </row>
    <row r="38" spans="1:3" s="66" customFormat="1" ht="12" customHeight="1">
      <c r="A38" s="260" t="s">
        <v>82</v>
      </c>
      <c r="B38" s="244" t="s">
        <v>214</v>
      </c>
      <c r="C38" s="284">
        <v>4000</v>
      </c>
    </row>
    <row r="39" spans="1:3" s="66" customFormat="1" ht="12" customHeight="1">
      <c r="A39" s="261" t="s">
        <v>83</v>
      </c>
      <c r="B39" s="245" t="s">
        <v>215</v>
      </c>
      <c r="C39" s="156">
        <v>17170</v>
      </c>
    </row>
    <row r="40" spans="1:3" s="66" customFormat="1" ht="12" customHeight="1">
      <c r="A40" s="261" t="s">
        <v>84</v>
      </c>
      <c r="B40" s="245" t="s">
        <v>216</v>
      </c>
      <c r="C40" s="156">
        <v>6757</v>
      </c>
    </row>
    <row r="41" spans="1:3" s="66" customFormat="1" ht="12" customHeight="1">
      <c r="A41" s="261" t="s">
        <v>135</v>
      </c>
      <c r="B41" s="245" t="s">
        <v>217</v>
      </c>
      <c r="C41" s="156">
        <v>209</v>
      </c>
    </row>
    <row r="42" spans="1:3" s="66" customFormat="1" ht="12" customHeight="1">
      <c r="A42" s="261" t="s">
        <v>136</v>
      </c>
      <c r="B42" s="245" t="s">
        <v>218</v>
      </c>
      <c r="C42" s="156"/>
    </row>
    <row r="43" spans="1:3" s="66" customFormat="1" ht="12" customHeight="1">
      <c r="A43" s="261" t="s">
        <v>137</v>
      </c>
      <c r="B43" s="245" t="s">
        <v>219</v>
      </c>
      <c r="C43" s="156">
        <v>5593</v>
      </c>
    </row>
    <row r="44" spans="1:3" s="66" customFormat="1" ht="12" customHeight="1">
      <c r="A44" s="261" t="s">
        <v>138</v>
      </c>
      <c r="B44" s="245" t="s">
        <v>220</v>
      </c>
      <c r="C44" s="156"/>
    </row>
    <row r="45" spans="1:3" s="66" customFormat="1" ht="12" customHeight="1">
      <c r="A45" s="261" t="s">
        <v>139</v>
      </c>
      <c r="B45" s="245" t="s">
        <v>221</v>
      </c>
      <c r="C45" s="156"/>
    </row>
    <row r="46" spans="1:3" s="66" customFormat="1" ht="12" customHeight="1">
      <c r="A46" s="261" t="s">
        <v>212</v>
      </c>
      <c r="B46" s="245" t="s">
        <v>222</v>
      </c>
      <c r="C46" s="156"/>
    </row>
    <row r="47" spans="1:3" s="66" customFormat="1" ht="12" customHeight="1">
      <c r="A47" s="262" t="s">
        <v>213</v>
      </c>
      <c r="B47" s="246" t="s">
        <v>485</v>
      </c>
      <c r="C47" s="233"/>
    </row>
    <row r="48" spans="1:3" s="66" customFormat="1" ht="12" customHeight="1" thickBot="1">
      <c r="A48" s="262" t="s">
        <v>486</v>
      </c>
      <c r="B48" s="246" t="s">
        <v>223</v>
      </c>
      <c r="C48" s="233">
        <v>800</v>
      </c>
    </row>
    <row r="49" spans="1:3" s="66" customFormat="1" ht="12" customHeight="1" thickBot="1">
      <c r="A49" s="32" t="s">
        <v>17</v>
      </c>
      <c r="B49" s="20" t="s">
        <v>224</v>
      </c>
      <c r="C49" s="152">
        <f>SUM(C50:C54)</f>
        <v>2774</v>
      </c>
    </row>
    <row r="50" spans="1:3" s="66" customFormat="1" ht="12" customHeight="1">
      <c r="A50" s="260" t="s">
        <v>85</v>
      </c>
      <c r="B50" s="244" t="s">
        <v>228</v>
      </c>
      <c r="C50" s="284"/>
    </row>
    <row r="51" spans="1:3" s="66" customFormat="1" ht="12" customHeight="1">
      <c r="A51" s="261" t="s">
        <v>86</v>
      </c>
      <c r="B51" s="245" t="s">
        <v>229</v>
      </c>
      <c r="C51" s="156">
        <v>2774</v>
      </c>
    </row>
    <row r="52" spans="1:3" s="66" customFormat="1" ht="12" customHeight="1">
      <c r="A52" s="261" t="s">
        <v>225</v>
      </c>
      <c r="B52" s="245" t="s">
        <v>230</v>
      </c>
      <c r="C52" s="156"/>
    </row>
    <row r="53" spans="1:3" s="66" customFormat="1" ht="12" customHeight="1">
      <c r="A53" s="261" t="s">
        <v>226</v>
      </c>
      <c r="B53" s="245" t="s">
        <v>231</v>
      </c>
      <c r="C53" s="156"/>
    </row>
    <row r="54" spans="1:3" s="66" customFormat="1" ht="12" customHeight="1" thickBot="1">
      <c r="A54" s="262" t="s">
        <v>227</v>
      </c>
      <c r="B54" s="246" t="s">
        <v>232</v>
      </c>
      <c r="C54" s="233"/>
    </row>
    <row r="55" spans="1:3" s="66" customFormat="1" ht="12" customHeight="1" thickBot="1">
      <c r="A55" s="32" t="s">
        <v>140</v>
      </c>
      <c r="B55" s="20" t="s">
        <v>233</v>
      </c>
      <c r="C55" s="152">
        <f>SUM(C56:C58)</f>
        <v>10150</v>
      </c>
    </row>
    <row r="56" spans="1:3" s="66" customFormat="1" ht="12" customHeight="1">
      <c r="A56" s="260" t="s">
        <v>87</v>
      </c>
      <c r="B56" s="244" t="s">
        <v>234</v>
      </c>
      <c r="C56" s="154"/>
    </row>
    <row r="57" spans="1:3" s="66" customFormat="1" ht="12" customHeight="1">
      <c r="A57" s="261" t="s">
        <v>88</v>
      </c>
      <c r="B57" s="245" t="s">
        <v>364</v>
      </c>
      <c r="C57" s="156">
        <v>1000</v>
      </c>
    </row>
    <row r="58" spans="1:3" s="66" customFormat="1" ht="12" customHeight="1">
      <c r="A58" s="261" t="s">
        <v>237</v>
      </c>
      <c r="B58" s="245" t="s">
        <v>235</v>
      </c>
      <c r="C58" s="156">
        <v>9150</v>
      </c>
    </row>
    <row r="59" spans="1:3" s="66" customFormat="1" ht="12" customHeight="1" thickBot="1">
      <c r="A59" s="262" t="s">
        <v>238</v>
      </c>
      <c r="B59" s="246" t="s">
        <v>236</v>
      </c>
      <c r="C59" s="155"/>
    </row>
    <row r="60" spans="1:3" s="66" customFormat="1" ht="12" customHeight="1" thickBot="1">
      <c r="A60" s="32" t="s">
        <v>19</v>
      </c>
      <c r="B60" s="147" t="s">
        <v>239</v>
      </c>
      <c r="C60" s="152">
        <f>SUM(C61:C63)</f>
        <v>0</v>
      </c>
    </row>
    <row r="61" spans="1:3" s="66" customFormat="1" ht="12" customHeight="1">
      <c r="A61" s="260" t="s">
        <v>141</v>
      </c>
      <c r="B61" s="244" t="s">
        <v>241</v>
      </c>
      <c r="C61" s="156"/>
    </row>
    <row r="62" spans="1:3" s="66" customFormat="1" ht="12" customHeight="1">
      <c r="A62" s="261" t="s">
        <v>142</v>
      </c>
      <c r="B62" s="245" t="s">
        <v>365</v>
      </c>
      <c r="C62" s="156"/>
    </row>
    <row r="63" spans="1:3" s="66" customFormat="1" ht="12" customHeight="1">
      <c r="A63" s="261" t="s">
        <v>165</v>
      </c>
      <c r="B63" s="245" t="s">
        <v>242</v>
      </c>
      <c r="C63" s="156"/>
    </row>
    <row r="64" spans="1:3" s="66" customFormat="1" ht="12" customHeight="1" thickBot="1">
      <c r="A64" s="262" t="s">
        <v>240</v>
      </c>
      <c r="B64" s="246" t="s">
        <v>243</v>
      </c>
      <c r="C64" s="156"/>
    </row>
    <row r="65" spans="1:3" s="66" customFormat="1" ht="12" customHeight="1" thickBot="1">
      <c r="A65" s="32" t="s">
        <v>20</v>
      </c>
      <c r="B65" s="20" t="s">
        <v>244</v>
      </c>
      <c r="C65" s="157">
        <f>+C8+C15+C22+C29+C37+C49+C55+C60</f>
        <v>1553835</v>
      </c>
    </row>
    <row r="66" spans="1:3" s="66" customFormat="1" ht="12" customHeight="1" thickBot="1">
      <c r="A66" s="263" t="s">
        <v>334</v>
      </c>
      <c r="B66" s="147" t="s">
        <v>246</v>
      </c>
      <c r="C66" s="152">
        <f>SUM(C67:C69)</f>
        <v>0</v>
      </c>
    </row>
    <row r="67" spans="1:3" s="66" customFormat="1" ht="12" customHeight="1">
      <c r="A67" s="260" t="s">
        <v>277</v>
      </c>
      <c r="B67" s="244" t="s">
        <v>247</v>
      </c>
      <c r="C67" s="156"/>
    </row>
    <row r="68" spans="1:3" s="66" customFormat="1" ht="12" customHeight="1">
      <c r="A68" s="261" t="s">
        <v>286</v>
      </c>
      <c r="B68" s="245" t="s">
        <v>248</v>
      </c>
      <c r="C68" s="156"/>
    </row>
    <row r="69" spans="1:3" s="66" customFormat="1" ht="12" customHeight="1" thickBot="1">
      <c r="A69" s="262" t="s">
        <v>287</v>
      </c>
      <c r="B69" s="247" t="s">
        <v>249</v>
      </c>
      <c r="C69" s="156"/>
    </row>
    <row r="70" spans="1:3" s="66" customFormat="1" ht="12" customHeight="1" thickBot="1">
      <c r="A70" s="263" t="s">
        <v>250</v>
      </c>
      <c r="B70" s="147" t="s">
        <v>251</v>
      </c>
      <c r="C70" s="152">
        <f>SUM(C71:C74)</f>
        <v>0</v>
      </c>
    </row>
    <row r="71" spans="1:3" s="66" customFormat="1" ht="12" customHeight="1">
      <c r="A71" s="260" t="s">
        <v>120</v>
      </c>
      <c r="B71" s="244" t="s">
        <v>252</v>
      </c>
      <c r="C71" s="156"/>
    </row>
    <row r="72" spans="1:3" s="66" customFormat="1" ht="12" customHeight="1">
      <c r="A72" s="261" t="s">
        <v>121</v>
      </c>
      <c r="B72" s="245" t="s">
        <v>253</v>
      </c>
      <c r="C72" s="156"/>
    </row>
    <row r="73" spans="1:3" s="66" customFormat="1" ht="12" customHeight="1">
      <c r="A73" s="261" t="s">
        <v>278</v>
      </c>
      <c r="B73" s="245" t="s">
        <v>254</v>
      </c>
      <c r="C73" s="156"/>
    </row>
    <row r="74" spans="1:3" s="66" customFormat="1" ht="12" customHeight="1" thickBot="1">
      <c r="A74" s="262" t="s">
        <v>279</v>
      </c>
      <c r="B74" s="246" t="s">
        <v>255</v>
      </c>
      <c r="C74" s="156"/>
    </row>
    <row r="75" spans="1:3" s="66" customFormat="1" ht="12" customHeight="1" thickBot="1">
      <c r="A75" s="263" t="s">
        <v>256</v>
      </c>
      <c r="B75" s="147" t="s">
        <v>257</v>
      </c>
      <c r="C75" s="152">
        <f>SUM(C76:C77)</f>
        <v>254955</v>
      </c>
    </row>
    <row r="76" spans="1:3" s="66" customFormat="1" ht="12" customHeight="1">
      <c r="A76" s="260" t="s">
        <v>280</v>
      </c>
      <c r="B76" s="244" t="s">
        <v>258</v>
      </c>
      <c r="C76" s="156">
        <v>254955</v>
      </c>
    </row>
    <row r="77" spans="1:3" s="66" customFormat="1" ht="12" customHeight="1" thickBot="1">
      <c r="A77" s="262" t="s">
        <v>281</v>
      </c>
      <c r="B77" s="246" t="s">
        <v>259</v>
      </c>
      <c r="C77" s="156"/>
    </row>
    <row r="78" spans="1:3" s="65" customFormat="1" ht="12" customHeight="1" thickBot="1">
      <c r="A78" s="263" t="s">
        <v>260</v>
      </c>
      <c r="B78" s="147" t="s">
        <v>261</v>
      </c>
      <c r="C78" s="152">
        <f>SUM(C79:C81)</f>
        <v>0</v>
      </c>
    </row>
    <row r="79" spans="1:3" s="66" customFormat="1" ht="12" customHeight="1">
      <c r="A79" s="260" t="s">
        <v>282</v>
      </c>
      <c r="B79" s="244" t="s">
        <v>262</v>
      </c>
      <c r="C79" s="156"/>
    </row>
    <row r="80" spans="1:3" s="66" customFormat="1" ht="12" customHeight="1">
      <c r="A80" s="261" t="s">
        <v>283</v>
      </c>
      <c r="B80" s="245" t="s">
        <v>263</v>
      </c>
      <c r="C80" s="156"/>
    </row>
    <row r="81" spans="1:3" s="66" customFormat="1" ht="12" customHeight="1" thickBot="1">
      <c r="A81" s="262" t="s">
        <v>284</v>
      </c>
      <c r="B81" s="246" t="s">
        <v>264</v>
      </c>
      <c r="C81" s="156"/>
    </row>
    <row r="82" spans="1:3" s="66" customFormat="1" ht="12" customHeight="1" thickBot="1">
      <c r="A82" s="263" t="s">
        <v>265</v>
      </c>
      <c r="B82" s="147" t="s">
        <v>285</v>
      </c>
      <c r="C82" s="152">
        <f>SUM(C83:C86)</f>
        <v>0</v>
      </c>
    </row>
    <row r="83" spans="1:3" s="66" customFormat="1" ht="12" customHeight="1">
      <c r="A83" s="264" t="s">
        <v>266</v>
      </c>
      <c r="B83" s="244" t="s">
        <v>267</v>
      </c>
      <c r="C83" s="156"/>
    </row>
    <row r="84" spans="1:3" s="66" customFormat="1" ht="12" customHeight="1">
      <c r="A84" s="265" t="s">
        <v>268</v>
      </c>
      <c r="B84" s="245" t="s">
        <v>269</v>
      </c>
      <c r="C84" s="156"/>
    </row>
    <row r="85" spans="1:3" s="66" customFormat="1" ht="12" customHeight="1">
      <c r="A85" s="265" t="s">
        <v>270</v>
      </c>
      <c r="B85" s="245" t="s">
        <v>271</v>
      </c>
      <c r="C85" s="156"/>
    </row>
    <row r="86" spans="1:3" s="65" customFormat="1" ht="12" customHeight="1" thickBot="1">
      <c r="A86" s="266" t="s">
        <v>272</v>
      </c>
      <c r="B86" s="246" t="s">
        <v>273</v>
      </c>
      <c r="C86" s="156"/>
    </row>
    <row r="87" spans="1:3" s="65" customFormat="1" ht="12" customHeight="1" thickBot="1">
      <c r="A87" s="263" t="s">
        <v>274</v>
      </c>
      <c r="B87" s="147" t="s">
        <v>489</v>
      </c>
      <c r="C87" s="285"/>
    </row>
    <row r="88" spans="1:3" s="65" customFormat="1" ht="12" customHeight="1" thickBot="1">
      <c r="A88" s="263" t="s">
        <v>542</v>
      </c>
      <c r="B88" s="147" t="s">
        <v>275</v>
      </c>
      <c r="C88" s="285"/>
    </row>
    <row r="89" spans="1:3" s="65" customFormat="1" ht="12" customHeight="1" thickBot="1">
      <c r="A89" s="263" t="s">
        <v>543</v>
      </c>
      <c r="B89" s="251" t="s">
        <v>490</v>
      </c>
      <c r="C89" s="157">
        <f>+C66+C70+C75+C78+C82+C88+C87</f>
        <v>254955</v>
      </c>
    </row>
    <row r="90" spans="1:3" s="65" customFormat="1" ht="12" customHeight="1" thickBot="1">
      <c r="A90" s="267" t="s">
        <v>544</v>
      </c>
      <c r="B90" s="252" t="s">
        <v>545</v>
      </c>
      <c r="C90" s="157">
        <f>+C65+C89</f>
        <v>1808790</v>
      </c>
    </row>
    <row r="91" spans="1:3" s="66" customFormat="1" ht="15" customHeight="1" thickBot="1">
      <c r="A91" s="127"/>
      <c r="B91" s="128"/>
      <c r="C91" s="215"/>
    </row>
    <row r="92" spans="1:3" s="56" customFormat="1" ht="16.5" customHeight="1" thickBot="1">
      <c r="A92" s="131"/>
      <c r="B92" s="132" t="s">
        <v>51</v>
      </c>
      <c r="C92" s="217"/>
    </row>
    <row r="93" spans="1:3" s="67" customFormat="1" ht="12" customHeight="1" thickBot="1">
      <c r="A93" s="236" t="s">
        <v>12</v>
      </c>
      <c r="B93" s="26" t="s">
        <v>556</v>
      </c>
      <c r="C93" s="151">
        <f>+C94+C95+C96+C97+C98+C111</f>
        <v>680975</v>
      </c>
    </row>
    <row r="94" spans="1:3" ht="12" customHeight="1">
      <c r="A94" s="268" t="s">
        <v>89</v>
      </c>
      <c r="B94" s="9" t="s">
        <v>43</v>
      </c>
      <c r="C94" s="592">
        <v>202156</v>
      </c>
    </row>
    <row r="95" spans="1:3" ht="12" customHeight="1">
      <c r="A95" s="261" t="s">
        <v>90</v>
      </c>
      <c r="B95" s="7" t="s">
        <v>143</v>
      </c>
      <c r="C95" s="156">
        <v>30265</v>
      </c>
    </row>
    <row r="96" spans="1:3" ht="12" customHeight="1">
      <c r="A96" s="261" t="s">
        <v>91</v>
      </c>
      <c r="B96" s="7" t="s">
        <v>118</v>
      </c>
      <c r="C96" s="542">
        <v>179707</v>
      </c>
    </row>
    <row r="97" spans="1:3" ht="12" customHeight="1">
      <c r="A97" s="261" t="s">
        <v>92</v>
      </c>
      <c r="B97" s="10" t="s">
        <v>144</v>
      </c>
      <c r="C97" s="233">
        <v>52365</v>
      </c>
    </row>
    <row r="98" spans="1:3" ht="12" customHeight="1">
      <c r="A98" s="261" t="s">
        <v>103</v>
      </c>
      <c r="B98" s="18" t="s">
        <v>145</v>
      </c>
      <c r="C98" s="542">
        <v>136797</v>
      </c>
    </row>
    <row r="99" spans="1:3" ht="12" customHeight="1">
      <c r="A99" s="261" t="s">
        <v>93</v>
      </c>
      <c r="B99" s="7" t="s">
        <v>546</v>
      </c>
      <c r="C99" s="542">
        <v>6599</v>
      </c>
    </row>
    <row r="100" spans="1:3" ht="12" customHeight="1">
      <c r="A100" s="261" t="s">
        <v>94</v>
      </c>
      <c r="B100" s="95" t="s">
        <v>494</v>
      </c>
      <c r="C100" s="233"/>
    </row>
    <row r="101" spans="1:3" ht="12" customHeight="1">
      <c r="A101" s="261" t="s">
        <v>104</v>
      </c>
      <c r="B101" s="95" t="s">
        <v>495</v>
      </c>
      <c r="C101" s="233"/>
    </row>
    <row r="102" spans="1:3" ht="12" customHeight="1">
      <c r="A102" s="261" t="s">
        <v>105</v>
      </c>
      <c r="B102" s="95" t="s">
        <v>291</v>
      </c>
      <c r="C102" s="233"/>
    </row>
    <row r="103" spans="1:3" ht="12" customHeight="1">
      <c r="A103" s="261" t="s">
        <v>106</v>
      </c>
      <c r="B103" s="96" t="s">
        <v>292</v>
      </c>
      <c r="C103" s="233"/>
    </row>
    <row r="104" spans="1:3" ht="12" customHeight="1">
      <c r="A104" s="261" t="s">
        <v>107</v>
      </c>
      <c r="B104" s="96" t="s">
        <v>293</v>
      </c>
      <c r="C104" s="233"/>
    </row>
    <row r="105" spans="1:3" ht="12" customHeight="1">
      <c r="A105" s="261" t="s">
        <v>109</v>
      </c>
      <c r="B105" s="95" t="s">
        <v>294</v>
      </c>
      <c r="C105" s="233">
        <v>104040</v>
      </c>
    </row>
    <row r="106" spans="1:3" ht="12" customHeight="1">
      <c r="A106" s="261" t="s">
        <v>146</v>
      </c>
      <c r="B106" s="95" t="s">
        <v>295</v>
      </c>
      <c r="C106" s="542"/>
    </row>
    <row r="107" spans="1:3" ht="12" customHeight="1">
      <c r="A107" s="261" t="s">
        <v>289</v>
      </c>
      <c r="B107" s="96" t="s">
        <v>296</v>
      </c>
      <c r="C107" s="233"/>
    </row>
    <row r="108" spans="1:3" ht="12" customHeight="1">
      <c r="A108" s="269" t="s">
        <v>290</v>
      </c>
      <c r="B108" s="97" t="s">
        <v>297</v>
      </c>
      <c r="C108" s="233"/>
    </row>
    <row r="109" spans="1:3" ht="12" customHeight="1">
      <c r="A109" s="261" t="s">
        <v>496</v>
      </c>
      <c r="B109" s="97" t="s">
        <v>298</v>
      </c>
      <c r="C109" s="233"/>
    </row>
    <row r="110" spans="1:3" ht="12" customHeight="1">
      <c r="A110" s="261" t="s">
        <v>497</v>
      </c>
      <c r="B110" s="96" t="s">
        <v>299</v>
      </c>
      <c r="C110" s="645">
        <v>26158</v>
      </c>
    </row>
    <row r="111" spans="1:3" ht="12" customHeight="1">
      <c r="A111" s="261" t="s">
        <v>498</v>
      </c>
      <c r="B111" s="10" t="s">
        <v>44</v>
      </c>
      <c r="C111" s="156">
        <f>SUM(C112:C113)</f>
        <v>79685</v>
      </c>
    </row>
    <row r="112" spans="1:3" ht="12" customHeight="1">
      <c r="A112" s="262" t="s">
        <v>499</v>
      </c>
      <c r="B112" s="7" t="s">
        <v>547</v>
      </c>
      <c r="C112" s="542">
        <v>12725</v>
      </c>
    </row>
    <row r="113" spans="1:3" ht="12" customHeight="1" thickBot="1">
      <c r="A113" s="270" t="s">
        <v>501</v>
      </c>
      <c r="B113" s="98" t="s">
        <v>548</v>
      </c>
      <c r="C113" s="647">
        <v>66960</v>
      </c>
    </row>
    <row r="114" spans="1:3" ht="12" customHeight="1" thickBot="1">
      <c r="A114" s="32" t="s">
        <v>13</v>
      </c>
      <c r="B114" s="25" t="s">
        <v>300</v>
      </c>
      <c r="C114" s="152">
        <f>+C115+C117+C119</f>
        <v>66815</v>
      </c>
    </row>
    <row r="115" spans="1:3" ht="12" customHeight="1">
      <c r="A115" s="260" t="s">
        <v>95</v>
      </c>
      <c r="B115" s="7" t="s">
        <v>163</v>
      </c>
      <c r="C115" s="543">
        <v>24040</v>
      </c>
    </row>
    <row r="116" spans="1:3" ht="12" customHeight="1">
      <c r="A116" s="260" t="s">
        <v>96</v>
      </c>
      <c r="B116" s="11" t="s">
        <v>304</v>
      </c>
      <c r="C116" s="284"/>
    </row>
    <row r="117" spans="1:3" ht="12" customHeight="1">
      <c r="A117" s="260" t="s">
        <v>97</v>
      </c>
      <c r="B117" s="11" t="s">
        <v>147</v>
      </c>
      <c r="C117" s="156">
        <v>32597</v>
      </c>
    </row>
    <row r="118" spans="1:3" ht="12" customHeight="1">
      <c r="A118" s="260" t="s">
        <v>98</v>
      </c>
      <c r="B118" s="11" t="s">
        <v>305</v>
      </c>
      <c r="C118" s="596"/>
    </row>
    <row r="119" spans="1:3" ht="12" customHeight="1">
      <c r="A119" s="260" t="s">
        <v>99</v>
      </c>
      <c r="B119" s="149" t="s">
        <v>166</v>
      </c>
      <c r="C119" s="140">
        <v>10178</v>
      </c>
    </row>
    <row r="120" spans="1:3" ht="12" customHeight="1">
      <c r="A120" s="260" t="s">
        <v>108</v>
      </c>
      <c r="B120" s="148" t="s">
        <v>366</v>
      </c>
      <c r="C120" s="140"/>
    </row>
    <row r="121" spans="1:3" ht="12" customHeight="1">
      <c r="A121" s="260" t="s">
        <v>110</v>
      </c>
      <c r="B121" s="240" t="s">
        <v>310</v>
      </c>
      <c r="C121" s="140"/>
    </row>
    <row r="122" spans="1:3" ht="12" customHeight="1">
      <c r="A122" s="260" t="s">
        <v>148</v>
      </c>
      <c r="B122" s="96" t="s">
        <v>293</v>
      </c>
      <c r="C122" s="140"/>
    </row>
    <row r="123" spans="1:3" ht="12" customHeight="1">
      <c r="A123" s="260" t="s">
        <v>149</v>
      </c>
      <c r="B123" s="96" t="s">
        <v>309</v>
      </c>
      <c r="C123" s="140"/>
    </row>
    <row r="124" spans="1:3" ht="12" customHeight="1">
      <c r="A124" s="260" t="s">
        <v>150</v>
      </c>
      <c r="B124" s="96" t="s">
        <v>308</v>
      </c>
      <c r="C124" s="140"/>
    </row>
    <row r="125" spans="1:3" ht="12" customHeight="1">
      <c r="A125" s="260" t="s">
        <v>301</v>
      </c>
      <c r="B125" s="96" t="s">
        <v>296</v>
      </c>
      <c r="C125" s="140"/>
    </row>
    <row r="126" spans="1:3" ht="12" customHeight="1">
      <c r="A126" s="260" t="s">
        <v>302</v>
      </c>
      <c r="B126" s="96" t="s">
        <v>307</v>
      </c>
      <c r="C126" s="140"/>
    </row>
    <row r="127" spans="1:3" ht="12" customHeight="1" thickBot="1">
      <c r="A127" s="269" t="s">
        <v>303</v>
      </c>
      <c r="B127" s="96" t="s">
        <v>306</v>
      </c>
      <c r="C127" s="141">
        <v>10178</v>
      </c>
    </row>
    <row r="128" spans="1:6" ht="12" customHeight="1" thickBot="1">
      <c r="A128" s="32" t="s">
        <v>14</v>
      </c>
      <c r="B128" s="91" t="s">
        <v>503</v>
      </c>
      <c r="C128" s="152">
        <f>+C93+C114</f>
        <v>747790</v>
      </c>
      <c r="F128" s="589"/>
    </row>
    <row r="129" spans="1:3" ht="12" customHeight="1" thickBot="1">
      <c r="A129" s="32" t="s">
        <v>15</v>
      </c>
      <c r="B129" s="91" t="s">
        <v>504</v>
      </c>
      <c r="C129" s="152">
        <f>+C130+C131+C132</f>
        <v>0</v>
      </c>
    </row>
    <row r="130" spans="1:3" s="67" customFormat="1" ht="12" customHeight="1">
      <c r="A130" s="260" t="s">
        <v>201</v>
      </c>
      <c r="B130" s="8" t="s">
        <v>549</v>
      </c>
      <c r="C130" s="546"/>
    </row>
    <row r="131" spans="1:3" ht="12" customHeight="1">
      <c r="A131" s="260" t="s">
        <v>204</v>
      </c>
      <c r="B131" s="8" t="s">
        <v>506</v>
      </c>
      <c r="C131" s="140"/>
    </row>
    <row r="132" spans="1:3" ht="12" customHeight="1" thickBot="1">
      <c r="A132" s="269" t="s">
        <v>205</v>
      </c>
      <c r="B132" s="6" t="s">
        <v>550</v>
      </c>
      <c r="C132" s="140"/>
    </row>
    <row r="133" spans="1:3" ht="12" customHeight="1" thickBot="1">
      <c r="A133" s="32" t="s">
        <v>16</v>
      </c>
      <c r="B133" s="91" t="s">
        <v>508</v>
      </c>
      <c r="C133" s="152">
        <f>+C134+C135+C136+C137+C138+C139</f>
        <v>0</v>
      </c>
    </row>
    <row r="134" spans="1:3" ht="12" customHeight="1">
      <c r="A134" s="260" t="s">
        <v>82</v>
      </c>
      <c r="B134" s="8" t="s">
        <v>509</v>
      </c>
      <c r="C134" s="140"/>
    </row>
    <row r="135" spans="1:3" ht="12" customHeight="1">
      <c r="A135" s="260" t="s">
        <v>83</v>
      </c>
      <c r="B135" s="8" t="s">
        <v>510</v>
      </c>
      <c r="C135" s="140"/>
    </row>
    <row r="136" spans="1:3" ht="12" customHeight="1">
      <c r="A136" s="260" t="s">
        <v>84</v>
      </c>
      <c r="B136" s="8" t="s">
        <v>511</v>
      </c>
      <c r="C136" s="140"/>
    </row>
    <row r="137" spans="1:3" ht="12" customHeight="1">
      <c r="A137" s="260" t="s">
        <v>135</v>
      </c>
      <c r="B137" s="8" t="s">
        <v>551</v>
      </c>
      <c r="C137" s="140"/>
    </row>
    <row r="138" spans="1:3" ht="12" customHeight="1">
      <c r="A138" s="260" t="s">
        <v>136</v>
      </c>
      <c r="B138" s="8" t="s">
        <v>513</v>
      </c>
      <c r="C138" s="140"/>
    </row>
    <row r="139" spans="1:3" s="67" customFormat="1" ht="12" customHeight="1" thickBot="1">
      <c r="A139" s="269" t="s">
        <v>137</v>
      </c>
      <c r="B139" s="6" t="s">
        <v>514</v>
      </c>
      <c r="C139" s="140"/>
    </row>
    <row r="140" spans="1:11" ht="12" customHeight="1" thickBot="1">
      <c r="A140" s="32" t="s">
        <v>17</v>
      </c>
      <c r="B140" s="91" t="s">
        <v>552</v>
      </c>
      <c r="C140" s="157">
        <f>+C141+C142+C144+C145+C143</f>
        <v>33302</v>
      </c>
      <c r="K140" s="139"/>
    </row>
    <row r="141" spans="1:3" ht="12.75">
      <c r="A141" s="260" t="s">
        <v>85</v>
      </c>
      <c r="B141" s="8" t="s">
        <v>311</v>
      </c>
      <c r="C141" s="140"/>
    </row>
    <row r="142" spans="1:3" ht="12" customHeight="1">
      <c r="A142" s="260" t="s">
        <v>86</v>
      </c>
      <c r="B142" s="8" t="s">
        <v>312</v>
      </c>
      <c r="C142" s="140">
        <v>33302</v>
      </c>
    </row>
    <row r="143" spans="1:3" s="67" customFormat="1" ht="12" customHeight="1">
      <c r="A143" s="260" t="s">
        <v>225</v>
      </c>
      <c r="B143" s="8" t="s">
        <v>553</v>
      </c>
      <c r="C143" s="140"/>
    </row>
    <row r="144" spans="1:3" s="67" customFormat="1" ht="12" customHeight="1">
      <c r="A144" s="260" t="s">
        <v>226</v>
      </c>
      <c r="B144" s="8" t="s">
        <v>516</v>
      </c>
      <c r="C144" s="140"/>
    </row>
    <row r="145" spans="1:3" s="67" customFormat="1" ht="12" customHeight="1" thickBot="1">
      <c r="A145" s="269" t="s">
        <v>227</v>
      </c>
      <c r="B145" s="6" t="s">
        <v>330</v>
      </c>
      <c r="C145" s="140"/>
    </row>
    <row r="146" spans="1:3" s="67" customFormat="1" ht="12" customHeight="1" thickBot="1">
      <c r="A146" s="32" t="s">
        <v>18</v>
      </c>
      <c r="B146" s="91" t="s">
        <v>517</v>
      </c>
      <c r="C146" s="160">
        <f>+C147+C148+C149+C150+C151</f>
        <v>0</v>
      </c>
    </row>
    <row r="147" spans="1:3" s="67" customFormat="1" ht="12" customHeight="1">
      <c r="A147" s="260" t="s">
        <v>87</v>
      </c>
      <c r="B147" s="8" t="s">
        <v>518</v>
      </c>
      <c r="C147" s="140"/>
    </row>
    <row r="148" spans="1:3" s="67" customFormat="1" ht="12" customHeight="1">
      <c r="A148" s="260" t="s">
        <v>88</v>
      </c>
      <c r="B148" s="8" t="s">
        <v>519</v>
      </c>
      <c r="C148" s="140"/>
    </row>
    <row r="149" spans="1:3" s="67" customFormat="1" ht="12" customHeight="1">
      <c r="A149" s="260" t="s">
        <v>237</v>
      </c>
      <c r="B149" s="8" t="s">
        <v>520</v>
      </c>
      <c r="C149" s="140"/>
    </row>
    <row r="150" spans="1:3" ht="12.75" customHeight="1">
      <c r="A150" s="260" t="s">
        <v>238</v>
      </c>
      <c r="B150" s="8" t="s">
        <v>554</v>
      </c>
      <c r="C150" s="140"/>
    </row>
    <row r="151" spans="1:3" ht="12.75" customHeight="1" thickBot="1">
      <c r="A151" s="269" t="s">
        <v>522</v>
      </c>
      <c r="B151" s="6" t="s">
        <v>523</v>
      </c>
      <c r="C151" s="141"/>
    </row>
    <row r="152" spans="1:3" ht="12.75" customHeight="1" thickBot="1">
      <c r="A152" s="535" t="s">
        <v>19</v>
      </c>
      <c r="B152" s="91" t="s">
        <v>524</v>
      </c>
      <c r="C152" s="160"/>
    </row>
    <row r="153" spans="1:3" ht="12" customHeight="1" thickBot="1">
      <c r="A153" s="535" t="s">
        <v>20</v>
      </c>
      <c r="B153" s="91" t="s">
        <v>525</v>
      </c>
      <c r="C153" s="160"/>
    </row>
    <row r="154" spans="1:3" ht="15" customHeight="1" thickBot="1">
      <c r="A154" s="32" t="s">
        <v>21</v>
      </c>
      <c r="B154" s="91" t="s">
        <v>526</v>
      </c>
      <c r="C154" s="254">
        <f>+C129+C133+C140+C146+C152+C153</f>
        <v>33302</v>
      </c>
    </row>
    <row r="155" spans="1:3" ht="13.5" thickBot="1">
      <c r="A155" s="271" t="s">
        <v>22</v>
      </c>
      <c r="B155" s="227" t="s">
        <v>527</v>
      </c>
      <c r="C155" s="254">
        <f>+C128+C154</f>
        <v>781092</v>
      </c>
    </row>
    <row r="156" ht="15" customHeight="1" thickBot="1"/>
    <row r="157" spans="1:3" ht="14.25" customHeight="1" thickBot="1">
      <c r="A157" s="136" t="s">
        <v>555</v>
      </c>
      <c r="B157" s="137"/>
      <c r="C157" s="89">
        <v>1</v>
      </c>
    </row>
    <row r="158" spans="1:3" ht="13.5" thickBot="1">
      <c r="A158" s="136" t="s">
        <v>159</v>
      </c>
      <c r="B158" s="137"/>
      <c r="C158" s="89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 melléklet a 10/2016.(III.31.)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2016-03-31T13:40:53Z</cp:lastPrinted>
  <dcterms:created xsi:type="dcterms:W3CDTF">1999-10-30T10:30:45Z</dcterms:created>
  <dcterms:modified xsi:type="dcterms:W3CDTF">2016-03-31T14:00:07Z</dcterms:modified>
  <cp:category/>
  <cp:version/>
  <cp:contentType/>
  <cp:contentStatus/>
</cp:coreProperties>
</file>