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firstSheet="1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tartalomjegyzék" sheetId="17" r:id="rId17"/>
  </sheets>
  <definedNames/>
  <calcPr fullCalcOnLoad="1"/>
</workbook>
</file>

<file path=xl/comments10.xml><?xml version="1.0" encoding="utf-8"?>
<comments xmlns="http://schemas.openxmlformats.org/spreadsheetml/2006/main">
  <authors>
    <author>Szerző</author>
  </authors>
  <commentList>
    <comment ref="B77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EDF DÉMÁSZ Kft. Vezetékjog!</t>
        </r>
      </text>
    </comment>
    <comment ref="B101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"FARKAS KRIPTA"</t>
        </r>
      </text>
    </comment>
    <comment ref="B104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Vagyonkezelésbe adás
</t>
        </r>
      </text>
    </comment>
  </commentList>
</comments>
</file>

<file path=xl/sharedStrings.xml><?xml version="1.0" encoding="utf-8"?>
<sst xmlns="http://schemas.openxmlformats.org/spreadsheetml/2006/main" count="1243" uniqueCount="750">
  <si>
    <t>Működési bevételek</t>
  </si>
  <si>
    <t>Felújítások</t>
  </si>
  <si>
    <t>Bevételeinek és kiadásainak alakulása</t>
  </si>
  <si>
    <t>BEVÉTELEK</t>
  </si>
  <si>
    <t>Megnevezés</t>
  </si>
  <si>
    <t>eredeti 
előirányzat</t>
  </si>
  <si>
    <t>módosított 
előirányzat</t>
  </si>
  <si>
    <t>teljesítés
%-ban</t>
  </si>
  <si>
    <t>Bevételek összesen</t>
  </si>
  <si>
    <t>KIADÁSOK</t>
  </si>
  <si>
    <t>eredeti</t>
  </si>
  <si>
    <t>módosított</t>
  </si>
  <si>
    <t>Munkaadókat terhelő járulékok</t>
  </si>
  <si>
    <t>Dologi kiadás</t>
  </si>
  <si>
    <t>Beruházási kiadások</t>
  </si>
  <si>
    <t>Kiadások összesen</t>
  </si>
  <si>
    <t>Bevételeinek alakulása</t>
  </si>
  <si>
    <t>Teljesítés</t>
  </si>
  <si>
    <t>%</t>
  </si>
  <si>
    <t>Pénzeszköz átadás</t>
  </si>
  <si>
    <t>Tárgyévi költésvetési 
beszámoló záró adatai</t>
  </si>
  <si>
    <t>ESZKÖZÖK</t>
  </si>
  <si>
    <t>1.</t>
  </si>
  <si>
    <t>2.</t>
  </si>
  <si>
    <t>3.</t>
  </si>
  <si>
    <t>4.</t>
  </si>
  <si>
    <t>5.</t>
  </si>
  <si>
    <t>6.</t>
  </si>
  <si>
    <t>I. Immateriális javak</t>
  </si>
  <si>
    <t>II.Tárgyi eszközök</t>
  </si>
  <si>
    <t>III. Befektetett pénzügyi eszközök</t>
  </si>
  <si>
    <t>I. Készletek</t>
  </si>
  <si>
    <t>ESZKÖZÖK ÖSSZESEN</t>
  </si>
  <si>
    <t>FORRÁSOK</t>
  </si>
  <si>
    <t>FORRÁSOK ÖSSZESEN</t>
  </si>
  <si>
    <t>KIMUTATÁS</t>
  </si>
  <si>
    <t>Összesen: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</si>
  <si>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</si>
  <si>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</si>
  <si>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</si>
  <si>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</si>
  <si>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</si>
  <si>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</si>
  <si>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</si>
  <si>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</si>
  <si>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</si>
  <si>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</si>
  <si>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</si>
  <si>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</si>
  <si>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</si>
  <si>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  melléklet</t>
  </si>
  <si>
    <t>Irányító szervtől kapott támogatás</t>
  </si>
  <si>
    <t>2. melléklet</t>
  </si>
  <si>
    <t>Sorszám</t>
  </si>
  <si>
    <t xml:space="preserve">Eredeti </t>
  </si>
  <si>
    <t>Módosított</t>
  </si>
  <si>
    <t>előirányzat</t>
  </si>
  <si>
    <t>Ellátottak pénzbeli juttatásai</t>
  </si>
  <si>
    <t>Közhatalmi bevételek</t>
  </si>
  <si>
    <t>Önkorm. Működési támogatásai</t>
  </si>
  <si>
    <t>egyéb műk.c.tám.bev. Áh-on belül</t>
  </si>
  <si>
    <t>Felhalm.c.önkormányzati támogatsok</t>
  </si>
  <si>
    <t>egyéb felh.c.tám.bevételei áh-on belül</t>
  </si>
  <si>
    <t>Működési c.átvett pénzeszközök</t>
  </si>
  <si>
    <t>Felhalmozási c.átvett pénzeszközök</t>
  </si>
  <si>
    <t>Belföldi értékpapírok bevételei</t>
  </si>
  <si>
    <t>Maradvány igénybevétele</t>
  </si>
  <si>
    <t>Államháztartáson belüli megelőlegezések</t>
  </si>
  <si>
    <t>Központi, irányító szervi támogatás</t>
  </si>
  <si>
    <t>Felhalmozási bevételek</t>
  </si>
  <si>
    <t>Személyi juttatások összesen</t>
  </si>
  <si>
    <t>Egyéb működési c. kiadások</t>
  </si>
  <si>
    <t>Egyéb felhalmozási c. kiadások</t>
  </si>
  <si>
    <t>Helyi önk.működésének általános tám.B111</t>
  </si>
  <si>
    <t>Települési önk. Egyes köznev.felad.B112</t>
  </si>
  <si>
    <t>Tel.önk.szociális feladatoainak tám.B113</t>
  </si>
  <si>
    <t>Tel.önk.kulturális feladatinak tám.B114</t>
  </si>
  <si>
    <t>Egyéb műk.c.tám.bev.áh-n belül B16</t>
  </si>
  <si>
    <t>- ebből:központi költségvetési szervek</t>
  </si>
  <si>
    <t xml:space="preserve">- ebből:egyéb fejezeti kezelésű </t>
  </si>
  <si>
    <t xml:space="preserve">- ebből:társadalombiztosítás pénzügyi </t>
  </si>
  <si>
    <t>- ebből:elkülönített állami pénzalapok</t>
  </si>
  <si>
    <t>- ebből:társulások és költségvetési szerveik</t>
  </si>
  <si>
    <t>ÖNKORM.MŰKÖDÉSI TÁMOGATÁSAI</t>
  </si>
  <si>
    <t xml:space="preserve">MŰKÖDÉSI C.TÁM.ÁH-ON BELÜL </t>
  </si>
  <si>
    <t>Felhalm.c.önkormányzati tám.B21</t>
  </si>
  <si>
    <t>Egyéb felhal.c.tám.bev.áh-on belül B25</t>
  </si>
  <si>
    <t>-ebből:fejezeti kezelésű előirány EU-B23alp</t>
  </si>
  <si>
    <t>FELHALM.C.TÁM.ÁH-ON BELÜL</t>
  </si>
  <si>
    <t>KÖZHATALMI BEVÉTELEK</t>
  </si>
  <si>
    <t>Magánszemélyek kommunális adójaB34</t>
  </si>
  <si>
    <t>Iparűzési adóB351</t>
  </si>
  <si>
    <t>Gépjármű adóB354</t>
  </si>
  <si>
    <t>Egyéb közhatalmi bevételB36</t>
  </si>
  <si>
    <t>Készletértékesítés ellenértékeB401</t>
  </si>
  <si>
    <t>Szolgáltatások ellenértékeB402</t>
  </si>
  <si>
    <t>Közvetített szolgáltatások B403</t>
  </si>
  <si>
    <t>Tulajdonosi bevételek B404</t>
  </si>
  <si>
    <t>Kiszámlázott áfa B406</t>
  </si>
  <si>
    <t>áfa visszatérítése B407</t>
  </si>
  <si>
    <t>MŰKÖDÉSI BEVÉTELEK</t>
  </si>
  <si>
    <t>FELHALMOZÁSI BEVÉTELEK</t>
  </si>
  <si>
    <t>Tárgyi eszköz értékesítésB53</t>
  </si>
  <si>
    <t>Egyéb műk.c.átvett pénzeszközökB63</t>
  </si>
  <si>
    <t>- ebből: egyéb civil szervezetek</t>
  </si>
  <si>
    <t>- ebből: háztartások</t>
  </si>
  <si>
    <t>MŰKÖDÉSI C.ÁTVETT PÉNZESZKÖZÖK</t>
  </si>
  <si>
    <t>Felh.c.visszatérítendő tám.kölcsön B72</t>
  </si>
  <si>
    <t>Felh.c.visszatérítendő tám.kölcsön</t>
  </si>
  <si>
    <t>Maradvány igénybevételeB813</t>
  </si>
  <si>
    <t>Államháztartáson belüli megelőlegezésekB814</t>
  </si>
  <si>
    <t>Központi, irányító szervi támogatásB816</t>
  </si>
  <si>
    <t>Belföldi értékpapírok bevételeiB8122</t>
  </si>
  <si>
    <t>G)SAJÁT TŐKE</t>
  </si>
  <si>
    <t>A), NEMZETI VAGYONBA TARTOZÓ
 BEFEKTETETT ESZKÖZÖK</t>
  </si>
  <si>
    <t>B). NEMZETI VAGYONBA TARTOZÓ 
FORGÓESZKÖZÖK</t>
  </si>
  <si>
    <t>II. Értékpapirok</t>
  </si>
  <si>
    <t>D) KÖVETELÉSEK</t>
  </si>
  <si>
    <t>I. Költségvetési évben esedékes követelések</t>
  </si>
  <si>
    <t>C) PÉNZESZKÖZÖK</t>
  </si>
  <si>
    <t>E) EGYÉB SAJÁTOS ESZKÖZOLDALI ELSZ</t>
  </si>
  <si>
    <t>H) KÖTELEZETTSÉGEK</t>
  </si>
  <si>
    <t>Nemzeti vagyon induláskori értéke G/1</t>
  </si>
  <si>
    <t>Egyéb eszközök intuláskori érték G/III</t>
  </si>
  <si>
    <t>Felhalmozott eredmény G/IV</t>
  </si>
  <si>
    <t>Mérleg szerinti eredmény G/VI</t>
  </si>
  <si>
    <t>H/I költségv.évben esedékes kötelezettség</t>
  </si>
  <si>
    <t>H/II költségv.évet követően esedékes köt.</t>
  </si>
  <si>
    <t>H/III Kapott előlegek</t>
  </si>
  <si>
    <t>I) EGYÉB SAJÁTOS FORRÁSOLDALI ELSZ</t>
  </si>
  <si>
    <t>K) PASSZÍV IDŐBELI ELHATÁROLÁSOK</t>
  </si>
  <si>
    <t>C/III Forintszámlák</t>
  </si>
  <si>
    <t>C/V Idegen pénzeszközök</t>
  </si>
  <si>
    <t>Külső személyi juttatások K12</t>
  </si>
  <si>
    <t>Munkaadókat terhelő járulékok és szociális hozzájárulási adó K2</t>
  </si>
  <si>
    <t>Készletbeszerzés K31</t>
  </si>
  <si>
    <t>Kommunikációs szolgáltatások K32</t>
  </si>
  <si>
    <t>Szolgáltatási kiadások K33</t>
  </si>
  <si>
    <t>Kiküldetések, reklám- és propagandakiadások K34</t>
  </si>
  <si>
    <t>Különféle befizetések és egyéb dologi kiadások K35</t>
  </si>
  <si>
    <t>Törvény szerinti illetmények, munkabérek K1101</t>
  </si>
  <si>
    <t>Jubileumi jutalom K1106</t>
  </si>
  <si>
    <t>Béren kívüli juttatások K1107</t>
  </si>
  <si>
    <t>Közlekedési költségtérítés K1109</t>
  </si>
  <si>
    <t>Foglalkoztatottak személyi juttatásai K1101</t>
  </si>
  <si>
    <t>Egyéb költségtérítések K1110</t>
  </si>
  <si>
    <t>Választott tisztségviselők juttatásai K121</t>
  </si>
  <si>
    <t>Munkavégzésre irányuló egyéb jogviszonyba nem saját foglalkoztatottnak K122</t>
  </si>
  <si>
    <t>Egyéb külső személyi juttatások K123</t>
  </si>
  <si>
    <t>SZEMÉLYI JUTTATÁSOK ÖSSZESEN: K1</t>
  </si>
  <si>
    <t>Szakmai anyagok beszerzése K311</t>
  </si>
  <si>
    <t>Üzemeltetési anyagok beszerzése K312</t>
  </si>
  <si>
    <t>Egyéb kommunikációs szolgáltatások K322</t>
  </si>
  <si>
    <t>Közüzemi díjak K331</t>
  </si>
  <si>
    <t>Vásárolt élelmezés K332</t>
  </si>
  <si>
    <t>Karbantartási, kisjavítási szolgáltatások K334</t>
  </si>
  <si>
    <t>Közvetített szolgáltatások K335</t>
  </si>
  <si>
    <t>Szakmai tevékenységet segítő szolgáltatások K336</t>
  </si>
  <si>
    <t>Egyéb szolgáltatások K337</t>
  </si>
  <si>
    <t>Reklám- és propagandakiadások K342</t>
  </si>
  <si>
    <t>Működési célú előzetesen felszámított áfa K351</t>
  </si>
  <si>
    <t>Fizetendő áfa K352</t>
  </si>
  <si>
    <t>Egyéb dologi kiadások K355</t>
  </si>
  <si>
    <t>DOLOGI KIADÁSOK K3</t>
  </si>
  <si>
    <t>ELLÁTOTTAK PÉNZBELI JUTTATÁSAI K4</t>
  </si>
  <si>
    <t>Egyéb műk.c.tám.áh-on kívülre K511</t>
  </si>
  <si>
    <t>Tartalékok K512</t>
  </si>
  <si>
    <t>-ebből: egyéb civil szervezetek</t>
  </si>
  <si>
    <t>EGYÉB MŰKÖDÉSI CÉLÚ KIADÁSOK k5</t>
  </si>
  <si>
    <t>BERUHÁZÁSOK K6</t>
  </si>
  <si>
    <t>FELÚJÍTÁSOK K7</t>
  </si>
  <si>
    <t>Egyéb felhalmozási célú támogatások áh-on belülre K84</t>
  </si>
  <si>
    <t>ebből: társulások és költségvetési szerveik</t>
  </si>
  <si>
    <t>Egyéb felhalmozási célú támogatások áh-on kívülre K88</t>
  </si>
  <si>
    <t xml:space="preserve">ebből: háztartások </t>
  </si>
  <si>
    <t>EGYÉB FELHALMOZÁSI CÉLÚ KIADÁSOK K8</t>
  </si>
  <si>
    <t>KÖLTSÉGVETÉSI KIADÁSOK</t>
  </si>
  <si>
    <t>Államháztartáson belüli megelőlegezések visszafizetése K914</t>
  </si>
  <si>
    <t>Központi, irányítő szervi támogatások folyósítása K915</t>
  </si>
  <si>
    <t xml:space="preserve">FINANSZÍROZÁSI KIADÁSOK </t>
  </si>
  <si>
    <t>KIADÁSOK ÖSSZESEN:</t>
  </si>
  <si>
    <t>Kiadásainak alakulása</t>
  </si>
  <si>
    <t>3.melléklet</t>
  </si>
  <si>
    <t>tárgyi időszak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</si>
  <si>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</si>
  <si>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</si>
  <si>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</si>
  <si>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I. Tevékenység nettó eredményszemléletű bevételei</t>
  </si>
  <si>
    <t>Saját termelésű készletek állományváltozása</t>
  </si>
  <si>
    <t>Saját előállítású eszközök aktivált értéke</t>
  </si>
  <si>
    <t>II. 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</si>
  <si>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</si>
  <si>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</si>
  <si>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</si>
  <si>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III. 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</si>
  <si>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</si>
  <si>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</si>
  <si>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</si>
  <si>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</si>
  <si>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</si>
  <si>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</si>
  <si>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</si>
  <si>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</si>
  <si>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</si>
  <si>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</si>
  <si>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</si>
  <si>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EREDMÉNYE</t>
  </si>
  <si>
    <t>Kapott osztalék és részesedés</t>
  </si>
  <si>
    <t>Kapott kamatok és kamatjellegű eredményszemléletű bevételek</t>
  </si>
  <si>
    <t>Pénzügyi műveletek egyéb eredményszemléletű bevételei</t>
  </si>
  <si>
    <t>VIII. Pénzügyi műveletek eredményszemléletű bevételei</t>
  </si>
  <si>
    <t>Fiztendő kamatok és kamatjellegű ráfordítások</t>
  </si>
  <si>
    <t>Részesedések, értékpapírok, pénzeszközök értékvesztése</t>
  </si>
  <si>
    <t>Pénzügyi műveletek egyéb ráfordításai</t>
  </si>
  <si>
    <t>IX. Pénzügyi műveletek ráfordításai</t>
  </si>
  <si>
    <t>B) PÉNZÜGYI MŰVELETEK EREDMÉNYE</t>
  </si>
  <si>
    <t>C) SZOKÁSOS EREDMÉNY</t>
  </si>
  <si>
    <t>Felhalmozási célú támogatások eredményszemléletű bevételei</t>
  </si>
  <si>
    <t>Különféle rendkívüli eredményszemléletű bevételek</t>
  </si>
  <si>
    <t>X. Rendkívüli eredményszemléletű bevételek</t>
  </si>
  <si>
    <t>XI. Rendkívüli ráfordítások</t>
  </si>
  <si>
    <t>D) RENDKÍVÜLI EREDMÉNY</t>
  </si>
  <si>
    <t>E) MÉRLEG SZERINTI EREDMÉNY</t>
  </si>
  <si>
    <t>K13. Önkormányzati konszolidált beszámoló - Konszolidált eredménykimutatás</t>
  </si>
  <si>
    <t>7. Melléklet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</si>
  <si>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</si>
  <si>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</si>
  <si>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</si>
  <si>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</si>
  <si>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</si>
  <si>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</si>
  <si>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</si>
  <si>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</si>
  <si>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</si>
  <si>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</si>
  <si>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</si>
  <si>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</si>
  <si>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</si>
  <si>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</si>
  <si>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</si>
  <si>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
maradványa</t>
  </si>
  <si>
    <t>Alaptevékenység szabad maradványa</t>
  </si>
  <si>
    <t>Vállalkozási tevékenységet terhelő befizetési
kötelezettség</t>
  </si>
  <si>
    <t>Vállakozási tevékenység felhasználható maradványa</t>
  </si>
  <si>
    <t>8. Melléklet</t>
  </si>
  <si>
    <t>07/A Maradványkimutatás</t>
  </si>
  <si>
    <t>4. Melléklet</t>
  </si>
  <si>
    <t>K12 Önkormányzati konszolidált beszámoló - Konszolidált mérleg</t>
  </si>
  <si>
    <t>5. Melléklet</t>
  </si>
  <si>
    <t>9.melléklet</t>
  </si>
  <si>
    <t>12. Melléklet</t>
  </si>
  <si>
    <t>6 . melléklet</t>
  </si>
  <si>
    <t>INTÉZMÉNYEK</t>
  </si>
  <si>
    <t>Munkaadókat terhelő járulékok össz.:</t>
  </si>
  <si>
    <t>Dologi kiadások összesen:</t>
  </si>
  <si>
    <t>Felhalmozási kiadások</t>
  </si>
  <si>
    <t>KIADÁSOK ÖSSZESEN</t>
  </si>
  <si>
    <t>Önkormányzat</t>
  </si>
  <si>
    <t>ALAPTEVÉKENYSÉG KIADÁSA ÖSSZESEN:</t>
  </si>
  <si>
    <t>Önkormányzatok működési támogatásai</t>
  </si>
  <si>
    <t>Egyéb műk.c. támogatások
intézményfinanszírozás</t>
  </si>
  <si>
    <t>Felhalmozási c. átvett pénzeszközök</t>
  </si>
  <si>
    <t>Maradvány igénybevétele
Belföldi finanszírozás bevételei</t>
  </si>
  <si>
    <t>BEVÉTELEK ÖSSZESEN</t>
  </si>
  <si>
    <t>Kiadások és Bevételek alakulása Intézményenként</t>
  </si>
  <si>
    <t>13. melléklet</t>
  </si>
  <si>
    <t>Szabadkígyós Község Önkormányzata</t>
  </si>
  <si>
    <t>Szabadkígyós Község Önkormányzatának</t>
  </si>
  <si>
    <t>Ellátási díjak B405</t>
  </si>
  <si>
    <t>Kamatbevételek B408</t>
  </si>
  <si>
    <t>Egyéb pénzügyi műveletek B409</t>
  </si>
  <si>
    <t>Céljuttatás K1103</t>
  </si>
  <si>
    <t>Készenléti,ügyeleti,helyettsítési díj K1104</t>
  </si>
  <si>
    <t>Foglalkoztatottak egyéb személyi jutt. K1113</t>
  </si>
  <si>
    <t>Informatikai szolgáltatások igénybevétele K321</t>
  </si>
  <si>
    <t>Bérleti és lízing díjak K333</t>
  </si>
  <si>
    <t>Kiküldetések kiadásai K341</t>
  </si>
  <si>
    <t>Kamatkiadások K353</t>
  </si>
  <si>
    <t>Egyéb pénzügyi műveletek kiadásai K354</t>
  </si>
  <si>
    <t>ebből: nonprofit gazdasági társaságok</t>
  </si>
  <si>
    <t>ebből: többségi tulajdonú pénzügyi vállalkozás</t>
  </si>
  <si>
    <t>Szabadkígyós Község Önkormányzat</t>
  </si>
  <si>
    <t>IV. Koncesszióba, vagyonkezelésbe adott</t>
  </si>
  <si>
    <t>C/II Pénztárak, csekkek, betétkönyvek</t>
  </si>
  <si>
    <t>II. Koltségvetési évet követően esedékes</t>
  </si>
  <si>
    <t>III. Követelés jellegű sajátos elszámolások</t>
  </si>
  <si>
    <t>F) AKTÍV IDŐBELI ELHATÁROLÁSOK</t>
  </si>
  <si>
    <t>Adatok E Ft-ban</t>
  </si>
  <si>
    <t>Adatok főben</t>
  </si>
  <si>
    <t>Intézmények megnevezése</t>
  </si>
  <si>
    <t>közalkalmazott</t>
  </si>
  <si>
    <t>köztisztviselő</t>
  </si>
  <si>
    <t>képviselő, polgármester</t>
  </si>
  <si>
    <t>egyéb bérrendszer</t>
  </si>
  <si>
    <t>Közfoglal-koztatott</t>
  </si>
  <si>
    <t>összesen</t>
  </si>
  <si>
    <t>ÖNÁLLÓAN MŰKÖDŐ INTÉZMÉNYEK</t>
  </si>
  <si>
    <t>ÁLTALÁNOS MŰVELŐDÉSI KÖZPONT</t>
  </si>
  <si>
    <t>SZOCIÁLIS ALAPSZOLGÁLTATÁSI KÖZPONT</t>
  </si>
  <si>
    <t>ÖNÁLLÓAN MŰKÖDŐ ÉS GAZDÁLKODÓ INTÉZMÉNYEK</t>
  </si>
  <si>
    <t>POLGÁRMESTERI HIVATAL</t>
  </si>
  <si>
    <t>ÖNKORMÁNYZAT</t>
  </si>
  <si>
    <t xml:space="preserve">ÖNKORMÁNYZAT ALAPTEVÉKENYSÉG </t>
  </si>
  <si>
    <t>ÖNKORMÁNYZAT VÁLLALKOZÁSI TEV.</t>
  </si>
  <si>
    <t>ÖNKORMÁNYZAT ÖSSZESEN</t>
  </si>
  <si>
    <t>MINDÖSSZESEN</t>
  </si>
  <si>
    <t>Megnevezés      </t>
  </si>
  <si>
    <t>2015. év  </t>
  </si>
  <si>
    <t>2016. év  </t>
  </si>
  <si>
    <t>2017. év  </t>
  </si>
  <si>
    <t>2018. év </t>
  </si>
  <si>
    <t>Együtt  </t>
  </si>
  <si>
    <t> </t>
  </si>
  <si>
    <t> és utáni</t>
  </si>
  <si>
    <t xml:space="preserve">Természetvédelmi terület bérleti díja </t>
  </si>
  <si>
    <t xml:space="preserve">Földhaszonbérlet </t>
  </si>
  <si>
    <t xml:space="preserve">Határozatlan időre foglalkoztatott
létszám rendszeres személyi juttatása  </t>
  </si>
  <si>
    <t>Mindösszesen</t>
  </si>
  <si>
    <t xml:space="preserve">adósságot keletkeztető ügyletekből fennálló kötelezettségei </t>
  </si>
  <si>
    <t>Hitelt nyújtó bank neve</t>
  </si>
  <si>
    <t>Felvett hitel összege</t>
  </si>
  <si>
    <t>Lejárat időtartama</t>
  </si>
  <si>
    <t xml:space="preserve">Törlesztő részlet évenkénti bontásban     E Ft-ban   </t>
  </si>
  <si>
    <t>Visszatérítendő támogatásban részesülő neve</t>
  </si>
  <si>
    <t>Kölcsön összege (Ft)</t>
  </si>
  <si>
    <t>Folyósítás éve</t>
  </si>
  <si>
    <t>Törlesztés éve</t>
  </si>
  <si>
    <t>Általános Művelődési Központ</t>
  </si>
  <si>
    <t>Szociális Alapszolgáltató Központ</t>
  </si>
  <si>
    <t>Polgármesteri Hivatal</t>
  </si>
  <si>
    <t>14.melléklet</t>
  </si>
  <si>
    <t>15.melléklet</t>
  </si>
  <si>
    <t>16.melléklet</t>
  </si>
  <si>
    <t>Hitelek értékpapírok kiadásai</t>
  </si>
  <si>
    <t>Működési célú pénzeszköz átadás államháztartáson kívülre</t>
  </si>
  <si>
    <t>Működési célú pénzeszköz átadás államháztartáson kívülre összesen :</t>
  </si>
  <si>
    <t>Bruttó érték</t>
  </si>
  <si>
    <t>Közterület, Vágóhíd utca</t>
  </si>
  <si>
    <t>Közterület, Deák utca</t>
  </si>
  <si>
    <t>Újkígyós felöl az utolsó utca</t>
  </si>
  <si>
    <t>Közterület, Lehel utca</t>
  </si>
  <si>
    <t>Közterület, Batthyányi utca</t>
  </si>
  <si>
    <t>Közterület, Vörösmarty utca</t>
  </si>
  <si>
    <t>028/13</t>
  </si>
  <si>
    <t>Ókígyósi közterület</t>
  </si>
  <si>
    <t>Közterület Petőfi utca</t>
  </si>
  <si>
    <t>Orvosi rendelő Iskola u. 4.</t>
  </si>
  <si>
    <t>329/1</t>
  </si>
  <si>
    <t>Ókígyósi út Vásártér</t>
  </si>
  <si>
    <t>Sporttelep</t>
  </si>
  <si>
    <t>0137</t>
  </si>
  <si>
    <t>Út (inkubátorház) földrész</t>
  </si>
  <si>
    <t>050/2</t>
  </si>
  <si>
    <t>Inkubátorház</t>
  </si>
  <si>
    <t>050/1</t>
  </si>
  <si>
    <t>Óvoda Ókígyósi út</t>
  </si>
  <si>
    <t>Összesen</t>
  </si>
  <si>
    <t>028/3</t>
  </si>
  <si>
    <t>Szeméttelep</t>
  </si>
  <si>
    <t>084/1</t>
  </si>
  <si>
    <t>Nyugdíjasház</t>
  </si>
  <si>
    <t>031</t>
  </si>
  <si>
    <t>0136/21</t>
  </si>
  <si>
    <t>027/7</t>
  </si>
  <si>
    <t>Istálló</t>
  </si>
  <si>
    <t>027/3</t>
  </si>
  <si>
    <t>Zrínyi utcai telek</t>
  </si>
  <si>
    <t>1051/28</t>
  </si>
  <si>
    <t>1051/29</t>
  </si>
  <si>
    <t>1051/30</t>
  </si>
  <si>
    <t>1051/31</t>
  </si>
  <si>
    <t>1051/32</t>
  </si>
  <si>
    <t>1051/33</t>
  </si>
  <si>
    <t>1051/34</t>
  </si>
  <si>
    <t>1051/35</t>
  </si>
  <si>
    <t>1051/36</t>
  </si>
  <si>
    <t>1051/37</t>
  </si>
  <si>
    <t>1051/38</t>
  </si>
  <si>
    <t>1051/39</t>
  </si>
  <si>
    <t>1051/40</t>
  </si>
  <si>
    <t>1051/52</t>
  </si>
  <si>
    <t>1051/53</t>
  </si>
  <si>
    <t>1051/54</t>
  </si>
  <si>
    <t>1166/4</t>
  </si>
  <si>
    <t>1166/5</t>
  </si>
  <si>
    <t>1166/6</t>
  </si>
  <si>
    <t>1166/7</t>
  </si>
  <si>
    <t>1166/8</t>
  </si>
  <si>
    <t>1166/9</t>
  </si>
  <si>
    <t>1166/10</t>
  </si>
  <si>
    <t>1166/11</t>
  </si>
  <si>
    <t>1166/12</t>
  </si>
  <si>
    <t>1166/13</t>
  </si>
  <si>
    <t>1166/14</t>
  </si>
  <si>
    <t>1166/15</t>
  </si>
  <si>
    <t>1166/16</t>
  </si>
  <si>
    <t>1166/17</t>
  </si>
  <si>
    <t>Aranykorona vásárlás (7/6511)</t>
  </si>
  <si>
    <t>0136/45</t>
  </si>
  <si>
    <t>0136/43</t>
  </si>
  <si>
    <t>Művelés alól kivett terület</t>
  </si>
  <si>
    <t>028/6</t>
  </si>
  <si>
    <t>Szántó</t>
  </si>
  <si>
    <t>027/4</t>
  </si>
  <si>
    <t>028/12</t>
  </si>
  <si>
    <t>043</t>
  </si>
  <si>
    <t>11.melléklet</t>
  </si>
  <si>
    <t>Kossuth tér közpark</t>
  </si>
  <si>
    <t>Ókígyósi út közpark</t>
  </si>
  <si>
    <t>Közterület Rákóczi utca</t>
  </si>
  <si>
    <t>Közterület Munkácsy M. utca</t>
  </si>
  <si>
    <t>Közterület Eötvös utca</t>
  </si>
  <si>
    <t>Közterület név nélküli utca</t>
  </si>
  <si>
    <t>Külterületi közút Wenckheim ltp.</t>
  </si>
  <si>
    <t>Wenckheim emlékpark</t>
  </si>
  <si>
    <t>036</t>
  </si>
  <si>
    <t>037</t>
  </si>
  <si>
    <t>Külterületi út</t>
  </si>
  <si>
    <t>028/15</t>
  </si>
  <si>
    <t>Töltés</t>
  </si>
  <si>
    <t>019</t>
  </si>
  <si>
    <t>073/1</t>
  </si>
  <si>
    <t>076/1</t>
  </si>
  <si>
    <t>669/3</t>
  </si>
  <si>
    <t>042</t>
  </si>
  <si>
    <t>SZABADKÍGYÓS KÖZSÉG ÖNKORMÁNYZAT</t>
  </si>
  <si>
    <t>RÉSZESEDÉSEINEK ALAKULÁSA</t>
  </si>
  <si>
    <t>Könyv szerinti érték</t>
  </si>
  <si>
    <t>BM Vízművek Zrt. részvény</t>
  </si>
  <si>
    <t>Kígyós TV Bt. alapító kültag részesedés</t>
  </si>
  <si>
    <t>Magyar Termés TÉSZ Kft. üzletrész</t>
  </si>
  <si>
    <t>Szabadkígyósi Közösségi Célú Nonprofit Kft.</t>
  </si>
  <si>
    <t>Wenckheim kastély működési kiadás</t>
  </si>
  <si>
    <t>10.melléklet</t>
  </si>
  <si>
    <t>Melléklet száma</t>
  </si>
  <si>
    <t>Melléklet címe</t>
  </si>
  <si>
    <t>Oldalak száma</t>
  </si>
  <si>
    <t>1.melléklet</t>
  </si>
  <si>
    <t xml:space="preserve">2.melléklet </t>
  </si>
  <si>
    <t>4.melléklet</t>
  </si>
  <si>
    <t>5.melléklet</t>
  </si>
  <si>
    <t>6.melléklet</t>
  </si>
  <si>
    <t>7.melléklet</t>
  </si>
  <si>
    <t>8.melléklet</t>
  </si>
  <si>
    <t>Létszámadatok  alakulása intézményenként</t>
  </si>
  <si>
    <t>12.melléklet</t>
  </si>
  <si>
    <t>13.melléklet</t>
  </si>
  <si>
    <t>15. melléklet</t>
  </si>
  <si>
    <t>Költségvetési bevételek alakulása rovatrendnek megfelelően</t>
  </si>
  <si>
    <t>Költségvetési kiadások alakulása rovatrendnek megfelelően</t>
  </si>
  <si>
    <t>Konszolidált mérleg</t>
  </si>
  <si>
    <t>Beruházás kimutatás</t>
  </si>
  <si>
    <t>Konszolidált eredménykimutatás</t>
  </si>
  <si>
    <t>Maradvány kimutatás</t>
  </si>
  <si>
    <t>Részesedések</t>
  </si>
  <si>
    <t>Kiadások és bevételek alakulása intézményenként</t>
  </si>
  <si>
    <t>Kötelezettségvállalás</t>
  </si>
  <si>
    <t>Adósságot keletkeztető ügyletek</t>
  </si>
  <si>
    <t>Hitelállomány alakulása</t>
  </si>
  <si>
    <t>Elszámolásból származó bevételek B116</t>
  </si>
  <si>
    <t>Elvonások, befizetések K502</t>
  </si>
  <si>
    <t>Pénzeszközök lekötött bankbetétK916</t>
  </si>
  <si>
    <t>Nemzeti vagyon változásai G/II</t>
  </si>
  <si>
    <t>előző időszak</t>
  </si>
  <si>
    <t>Előző évi</t>
  </si>
  <si>
    <t>Műk.c.költségv.tám.és kigészítő B115</t>
  </si>
  <si>
    <t>2016. évi</t>
  </si>
  <si>
    <t>forintban</t>
  </si>
  <si>
    <t>2015.
teljesítés EfT</t>
  </si>
  <si>
    <t>2016.
teljesítés</t>
  </si>
  <si>
    <t>2015.teljesítés
EfT</t>
  </si>
  <si>
    <t xml:space="preserve"> forint</t>
  </si>
  <si>
    <t>Egyéb műk.bevétel B411</t>
  </si>
  <si>
    <t>2016. év</t>
  </si>
  <si>
    <t>( forintban)</t>
  </si>
  <si>
    <t xml:space="preserve"> 2016. évi nyitó</t>
  </si>
  <si>
    <t>adatok:ft-ban</t>
  </si>
  <si>
    <t>SZABADKÍGYÓS KÖZSÉGI ÖNKORMÁNYZAT ÉS INTÉZMÉNYEI LÉTSZÁMADATOK ALAKULÁSA 2016.ÉVBEN</t>
  </si>
  <si>
    <t>Rendszeres szem.jutt.járuléka 27%/22%</t>
  </si>
  <si>
    <t>Szabadkígyós Községi Önkormányzat 
2016. évi és azt követő kötelezettségvállalásai</t>
  </si>
  <si>
    <t>2016.december 31-én nincs állomány</t>
  </si>
  <si>
    <t>Kimutatás a Szabadkígyós Község Önkormányzat által nyújtott visszatérítendő támogatásokról              (Kölcsönök állománya 2016.12.31-én)</t>
  </si>
  <si>
    <t>Szabadkígyós Község Önkormányzat 2016. év</t>
  </si>
  <si>
    <t>2016.er.ei</t>
  </si>
  <si>
    <t>2016.mód.ei.</t>
  </si>
  <si>
    <t>2016.telj.</t>
  </si>
  <si>
    <t xml:space="preserve">Működési c.pénzeszköz átadás
</t>
  </si>
  <si>
    <t>finanszírozási kiadások</t>
  </si>
  <si>
    <t>Működési c.átvett pénzeszköz</t>
  </si>
  <si>
    <t>Országos mentőszolgálat,alapítvány:</t>
  </si>
  <si>
    <t>85.000 Ft</t>
  </si>
  <si>
    <t>Középbékési térség hozzájárulás</t>
  </si>
  <si>
    <t>222.420 Ft</t>
  </si>
  <si>
    <t>Kőrösi vízgazdálkodási társulás</t>
  </si>
  <si>
    <t>359.000 Ft</t>
  </si>
  <si>
    <t>Szabadkígyósi Polgárőrség:</t>
  </si>
  <si>
    <t>200.000 Ft</t>
  </si>
  <si>
    <t>Szabadidő SC</t>
  </si>
  <si>
    <t>3.200.000 Ft</t>
  </si>
  <si>
    <t>Nagycsaládos Egyesület</t>
  </si>
  <si>
    <t>306.380 Ft</t>
  </si>
  <si>
    <t>Szabadkígyósért Alapítvány</t>
  </si>
  <si>
    <t>367.624 Ft</t>
  </si>
  <si>
    <t>Szabadkígyósi Nonprofit KFT.</t>
  </si>
  <si>
    <t>262.875 Ft</t>
  </si>
  <si>
    <t>Magyar Vöröskereszt Békés Megyei Szervezete</t>
  </si>
  <si>
    <t>306.515 Ft</t>
  </si>
  <si>
    <t>DAREH Működési Hozzájárulás</t>
  </si>
  <si>
    <t>175.800 Ft</t>
  </si>
  <si>
    <t>Szabadkígyósi Barátság Nyugdíjasklub</t>
  </si>
  <si>
    <t>206.515 Ft</t>
  </si>
  <si>
    <t xml:space="preserve">Körösök völgye hulladékgazdálkodás </t>
  </si>
  <si>
    <t>40.680 Ft</t>
  </si>
  <si>
    <t>Közép-békési térség ívóvízminőségjavító program</t>
  </si>
  <si>
    <t>225.790 Ft</t>
  </si>
  <si>
    <t>5.958.599 Ft</t>
  </si>
  <si>
    <t>Az önkormányzat 2016. évi beruházási és felújítási kiadásairól</t>
  </si>
  <si>
    <t>TOP 4.1.1-15 tervdokumentáció</t>
  </si>
  <si>
    <t>Belterületi járdák kialakítása</t>
  </si>
  <si>
    <t>Kastély kályhák,épületgépészet</t>
  </si>
  <si>
    <t>Kastély istálló,kocsiszín homlokzat</t>
  </si>
  <si>
    <t>útőr program vásárlásai</t>
  </si>
  <si>
    <t>áfa</t>
  </si>
  <si>
    <t>Ingatlanok beszerzése ,egyéb 
tárgyi eszközök beszerzése
és létesítése</t>
  </si>
  <si>
    <t>Ingatlan felújítás</t>
  </si>
  <si>
    <t>Kastély vizesblokk munkálatai</t>
  </si>
  <si>
    <t xml:space="preserve"> forintban</t>
  </si>
  <si>
    <t>1111</t>
  </si>
  <si>
    <t>KFK vagyoni értékü jogok állománya Önkormányzat</t>
  </si>
  <si>
    <t>HRSZ</t>
  </si>
  <si>
    <t>Tulajdoni hányad</t>
  </si>
  <si>
    <t>m2</t>
  </si>
  <si>
    <t>Nyitó Écs</t>
  </si>
  <si>
    <t>EcoSTAT licenc</t>
  </si>
  <si>
    <t>Főkönyv szerinti érték:</t>
  </si>
  <si>
    <t>11111</t>
  </si>
  <si>
    <t>0-ig leírt KFK vagyoni értékü jogok állománya</t>
  </si>
  <si>
    <t xml:space="preserve"> Településrend. Terv</t>
  </si>
  <si>
    <t>FKT nemz. vagy.tart.földterületek állománya</t>
  </si>
  <si>
    <t xml:space="preserve">Értékesítés </t>
  </si>
  <si>
    <t>Zrínyi utca telekből út</t>
  </si>
  <si>
    <t>1051/55, 1051/56, 1166/18</t>
  </si>
  <si>
    <t>427</t>
  </si>
  <si>
    <t>1/1</t>
  </si>
  <si>
    <t>Beépítettlen terület</t>
  </si>
  <si>
    <t>Beépítettlen telek (Vágóhíd u.)</t>
  </si>
  <si>
    <t>Beépítettlen ter. Zrínyi u.</t>
  </si>
  <si>
    <t>Bépítettlen terület</t>
  </si>
  <si>
    <t>1165/2</t>
  </si>
  <si>
    <t>1166/3</t>
  </si>
  <si>
    <t>FKS egyéb célú telkek állománya</t>
  </si>
  <si>
    <t>Erdő</t>
  </si>
  <si>
    <t>Legelő, udvar</t>
  </si>
  <si>
    <t>028/14</t>
  </si>
  <si>
    <t xml:space="preserve">Aranykorona vásárlás </t>
  </si>
  <si>
    <t>Aranykorona vásárlás (7/0447), legelő</t>
  </si>
  <si>
    <t>Aranykorona vásárlás (7/0447),erdő</t>
  </si>
  <si>
    <t>760/11120</t>
  </si>
  <si>
    <t>VT FKS egyéb célú telkek állománya</t>
  </si>
  <si>
    <t xml:space="preserve"> udvar istálló</t>
  </si>
  <si>
    <t>FKT nemz. vagy.tart. egyéb épületek állománya</t>
  </si>
  <si>
    <t>Általános iskola</t>
  </si>
  <si>
    <t>ÁV FKT nemz. vagy.tart. vagyonok vett. műeml. épület állománya</t>
  </si>
  <si>
    <t>Wenckheim ltp. Saját haszn. Út+Diadalív+Kápolna</t>
  </si>
  <si>
    <t>Ravatalozó és udvar</t>
  </si>
  <si>
    <t>Kivett temető</t>
  </si>
  <si>
    <t>424/2 a</t>
  </si>
  <si>
    <t>Ravatalozó régi</t>
  </si>
  <si>
    <t>Művelődési ház</t>
  </si>
  <si>
    <t>Kastély</t>
  </si>
  <si>
    <t xml:space="preserve"> 384 hrsz-ú telek kastély</t>
  </si>
  <si>
    <t xml:space="preserve"> Főépület kastély</t>
  </si>
  <si>
    <t xml:space="preserve"> Konyhaépület kastély</t>
  </si>
  <si>
    <t xml:space="preserve"> Istálló kastély</t>
  </si>
  <si>
    <t xml:space="preserve"> Kocsi ház kastély</t>
  </si>
  <si>
    <t xml:space="preserve"> Kollégium kastély</t>
  </si>
  <si>
    <t xml:space="preserve"> Zöldségtároló kastély</t>
  </si>
  <si>
    <t xml:space="preserve"> Busztároló kastély</t>
  </si>
  <si>
    <t xml:space="preserve"> Árnyékszék kastély</t>
  </si>
  <si>
    <t xml:space="preserve"> Raktár kastély</t>
  </si>
  <si>
    <t>Épületek összesen</t>
  </si>
  <si>
    <t xml:space="preserve"> Aszfaltozott út kastély</t>
  </si>
  <si>
    <t xml:space="preserve"> Betonút kastély</t>
  </si>
  <si>
    <t xml:space="preserve"> Szökőkút kastély</t>
  </si>
  <si>
    <t xml:space="preserve"> Gyaloghíd kastély</t>
  </si>
  <si>
    <t xml:space="preserve"> Kerítés kastély</t>
  </si>
  <si>
    <t>Föld alatti Víztároló</t>
  </si>
  <si>
    <t xml:space="preserve"> Kézilabdapálya kastély</t>
  </si>
  <si>
    <t xml:space="preserve"> Mesterséges tó kast.</t>
  </si>
  <si>
    <t xml:space="preserve"> Mélyfúrású kút kastély</t>
  </si>
  <si>
    <t>Építmények összesen:</t>
  </si>
  <si>
    <t>KFK egyéb épületek állomyánya</t>
  </si>
  <si>
    <t xml:space="preserve"> Szoc.bérlakás lakások</t>
  </si>
  <si>
    <t>Lakás</t>
  </si>
  <si>
    <t>673/1/A/1</t>
  </si>
  <si>
    <t>673/1/A/2</t>
  </si>
  <si>
    <t>673/1/A/3</t>
  </si>
  <si>
    <t>673/1/A/4</t>
  </si>
  <si>
    <t>673/1/A/5</t>
  </si>
  <si>
    <t>673/1/A/6</t>
  </si>
  <si>
    <t>673/1/A/13</t>
  </si>
  <si>
    <t>673/1/A/14</t>
  </si>
  <si>
    <t>673/1/A/15</t>
  </si>
  <si>
    <t>673/1/A/16</t>
  </si>
  <si>
    <t>673/1/A/17</t>
  </si>
  <si>
    <t>673/1/A/18</t>
  </si>
  <si>
    <t>673/1/A/19</t>
  </si>
  <si>
    <t>673/1/A/20</t>
  </si>
  <si>
    <t xml:space="preserve">SZAK </t>
  </si>
  <si>
    <t>Iskola melléképületei</t>
  </si>
  <si>
    <t>Konyha</t>
  </si>
  <si>
    <t>Vízmű, Zrínyi Miklós u.</t>
  </si>
  <si>
    <t>Vízmű</t>
  </si>
  <si>
    <t>067</t>
  </si>
  <si>
    <t>170/10000</t>
  </si>
  <si>
    <t>Ókígyósi közterület+vízmű vagyon</t>
  </si>
  <si>
    <t>Ókígyósi közterület+szennyvízcsatorna</t>
  </si>
  <si>
    <t>0-ig leírt KFK egyéb épületek állománya</t>
  </si>
  <si>
    <t xml:space="preserve"> PH régi</t>
  </si>
  <si>
    <t>FKS egyéb épületek állománya</t>
  </si>
  <si>
    <t>Varroda, Major u.</t>
  </si>
  <si>
    <t xml:space="preserve"> 3. sz. üzlet, Fecskeház</t>
  </si>
  <si>
    <t>673/1/A/10</t>
  </si>
  <si>
    <t>VT FKS egyéb épületek állománya</t>
  </si>
  <si>
    <t>Bemutatóterem</t>
  </si>
  <si>
    <t xml:space="preserve"> Svájceráj kocsimúzeum</t>
  </si>
  <si>
    <t>FKT különféle egyéb építmények állománya nemz. vagyon</t>
  </si>
  <si>
    <t>Eötvös járda</t>
  </si>
  <si>
    <t>Közterület, Köcsey utca</t>
  </si>
  <si>
    <t>Kölcsey u. járda</t>
  </si>
  <si>
    <t>112</t>
  </si>
  <si>
    <t xml:space="preserve"> Munkácsy járda</t>
  </si>
  <si>
    <t xml:space="preserve"> Munkácsy járda II.</t>
  </si>
  <si>
    <t>Vágóhíd u. járda</t>
  </si>
  <si>
    <t>93</t>
  </si>
  <si>
    <t>Ókígyósi út közpark, játszótér</t>
  </si>
  <si>
    <t>Ókígyósi út páros</t>
  </si>
  <si>
    <t xml:space="preserve"> Ókígyósi páros II.</t>
  </si>
  <si>
    <t xml:space="preserve"> Ókígyósi páros</t>
  </si>
  <si>
    <t xml:space="preserve"> Ókígyósi páratlan</t>
  </si>
  <si>
    <t xml:space="preserve"> Ókígyósi I.</t>
  </si>
  <si>
    <t xml:space="preserve"> Vörösmarty u. útalap</t>
  </si>
  <si>
    <t>Közterület, Áchim András u</t>
  </si>
  <si>
    <t xml:space="preserve"> Áchim u. járda</t>
  </si>
  <si>
    <t>Közterület, Arany János utca</t>
  </si>
  <si>
    <t xml:space="preserve"> Arany u. aszfalt</t>
  </si>
  <si>
    <t>Deák u</t>
  </si>
  <si>
    <t>Közterület, Bem u. járda</t>
  </si>
  <si>
    <t xml:space="preserve"> Bem u. aszfalt</t>
  </si>
  <si>
    <t>Közerület  Árpád u. járda II.</t>
  </si>
  <si>
    <t xml:space="preserve"> Árpád u. járda I.</t>
  </si>
  <si>
    <t xml:space="preserve"> Gorkij járda</t>
  </si>
  <si>
    <t xml:space="preserve"> Gorkij-Árpád aszfalt</t>
  </si>
  <si>
    <t xml:space="preserve"> Iskola u. járda</t>
  </si>
  <si>
    <t xml:space="preserve"> Iskola út</t>
  </si>
  <si>
    <t xml:space="preserve"> Iskola u.</t>
  </si>
  <si>
    <t xml:space="preserve"> Széchenyi út + járda</t>
  </si>
  <si>
    <t xml:space="preserve"> Közterület, Kastély járda</t>
  </si>
  <si>
    <t xml:space="preserve"> Kastély u. járda</t>
  </si>
  <si>
    <t xml:space="preserve"> Kastély u. </t>
  </si>
  <si>
    <t xml:space="preserve"> Rákóczi járda</t>
  </si>
  <si>
    <t>Közterület, Tessedik utca járda</t>
  </si>
  <si>
    <t>Közterület József A. u. járda</t>
  </si>
  <si>
    <t>József A. - Tessedik</t>
  </si>
  <si>
    <t xml:space="preserve"> Ady járda</t>
  </si>
  <si>
    <t xml:space="preserve"> Ady aszfalt</t>
  </si>
  <si>
    <t>Zrínyi u.</t>
  </si>
  <si>
    <t xml:space="preserve"> Zrínyi út I. ütem</t>
  </si>
  <si>
    <t xml:space="preserve"> Zrínyi u. járda</t>
  </si>
  <si>
    <t>Közterület, Tulipán utca</t>
  </si>
  <si>
    <t>Közterület, Táncsics utca</t>
  </si>
  <si>
    <t>Közterület, Virág utca</t>
  </si>
  <si>
    <t>Közterület, Nefelejcs utca</t>
  </si>
  <si>
    <t xml:space="preserve"> Medgyesi járda</t>
  </si>
  <si>
    <t xml:space="preserve"> Medgyesi út</t>
  </si>
  <si>
    <t xml:space="preserve"> Bartók járda</t>
  </si>
  <si>
    <t xml:space="preserve"> Bartók u.</t>
  </si>
  <si>
    <t xml:space="preserve"> Jókai-Zrínyi</t>
  </si>
  <si>
    <t xml:space="preserve"> Jókai járda</t>
  </si>
  <si>
    <t xml:space="preserve"> Dózsa járda</t>
  </si>
  <si>
    <t xml:space="preserve"> Dózsa út</t>
  </si>
  <si>
    <t>Major - Nyugdíjasház (Ókígyósi út és Nyugdíjaház között)</t>
  </si>
  <si>
    <t>Major - Diadalív (Ókígyósi út és a Diadalív között)</t>
  </si>
  <si>
    <t>Major - Inkubátorház (Inkubátorház-Diadalív-Volt Tanácsháza között)</t>
  </si>
  <si>
    <t>Vadász Panzió-Kertészet között</t>
  </si>
  <si>
    <t xml:space="preserve"> Autóbuszváró</t>
  </si>
  <si>
    <t xml:space="preserve"> Nefelejcs-Virág-Táncs</t>
  </si>
  <si>
    <t xml:space="preserve"> Kerékpárút</t>
  </si>
  <si>
    <t xml:space="preserve"> Parkoló</t>
  </si>
  <si>
    <t xml:space="preserve"> Belvíz elvezető</t>
  </si>
  <si>
    <t xml:space="preserve"> Kiépített út Pál-liget</t>
  </si>
  <si>
    <t>Saját használatú út</t>
  </si>
  <si>
    <t>013</t>
  </si>
  <si>
    <t>015</t>
  </si>
  <si>
    <t xml:space="preserve"> Saját haszn. Út járda</t>
  </si>
  <si>
    <t>Közterület, utca</t>
  </si>
  <si>
    <t>kivett közút</t>
  </si>
  <si>
    <t>424/1</t>
  </si>
  <si>
    <t>041/2</t>
  </si>
  <si>
    <t>Wenckheim ltp. Közpark (Major)</t>
  </si>
  <si>
    <t>033/2</t>
  </si>
  <si>
    <t>Külterületi Út</t>
  </si>
  <si>
    <t>03/2</t>
  </si>
  <si>
    <t>05/2</t>
  </si>
  <si>
    <t>07</t>
  </si>
  <si>
    <t>09</t>
  </si>
  <si>
    <t>011</t>
  </si>
  <si>
    <t>Árok</t>
  </si>
  <si>
    <t>017</t>
  </si>
  <si>
    <t>022/2</t>
  </si>
  <si>
    <t>Kivett út</t>
  </si>
  <si>
    <t>0129/41</t>
  </si>
  <si>
    <t>0129/70</t>
  </si>
  <si>
    <t>033/1</t>
  </si>
  <si>
    <t>Közterület, DÉMÁSZ vezetékjog Kastély u</t>
  </si>
  <si>
    <t>Közterület, DÉMÁSZ vezetékjog Széchenyi u</t>
  </si>
  <si>
    <t>Közterület, DÉMÁSZ vezetékjog Iskola u</t>
  </si>
  <si>
    <t>Közterület, DÉMÁSZ vezetékjog Vágóhíd u</t>
  </si>
  <si>
    <t>Közterület, DÉMÁSZ vezetékjog Kölcsey u</t>
  </si>
  <si>
    <t>Közterület, DÉMÁSZ vezetékjog Arany J</t>
  </si>
  <si>
    <t>Közterület, DÉMÁSZ vezetékjog Bem u.</t>
  </si>
  <si>
    <t>Közterület, DÉMÁSZ vezetékjog Deák u</t>
  </si>
  <si>
    <t>Közterület, DÉMÁSZ vezetékjog Lehel u</t>
  </si>
  <si>
    <t>Közterület, DÉMÁSZ vezetékjog Batthyányi u</t>
  </si>
  <si>
    <t>Közterület, DÉMÁSZ vezetékjog Árpád u</t>
  </si>
  <si>
    <t>Közterület, DÉMÁSZ vezetékjog Vörösmarthy u</t>
  </si>
  <si>
    <t>0-ig leírt FKT egyéb épületek állománya nemz. vagy.</t>
  </si>
  <si>
    <t>ÁV FKT vagyonk. vett egyéb építmények állománya</t>
  </si>
  <si>
    <t>Kiháramló települési vízi közművagyon</t>
  </si>
  <si>
    <t>0-ig leírt ÁV FKT vagyonk. Vett egyéb ápítmények állománya</t>
  </si>
  <si>
    <t xml:space="preserve"> Földalatti víztározó kas.</t>
  </si>
  <si>
    <t>KFK különféle egyéb építmények állománya</t>
  </si>
  <si>
    <t xml:space="preserve"> Óvodai kerítés</t>
  </si>
  <si>
    <t xml:space="preserve"> Iskola kerítés</t>
  </si>
  <si>
    <t xml:space="preserve"> PH kerítés</t>
  </si>
  <si>
    <t xml:space="preserve"> Műv.Ház kerítés</t>
  </si>
  <si>
    <t xml:space="preserve"> Vásártér WC</t>
  </si>
  <si>
    <t xml:space="preserve"> Sporttelep kerítés</t>
  </si>
  <si>
    <t xml:space="preserve"> Szoc bérlakás út</t>
  </si>
  <si>
    <t xml:space="preserve"> Ált. iskola parkoló aszf.</t>
  </si>
  <si>
    <t xml:space="preserve"> Kerékpártároló 100fh</t>
  </si>
  <si>
    <t xml:space="preserve"> Ingatlan és vagyontárgy</t>
  </si>
  <si>
    <t>A 2016.évi zárszámadási rendelet mellékleteinek tartalomjegyzéke</t>
  </si>
  <si>
    <t xml:space="preserve">Szabadkígyós Község Önkormányzatának 2016 évi bevételei és kiadásai </t>
  </si>
  <si>
    <t>Mezőgazdasági tevékenység bemutatása</t>
  </si>
  <si>
    <t>SZABADKÍGYÓS KÖZSÉG ÖNKORMÁNYZAT
 INGATLAN ÉS VAGYONTÁRGY KIMUTATÁS</t>
  </si>
  <si>
    <t>A 9/2017. (IV.28.) sz. rendelethez</t>
  </si>
  <si>
    <t>A  9 /2017. (IV.28.) sz. rendelethez</t>
  </si>
  <si>
    <t>A 9/2017.(IV.28.) rendelethez</t>
  </si>
  <si>
    <t>A      9 /2017. ( IV.28.  ) sz.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</si>
</sst>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yyyy\-mm\-dd"/>
    <numFmt numFmtId="166" formatCode="#,##0.0"/>
    <numFmt numFmtId="167" formatCode="_-* #,##0\ _F_t_-;\-* #,##0\ _F_t_-;_-* &quot;-&quot;??\ _F_t_-;_-@_-"/>
    <numFmt numFmtId="168" formatCode="_-* #,##0.0\ _F_t_-;\-* #,##0.0\ _F_t_-;_-* &quot;-&quot;??\ _F_t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#,##0\ _F_t"/>
    <numFmt numFmtId="180" formatCode="#,##0&quot;   &quot;"/>
    <numFmt numFmtId="181" formatCode="[$¥€-2]\ #\ ##,000_);[Red]\([$€-2]\ #\ ##,000\)"/>
    <numFmt numFmtId="182" formatCode="#,##0\ &quot;Ft&quot;"/>
    <numFmt numFmtId="183" formatCode="yyyy/mm/dd;@"/>
    <numFmt numFmtId="184" formatCode="#,##0.00\ &quot;Ft&quot;"/>
  </numFmts>
  <fonts count="7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6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ill="0" applyBorder="0" applyAlignment="0" applyProtection="0"/>
  </cellStyleXfs>
  <cellXfs count="39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9" fontId="3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0" fillId="0" borderId="13" xfId="0" applyNumberFormat="1" applyFill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7" fontId="0" fillId="0" borderId="10" xfId="40" applyNumberFormat="1" applyBorder="1" applyAlignment="1">
      <alignment horizontal="right"/>
    </xf>
    <xf numFmtId="167" fontId="0" fillId="0" borderId="10" xfId="40" applyNumberFormat="1" applyBorder="1" applyAlignment="1">
      <alignment horizontal="left" wrapText="1"/>
    </xf>
    <xf numFmtId="167" fontId="1" fillId="0" borderId="10" xfId="4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3" fontId="1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1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167" fontId="0" fillId="0" borderId="14" xfId="40" applyNumberFormat="1" applyFill="1" applyBorder="1" applyAlignment="1">
      <alignment horizontal="left" wrapText="1"/>
    </xf>
    <xf numFmtId="167" fontId="1" fillId="0" borderId="10" xfId="40" applyNumberFormat="1" applyFont="1" applyBorder="1" applyAlignment="1">
      <alignment horizontal="left" wrapText="1"/>
    </xf>
    <xf numFmtId="167" fontId="0" fillId="0" borderId="10" xfId="40" applyNumberFormat="1" applyFont="1" applyBorder="1" applyAlignment="1">
      <alignment horizontal="left" wrapText="1"/>
    </xf>
    <xf numFmtId="167" fontId="0" fillId="0" borderId="10" xfId="40" applyNumberFormat="1" applyFont="1" applyBorder="1" applyAlignment="1">
      <alignment horizontal="right"/>
    </xf>
    <xf numFmtId="167" fontId="0" fillId="0" borderId="14" xfId="40" applyNumberFormat="1" applyFont="1" applyFill="1" applyBorder="1" applyAlignment="1">
      <alignment horizontal="right"/>
    </xf>
    <xf numFmtId="167" fontId="0" fillId="0" borderId="0" xfId="40" applyNumberFormat="1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167" fontId="0" fillId="0" borderId="15" xfId="40" applyNumberFormat="1" applyBorder="1" applyAlignment="1">
      <alignment horizontal="left" wrapText="1"/>
    </xf>
    <xf numFmtId="167" fontId="0" fillId="0" borderId="15" xfId="40" applyNumberFormat="1" applyFont="1" applyBorder="1" applyAlignment="1">
      <alignment horizontal="left" wrapText="1"/>
    </xf>
    <xf numFmtId="167" fontId="1" fillId="0" borderId="15" xfId="40" applyNumberFormat="1" applyFont="1" applyBorder="1" applyAlignment="1">
      <alignment horizontal="right"/>
    </xf>
    <xf numFmtId="167" fontId="0" fillId="0" borderId="15" xfId="40" applyNumberFormat="1" applyFont="1" applyBorder="1" applyAlignment="1">
      <alignment horizontal="right"/>
    </xf>
    <xf numFmtId="167" fontId="0" fillId="0" borderId="15" xfId="40" applyNumberFormat="1" applyBorder="1" applyAlignment="1">
      <alignment horizontal="right"/>
    </xf>
    <xf numFmtId="0" fontId="0" fillId="0" borderId="12" xfId="0" applyBorder="1" applyAlignment="1">
      <alignment horizontal="center"/>
    </xf>
    <xf numFmtId="167" fontId="0" fillId="0" borderId="12" xfId="4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67" fontId="0" fillId="0" borderId="16" xfId="40" applyNumberFormat="1" applyBorder="1" applyAlignment="1">
      <alignment horizontal="right"/>
    </xf>
    <xf numFmtId="167" fontId="0" fillId="0" borderId="17" xfId="40" applyNumberFormat="1" applyBorder="1" applyAlignment="1">
      <alignment horizontal="right"/>
    </xf>
    <xf numFmtId="167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67" fontId="0" fillId="0" borderId="12" xfId="4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167" fontId="1" fillId="0" borderId="12" xfId="4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67" fontId="0" fillId="0" borderId="22" xfId="40" applyNumberFormat="1" applyFont="1" applyBorder="1" applyAlignment="1">
      <alignment horizontal="right"/>
    </xf>
    <xf numFmtId="0" fontId="1" fillId="0" borderId="21" xfId="0" applyFont="1" applyBorder="1" applyAlignment="1">
      <alignment wrapText="1"/>
    </xf>
    <xf numFmtId="167" fontId="1" fillId="0" borderId="22" xfId="40" applyNumberFormat="1" applyFont="1" applyBorder="1" applyAlignment="1">
      <alignment horizontal="right"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/>
    </xf>
    <xf numFmtId="167" fontId="0" fillId="0" borderId="25" xfId="40" applyNumberFormat="1" applyFont="1" applyBorder="1" applyAlignment="1">
      <alignment horizontal="right"/>
    </xf>
    <xf numFmtId="0" fontId="1" fillId="0" borderId="12" xfId="0" applyFont="1" applyFill="1" applyBorder="1" applyAlignment="1">
      <alignment wrapText="1"/>
    </xf>
    <xf numFmtId="167" fontId="1" fillId="0" borderId="26" xfId="4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67" fontId="1" fillId="0" borderId="26" xfId="40" applyNumberFormat="1" applyFont="1" applyBorder="1" applyAlignment="1">
      <alignment horizontal="right"/>
    </xf>
    <xf numFmtId="167" fontId="1" fillId="0" borderId="26" xfId="4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/>
    </xf>
    <xf numFmtId="167" fontId="1" fillId="0" borderId="29" xfId="40" applyNumberFormat="1" applyFont="1" applyBorder="1" applyAlignment="1">
      <alignment/>
    </xf>
    <xf numFmtId="0" fontId="65" fillId="0" borderId="0" xfId="0" applyFont="1" applyAlignment="1">
      <alignment/>
    </xf>
    <xf numFmtId="0" fontId="65" fillId="0" borderId="12" xfId="0" applyFont="1" applyBorder="1" applyAlignment="1">
      <alignment/>
    </xf>
    <xf numFmtId="167" fontId="65" fillId="0" borderId="12" xfId="40" applyNumberFormat="1" applyFont="1" applyBorder="1" applyAlignment="1">
      <alignment/>
    </xf>
    <xf numFmtId="0" fontId="65" fillId="0" borderId="30" xfId="0" applyFont="1" applyBorder="1" applyAlignment="1">
      <alignment/>
    </xf>
    <xf numFmtId="167" fontId="65" fillId="0" borderId="30" xfId="40" applyNumberFormat="1" applyFont="1" applyBorder="1" applyAlignment="1">
      <alignment/>
    </xf>
    <xf numFmtId="0" fontId="66" fillId="0" borderId="31" xfId="0" applyFont="1" applyBorder="1" applyAlignment="1">
      <alignment/>
    </xf>
    <xf numFmtId="167" fontId="66" fillId="0" borderId="32" xfId="40" applyNumberFormat="1" applyFont="1" applyBorder="1" applyAlignment="1">
      <alignment/>
    </xf>
    <xf numFmtId="167" fontId="65" fillId="0" borderId="0" xfId="40" applyNumberFormat="1" applyFont="1" applyAlignment="1">
      <alignment/>
    </xf>
    <xf numFmtId="0" fontId="66" fillId="0" borderId="0" xfId="0" applyFont="1" applyAlignment="1">
      <alignment horizontal="center"/>
    </xf>
    <xf numFmtId="167" fontId="66" fillId="0" borderId="33" xfId="40" applyNumberFormat="1" applyFont="1" applyBorder="1" applyAlignment="1">
      <alignment/>
    </xf>
    <xf numFmtId="167" fontId="66" fillId="0" borderId="31" xfId="40" applyNumberFormat="1" applyFont="1" applyBorder="1" applyAlignment="1">
      <alignment/>
    </xf>
    <xf numFmtId="167" fontId="66" fillId="0" borderId="34" xfId="40" applyNumberFormat="1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/>
    </xf>
    <xf numFmtId="0" fontId="0" fillId="0" borderId="16" xfId="0" applyBorder="1" applyAlignment="1">
      <alignment horizontal="left"/>
    </xf>
    <xf numFmtId="167" fontId="0" fillId="0" borderId="16" xfId="40" applyNumberFormat="1" applyFont="1" applyBorder="1" applyAlignment="1">
      <alignment horizontal="right"/>
    </xf>
    <xf numFmtId="167" fontId="0" fillId="0" borderId="17" xfId="40" applyNumberFormat="1" applyFont="1" applyBorder="1" applyAlignment="1">
      <alignment horizontal="right"/>
    </xf>
    <xf numFmtId="167" fontId="0" fillId="0" borderId="30" xfId="4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167" fontId="0" fillId="0" borderId="35" xfId="40" applyNumberFormat="1" applyFont="1" applyBorder="1" applyAlignment="1">
      <alignment horizontal="right"/>
    </xf>
    <xf numFmtId="167" fontId="0" fillId="0" borderId="36" xfId="40" applyNumberFormat="1" applyFont="1" applyBorder="1" applyAlignment="1">
      <alignment horizontal="right"/>
    </xf>
    <xf numFmtId="167" fontId="0" fillId="0" borderId="37" xfId="40" applyNumberFormat="1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167" fontId="0" fillId="0" borderId="12" xfId="40" applyNumberFormat="1" applyFont="1" applyFill="1" applyBorder="1" applyAlignment="1">
      <alignment horizontal="right"/>
    </xf>
    <xf numFmtId="167" fontId="0" fillId="0" borderId="12" xfId="4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179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 wrapText="1"/>
    </xf>
    <xf numFmtId="167" fontId="0" fillId="0" borderId="0" xfId="40" applyNumberFormat="1" applyAlignment="1">
      <alignment/>
    </xf>
    <xf numFmtId="0" fontId="13" fillId="0" borderId="11" xfId="0" applyFont="1" applyBorder="1" applyAlignment="1">
      <alignment/>
    </xf>
    <xf numFmtId="0" fontId="6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right" vertical="center" wrapText="1"/>
    </xf>
    <xf numFmtId="0" fontId="67" fillId="35" borderId="38" xfId="0" applyFont="1" applyFill="1" applyBorder="1" applyAlignment="1">
      <alignment horizontal="center"/>
    </xf>
    <xf numFmtId="0" fontId="67" fillId="35" borderId="38" xfId="0" applyFont="1" applyFill="1" applyBorder="1" applyAlignment="1">
      <alignment horizontal="center" wrapText="1"/>
    </xf>
    <xf numFmtId="0" fontId="68" fillId="0" borderId="38" xfId="0" applyFont="1" applyFill="1" applyBorder="1" applyAlignment="1">
      <alignment/>
    </xf>
    <xf numFmtId="3" fontId="68" fillId="0" borderId="38" xfId="0" applyNumberFormat="1" applyFont="1" applyFill="1" applyBorder="1" applyAlignment="1">
      <alignment horizontal="right"/>
    </xf>
    <xf numFmtId="0" fontId="67" fillId="0" borderId="38" xfId="0" applyFont="1" applyFill="1" applyBorder="1" applyAlignment="1">
      <alignment/>
    </xf>
    <xf numFmtId="3" fontId="67" fillId="0" borderId="38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0" xfId="0" applyFont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right"/>
    </xf>
    <xf numFmtId="3" fontId="12" fillId="0" borderId="11" xfId="0" applyNumberFormat="1" applyFont="1" applyBorder="1" applyAlignment="1">
      <alignment horizontal="right"/>
    </xf>
    <xf numFmtId="179" fontId="1" fillId="34" borderId="12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" vertical="center"/>
    </xf>
    <xf numFmtId="49" fontId="61" fillId="0" borderId="0" xfId="56" applyNumberFormat="1" applyFont="1" applyFill="1" applyBorder="1" applyAlignment="1">
      <alignment horizontal="right"/>
      <protection/>
    </xf>
    <xf numFmtId="49" fontId="61" fillId="0" borderId="0" xfId="56" applyNumberFormat="1" applyFont="1" applyFill="1" applyBorder="1">
      <alignment/>
      <protection/>
    </xf>
    <xf numFmtId="49" fontId="46" fillId="0" borderId="12" xfId="56" applyNumberFormat="1" applyBorder="1">
      <alignment/>
      <protection/>
    </xf>
    <xf numFmtId="182" fontId="0" fillId="0" borderId="12" xfId="0" applyNumberFormat="1" applyBorder="1" applyAlignment="1">
      <alignment/>
    </xf>
    <xf numFmtId="182" fontId="46" fillId="36" borderId="12" xfId="56" applyNumberFormat="1" applyFont="1" applyFill="1" applyBorder="1">
      <alignment/>
      <protection/>
    </xf>
    <xf numFmtId="182" fontId="69" fillId="0" borderId="12" xfId="0" applyNumberFormat="1" applyFont="1" applyBorder="1" applyAlignment="1">
      <alignment vertical="center"/>
    </xf>
    <xf numFmtId="182" fontId="69" fillId="13" borderId="12" xfId="0" applyNumberFormat="1" applyFont="1" applyFill="1" applyBorder="1" applyAlignment="1">
      <alignment/>
    </xf>
    <xf numFmtId="182" fontId="69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/>
    </xf>
    <xf numFmtId="182" fontId="70" fillId="0" borderId="0" xfId="0" applyNumberFormat="1" applyFont="1" applyBorder="1" applyAlignment="1">
      <alignment vertical="center"/>
    </xf>
    <xf numFmtId="0" fontId="0" fillId="0" borderId="40" xfId="0" applyBorder="1" applyAlignment="1">
      <alignment/>
    </xf>
    <xf numFmtId="182" fontId="69" fillId="0" borderId="0" xfId="0" applyNumberFormat="1" applyFont="1" applyFill="1" applyBorder="1" applyAlignment="1">
      <alignment horizontal="center" vertical="center"/>
    </xf>
    <xf numFmtId="49" fontId="46" fillId="0" borderId="0" xfId="56" applyNumberFormat="1" applyBorder="1">
      <alignment/>
      <protection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46" fillId="36" borderId="0" xfId="56" applyNumberFormat="1" applyFont="1" applyFill="1" applyBorder="1">
      <alignment/>
      <protection/>
    </xf>
    <xf numFmtId="182" fontId="46" fillId="36" borderId="0" xfId="56" applyNumberFormat="1" applyFont="1" applyFill="1" applyBorder="1" applyAlignment="1">
      <alignment horizontal="center" vertical="center"/>
      <protection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0" fontId="70" fillId="0" borderId="12" xfId="0" applyFont="1" applyBorder="1" applyAlignment="1">
      <alignment horizontal="center" vertical="center"/>
    </xf>
    <xf numFmtId="182" fontId="70" fillId="0" borderId="12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center" wrapText="1"/>
    </xf>
    <xf numFmtId="182" fontId="70" fillId="0" borderId="40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0" fillId="0" borderId="12" xfId="0" applyNumberFormat="1" applyBorder="1" applyAlignment="1">
      <alignment horizontal="right"/>
    </xf>
    <xf numFmtId="182" fontId="46" fillId="36" borderId="12" xfId="56" applyNumberFormat="1" applyFont="1" applyFill="1" applyBorder="1" applyAlignment="1">
      <alignment horizontal="center" vertical="center"/>
      <protection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18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49" fontId="0" fillId="0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183" fontId="0" fillId="0" borderId="12" xfId="0" applyNumberFormat="1" applyBorder="1" applyAlignment="1">
      <alignment horizontal="center" vertical="center"/>
    </xf>
    <xf numFmtId="182" fontId="0" fillId="0" borderId="12" xfId="0" applyNumberFormat="1" applyFill="1" applyBorder="1" applyAlignment="1">
      <alignment/>
    </xf>
    <xf numFmtId="182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8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46" fillId="0" borderId="12" xfId="56" applyNumberFormat="1" applyFont="1" applyBorder="1">
      <alignment/>
      <protection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69" fillId="0" borderId="12" xfId="0" applyFont="1" applyFill="1" applyBorder="1" applyAlignment="1">
      <alignment/>
    </xf>
    <xf numFmtId="182" fontId="69" fillId="0" borderId="12" xfId="0" applyNumberFormat="1" applyFont="1" applyBorder="1" applyAlignment="1">
      <alignment/>
    </xf>
    <xf numFmtId="182" fontId="61" fillId="0" borderId="12" xfId="0" applyNumberFormat="1" applyFont="1" applyBorder="1" applyAlignment="1">
      <alignment horizontal="center" vertical="center"/>
    </xf>
    <xf numFmtId="0" fontId="61" fillId="0" borderId="12" xfId="0" applyFont="1" applyFill="1" applyBorder="1" applyAlignment="1">
      <alignment/>
    </xf>
    <xf numFmtId="182" fontId="61" fillId="36" borderId="12" xfId="56" applyNumberFormat="1" applyFont="1" applyFill="1" applyBorder="1">
      <alignment/>
      <protection/>
    </xf>
    <xf numFmtId="49" fontId="69" fillId="0" borderId="12" xfId="56" applyNumberFormat="1" applyFont="1" applyBorder="1">
      <alignment/>
      <protection/>
    </xf>
    <xf numFmtId="182" fontId="69" fillId="36" borderId="12" xfId="56" applyNumberFormat="1" applyFont="1" applyFill="1" applyBorder="1">
      <alignment/>
      <protection/>
    </xf>
    <xf numFmtId="0" fontId="69" fillId="0" borderId="12" xfId="0" applyFont="1" applyFill="1" applyBorder="1" applyAlignment="1">
      <alignment wrapText="1"/>
    </xf>
    <xf numFmtId="0" fontId="69" fillId="36" borderId="12" xfId="0" applyFont="1" applyFill="1" applyBorder="1" applyAlignment="1">
      <alignment/>
    </xf>
    <xf numFmtId="49" fontId="0" fillId="36" borderId="12" xfId="0" applyNumberFormat="1" applyFill="1" applyBorder="1" applyAlignment="1">
      <alignment horizontal="center"/>
    </xf>
    <xf numFmtId="3" fontId="0" fillId="36" borderId="12" xfId="0" applyNumberFormat="1" applyFill="1" applyBorder="1" applyAlignment="1">
      <alignment horizontal="right"/>
    </xf>
    <xf numFmtId="182" fontId="69" fillId="36" borderId="12" xfId="0" applyNumberFormat="1" applyFont="1" applyFill="1" applyBorder="1" applyAlignment="1">
      <alignment/>
    </xf>
    <xf numFmtId="49" fontId="46" fillId="0" borderId="37" xfId="56" applyNumberFormat="1" applyBorder="1">
      <alignment/>
      <protection/>
    </xf>
    <xf numFmtId="179" fontId="0" fillId="0" borderId="37" xfId="0" applyNumberFormat="1" applyBorder="1" applyAlignment="1">
      <alignment/>
    </xf>
    <xf numFmtId="182" fontId="46" fillId="36" borderId="37" xfId="56" applyNumberFormat="1" applyFont="1" applyFill="1" applyBorder="1">
      <alignment/>
      <protection/>
    </xf>
    <xf numFmtId="182" fontId="46" fillId="0" borderId="12" xfId="0" applyNumberFormat="1" applyFont="1" applyBorder="1" applyAlignment="1">
      <alignment horizontal="center" vertical="center"/>
    </xf>
    <xf numFmtId="49" fontId="46" fillId="0" borderId="12" xfId="56" applyNumberFormat="1" applyBorder="1" applyAlignment="1">
      <alignment/>
      <protection/>
    </xf>
    <xf numFmtId="49" fontId="46" fillId="36" borderId="12" xfId="56" applyNumberFormat="1" applyFill="1" applyBorder="1" applyAlignment="1">
      <alignment/>
      <protection/>
    </xf>
    <xf numFmtId="49" fontId="46" fillId="0" borderId="30" xfId="56" applyNumberFormat="1" applyBorder="1" applyAlignment="1">
      <alignment/>
      <protection/>
    </xf>
    <xf numFmtId="179" fontId="0" fillId="0" borderId="30" xfId="0" applyNumberFormat="1" applyBorder="1" applyAlignment="1">
      <alignment/>
    </xf>
    <xf numFmtId="49" fontId="0" fillId="36" borderId="30" xfId="0" applyNumberFormat="1" applyFill="1" applyBorder="1" applyAlignment="1">
      <alignment horizontal="center"/>
    </xf>
    <xf numFmtId="3" fontId="0" fillId="36" borderId="30" xfId="0" applyNumberFormat="1" applyFill="1" applyBorder="1" applyAlignment="1">
      <alignment horizontal="right"/>
    </xf>
    <xf numFmtId="182" fontId="46" fillId="36" borderId="30" xfId="56" applyNumberFormat="1" applyFont="1" applyFill="1" applyBorder="1">
      <alignment/>
      <protection/>
    </xf>
    <xf numFmtId="49" fontId="71" fillId="0" borderId="12" xfId="56" applyNumberFormat="1" applyFont="1" applyBorder="1" applyAlignment="1">
      <alignment/>
      <protection/>
    </xf>
    <xf numFmtId="182" fontId="71" fillId="36" borderId="12" xfId="56" applyNumberFormat="1" applyFont="1" applyFill="1" applyBorder="1">
      <alignment/>
      <protection/>
    </xf>
    <xf numFmtId="182" fontId="71" fillId="0" borderId="12" xfId="56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182" fontId="46" fillId="0" borderId="12" xfId="56" applyNumberFormat="1" applyFont="1" applyFill="1" applyBorder="1" applyAlignment="1">
      <alignment horizontal="center" vertical="center"/>
      <protection/>
    </xf>
    <xf numFmtId="49" fontId="46" fillId="0" borderId="30" xfId="56" applyNumberFormat="1" applyBorder="1">
      <alignment/>
      <protection/>
    </xf>
    <xf numFmtId="0" fontId="0" fillId="0" borderId="30" xfId="0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49" fontId="0" fillId="36" borderId="0" xfId="0" applyNumberFormat="1" applyFill="1" applyBorder="1" applyAlignment="1">
      <alignment horizontal="right"/>
    </xf>
    <xf numFmtId="49" fontId="0" fillId="36" borderId="0" xfId="0" applyNumberFormat="1" applyFill="1" applyBorder="1" applyAlignment="1">
      <alignment horizontal="center"/>
    </xf>
    <xf numFmtId="3" fontId="0" fillId="36" borderId="0" xfId="0" applyNumberFormat="1" applyFill="1" applyBorder="1" applyAlignment="1">
      <alignment horizontal="right"/>
    </xf>
    <xf numFmtId="182" fontId="0" fillId="36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3" fontId="0" fillId="0" borderId="12" xfId="0" applyNumberFormat="1" applyFill="1" applyBorder="1" applyAlignment="1">
      <alignment/>
    </xf>
    <xf numFmtId="182" fontId="69" fillId="0" borderId="12" xfId="0" applyNumberFormat="1" applyFont="1" applyFill="1" applyBorder="1" applyAlignment="1">
      <alignment/>
    </xf>
    <xf numFmtId="184" fontId="0" fillId="0" borderId="12" xfId="0" applyNumberFormat="1" applyFill="1" applyBorder="1" applyAlignment="1">
      <alignment horizontal="left" wrapText="1" indent="2"/>
    </xf>
    <xf numFmtId="182" fontId="46" fillId="36" borderId="12" xfId="56" applyNumberFormat="1" applyFont="1" applyFill="1" applyBorder="1" applyAlignment="1">
      <alignment/>
      <protection/>
    </xf>
    <xf numFmtId="184" fontId="0" fillId="0" borderId="12" xfId="0" applyNumberFormat="1" applyFill="1" applyBorder="1" applyAlignment="1">
      <alignment horizontal="left" wrapText="1"/>
    </xf>
    <xf numFmtId="182" fontId="69" fillId="0" borderId="12" xfId="0" applyNumberFormat="1" applyFont="1" applyBorder="1" applyAlignment="1">
      <alignment horizontal="center" vertical="center"/>
    </xf>
    <xf numFmtId="0" fontId="46" fillId="0" borderId="12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4" fontId="0" fillId="0" borderId="0" xfId="0" applyNumberFormat="1" applyFill="1" applyBorder="1" applyAlignment="1">
      <alignment horizontal="left" wrapText="1"/>
    </xf>
    <xf numFmtId="182" fontId="70" fillId="0" borderId="0" xfId="0" applyNumberFormat="1" applyFont="1" applyBorder="1" applyAlignment="1">
      <alignment horizontal="center" vertical="center"/>
    </xf>
    <xf numFmtId="49" fontId="46" fillId="0" borderId="12" xfId="56" applyNumberFormat="1" applyFont="1" applyBorder="1" applyAlignment="1">
      <alignment vertical="top"/>
      <protection/>
    </xf>
    <xf numFmtId="49" fontId="46" fillId="0" borderId="0" xfId="56" applyNumberFormat="1" applyFont="1" applyBorder="1">
      <alignment/>
      <protection/>
    </xf>
    <xf numFmtId="182" fontId="71" fillId="0" borderId="12" xfId="0" applyNumberFormat="1" applyFont="1" applyFill="1" applyBorder="1" applyAlignment="1">
      <alignment horizontal="center" vertical="center"/>
    </xf>
    <xf numFmtId="182" fontId="61" fillId="0" borderId="12" xfId="0" applyNumberFormat="1" applyFont="1" applyBorder="1" applyAlignment="1">
      <alignment/>
    </xf>
    <xf numFmtId="49" fontId="61" fillId="0" borderId="12" xfId="56" applyNumberFormat="1" applyFont="1" applyFill="1" applyBorder="1" applyAlignment="1">
      <alignment horizontal="left"/>
      <protection/>
    </xf>
    <xf numFmtId="49" fontId="61" fillId="0" borderId="12" xfId="56" applyNumberFormat="1" applyFont="1" applyFill="1" applyBorder="1">
      <alignment/>
      <protection/>
    </xf>
    <xf numFmtId="49" fontId="61" fillId="0" borderId="12" xfId="56" applyNumberFormat="1" applyFont="1" applyFill="1" applyBorder="1" applyAlignment="1">
      <alignment horizontal="left" indent="2"/>
      <protection/>
    </xf>
    <xf numFmtId="49" fontId="61" fillId="0" borderId="12" xfId="0" applyNumberFormat="1" applyFont="1" applyBorder="1" applyAlignment="1">
      <alignment horizontal="right"/>
    </xf>
    <xf numFmtId="49" fontId="61" fillId="0" borderId="12" xfId="0" applyNumberFormat="1" applyFont="1" applyBorder="1" applyAlignment="1">
      <alignment horizontal="center"/>
    </xf>
    <xf numFmtId="3" fontId="61" fillId="0" borderId="12" xfId="0" applyNumberFormat="1" applyFont="1" applyBorder="1" applyAlignment="1">
      <alignment horizontal="right"/>
    </xf>
    <xf numFmtId="49" fontId="61" fillId="0" borderId="12" xfId="0" applyNumberFormat="1" applyFont="1" applyFill="1" applyBorder="1" applyAlignment="1">
      <alignment horizontal="right"/>
    </xf>
    <xf numFmtId="49" fontId="61" fillId="0" borderId="12" xfId="0" applyNumberFormat="1" applyFont="1" applyFill="1" applyBorder="1" applyAlignment="1">
      <alignment horizontal="center"/>
    </xf>
    <xf numFmtId="3" fontId="61" fillId="0" borderId="12" xfId="0" applyNumberFormat="1" applyFont="1" applyFill="1" applyBorder="1" applyAlignment="1">
      <alignment horizontal="right"/>
    </xf>
    <xf numFmtId="0" fontId="46" fillId="0" borderId="12" xfId="56" applyFill="1" applyBorder="1">
      <alignment/>
      <protection/>
    </xf>
    <xf numFmtId="179" fontId="46" fillId="36" borderId="12" xfId="56" applyNumberFormat="1" applyFont="1" applyFill="1" applyBorder="1">
      <alignment/>
      <protection/>
    </xf>
    <xf numFmtId="179" fontId="61" fillId="36" borderId="12" xfId="56" applyNumberFormat="1" applyFont="1" applyFill="1" applyBorder="1">
      <alignment/>
      <protection/>
    </xf>
    <xf numFmtId="182" fontId="61" fillId="0" borderId="12" xfId="0" applyNumberFormat="1" applyFont="1" applyFill="1" applyBorder="1" applyAlignment="1">
      <alignment/>
    </xf>
    <xf numFmtId="49" fontId="69" fillId="0" borderId="12" xfId="0" applyNumberFormat="1" applyFont="1" applyFill="1" applyBorder="1" applyAlignment="1">
      <alignment horizontal="right"/>
    </xf>
    <xf numFmtId="49" fontId="69" fillId="0" borderId="12" xfId="0" applyNumberFormat="1" applyFont="1" applyFill="1" applyBorder="1" applyAlignment="1">
      <alignment horizontal="center"/>
    </xf>
    <xf numFmtId="3" fontId="69" fillId="0" borderId="12" xfId="0" applyNumberFormat="1" applyFont="1" applyFill="1" applyBorder="1" applyAlignment="1">
      <alignment horizontal="right"/>
    </xf>
    <xf numFmtId="49" fontId="69" fillId="0" borderId="12" xfId="0" applyNumberFormat="1" applyFont="1" applyBorder="1" applyAlignment="1">
      <alignment horizontal="right"/>
    </xf>
    <xf numFmtId="49" fontId="69" fillId="0" borderId="12" xfId="0" applyNumberFormat="1" applyFont="1" applyBorder="1" applyAlignment="1">
      <alignment horizontal="center"/>
    </xf>
    <xf numFmtId="3" fontId="69" fillId="0" borderId="12" xfId="0" applyNumberFormat="1" applyFont="1" applyBorder="1" applyAlignment="1">
      <alignment horizontal="right"/>
    </xf>
    <xf numFmtId="0" fontId="61" fillId="0" borderId="30" xfId="0" applyFont="1" applyFill="1" applyBorder="1" applyAlignment="1">
      <alignment/>
    </xf>
    <xf numFmtId="49" fontId="0" fillId="0" borderId="30" xfId="0" applyNumberFormat="1" applyFill="1" applyBorder="1" applyAlignment="1">
      <alignment horizontal="right"/>
    </xf>
    <xf numFmtId="49" fontId="0" fillId="0" borderId="30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right"/>
    </xf>
    <xf numFmtId="182" fontId="61" fillId="0" borderId="30" xfId="0" applyNumberFormat="1" applyFont="1" applyFill="1" applyBorder="1" applyAlignment="1">
      <alignment/>
    </xf>
    <xf numFmtId="182" fontId="61" fillId="0" borderId="12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49" fontId="46" fillId="36" borderId="12" xfId="56" applyNumberFormat="1" applyFill="1" applyBorder="1">
      <alignment/>
      <protection/>
    </xf>
    <xf numFmtId="182" fontId="69" fillId="13" borderId="12" xfId="0" applyNumberFormat="1" applyFont="1" applyFill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0" fontId="71" fillId="0" borderId="12" xfId="0" applyFont="1" applyBorder="1" applyAlignment="1">
      <alignment horizontal="center"/>
    </xf>
    <xf numFmtId="179" fontId="0" fillId="0" borderId="0" xfId="0" applyNumberFormat="1" applyBorder="1" applyAlignment="1">
      <alignment/>
    </xf>
    <xf numFmtId="182" fontId="61" fillId="36" borderId="40" xfId="56" applyNumberFormat="1" applyFont="1" applyFill="1" applyBorder="1">
      <alignment/>
      <protection/>
    </xf>
    <xf numFmtId="182" fontId="69" fillId="13" borderId="4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/>
    </xf>
    <xf numFmtId="0" fontId="13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wrapText="1"/>
    </xf>
    <xf numFmtId="0" fontId="71" fillId="0" borderId="12" xfId="0" applyFont="1" applyBorder="1" applyAlignment="1">
      <alignment horizontal="center"/>
    </xf>
    <xf numFmtId="49" fontId="0" fillId="0" borderId="12" xfId="0" applyNumberFormat="1" applyFill="1" applyBorder="1" applyAlignment="1">
      <alignment horizontal="right"/>
    </xf>
    <xf numFmtId="182" fontId="70" fillId="0" borderId="30" xfId="0" applyNumberFormat="1" applyFont="1" applyBorder="1" applyAlignment="1">
      <alignment horizontal="center" vertical="center"/>
    </xf>
    <xf numFmtId="182" fontId="70" fillId="0" borderId="37" xfId="0" applyNumberFormat="1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70" fillId="0" borderId="30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182" fontId="70" fillId="0" borderId="41" xfId="0" applyNumberFormat="1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182" fontId="70" fillId="0" borderId="12" xfId="0" applyNumberFormat="1" applyFont="1" applyBorder="1" applyAlignment="1">
      <alignment horizontal="center" vertical="center"/>
    </xf>
    <xf numFmtId="0" fontId="71" fillId="0" borderId="40" xfId="0" applyFont="1" applyBorder="1" applyAlignment="1">
      <alignment horizontal="center"/>
    </xf>
    <xf numFmtId="0" fontId="6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5" fillId="0" borderId="44" xfId="0" applyFont="1" applyBorder="1" applyAlignment="1">
      <alignment horizontal="center"/>
    </xf>
    <xf numFmtId="0" fontId="65" fillId="0" borderId="45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65" fillId="0" borderId="47" xfId="0" applyFont="1" applyBorder="1" applyAlignment="1">
      <alignment horizontal="center"/>
    </xf>
    <xf numFmtId="0" fontId="65" fillId="0" borderId="48" xfId="0" applyFont="1" applyBorder="1" applyAlignment="1">
      <alignment horizontal="center"/>
    </xf>
    <xf numFmtId="167" fontId="65" fillId="0" borderId="47" xfId="0" applyNumberFormat="1" applyFont="1" applyBorder="1" applyAlignment="1">
      <alignment horizontal="center" wrapText="1"/>
    </xf>
    <xf numFmtId="167" fontId="65" fillId="0" borderId="48" xfId="0" applyNumberFormat="1" applyFont="1" applyBorder="1" applyAlignment="1">
      <alignment horizontal="center"/>
    </xf>
    <xf numFmtId="0" fontId="65" fillId="0" borderId="47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4" fillId="33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9.57421875" style="36" customWidth="1"/>
    <col min="2" max="2" width="13.140625" style="36" bestFit="1" customWidth="1"/>
    <col min="3" max="5" width="11.140625" style="37" bestFit="1" customWidth="1"/>
    <col min="6" max="6" width="11.57421875" style="39" customWidth="1"/>
    <col min="7" max="7" width="9.140625" style="36" customWidth="1"/>
    <col min="8" max="8" width="9.57421875" style="36" bestFit="1" customWidth="1"/>
    <col min="9" max="9" width="9.140625" style="36" customWidth="1"/>
    <col min="10" max="10" width="9.7109375" style="36" bestFit="1" customWidth="1"/>
    <col min="11" max="16384" width="9.140625" style="36" customWidth="1"/>
  </cols>
  <sheetData>
    <row r="2" spans="1:5" ht="12.75">
      <c r="A2" t="s">
        <v>746</v>
      </c>
      <c r="B2"/>
      <c r="E2" s="60" t="s">
        <v>50</v>
      </c>
    </row>
    <row r="4" spans="1:6" ht="17.25" customHeight="1">
      <c r="A4" s="351" t="s">
        <v>266</v>
      </c>
      <c r="B4" s="351"/>
      <c r="C4" s="351"/>
      <c r="D4" s="351"/>
      <c r="E4" s="351"/>
      <c r="F4" s="351"/>
    </row>
    <row r="5" spans="1:6" ht="17.25" customHeight="1">
      <c r="A5" s="351" t="s">
        <v>466</v>
      </c>
      <c r="B5" s="351"/>
      <c r="C5" s="351"/>
      <c r="D5" s="351"/>
      <c r="E5" s="351"/>
      <c r="F5" s="351"/>
    </row>
    <row r="6" spans="1:6" ht="17.25" customHeight="1">
      <c r="A6" s="351" t="s">
        <v>2</v>
      </c>
      <c r="B6" s="351"/>
      <c r="C6" s="351"/>
      <c r="D6" s="351"/>
      <c r="E6" s="351"/>
      <c r="F6" s="351"/>
    </row>
    <row r="7" spans="1:6" ht="17.25" customHeight="1">
      <c r="A7" s="351" t="s">
        <v>467</v>
      </c>
      <c r="B7" s="351"/>
      <c r="C7" s="351"/>
      <c r="D7" s="351"/>
      <c r="E7" s="351"/>
      <c r="F7" s="351"/>
    </row>
    <row r="9" spans="1:2" ht="12.75">
      <c r="A9" s="3" t="s">
        <v>3</v>
      </c>
      <c r="B9" s="3"/>
    </row>
    <row r="10" spans="1:6" ht="44.25" customHeight="1">
      <c r="A10" s="40" t="s">
        <v>4</v>
      </c>
      <c r="B10" s="183" t="s">
        <v>468</v>
      </c>
      <c r="C10" s="41" t="s">
        <v>5</v>
      </c>
      <c r="D10" s="41" t="s">
        <v>6</v>
      </c>
      <c r="E10" s="184" t="s">
        <v>469</v>
      </c>
      <c r="F10" s="43" t="s">
        <v>7</v>
      </c>
    </row>
    <row r="11" spans="1:6" ht="13.5" customHeight="1">
      <c r="A11" s="34" t="s">
        <v>59</v>
      </c>
      <c r="B11" s="45">
        <v>190208</v>
      </c>
      <c r="C11" s="45">
        <v>205604000</v>
      </c>
      <c r="D11" s="45">
        <v>206316423</v>
      </c>
      <c r="E11" s="45">
        <v>206316423</v>
      </c>
      <c r="F11" s="46">
        <f aca="true" t="shared" si="0" ref="F11:F23">E11/D11</f>
        <v>1</v>
      </c>
    </row>
    <row r="12" spans="1:6" ht="13.5" customHeight="1">
      <c r="A12" s="34" t="s">
        <v>60</v>
      </c>
      <c r="B12" s="45">
        <v>160287</v>
      </c>
      <c r="C12" s="45">
        <v>59290000</v>
      </c>
      <c r="D12" s="45">
        <v>142677944</v>
      </c>
      <c r="E12" s="45">
        <v>142677944</v>
      </c>
      <c r="F12" s="46">
        <f t="shared" si="0"/>
        <v>1</v>
      </c>
    </row>
    <row r="13" spans="1:8" ht="12.75">
      <c r="A13" s="34" t="s">
        <v>61</v>
      </c>
      <c r="B13" s="45">
        <v>211134</v>
      </c>
      <c r="C13" s="45">
        <v>0</v>
      </c>
      <c r="D13" s="45">
        <v>0</v>
      </c>
      <c r="E13" s="45">
        <v>0</v>
      </c>
      <c r="F13" s="46"/>
      <c r="H13" s="35"/>
    </row>
    <row r="14" spans="1:8" ht="12.75">
      <c r="A14" s="34" t="s">
        <v>62</v>
      </c>
      <c r="B14" s="45">
        <v>0</v>
      </c>
      <c r="C14" s="45"/>
      <c r="D14" s="45">
        <v>0</v>
      </c>
      <c r="E14" s="45">
        <v>0</v>
      </c>
      <c r="F14" s="46"/>
      <c r="H14" s="35"/>
    </row>
    <row r="15" spans="1:8" ht="12.75">
      <c r="A15" s="73" t="s">
        <v>58</v>
      </c>
      <c r="B15" s="45">
        <v>20543</v>
      </c>
      <c r="C15" s="45">
        <v>20500000</v>
      </c>
      <c r="D15" s="45">
        <v>22843969</v>
      </c>
      <c r="E15" s="45">
        <v>22843969</v>
      </c>
      <c r="F15" s="46">
        <f t="shared" si="0"/>
        <v>1</v>
      </c>
      <c r="H15" s="35"/>
    </row>
    <row r="16" spans="1:6" ht="12.75">
      <c r="A16" s="34" t="s">
        <v>0</v>
      </c>
      <c r="B16" s="45">
        <v>77589</v>
      </c>
      <c r="C16" s="45">
        <v>45915718</v>
      </c>
      <c r="D16" s="45">
        <v>65072071</v>
      </c>
      <c r="E16" s="45">
        <v>58357253</v>
      </c>
      <c r="F16" s="46">
        <f t="shared" si="0"/>
        <v>0.896809523704878</v>
      </c>
    </row>
    <row r="17" spans="1:6" ht="12.75">
      <c r="A17" s="34" t="s">
        <v>69</v>
      </c>
      <c r="B17" s="45">
        <v>0</v>
      </c>
      <c r="C17" s="45">
        <v>0</v>
      </c>
      <c r="D17" s="45">
        <v>500005</v>
      </c>
      <c r="E17" s="45">
        <v>500005</v>
      </c>
      <c r="F17" s="46">
        <f t="shared" si="0"/>
        <v>1</v>
      </c>
    </row>
    <row r="18" spans="1:6" ht="12.75">
      <c r="A18" s="34" t="s">
        <v>63</v>
      </c>
      <c r="B18" s="45">
        <v>600</v>
      </c>
      <c r="C18" s="45">
        <v>0</v>
      </c>
      <c r="D18" s="45">
        <v>7251350</v>
      </c>
      <c r="E18" s="45">
        <v>7251350</v>
      </c>
      <c r="F18" s="46">
        <f t="shared" si="0"/>
        <v>1</v>
      </c>
    </row>
    <row r="19" spans="1:6" ht="12.75">
      <c r="A19" s="34" t="s">
        <v>64</v>
      </c>
      <c r="B19" s="45">
        <v>9638</v>
      </c>
      <c r="C19" s="45">
        <v>4256000</v>
      </c>
      <c r="D19" s="45">
        <v>3000000</v>
      </c>
      <c r="E19" s="45">
        <v>3000000</v>
      </c>
      <c r="F19" s="46">
        <f t="shared" si="0"/>
        <v>1</v>
      </c>
    </row>
    <row r="20" spans="1:6" ht="12.75">
      <c r="A20" s="34" t="s">
        <v>65</v>
      </c>
      <c r="B20" s="45">
        <v>58000</v>
      </c>
      <c r="C20" s="45">
        <v>0</v>
      </c>
      <c r="D20" s="45">
        <v>0</v>
      </c>
      <c r="E20" s="45">
        <v>0</v>
      </c>
      <c r="F20" s="46"/>
    </row>
    <row r="21" spans="1:6" ht="12.75">
      <c r="A21" s="34" t="s">
        <v>66</v>
      </c>
      <c r="B21" s="45">
        <v>77528</v>
      </c>
      <c r="C21" s="45">
        <v>46110000</v>
      </c>
      <c r="D21" s="45">
        <v>71237553</v>
      </c>
      <c r="E21" s="45">
        <v>71237553</v>
      </c>
      <c r="F21" s="46">
        <f t="shared" si="0"/>
        <v>1</v>
      </c>
    </row>
    <row r="22" spans="1:6" ht="12.75">
      <c r="A22" s="34" t="s">
        <v>67</v>
      </c>
      <c r="B22" s="45">
        <v>7133</v>
      </c>
      <c r="C22" s="45">
        <v>0</v>
      </c>
      <c r="D22" s="45">
        <v>7226738</v>
      </c>
      <c r="E22" s="45">
        <v>7226738</v>
      </c>
      <c r="F22" s="46">
        <f t="shared" si="0"/>
        <v>1</v>
      </c>
    </row>
    <row r="23" spans="1:6" ht="12.75">
      <c r="A23" s="34" t="s">
        <v>68</v>
      </c>
      <c r="B23" s="45">
        <v>128683</v>
      </c>
      <c r="C23" s="45">
        <v>147555400</v>
      </c>
      <c r="D23" s="45">
        <v>160049725</v>
      </c>
      <c r="E23" s="45">
        <v>143016157</v>
      </c>
      <c r="F23" s="46">
        <f t="shared" si="0"/>
        <v>0.8935732754304951</v>
      </c>
    </row>
    <row r="24" spans="1:6" ht="12.75">
      <c r="A24" s="5" t="s">
        <v>8</v>
      </c>
      <c r="B24" s="5">
        <f>SUM(B11:B23)</f>
        <v>941343</v>
      </c>
      <c r="C24" s="6">
        <f>SUM(C11:C23)</f>
        <v>529231118</v>
      </c>
      <c r="D24" s="6">
        <f>SUM(D11:D23)</f>
        <v>686175778</v>
      </c>
      <c r="E24" s="6">
        <f>SUM(E11:E23)</f>
        <v>662427392</v>
      </c>
      <c r="F24" s="46">
        <f>E24/D24</f>
        <v>0.9653902297903614</v>
      </c>
    </row>
    <row r="25" ht="12.75">
      <c r="F25" s="47"/>
    </row>
    <row r="26" ht="12.75">
      <c r="F26" s="47"/>
    </row>
    <row r="27" spans="1:6" ht="27.75" customHeight="1">
      <c r="A27" s="3" t="s">
        <v>9</v>
      </c>
      <c r="B27" s="3"/>
      <c r="F27" s="47"/>
    </row>
    <row r="28" spans="1:6" ht="24.75" customHeight="1">
      <c r="A28" s="44" t="s">
        <v>4</v>
      </c>
      <c r="B28" s="211" t="s">
        <v>470</v>
      </c>
      <c r="C28" s="42" t="s">
        <v>10</v>
      </c>
      <c r="D28" s="42" t="s">
        <v>11</v>
      </c>
      <c r="E28" s="184" t="s">
        <v>469</v>
      </c>
      <c r="F28" s="43" t="s">
        <v>7</v>
      </c>
    </row>
    <row r="29" spans="1:6" ht="13.5" customHeight="1">
      <c r="A29" s="34" t="s">
        <v>70</v>
      </c>
      <c r="B29" s="45">
        <v>210301</v>
      </c>
      <c r="C29" s="45">
        <v>170669000</v>
      </c>
      <c r="D29" s="45">
        <v>272992171</v>
      </c>
      <c r="E29" s="45">
        <v>230260776</v>
      </c>
      <c r="F29" s="46">
        <f aca="true" t="shared" si="1" ref="F29:F38">E29/D29</f>
        <v>0.8434702546836041</v>
      </c>
    </row>
    <row r="30" spans="1:6" ht="12.75">
      <c r="A30" s="34" t="s">
        <v>12</v>
      </c>
      <c r="B30" s="45">
        <v>44391</v>
      </c>
      <c r="C30" s="45">
        <v>39699400</v>
      </c>
      <c r="D30" s="45">
        <v>54261318</v>
      </c>
      <c r="E30" s="45">
        <v>46640494</v>
      </c>
      <c r="F30" s="46">
        <f t="shared" si="1"/>
        <v>0.859553282505965</v>
      </c>
    </row>
    <row r="31" spans="1:6" ht="12.75">
      <c r="A31" s="44" t="s">
        <v>13</v>
      </c>
      <c r="B31" s="45">
        <v>147267</v>
      </c>
      <c r="C31" s="45">
        <v>139155318</v>
      </c>
      <c r="D31" s="45">
        <v>143744991</v>
      </c>
      <c r="E31" s="45">
        <v>136934655</v>
      </c>
      <c r="F31" s="46">
        <f t="shared" si="1"/>
        <v>0.952622098671946</v>
      </c>
    </row>
    <row r="32" spans="1:6" ht="12.75">
      <c r="A32" s="73" t="s">
        <v>57</v>
      </c>
      <c r="B32" s="45">
        <v>16487</v>
      </c>
      <c r="C32" s="45">
        <v>10870000</v>
      </c>
      <c r="D32" s="45">
        <v>10972510</v>
      </c>
      <c r="E32" s="45">
        <v>10972510</v>
      </c>
      <c r="F32" s="46">
        <f t="shared" si="1"/>
        <v>1</v>
      </c>
    </row>
    <row r="33" spans="1:6" ht="12.75">
      <c r="A33" s="34" t="s">
        <v>71</v>
      </c>
      <c r="B33" s="45">
        <v>6009</v>
      </c>
      <c r="C33" s="45">
        <v>5600000</v>
      </c>
      <c r="D33" s="45">
        <v>7171720</v>
      </c>
      <c r="E33" s="45">
        <v>7155410</v>
      </c>
      <c r="F33" s="46">
        <f t="shared" si="1"/>
        <v>0.9977257896292661</v>
      </c>
    </row>
    <row r="34" spans="1:6" ht="12.75">
      <c r="A34" s="44" t="s">
        <v>14</v>
      </c>
      <c r="B34" s="45">
        <v>253007</v>
      </c>
      <c r="C34" s="45">
        <v>15682000</v>
      </c>
      <c r="D34" s="45">
        <v>28450514</v>
      </c>
      <c r="E34" s="45">
        <v>28424715</v>
      </c>
      <c r="F34" s="46">
        <f t="shared" si="1"/>
        <v>0.9990931974023387</v>
      </c>
    </row>
    <row r="35" spans="1:6" ht="12.75">
      <c r="A35" s="34" t="s">
        <v>1</v>
      </c>
      <c r="B35" s="45">
        <v>0</v>
      </c>
      <c r="C35" s="45">
        <v>0</v>
      </c>
      <c r="D35" s="45">
        <v>1400000</v>
      </c>
      <c r="E35" s="45">
        <v>1394410</v>
      </c>
      <c r="F35" s="46">
        <f t="shared" si="1"/>
        <v>0.9960071428571429</v>
      </c>
    </row>
    <row r="36" spans="1:6" ht="12.75">
      <c r="A36" s="34" t="s">
        <v>72</v>
      </c>
      <c r="B36" s="45">
        <v>192</v>
      </c>
      <c r="C36" s="45">
        <v>0</v>
      </c>
      <c r="D36" s="45">
        <v>0</v>
      </c>
      <c r="E36" s="45">
        <v>0</v>
      </c>
      <c r="F36" s="46"/>
    </row>
    <row r="37" spans="1:6" ht="12.75">
      <c r="A37" s="34" t="s">
        <v>51</v>
      </c>
      <c r="B37" s="45">
        <v>128683</v>
      </c>
      <c r="C37" s="45">
        <v>147555400</v>
      </c>
      <c r="D37" s="45">
        <v>160049725</v>
      </c>
      <c r="E37" s="45">
        <v>143016157</v>
      </c>
      <c r="F37" s="46">
        <f t="shared" si="1"/>
        <v>0.8935732754304951</v>
      </c>
    </row>
    <row r="38" spans="1:6" ht="12.75">
      <c r="A38" s="34" t="s">
        <v>67</v>
      </c>
      <c r="B38" s="45">
        <v>5771</v>
      </c>
      <c r="C38" s="45">
        <v>0</v>
      </c>
      <c r="D38" s="45">
        <v>7132829</v>
      </c>
      <c r="E38" s="45">
        <v>7132829</v>
      </c>
      <c r="F38" s="46">
        <f t="shared" si="1"/>
        <v>1</v>
      </c>
    </row>
    <row r="39" spans="1:6" ht="12.75">
      <c r="A39" s="34" t="s">
        <v>333</v>
      </c>
      <c r="B39" s="45">
        <v>58000</v>
      </c>
      <c r="C39" s="45">
        <v>0</v>
      </c>
      <c r="D39" s="45">
        <v>0</v>
      </c>
      <c r="E39" s="45">
        <v>0</v>
      </c>
      <c r="F39" s="46"/>
    </row>
    <row r="40" spans="1:6" ht="12.75">
      <c r="A40" s="5" t="s">
        <v>15</v>
      </c>
      <c r="B40" s="5">
        <f>SUM(B29:B39)</f>
        <v>870108</v>
      </c>
      <c r="C40" s="6">
        <f>SUM(C29:C39)</f>
        <v>529231118</v>
      </c>
      <c r="D40" s="6">
        <f>SUM(D29:D39)</f>
        <v>686175778</v>
      </c>
      <c r="E40" s="6">
        <f>SUM(E29:E39)</f>
        <v>611931956</v>
      </c>
      <c r="F40" s="46">
        <f>E40/D40</f>
        <v>0.8918005788306914</v>
      </c>
    </row>
    <row r="48" ht="12.75">
      <c r="F48" s="38"/>
    </row>
    <row r="49" ht="12.75">
      <c r="F49" s="38"/>
    </row>
    <row r="50" ht="12.75">
      <c r="F50" s="38"/>
    </row>
    <row r="51" ht="12.75">
      <c r="F51" s="38"/>
    </row>
    <row r="52" ht="12.75">
      <c r="F52" s="38"/>
    </row>
    <row r="53" ht="12.75">
      <c r="F53" s="38"/>
    </row>
    <row r="54" ht="12.75">
      <c r="F54" s="38"/>
    </row>
    <row r="55" ht="12.75">
      <c r="F55" s="38"/>
    </row>
    <row r="56" ht="12.75">
      <c r="F56" s="38"/>
    </row>
    <row r="57" ht="12.75">
      <c r="F57" s="38"/>
    </row>
    <row r="58" ht="12.75">
      <c r="F58" s="38"/>
    </row>
    <row r="59" ht="12.75">
      <c r="F59" s="38"/>
    </row>
    <row r="60" ht="12.75">
      <c r="F60" s="38"/>
    </row>
    <row r="61" ht="12.75">
      <c r="F61" s="38"/>
    </row>
    <row r="62" ht="12.75">
      <c r="F62" s="38"/>
    </row>
    <row r="63" ht="12.75">
      <c r="F63" s="38"/>
    </row>
    <row r="64" ht="12.75">
      <c r="F64" s="38"/>
    </row>
    <row r="65" ht="12.75">
      <c r="F65" s="38"/>
    </row>
    <row r="66" ht="12.75">
      <c r="F66" s="38"/>
    </row>
    <row r="67" ht="12.75">
      <c r="F67" s="38"/>
    </row>
    <row r="68" ht="12.75">
      <c r="F68" s="38"/>
    </row>
    <row r="69" ht="12.75">
      <c r="F69" s="38"/>
    </row>
    <row r="70" ht="12.75">
      <c r="F70" s="38"/>
    </row>
    <row r="71" ht="12.75">
      <c r="F71" s="38"/>
    </row>
    <row r="72" ht="12.75">
      <c r="F72" s="38"/>
    </row>
    <row r="73" ht="12.75">
      <c r="F73" s="38"/>
    </row>
    <row r="74" ht="12.75">
      <c r="F74" s="38"/>
    </row>
    <row r="75" ht="12.75">
      <c r="F75" s="38"/>
    </row>
    <row r="76" ht="12.75">
      <c r="F76" s="38"/>
    </row>
    <row r="77" ht="12.75">
      <c r="F77" s="38"/>
    </row>
    <row r="78" ht="12.75">
      <c r="F78" s="38"/>
    </row>
    <row r="79" ht="12.75">
      <c r="F79" s="38"/>
    </row>
    <row r="80" ht="12.75">
      <c r="F80" s="38"/>
    </row>
    <row r="81" ht="12.75">
      <c r="F81" s="38"/>
    </row>
    <row r="82" ht="12.75">
      <c r="F82" s="38"/>
    </row>
    <row r="83" ht="12.75">
      <c r="F83" s="38"/>
    </row>
    <row r="84" ht="12.75">
      <c r="F84" s="38"/>
    </row>
    <row r="85" ht="12.75">
      <c r="F85" s="38"/>
    </row>
    <row r="86" ht="12.75">
      <c r="F86" s="38"/>
    </row>
    <row r="87" ht="12.75">
      <c r="F87" s="38"/>
    </row>
    <row r="88" ht="12.75">
      <c r="F88" s="38"/>
    </row>
    <row r="89" ht="12.75">
      <c r="F89" s="38"/>
    </row>
    <row r="90" ht="12.75">
      <c r="F90" s="38"/>
    </row>
    <row r="91" ht="12.75">
      <c r="F91" s="38"/>
    </row>
    <row r="92" ht="12.75">
      <c r="F92" s="38"/>
    </row>
    <row r="93" ht="12.75">
      <c r="F93" s="38"/>
    </row>
    <row r="94" ht="12.75">
      <c r="F94" s="38"/>
    </row>
    <row r="95" ht="12.75">
      <c r="F95" s="38"/>
    </row>
    <row r="96" ht="12.75">
      <c r="F96" s="38"/>
    </row>
    <row r="97" ht="12.75">
      <c r="F97" s="38"/>
    </row>
    <row r="98" ht="12.75">
      <c r="F98" s="38"/>
    </row>
    <row r="99" ht="12.75">
      <c r="F99" s="38"/>
    </row>
    <row r="100" ht="12.75">
      <c r="F100" s="38"/>
    </row>
    <row r="101" ht="12.75">
      <c r="F101" s="38"/>
    </row>
    <row r="102" ht="12.75">
      <c r="F102" s="38"/>
    </row>
    <row r="103" ht="12.75">
      <c r="F103" s="38"/>
    </row>
    <row r="104" ht="12.75">
      <c r="F104" s="38"/>
    </row>
    <row r="105" ht="12.75">
      <c r="F105" s="38"/>
    </row>
    <row r="106" ht="12.75">
      <c r="F106" s="38"/>
    </row>
    <row r="107" ht="12.75">
      <c r="F107" s="38"/>
    </row>
    <row r="108" ht="12.75">
      <c r="F108" s="38"/>
    </row>
    <row r="109" ht="12.75">
      <c r="F109" s="38"/>
    </row>
    <row r="110" ht="12.75">
      <c r="F110" s="38"/>
    </row>
    <row r="111" ht="12.75">
      <c r="F111" s="38"/>
    </row>
    <row r="112" ht="12.75">
      <c r="F112" s="38"/>
    </row>
    <row r="113" ht="12.75">
      <c r="F113" s="38"/>
    </row>
    <row r="114" ht="12.75">
      <c r="F114" s="38"/>
    </row>
    <row r="115" ht="12.75">
      <c r="F115" s="38"/>
    </row>
    <row r="116" ht="12.75">
      <c r="F116" s="38"/>
    </row>
    <row r="117" ht="12.75">
      <c r="F117" s="38"/>
    </row>
    <row r="118" ht="12.75">
      <c r="F118" s="38"/>
    </row>
    <row r="119" ht="12.75">
      <c r="F119" s="38"/>
    </row>
    <row r="120" ht="12.75">
      <c r="F120" s="38"/>
    </row>
    <row r="121" ht="12.75">
      <c r="F121" s="38"/>
    </row>
    <row r="122" ht="12.75">
      <c r="F122" s="38"/>
    </row>
    <row r="123" ht="12.75">
      <c r="F123" s="38"/>
    </row>
    <row r="124" ht="12.75">
      <c r="F124" s="38"/>
    </row>
    <row r="125" ht="12.75">
      <c r="F125" s="38"/>
    </row>
    <row r="126" ht="12.75">
      <c r="F126" s="38"/>
    </row>
    <row r="127" ht="12.75">
      <c r="F127" s="38"/>
    </row>
    <row r="128" ht="12.75">
      <c r="F128" s="38"/>
    </row>
    <row r="129" ht="12.75">
      <c r="F129" s="38"/>
    </row>
    <row r="130" ht="12.75">
      <c r="F130" s="38"/>
    </row>
    <row r="131" ht="12.75">
      <c r="F131" s="38"/>
    </row>
    <row r="132" ht="12.75">
      <c r="F132" s="38"/>
    </row>
    <row r="133" ht="12.75">
      <c r="F133" s="38"/>
    </row>
    <row r="134" ht="12.75">
      <c r="F134" s="38"/>
    </row>
    <row r="135" ht="12.75">
      <c r="F135" s="38"/>
    </row>
    <row r="136" ht="12.75">
      <c r="F136" s="38"/>
    </row>
    <row r="137" ht="12.75">
      <c r="F137" s="38"/>
    </row>
    <row r="138" ht="12.75">
      <c r="F138" s="38"/>
    </row>
    <row r="139" ht="12.75">
      <c r="F139" s="38"/>
    </row>
    <row r="140" ht="12.75">
      <c r="F140" s="38"/>
    </row>
    <row r="141" ht="12.75">
      <c r="F141" s="38"/>
    </row>
    <row r="142" ht="12.75">
      <c r="F142" s="38"/>
    </row>
    <row r="143" ht="12.75">
      <c r="F143" s="38"/>
    </row>
    <row r="144" ht="12.75">
      <c r="F144" s="38"/>
    </row>
    <row r="145" ht="12.75">
      <c r="F145" s="38"/>
    </row>
    <row r="146" ht="12.75">
      <c r="F146" s="38"/>
    </row>
    <row r="147" ht="12.75">
      <c r="F147" s="38"/>
    </row>
    <row r="148" ht="12.75">
      <c r="F148" s="38"/>
    </row>
    <row r="149" ht="12.75">
      <c r="F149" s="38"/>
    </row>
    <row r="150" ht="12.75">
      <c r="F150" s="38"/>
    </row>
    <row r="151" ht="12.75">
      <c r="F151" s="38"/>
    </row>
    <row r="152" ht="12.75">
      <c r="F152" s="38"/>
    </row>
    <row r="153" ht="12.75">
      <c r="F153" s="38"/>
    </row>
    <row r="154" ht="12.75">
      <c r="F154" s="38"/>
    </row>
  </sheetData>
  <sheetProtection/>
  <mergeCells count="4">
    <mergeCell ref="A4:F4"/>
    <mergeCell ref="A5:F5"/>
    <mergeCell ref="A6:F6"/>
    <mergeCell ref="A7:F7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Roman,Normál"&amp;12&amp;P&amp;R&amp;"Times New Roman,Normál"&amp;12&amp;F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9.140625" style="33" customWidth="1"/>
    <col min="2" max="2" width="46.140625" style="0" customWidth="1"/>
    <col min="3" max="3" width="14.57421875" style="216" customWidth="1"/>
    <col min="4" max="5" width="8.7109375" style="0" customWidth="1"/>
    <col min="6" max="6" width="14.140625" style="216" customWidth="1"/>
    <col min="7" max="7" width="12.7109375" style="217" customWidth="1"/>
  </cols>
  <sheetData>
    <row r="1" spans="2:5" ht="12.75">
      <c r="B1" t="s">
        <v>746</v>
      </c>
      <c r="C1"/>
      <c r="D1" t="s">
        <v>433</v>
      </c>
      <c r="E1" s="59"/>
    </row>
    <row r="2" spans="3:5" ht="12.75">
      <c r="C2"/>
      <c r="E2" s="59"/>
    </row>
    <row r="3" spans="3:5" ht="12.75">
      <c r="C3"/>
      <c r="E3" s="59"/>
    </row>
    <row r="4" spans="3:5" ht="12.75">
      <c r="C4"/>
      <c r="E4" s="59"/>
    </row>
    <row r="5" spans="2:5" ht="48.75" customHeight="1">
      <c r="B5" s="364" t="s">
        <v>745</v>
      </c>
      <c r="C5" s="364"/>
      <c r="D5" s="364"/>
      <c r="E5" s="364"/>
    </row>
    <row r="6" ht="12.75">
      <c r="C6"/>
    </row>
    <row r="7" spans="1:2" ht="15">
      <c r="A7" s="218" t="s">
        <v>527</v>
      </c>
      <c r="B7" s="219" t="s">
        <v>528</v>
      </c>
    </row>
    <row r="8" spans="1:7" ht="27" customHeight="1">
      <c r="A8" s="218"/>
      <c r="B8" s="369" t="s">
        <v>4</v>
      </c>
      <c r="C8" s="367" t="s">
        <v>529</v>
      </c>
      <c r="D8" s="371" t="s">
        <v>530</v>
      </c>
      <c r="E8" s="369" t="s">
        <v>531</v>
      </c>
      <c r="F8" s="367" t="s">
        <v>336</v>
      </c>
      <c r="G8" s="367" t="s">
        <v>532</v>
      </c>
    </row>
    <row r="9" spans="1:7" ht="15">
      <c r="A9" s="218"/>
      <c r="B9" s="370"/>
      <c r="C9" s="368"/>
      <c r="D9" s="372"/>
      <c r="E9" s="370"/>
      <c r="F9" s="368"/>
      <c r="G9" s="377"/>
    </row>
    <row r="10" spans="2:7" ht="15">
      <c r="B10" s="220" t="s">
        <v>533</v>
      </c>
      <c r="C10" s="221"/>
      <c r="D10" s="53"/>
      <c r="E10" s="53"/>
      <c r="F10" s="222">
        <v>1016000</v>
      </c>
      <c r="G10" s="223">
        <v>470756</v>
      </c>
    </row>
    <row r="11" spans="2:7" ht="15">
      <c r="B11" s="53"/>
      <c r="C11" s="221"/>
      <c r="D11" s="365" t="s">
        <v>36</v>
      </c>
      <c r="E11" s="365"/>
      <c r="F11" s="224">
        <f>SUM(F10)</f>
        <v>1016000</v>
      </c>
      <c r="G11" s="225"/>
    </row>
    <row r="12" spans="3:6" ht="12.75">
      <c r="C12" s="376" t="s">
        <v>534</v>
      </c>
      <c r="D12" s="376"/>
      <c r="E12" s="376"/>
      <c r="F12" s="216">
        <v>1016000</v>
      </c>
    </row>
    <row r="13" ht="12.75"/>
    <row r="14" spans="1:2" ht="15">
      <c r="A14" s="218" t="s">
        <v>535</v>
      </c>
      <c r="B14" s="219" t="s">
        <v>536</v>
      </c>
    </row>
    <row r="15" spans="1:7" ht="27" customHeight="1">
      <c r="A15" s="218"/>
      <c r="B15" s="369" t="s">
        <v>4</v>
      </c>
      <c r="C15" s="367" t="s">
        <v>529</v>
      </c>
      <c r="D15" s="371" t="s">
        <v>530</v>
      </c>
      <c r="E15" s="378" t="s">
        <v>531</v>
      </c>
      <c r="F15" s="380" t="s">
        <v>336</v>
      </c>
      <c r="G15" s="227"/>
    </row>
    <row r="16" spans="1:7" ht="15">
      <c r="A16" s="218"/>
      <c r="B16" s="370"/>
      <c r="C16" s="368"/>
      <c r="D16" s="372"/>
      <c r="E16" s="379"/>
      <c r="F16" s="380"/>
      <c r="G16" s="227"/>
    </row>
    <row r="17" spans="2:7" ht="15">
      <c r="B17" s="220" t="s">
        <v>537</v>
      </c>
      <c r="C17" s="221"/>
      <c r="D17" s="53"/>
      <c r="E17" s="228"/>
      <c r="F17" s="222">
        <v>7192000</v>
      </c>
      <c r="G17" s="227"/>
    </row>
    <row r="18" spans="2:7" ht="15">
      <c r="B18" s="53"/>
      <c r="C18" s="221"/>
      <c r="D18" s="365" t="s">
        <v>36</v>
      </c>
      <c r="E18" s="381"/>
      <c r="F18" s="224">
        <f>SUM(F17)</f>
        <v>7192000</v>
      </c>
      <c r="G18" s="229"/>
    </row>
    <row r="19" spans="3:6" ht="12.75">
      <c r="C19" s="376" t="s">
        <v>534</v>
      </c>
      <c r="D19" s="376"/>
      <c r="E19" s="376"/>
      <c r="F19" s="221">
        <v>7192000</v>
      </c>
    </row>
    <row r="20" spans="2:7" ht="15">
      <c r="B20" s="230"/>
      <c r="C20" s="231"/>
      <c r="D20" s="232"/>
      <c r="E20" s="232"/>
      <c r="F20" s="233"/>
      <c r="G20" s="234"/>
    </row>
    <row r="21" ht="12.75"/>
    <row r="22" spans="1:2" ht="15">
      <c r="A22" s="235">
        <v>1211</v>
      </c>
      <c r="B22" s="236" t="s">
        <v>538</v>
      </c>
    </row>
    <row r="23" spans="1:7" ht="28.5" customHeight="1">
      <c r="A23" s="235"/>
      <c r="B23" s="237" t="s">
        <v>4</v>
      </c>
      <c r="C23" s="238" t="s">
        <v>529</v>
      </c>
      <c r="D23" s="239" t="s">
        <v>530</v>
      </c>
      <c r="E23" s="237" t="s">
        <v>531</v>
      </c>
      <c r="F23" s="238" t="s">
        <v>336</v>
      </c>
      <c r="G23" s="240" t="s">
        <v>539</v>
      </c>
    </row>
    <row r="24" spans="2:7" ht="15">
      <c r="B24" s="241" t="s">
        <v>540</v>
      </c>
      <c r="C24" s="242" t="s">
        <v>541</v>
      </c>
      <c r="D24" s="53"/>
      <c r="E24" s="53"/>
      <c r="F24" s="222">
        <v>282579</v>
      </c>
      <c r="G24" s="243"/>
    </row>
    <row r="25" spans="2:7" ht="12.75">
      <c r="B25" s="241" t="s">
        <v>402</v>
      </c>
      <c r="C25" s="242" t="s">
        <v>542</v>
      </c>
      <c r="D25" s="244" t="s">
        <v>543</v>
      </c>
      <c r="E25" s="245">
        <v>9402</v>
      </c>
      <c r="F25" s="221">
        <v>312000</v>
      </c>
      <c r="G25" s="246"/>
    </row>
    <row r="26" spans="2:7" ht="12.75">
      <c r="B26" s="241" t="s">
        <v>544</v>
      </c>
      <c r="C26" s="247">
        <v>631</v>
      </c>
      <c r="D26" s="244" t="s">
        <v>543</v>
      </c>
      <c r="E26" s="53">
        <v>683</v>
      </c>
      <c r="F26" s="221">
        <v>1839000</v>
      </c>
      <c r="G26" s="246"/>
    </row>
    <row r="27" spans="2:7" ht="12.75">
      <c r="B27" s="241" t="s">
        <v>544</v>
      </c>
      <c r="C27" s="247">
        <v>634</v>
      </c>
      <c r="D27" s="244" t="s">
        <v>543</v>
      </c>
      <c r="E27" s="53">
        <v>356</v>
      </c>
      <c r="F27" s="221">
        <v>1839000</v>
      </c>
      <c r="G27" s="246"/>
    </row>
    <row r="28" spans="2:7" ht="12.75">
      <c r="B28" s="241" t="s">
        <v>544</v>
      </c>
      <c r="C28" s="247">
        <v>636</v>
      </c>
      <c r="D28" s="244" t="s">
        <v>543</v>
      </c>
      <c r="E28" s="53">
        <v>351</v>
      </c>
      <c r="F28" s="221">
        <v>1839000</v>
      </c>
      <c r="G28" s="246"/>
    </row>
    <row r="29" spans="2:7" ht="12.75">
      <c r="B29" s="241" t="s">
        <v>545</v>
      </c>
      <c r="C29" s="247">
        <v>1102</v>
      </c>
      <c r="D29" s="244" t="s">
        <v>543</v>
      </c>
      <c r="E29" s="53">
        <v>3150</v>
      </c>
      <c r="F29" s="221">
        <v>1839000</v>
      </c>
      <c r="G29" s="246"/>
    </row>
    <row r="30" spans="2:7" ht="12.75">
      <c r="B30" s="241" t="s">
        <v>546</v>
      </c>
      <c r="C30" s="247">
        <v>975</v>
      </c>
      <c r="D30" s="244" t="s">
        <v>543</v>
      </c>
      <c r="E30" s="53">
        <v>1624</v>
      </c>
      <c r="F30" s="221">
        <v>1839000</v>
      </c>
      <c r="G30" s="246"/>
    </row>
    <row r="31" spans="2:7" ht="12.75">
      <c r="B31" s="241" t="s">
        <v>544</v>
      </c>
      <c r="C31" s="242" t="s">
        <v>424</v>
      </c>
      <c r="D31" s="244" t="s">
        <v>543</v>
      </c>
      <c r="E31" s="53">
        <v>2575</v>
      </c>
      <c r="F31" s="221">
        <v>1839000</v>
      </c>
      <c r="G31" s="246"/>
    </row>
    <row r="32" spans="2:7" ht="12.75">
      <c r="B32" s="241" t="s">
        <v>547</v>
      </c>
      <c r="C32" s="248" t="s">
        <v>548</v>
      </c>
      <c r="D32" s="249" t="s">
        <v>543</v>
      </c>
      <c r="E32" s="250">
        <v>1001</v>
      </c>
      <c r="F32" s="221">
        <v>1839000</v>
      </c>
      <c r="G32" s="246"/>
    </row>
    <row r="33" spans="2:7" ht="12.75">
      <c r="B33" s="241" t="s">
        <v>547</v>
      </c>
      <c r="C33" s="248" t="s">
        <v>549</v>
      </c>
      <c r="D33" s="249" t="s">
        <v>543</v>
      </c>
      <c r="E33" s="250">
        <v>1109</v>
      </c>
      <c r="F33" s="221">
        <v>1839000</v>
      </c>
      <c r="G33" s="251">
        <v>42705</v>
      </c>
    </row>
    <row r="34" spans="2:7" ht="15">
      <c r="B34" s="53"/>
      <c r="C34" s="221"/>
      <c r="D34" s="365" t="s">
        <v>36</v>
      </c>
      <c r="E34" s="365"/>
      <c r="F34" s="224">
        <f>SUM(F24:F33)</f>
        <v>15306579</v>
      </c>
      <c r="G34" s="225"/>
    </row>
    <row r="35" spans="3:6" ht="12.75">
      <c r="C35" s="376" t="s">
        <v>534</v>
      </c>
      <c r="D35" s="376"/>
      <c r="E35" s="376"/>
      <c r="F35" s="216">
        <v>15306579</v>
      </c>
    </row>
    <row r="36" ht="12.75"/>
    <row r="37" spans="1:2" ht="15">
      <c r="A37" s="235">
        <v>12131</v>
      </c>
      <c r="B37" s="236" t="s">
        <v>550</v>
      </c>
    </row>
    <row r="38" spans="1:2" ht="15">
      <c r="A38" s="235"/>
      <c r="B38" s="236"/>
    </row>
    <row r="39" spans="1:7" ht="38.25">
      <c r="A39" s="235"/>
      <c r="B39" s="237" t="s">
        <v>4</v>
      </c>
      <c r="C39" s="238" t="s">
        <v>529</v>
      </c>
      <c r="D39" s="239" t="s">
        <v>530</v>
      </c>
      <c r="E39" s="237" t="s">
        <v>531</v>
      </c>
      <c r="F39" s="238" t="s">
        <v>336</v>
      </c>
      <c r="G39" s="240" t="s">
        <v>539</v>
      </c>
    </row>
    <row r="40" spans="2:7" ht="12.75">
      <c r="B40" s="241" t="s">
        <v>400</v>
      </c>
      <c r="C40" s="247" t="s">
        <v>401</v>
      </c>
      <c r="D40" s="244" t="s">
        <v>543</v>
      </c>
      <c r="E40" s="53">
        <v>5407</v>
      </c>
      <c r="F40" s="221">
        <v>2103000</v>
      </c>
      <c r="G40" s="246"/>
    </row>
    <row r="41" spans="2:7" ht="12.75">
      <c r="B41" s="241" t="s">
        <v>402</v>
      </c>
      <c r="C41" s="247" t="s">
        <v>403</v>
      </c>
      <c r="D41" s="244" t="s">
        <v>543</v>
      </c>
      <c r="E41" s="53">
        <v>1914</v>
      </c>
      <c r="F41" s="221">
        <v>526000</v>
      </c>
      <c r="G41" s="246"/>
    </row>
    <row r="42" spans="2:7" ht="12.75">
      <c r="B42" s="241" t="s">
        <v>551</v>
      </c>
      <c r="C42" s="247" t="s">
        <v>404</v>
      </c>
      <c r="D42" s="244" t="s">
        <v>543</v>
      </c>
      <c r="E42" s="53">
        <v>17429</v>
      </c>
      <c r="F42" s="221">
        <v>13626918</v>
      </c>
      <c r="G42" s="246"/>
    </row>
    <row r="43" spans="2:7" ht="12.75">
      <c r="B43" s="241" t="s">
        <v>552</v>
      </c>
      <c r="C43" s="247" t="s">
        <v>553</v>
      </c>
      <c r="D43" s="244" t="s">
        <v>543</v>
      </c>
      <c r="E43" s="53">
        <v>4876</v>
      </c>
      <c r="F43" s="221">
        <v>4032000</v>
      </c>
      <c r="G43" s="246"/>
    </row>
    <row r="44" spans="2:7" ht="12.75">
      <c r="B44" s="241" t="s">
        <v>366</v>
      </c>
      <c r="C44" s="248" t="s">
        <v>385</v>
      </c>
      <c r="D44" s="244" t="s">
        <v>543</v>
      </c>
      <c r="E44" s="241">
        <v>900</v>
      </c>
      <c r="F44" s="221">
        <v>65000</v>
      </c>
      <c r="G44" s="246"/>
    </row>
    <row r="45" spans="2:7" ht="12.75">
      <c r="B45" s="241" t="s">
        <v>366</v>
      </c>
      <c r="C45" s="248" t="s">
        <v>386</v>
      </c>
      <c r="D45" s="244" t="s">
        <v>543</v>
      </c>
      <c r="E45" s="241">
        <v>900</v>
      </c>
      <c r="F45" s="221">
        <v>65000</v>
      </c>
      <c r="G45" s="246"/>
    </row>
    <row r="46" spans="2:7" ht="12.75">
      <c r="B46" s="241" t="s">
        <v>366</v>
      </c>
      <c r="C46" s="248" t="s">
        <v>387</v>
      </c>
      <c r="D46" s="244" t="s">
        <v>543</v>
      </c>
      <c r="E46" s="241">
        <v>936</v>
      </c>
      <c r="F46" s="221">
        <v>68000</v>
      </c>
      <c r="G46" s="246"/>
    </row>
    <row r="47" spans="2:7" ht="12.75">
      <c r="B47" s="241" t="s">
        <v>366</v>
      </c>
      <c r="C47" s="248" t="s">
        <v>388</v>
      </c>
      <c r="D47" s="244" t="s">
        <v>543</v>
      </c>
      <c r="E47" s="241">
        <v>936</v>
      </c>
      <c r="F47" s="221">
        <v>68000</v>
      </c>
      <c r="G47" s="246"/>
    </row>
    <row r="48" spans="2:7" ht="12.75">
      <c r="B48" s="241" t="s">
        <v>366</v>
      </c>
      <c r="C48" s="248" t="s">
        <v>389</v>
      </c>
      <c r="D48" s="244" t="s">
        <v>543</v>
      </c>
      <c r="E48" s="241">
        <v>902</v>
      </c>
      <c r="F48" s="221">
        <v>68000</v>
      </c>
      <c r="G48" s="246"/>
    </row>
    <row r="49" spans="2:7" ht="12.75">
      <c r="B49" s="241" t="s">
        <v>366</v>
      </c>
      <c r="C49" s="248" t="s">
        <v>390</v>
      </c>
      <c r="D49" s="244" t="s">
        <v>543</v>
      </c>
      <c r="E49" s="241">
        <v>902</v>
      </c>
      <c r="F49" s="221">
        <v>68000</v>
      </c>
      <c r="G49" s="246"/>
    </row>
    <row r="50" spans="2:7" ht="12.75">
      <c r="B50" s="241" t="s">
        <v>366</v>
      </c>
      <c r="C50" s="248" t="s">
        <v>391</v>
      </c>
      <c r="D50" s="244" t="s">
        <v>543</v>
      </c>
      <c r="E50" s="241">
        <v>902</v>
      </c>
      <c r="F50" s="221">
        <v>68000</v>
      </c>
      <c r="G50" s="246"/>
    </row>
    <row r="51" spans="2:7" ht="12.75">
      <c r="B51" s="241" t="s">
        <v>366</v>
      </c>
      <c r="C51" s="248" t="s">
        <v>392</v>
      </c>
      <c r="D51" s="244" t="s">
        <v>543</v>
      </c>
      <c r="E51" s="241">
        <v>902</v>
      </c>
      <c r="F51" s="221">
        <v>68000</v>
      </c>
      <c r="G51" s="246"/>
    </row>
    <row r="52" spans="2:7" ht="12.75">
      <c r="B52" s="241" t="s">
        <v>366</v>
      </c>
      <c r="C52" s="248" t="s">
        <v>393</v>
      </c>
      <c r="D52" s="244" t="s">
        <v>543</v>
      </c>
      <c r="E52" s="241">
        <v>902</v>
      </c>
      <c r="F52" s="221">
        <v>68000</v>
      </c>
      <c r="G52" s="246"/>
    </row>
    <row r="53" spans="2:7" ht="12.75">
      <c r="B53" s="241" t="s">
        <v>366</v>
      </c>
      <c r="C53" s="248" t="s">
        <v>394</v>
      </c>
      <c r="D53" s="244" t="s">
        <v>543</v>
      </c>
      <c r="E53" s="241">
        <v>902</v>
      </c>
      <c r="F53" s="221">
        <v>68000</v>
      </c>
      <c r="G53" s="246"/>
    </row>
    <row r="54" spans="2:7" ht="12.75">
      <c r="B54" s="241" t="s">
        <v>366</v>
      </c>
      <c r="C54" s="248" t="s">
        <v>395</v>
      </c>
      <c r="D54" s="244" t="s">
        <v>543</v>
      </c>
      <c r="E54" s="241">
        <v>902</v>
      </c>
      <c r="F54" s="221">
        <v>68000</v>
      </c>
      <c r="G54" s="246"/>
    </row>
    <row r="55" spans="2:7" ht="12.75">
      <c r="B55" s="241" t="s">
        <v>366</v>
      </c>
      <c r="C55" s="248" t="s">
        <v>396</v>
      </c>
      <c r="D55" s="244" t="s">
        <v>543</v>
      </c>
      <c r="E55" s="241">
        <v>1364</v>
      </c>
      <c r="F55" s="221">
        <v>102829</v>
      </c>
      <c r="G55" s="246"/>
    </row>
    <row r="56" spans="2:7" ht="12.75">
      <c r="B56" s="241" t="s">
        <v>366</v>
      </c>
      <c r="C56" s="248" t="s">
        <v>367</v>
      </c>
      <c r="D56" s="244" t="s">
        <v>543</v>
      </c>
      <c r="E56" s="241">
        <v>900</v>
      </c>
      <c r="F56" s="221">
        <v>65000</v>
      </c>
      <c r="G56" s="246"/>
    </row>
    <row r="57" spans="2:7" ht="12.75">
      <c r="B57" s="241" t="s">
        <v>366</v>
      </c>
      <c r="C57" s="248" t="s">
        <v>368</v>
      </c>
      <c r="D57" s="244" t="s">
        <v>543</v>
      </c>
      <c r="E57" s="241">
        <v>900</v>
      </c>
      <c r="F57" s="221">
        <v>65000</v>
      </c>
      <c r="G57" s="246"/>
    </row>
    <row r="58" spans="2:7" ht="12.75">
      <c r="B58" s="241" t="s">
        <v>366</v>
      </c>
      <c r="C58" s="248" t="s">
        <v>369</v>
      </c>
      <c r="D58" s="244" t="s">
        <v>543</v>
      </c>
      <c r="E58" s="241">
        <v>900</v>
      </c>
      <c r="F58" s="221">
        <v>65000</v>
      </c>
      <c r="G58" s="246"/>
    </row>
    <row r="59" spans="2:7" ht="12.75">
      <c r="B59" s="241" t="s">
        <v>366</v>
      </c>
      <c r="C59" s="248" t="s">
        <v>370</v>
      </c>
      <c r="D59" s="244" t="s">
        <v>543</v>
      </c>
      <c r="E59" s="241">
        <v>900</v>
      </c>
      <c r="F59" s="221">
        <v>65000</v>
      </c>
      <c r="G59" s="246"/>
    </row>
    <row r="60" spans="2:7" ht="12.75">
      <c r="B60" s="241" t="s">
        <v>366</v>
      </c>
      <c r="C60" s="248" t="s">
        <v>371</v>
      </c>
      <c r="D60" s="244" t="s">
        <v>543</v>
      </c>
      <c r="E60" s="241">
        <v>900</v>
      </c>
      <c r="F60" s="221">
        <v>65000</v>
      </c>
      <c r="G60" s="246"/>
    </row>
    <row r="61" spans="2:7" ht="12.75">
      <c r="B61" s="241" t="s">
        <v>366</v>
      </c>
      <c r="C61" s="248" t="s">
        <v>372</v>
      </c>
      <c r="D61" s="244" t="s">
        <v>543</v>
      </c>
      <c r="E61" s="241">
        <v>900</v>
      </c>
      <c r="F61" s="221">
        <v>65000</v>
      </c>
      <c r="G61" s="246"/>
    </row>
    <row r="62" spans="2:7" ht="12.75">
      <c r="B62" s="241" t="s">
        <v>366</v>
      </c>
      <c r="C62" s="248" t="s">
        <v>373</v>
      </c>
      <c r="D62" s="244" t="s">
        <v>543</v>
      </c>
      <c r="E62" s="241">
        <v>900</v>
      </c>
      <c r="F62" s="221">
        <v>65000</v>
      </c>
      <c r="G62" s="246"/>
    </row>
    <row r="63" spans="2:7" ht="12.75">
      <c r="B63" s="241" t="s">
        <v>366</v>
      </c>
      <c r="C63" s="248" t="s">
        <v>374</v>
      </c>
      <c r="D63" s="244" t="s">
        <v>543</v>
      </c>
      <c r="E63" s="241">
        <v>900</v>
      </c>
      <c r="F63" s="221">
        <v>65000</v>
      </c>
      <c r="G63" s="246"/>
    </row>
    <row r="64" spans="2:7" ht="12.75">
      <c r="B64" s="241" t="s">
        <v>366</v>
      </c>
      <c r="C64" s="248" t="s">
        <v>375</v>
      </c>
      <c r="D64" s="244" t="s">
        <v>543</v>
      </c>
      <c r="E64" s="241">
        <v>1109</v>
      </c>
      <c r="F64" s="221">
        <v>80095</v>
      </c>
      <c r="G64" s="246"/>
    </row>
    <row r="65" spans="2:7" ht="12.75">
      <c r="B65" s="241" t="s">
        <v>366</v>
      </c>
      <c r="C65" s="248" t="s">
        <v>376</v>
      </c>
      <c r="D65" s="244" t="s">
        <v>543</v>
      </c>
      <c r="E65" s="241">
        <v>1182</v>
      </c>
      <c r="F65" s="221">
        <v>73016</v>
      </c>
      <c r="G65" s="246"/>
    </row>
    <row r="66" spans="2:7" ht="12.75">
      <c r="B66" s="241" t="s">
        <v>366</v>
      </c>
      <c r="C66" s="248" t="s">
        <v>377</v>
      </c>
      <c r="D66" s="244" t="s">
        <v>543</v>
      </c>
      <c r="E66" s="241">
        <v>1011</v>
      </c>
      <c r="F66" s="221">
        <v>52000</v>
      </c>
      <c r="G66" s="246"/>
    </row>
    <row r="67" spans="2:7" ht="12.75">
      <c r="B67" s="241" t="s">
        <v>366</v>
      </c>
      <c r="C67" s="248" t="s">
        <v>378</v>
      </c>
      <c r="D67" s="244" t="s">
        <v>543</v>
      </c>
      <c r="E67" s="241">
        <v>900</v>
      </c>
      <c r="F67" s="221">
        <v>65000</v>
      </c>
      <c r="G67" s="246"/>
    </row>
    <row r="68" spans="2:7" ht="12.75">
      <c r="B68" s="241" t="s">
        <v>366</v>
      </c>
      <c r="C68" s="248" t="s">
        <v>379</v>
      </c>
      <c r="D68" s="244" t="s">
        <v>543</v>
      </c>
      <c r="E68" s="241">
        <v>900</v>
      </c>
      <c r="F68" s="221">
        <v>65000</v>
      </c>
      <c r="G68" s="246"/>
    </row>
    <row r="69" spans="2:7" ht="12.75">
      <c r="B69" s="241" t="s">
        <v>366</v>
      </c>
      <c r="C69" s="248" t="s">
        <v>380</v>
      </c>
      <c r="D69" s="244" t="s">
        <v>543</v>
      </c>
      <c r="E69" s="241">
        <v>900</v>
      </c>
      <c r="F69" s="221">
        <v>65000</v>
      </c>
      <c r="G69" s="246"/>
    </row>
    <row r="70" spans="2:7" ht="12.75">
      <c r="B70" s="241" t="s">
        <v>366</v>
      </c>
      <c r="C70" s="248" t="s">
        <v>381</v>
      </c>
      <c r="D70" s="244" t="s">
        <v>543</v>
      </c>
      <c r="E70" s="241">
        <v>900</v>
      </c>
      <c r="F70" s="221">
        <v>65000</v>
      </c>
      <c r="G70" s="246"/>
    </row>
    <row r="71" spans="2:7" ht="12.75">
      <c r="B71" s="241" t="s">
        <v>366</v>
      </c>
      <c r="C71" s="248" t="s">
        <v>382</v>
      </c>
      <c r="D71" s="244" t="s">
        <v>543</v>
      </c>
      <c r="E71" s="241">
        <v>900</v>
      </c>
      <c r="F71" s="221">
        <v>65000</v>
      </c>
      <c r="G71" s="246"/>
    </row>
    <row r="72" spans="2:7" ht="12.75">
      <c r="B72" s="241" t="s">
        <v>366</v>
      </c>
      <c r="C72" s="248" t="s">
        <v>383</v>
      </c>
      <c r="D72" s="244" t="s">
        <v>543</v>
      </c>
      <c r="E72" s="241">
        <v>900</v>
      </c>
      <c r="F72" s="221">
        <v>65000</v>
      </c>
      <c r="G72" s="251">
        <v>42705</v>
      </c>
    </row>
    <row r="73" spans="2:7" ht="12.75">
      <c r="B73" s="241" t="s">
        <v>366</v>
      </c>
      <c r="C73" s="248" t="s">
        <v>384</v>
      </c>
      <c r="D73" s="244" t="s">
        <v>543</v>
      </c>
      <c r="E73" s="241">
        <v>900</v>
      </c>
      <c r="F73" s="221">
        <v>65000</v>
      </c>
      <c r="G73" s="246"/>
    </row>
    <row r="74" spans="2:7" ht="12.75">
      <c r="B74" s="241" t="s">
        <v>554</v>
      </c>
      <c r="C74" s="248" t="s">
        <v>362</v>
      </c>
      <c r="D74" s="244" t="s">
        <v>543</v>
      </c>
      <c r="E74" s="241"/>
      <c r="F74" s="221">
        <v>114254</v>
      </c>
      <c r="G74" s="246"/>
    </row>
    <row r="75" spans="2:7" ht="12.75">
      <c r="B75" s="241" t="s">
        <v>555</v>
      </c>
      <c r="C75" s="248" t="s">
        <v>363</v>
      </c>
      <c r="D75" s="249" t="s">
        <v>543</v>
      </c>
      <c r="E75" s="241">
        <v>3815</v>
      </c>
      <c r="F75" s="252">
        <v>118915.95474486263</v>
      </c>
      <c r="G75" s="253"/>
    </row>
    <row r="76" spans="2:7" ht="12.75">
      <c r="B76" s="241" t="s">
        <v>556</v>
      </c>
      <c r="C76" s="248" t="s">
        <v>363</v>
      </c>
      <c r="D76" s="249" t="s">
        <v>543</v>
      </c>
      <c r="E76" s="241">
        <v>5562</v>
      </c>
      <c r="F76" s="252">
        <v>173371.04594781806</v>
      </c>
      <c r="G76" s="253"/>
    </row>
    <row r="77" spans="2:7" ht="12.75">
      <c r="B77" s="241" t="s">
        <v>397</v>
      </c>
      <c r="C77" s="248" t="s">
        <v>398</v>
      </c>
      <c r="D77" s="249" t="s">
        <v>543</v>
      </c>
      <c r="E77" s="241">
        <v>8545</v>
      </c>
      <c r="F77" s="221">
        <v>297000</v>
      </c>
      <c r="G77" s="246"/>
    </row>
    <row r="78" spans="2:7" ht="12.75">
      <c r="B78" s="241" t="s">
        <v>397</v>
      </c>
      <c r="C78" s="248" t="s">
        <v>399</v>
      </c>
      <c r="D78" s="249" t="s">
        <v>557</v>
      </c>
      <c r="E78" s="254">
        <v>1751.0755395683454</v>
      </c>
      <c r="F78" s="221">
        <v>61000</v>
      </c>
      <c r="G78" s="246"/>
    </row>
    <row r="79" spans="2:7" ht="15">
      <c r="B79" s="53"/>
      <c r="C79" s="221"/>
      <c r="D79" s="365" t="s">
        <v>36</v>
      </c>
      <c r="E79" s="365"/>
      <c r="F79" s="224">
        <f>SUM(F40:F78)</f>
        <v>23077399.00069268</v>
      </c>
      <c r="G79" s="225"/>
    </row>
    <row r="80" spans="3:6" ht="12.75">
      <c r="C80" s="376" t="s">
        <v>534</v>
      </c>
      <c r="D80" s="376"/>
      <c r="E80" s="376"/>
      <c r="F80" s="216">
        <v>23077399</v>
      </c>
    </row>
    <row r="81" spans="2:7" ht="12.75">
      <c r="B81" s="255"/>
      <c r="C81" s="256"/>
      <c r="D81" s="257"/>
      <c r="E81" s="258"/>
      <c r="F81" s="231"/>
      <c r="G81" s="259"/>
    </row>
    <row r="82" spans="2:7" ht="12.75">
      <c r="B82" s="255"/>
      <c r="C82" s="256"/>
      <c r="D82" s="260"/>
      <c r="E82" s="255"/>
      <c r="F82" s="231"/>
      <c r="G82" s="259"/>
    </row>
    <row r="83" spans="1:2" ht="15">
      <c r="A83" s="235">
        <v>12132</v>
      </c>
      <c r="B83" s="236" t="s">
        <v>558</v>
      </c>
    </row>
    <row r="84" spans="2:7" ht="15.75" customHeight="1">
      <c r="B84" s="261" t="s">
        <v>559</v>
      </c>
      <c r="C84" s="242" t="s">
        <v>365</v>
      </c>
      <c r="D84" s="53"/>
      <c r="E84" s="53"/>
      <c r="F84" s="222">
        <v>24512440</v>
      </c>
      <c r="G84" s="234"/>
    </row>
    <row r="85" spans="2:7" ht="15">
      <c r="B85" s="53"/>
      <c r="C85" s="221"/>
      <c r="D85" s="365" t="s">
        <v>36</v>
      </c>
      <c r="E85" s="365"/>
      <c r="F85" s="224">
        <f>SUM(F84:F84)</f>
        <v>24512440</v>
      </c>
      <c r="G85" s="229"/>
    </row>
    <row r="86" spans="3:6" ht="12.75">
      <c r="C86" s="376" t="s">
        <v>534</v>
      </c>
      <c r="D86" s="376"/>
      <c r="E86" s="376"/>
      <c r="F86" s="216">
        <v>24512440</v>
      </c>
    </row>
    <row r="87" spans="2:7" ht="15">
      <c r="B87" s="230"/>
      <c r="C87" s="231"/>
      <c r="D87" s="232"/>
      <c r="E87" s="232"/>
      <c r="F87" s="233"/>
      <c r="G87" s="234"/>
    </row>
    <row r="88" ht="12.75"/>
    <row r="89" spans="1:2" ht="15">
      <c r="A89" s="235">
        <v>1214</v>
      </c>
      <c r="B89" s="236" t="s">
        <v>560</v>
      </c>
    </row>
    <row r="90" spans="1:7" ht="16.5" customHeight="1">
      <c r="A90" s="235"/>
      <c r="B90" s="369" t="s">
        <v>4</v>
      </c>
      <c r="C90" s="367" t="s">
        <v>529</v>
      </c>
      <c r="D90" s="371" t="s">
        <v>530</v>
      </c>
      <c r="E90" s="369" t="s">
        <v>531</v>
      </c>
      <c r="F90" s="367" t="s">
        <v>336</v>
      </c>
      <c r="G90" s="367" t="s">
        <v>532</v>
      </c>
    </row>
    <row r="91" spans="1:7" ht="15">
      <c r="A91" s="235"/>
      <c r="B91" s="370"/>
      <c r="C91" s="368"/>
      <c r="D91" s="372"/>
      <c r="E91" s="370"/>
      <c r="F91" s="368"/>
      <c r="G91" s="368"/>
    </row>
    <row r="92" spans="2:7" ht="12.75">
      <c r="B92" s="241" t="s">
        <v>561</v>
      </c>
      <c r="C92" s="247">
        <v>321</v>
      </c>
      <c r="D92" s="244" t="s">
        <v>543</v>
      </c>
      <c r="E92" s="262">
        <v>16966</v>
      </c>
      <c r="F92" s="221">
        <v>110542844</v>
      </c>
      <c r="G92" s="246">
        <v>9200617</v>
      </c>
    </row>
    <row r="93" spans="2:7" ht="15">
      <c r="B93" s="53"/>
      <c r="C93" s="221"/>
      <c r="D93" s="365" t="s">
        <v>36</v>
      </c>
      <c r="E93" s="365"/>
      <c r="F93" s="224">
        <f>SUM(F92)</f>
        <v>110542844</v>
      </c>
      <c r="G93" s="225"/>
    </row>
    <row r="94" spans="3:7" ht="12.75">
      <c r="C94" s="376" t="s">
        <v>534</v>
      </c>
      <c r="D94" s="376"/>
      <c r="E94" s="376"/>
      <c r="F94" s="216">
        <v>110542844</v>
      </c>
      <c r="G94" s="217">
        <v>9200617</v>
      </c>
    </row>
    <row r="95" spans="2:7" ht="12.75">
      <c r="B95" s="255"/>
      <c r="C95" s="263"/>
      <c r="D95" s="260"/>
      <c r="E95" s="264"/>
      <c r="F95" s="231"/>
      <c r="G95" s="259"/>
    </row>
    <row r="96" spans="1:2" ht="15">
      <c r="A96" s="235">
        <v>12141</v>
      </c>
      <c r="B96" s="236" t="s">
        <v>562</v>
      </c>
    </row>
    <row r="97" spans="1:7" ht="16.5" customHeight="1">
      <c r="A97" s="235"/>
      <c r="B97" s="369" t="s">
        <v>4</v>
      </c>
      <c r="C97" s="367" t="s">
        <v>529</v>
      </c>
      <c r="D97" s="371" t="s">
        <v>530</v>
      </c>
      <c r="E97" s="369" t="s">
        <v>531</v>
      </c>
      <c r="F97" s="367" t="s">
        <v>336</v>
      </c>
      <c r="G97" s="367" t="s">
        <v>532</v>
      </c>
    </row>
    <row r="98" spans="1:7" ht="15">
      <c r="A98" s="235"/>
      <c r="B98" s="370"/>
      <c r="C98" s="368"/>
      <c r="D98" s="372"/>
      <c r="E98" s="370"/>
      <c r="F98" s="368"/>
      <c r="G98" s="368"/>
    </row>
    <row r="99" spans="2:7" ht="15">
      <c r="B99" s="265" t="s">
        <v>563</v>
      </c>
      <c r="C99" s="242" t="s">
        <v>416</v>
      </c>
      <c r="D99" s="244" t="s">
        <v>543</v>
      </c>
      <c r="E99" s="245">
        <v>1347</v>
      </c>
      <c r="F99" s="266">
        <v>12513000</v>
      </c>
      <c r="G99" s="267">
        <v>682050</v>
      </c>
    </row>
    <row r="100" spans="2:7" ht="15">
      <c r="B100" s="265" t="s">
        <v>564</v>
      </c>
      <c r="C100" s="248" t="s">
        <v>343</v>
      </c>
      <c r="D100" s="249" t="s">
        <v>543</v>
      </c>
      <c r="E100" s="250">
        <v>13723</v>
      </c>
      <c r="F100" s="266">
        <v>20717000</v>
      </c>
      <c r="G100" s="267">
        <f>1937235+322134</f>
        <v>2259369</v>
      </c>
    </row>
    <row r="101" spans="2:7" ht="15">
      <c r="B101" s="268" t="s">
        <v>565</v>
      </c>
      <c r="C101" s="242" t="s">
        <v>566</v>
      </c>
      <c r="D101" s="244" t="s">
        <v>543</v>
      </c>
      <c r="E101" s="245">
        <v>7181</v>
      </c>
      <c r="F101" s="269">
        <v>22009982</v>
      </c>
      <c r="G101" s="267">
        <v>1857310</v>
      </c>
    </row>
    <row r="102" spans="2:7" ht="15">
      <c r="B102" s="270" t="s">
        <v>567</v>
      </c>
      <c r="C102" s="248"/>
      <c r="D102" s="249"/>
      <c r="E102" s="250"/>
      <c r="F102" s="271">
        <v>1932840</v>
      </c>
      <c r="G102" s="267">
        <v>187000</v>
      </c>
    </row>
    <row r="103" spans="2:7" ht="15">
      <c r="B103" s="272" t="s">
        <v>568</v>
      </c>
      <c r="C103" s="247" t="s">
        <v>423</v>
      </c>
      <c r="D103" s="244" t="s">
        <v>543</v>
      </c>
      <c r="E103" s="262"/>
      <c r="F103" s="266">
        <v>20196328</v>
      </c>
      <c r="G103" s="267">
        <v>857979</v>
      </c>
    </row>
    <row r="104" spans="2:7" ht="15">
      <c r="B104" s="273" t="s">
        <v>569</v>
      </c>
      <c r="C104" s="185">
        <v>384</v>
      </c>
      <c r="D104" s="274" t="s">
        <v>543</v>
      </c>
      <c r="E104" s="275">
        <v>248424</v>
      </c>
      <c r="F104" s="276">
        <f>F115+F128</f>
        <v>171751012</v>
      </c>
      <c r="G104" s="225" t="e">
        <f>G115+G128</f>
        <v>#REF!</v>
      </c>
    </row>
    <row r="105" spans="1:7" ht="15">
      <c r="A105" s="33">
        <v>1219</v>
      </c>
      <c r="B105" s="277" t="s">
        <v>570</v>
      </c>
      <c r="C105" s="278">
        <v>384</v>
      </c>
      <c r="D105" s="274" t="s">
        <v>543</v>
      </c>
      <c r="E105" s="275">
        <v>248424</v>
      </c>
      <c r="F105" s="279">
        <v>100</v>
      </c>
      <c r="G105" s="280">
        <v>100</v>
      </c>
    </row>
    <row r="106" spans="1:7" ht="15">
      <c r="A106" s="33">
        <v>1220</v>
      </c>
      <c r="B106" s="281" t="s">
        <v>571</v>
      </c>
      <c r="C106" s="185">
        <v>384</v>
      </c>
      <c r="D106" s="274"/>
      <c r="E106" s="275"/>
      <c r="F106" s="222">
        <v>132226180</v>
      </c>
      <c r="G106" s="280" t="e">
        <f>F106*#REF!*4</f>
        <v>#REF!</v>
      </c>
    </row>
    <row r="107" spans="1:7" ht="15">
      <c r="A107" s="33">
        <v>1221</v>
      </c>
      <c r="B107" s="282" t="s">
        <v>572</v>
      </c>
      <c r="C107" s="185">
        <v>384</v>
      </c>
      <c r="D107" s="274"/>
      <c r="E107" s="275"/>
      <c r="F107" s="222">
        <v>4489758</v>
      </c>
      <c r="G107" s="280" t="e">
        <f>F107*#REF!*4</f>
        <v>#REF!</v>
      </c>
    </row>
    <row r="108" spans="1:7" ht="15">
      <c r="A108" s="33">
        <v>1222</v>
      </c>
      <c r="B108" s="282" t="s">
        <v>573</v>
      </c>
      <c r="C108" s="185">
        <v>384</v>
      </c>
      <c r="D108" s="274"/>
      <c r="E108" s="275"/>
      <c r="F108" s="222">
        <v>3794814</v>
      </c>
      <c r="G108" s="280" t="e">
        <f>F108*#REF!*4</f>
        <v>#REF!</v>
      </c>
    </row>
    <row r="109" spans="1:7" ht="15">
      <c r="A109" s="33">
        <v>1223</v>
      </c>
      <c r="B109" s="282" t="s">
        <v>574</v>
      </c>
      <c r="C109" s="185">
        <v>384</v>
      </c>
      <c r="D109" s="274"/>
      <c r="E109" s="275"/>
      <c r="F109" s="222">
        <v>3712490</v>
      </c>
      <c r="G109" s="280" t="e">
        <f>F109*#REF!*4</f>
        <v>#REF!</v>
      </c>
    </row>
    <row r="110" spans="1:7" ht="15">
      <c r="A110" s="33">
        <v>1224</v>
      </c>
      <c r="B110" s="281" t="s">
        <v>575</v>
      </c>
      <c r="C110" s="185">
        <v>384</v>
      </c>
      <c r="D110" s="274"/>
      <c r="E110" s="275"/>
      <c r="F110" s="222">
        <v>26392506</v>
      </c>
      <c r="G110" s="280" t="e">
        <f>F110*#REF!*4</f>
        <v>#REF!</v>
      </c>
    </row>
    <row r="111" spans="1:7" ht="15">
      <c r="A111" s="33">
        <v>1225</v>
      </c>
      <c r="B111" s="281" t="s">
        <v>576</v>
      </c>
      <c r="C111" s="185">
        <v>384</v>
      </c>
      <c r="D111" s="274"/>
      <c r="E111" s="275"/>
      <c r="F111" s="222">
        <v>85</v>
      </c>
      <c r="G111" s="280">
        <v>85</v>
      </c>
    </row>
    <row r="112" spans="1:7" ht="15">
      <c r="A112" s="33">
        <v>1226</v>
      </c>
      <c r="B112" s="281" t="s">
        <v>577</v>
      </c>
      <c r="C112" s="185">
        <v>384</v>
      </c>
      <c r="D112" s="274"/>
      <c r="E112" s="275"/>
      <c r="F112" s="222">
        <v>67388</v>
      </c>
      <c r="G112" s="280">
        <f>F112*0.005*4</f>
        <v>1347.76</v>
      </c>
    </row>
    <row r="113" spans="1:7" ht="15">
      <c r="A113" s="33">
        <v>1227</v>
      </c>
      <c r="B113" s="281" t="s">
        <v>578</v>
      </c>
      <c r="C113" s="185">
        <v>384</v>
      </c>
      <c r="D113" s="274"/>
      <c r="E113" s="275"/>
      <c r="F113" s="222">
        <v>4784</v>
      </c>
      <c r="G113" s="280">
        <v>4784</v>
      </c>
    </row>
    <row r="114" spans="1:7" ht="15">
      <c r="A114" s="33">
        <v>1228</v>
      </c>
      <c r="B114" s="283" t="s">
        <v>579</v>
      </c>
      <c r="C114" s="284">
        <v>384</v>
      </c>
      <c r="D114" s="285"/>
      <c r="E114" s="286"/>
      <c r="F114" s="287">
        <v>85</v>
      </c>
      <c r="G114" s="280">
        <v>85</v>
      </c>
    </row>
    <row r="115" spans="2:7" ht="15">
      <c r="B115" s="288" t="s">
        <v>580</v>
      </c>
      <c r="C115" s="185"/>
      <c r="D115" s="274"/>
      <c r="E115" s="275"/>
      <c r="F115" s="289">
        <f>SUM(F105:F114)</f>
        <v>170688190</v>
      </c>
      <c r="G115" s="290" t="e">
        <f>SUM(G105:G114)</f>
        <v>#REF!</v>
      </c>
    </row>
    <row r="116" spans="1:7" ht="15">
      <c r="A116" s="33">
        <v>1229</v>
      </c>
      <c r="B116" s="277" t="s">
        <v>581</v>
      </c>
      <c r="C116" s="278">
        <v>384</v>
      </c>
      <c r="D116" s="291"/>
      <c r="E116" s="291"/>
      <c r="F116" s="279">
        <v>910109</v>
      </c>
      <c r="G116" s="292">
        <v>18202</v>
      </c>
    </row>
    <row r="117" spans="1:7" ht="15">
      <c r="A117" s="33">
        <v>1230</v>
      </c>
      <c r="B117" s="220" t="s">
        <v>582</v>
      </c>
      <c r="C117" s="185">
        <v>384</v>
      </c>
      <c r="D117" s="53"/>
      <c r="E117" s="53"/>
      <c r="F117" s="222">
        <v>146370</v>
      </c>
      <c r="G117" s="292">
        <v>2927</v>
      </c>
    </row>
    <row r="118" spans="1:7" ht="15">
      <c r="A118" s="33">
        <v>1231</v>
      </c>
      <c r="B118" s="220" t="s">
        <v>583</v>
      </c>
      <c r="C118" s="185">
        <v>384</v>
      </c>
      <c r="D118" s="53"/>
      <c r="E118" s="53"/>
      <c r="F118" s="222">
        <v>5727</v>
      </c>
      <c r="G118" s="292">
        <v>5727</v>
      </c>
    </row>
    <row r="119" spans="1:7" ht="15">
      <c r="A119" s="33">
        <v>1232</v>
      </c>
      <c r="B119" s="220" t="s">
        <v>584</v>
      </c>
      <c r="C119" s="185">
        <v>384</v>
      </c>
      <c r="D119" s="53"/>
      <c r="E119" s="53"/>
      <c r="F119" s="222">
        <v>77</v>
      </c>
      <c r="G119" s="292">
        <v>77</v>
      </c>
    </row>
    <row r="120" spans="1:7" ht="15">
      <c r="A120" s="33">
        <v>1233</v>
      </c>
      <c r="B120" s="220" t="s">
        <v>584</v>
      </c>
      <c r="C120" s="185">
        <v>384</v>
      </c>
      <c r="D120" s="53"/>
      <c r="E120" s="53"/>
      <c r="F120" s="222">
        <v>77</v>
      </c>
      <c r="G120" s="292">
        <v>77</v>
      </c>
    </row>
    <row r="121" spans="1:7" ht="15">
      <c r="A121" s="33">
        <v>1234</v>
      </c>
      <c r="B121" s="220" t="s">
        <v>585</v>
      </c>
      <c r="C121" s="185">
        <v>384</v>
      </c>
      <c r="D121" s="53"/>
      <c r="E121" s="53"/>
      <c r="F121" s="222">
        <v>77</v>
      </c>
      <c r="G121" s="292">
        <v>77</v>
      </c>
    </row>
    <row r="122" spans="1:7" ht="15">
      <c r="A122" s="33">
        <v>1235</v>
      </c>
      <c r="B122" s="261" t="s">
        <v>586</v>
      </c>
      <c r="C122" s="185">
        <v>384</v>
      </c>
      <c r="D122" s="53"/>
      <c r="E122" s="53"/>
      <c r="F122" s="222">
        <v>0</v>
      </c>
      <c r="G122" s="292">
        <v>0</v>
      </c>
    </row>
    <row r="123" spans="1:7" ht="15">
      <c r="A123" s="33">
        <v>1236</v>
      </c>
      <c r="B123" s="220" t="s">
        <v>587</v>
      </c>
      <c r="C123" s="185">
        <v>384</v>
      </c>
      <c r="D123" s="53"/>
      <c r="E123" s="53"/>
      <c r="F123" s="222">
        <v>77</v>
      </c>
      <c r="G123" s="292">
        <v>77</v>
      </c>
    </row>
    <row r="124" spans="1:7" ht="15">
      <c r="A124" s="33">
        <v>1237</v>
      </c>
      <c r="B124" s="220" t="s">
        <v>588</v>
      </c>
      <c r="C124" s="185">
        <v>384</v>
      </c>
      <c r="D124" s="53"/>
      <c r="E124" s="53"/>
      <c r="F124" s="222">
        <v>77</v>
      </c>
      <c r="G124" s="292">
        <v>77</v>
      </c>
    </row>
    <row r="125" spans="1:7" ht="15">
      <c r="A125" s="33">
        <v>1238</v>
      </c>
      <c r="B125" s="220" t="s">
        <v>589</v>
      </c>
      <c r="C125" s="185">
        <v>384</v>
      </c>
      <c r="D125" s="53"/>
      <c r="E125" s="53"/>
      <c r="F125" s="222">
        <v>77</v>
      </c>
      <c r="G125" s="292">
        <v>77</v>
      </c>
    </row>
    <row r="126" spans="1:7" ht="15">
      <c r="A126" s="33">
        <v>1239</v>
      </c>
      <c r="B126" s="220" t="s">
        <v>589</v>
      </c>
      <c r="C126" s="185">
        <v>384</v>
      </c>
      <c r="D126" s="53"/>
      <c r="E126" s="53"/>
      <c r="F126" s="222">
        <v>77</v>
      </c>
      <c r="G126" s="292">
        <v>77</v>
      </c>
    </row>
    <row r="127" spans="1:7" ht="15">
      <c r="A127" s="33">
        <v>1240</v>
      </c>
      <c r="B127" s="293" t="s">
        <v>589</v>
      </c>
      <c r="C127" s="284">
        <v>384</v>
      </c>
      <c r="D127" s="294"/>
      <c r="E127" s="294"/>
      <c r="F127" s="287">
        <v>77</v>
      </c>
      <c r="G127" s="292">
        <v>77</v>
      </c>
    </row>
    <row r="128" spans="2:7" ht="15">
      <c r="B128" s="288" t="s">
        <v>590</v>
      </c>
      <c r="C128" s="295"/>
      <c r="D128" s="274"/>
      <c r="E128" s="275"/>
      <c r="F128" s="289">
        <f>SUM(F116:F127)</f>
        <v>1062822</v>
      </c>
      <c r="G128" s="290">
        <f>SUM(G116:G127)</f>
        <v>27472</v>
      </c>
    </row>
    <row r="129" spans="2:7" ht="15">
      <c r="B129" s="53"/>
      <c r="C129" s="221"/>
      <c r="D129" s="365" t="s">
        <v>36</v>
      </c>
      <c r="E129" s="365"/>
      <c r="F129" s="224">
        <f>SUM(F99:F104)</f>
        <v>249120162</v>
      </c>
      <c r="G129" s="225" t="e">
        <f>SUM(G99:G104)</f>
        <v>#REF!</v>
      </c>
    </row>
    <row r="130" spans="3:7" ht="12.75">
      <c r="C130" s="366" t="s">
        <v>534</v>
      </c>
      <c r="D130" s="366"/>
      <c r="E130" s="366"/>
      <c r="F130" s="221">
        <v>249120162</v>
      </c>
      <c r="G130" s="253">
        <v>9289897</v>
      </c>
    </row>
    <row r="131" spans="2:7" ht="12.75">
      <c r="B131" s="297"/>
      <c r="C131" s="298"/>
      <c r="D131" s="299"/>
      <c r="E131" s="300"/>
      <c r="F131" s="301"/>
      <c r="G131" s="302"/>
    </row>
    <row r="132" spans="2:7" ht="12.75">
      <c r="B132" s="297"/>
      <c r="C132" s="298"/>
      <c r="D132" s="299"/>
      <c r="E132" s="300"/>
      <c r="F132" s="301"/>
      <c r="G132" s="302"/>
    </row>
    <row r="133" spans="1:7" ht="15">
      <c r="A133" s="235">
        <v>1215</v>
      </c>
      <c r="B133" s="236" t="s">
        <v>591</v>
      </c>
      <c r="G133" s="303"/>
    </row>
    <row r="134" spans="1:7" ht="16.5" customHeight="1">
      <c r="A134" s="235"/>
      <c r="B134" s="369" t="s">
        <v>4</v>
      </c>
      <c r="C134" s="367" t="s">
        <v>529</v>
      </c>
      <c r="D134" s="374" t="s">
        <v>530</v>
      </c>
      <c r="E134" s="369" t="s">
        <v>531</v>
      </c>
      <c r="F134" s="367" t="s">
        <v>336</v>
      </c>
      <c r="G134" s="367" t="s">
        <v>532</v>
      </c>
    </row>
    <row r="135" spans="1:7" ht="15">
      <c r="A135" s="235"/>
      <c r="B135" s="370"/>
      <c r="C135" s="368"/>
      <c r="D135" s="375"/>
      <c r="E135" s="370"/>
      <c r="F135" s="368"/>
      <c r="G135" s="368"/>
    </row>
    <row r="136" spans="2:7" ht="15">
      <c r="B136" s="241" t="s">
        <v>349</v>
      </c>
      <c r="C136" s="242" t="s">
        <v>350</v>
      </c>
      <c r="D136" s="244" t="s">
        <v>543</v>
      </c>
      <c r="E136" s="262">
        <v>28128</v>
      </c>
      <c r="F136" s="266">
        <v>18242092</v>
      </c>
      <c r="G136" s="225">
        <v>2365272</v>
      </c>
    </row>
    <row r="137" spans="2:7" ht="15">
      <c r="B137" s="241" t="s">
        <v>355</v>
      </c>
      <c r="C137" s="247">
        <v>320</v>
      </c>
      <c r="D137" s="244" t="s">
        <v>543</v>
      </c>
      <c r="E137" s="262">
        <v>4384</v>
      </c>
      <c r="F137" s="266">
        <v>25474837</v>
      </c>
      <c r="G137" s="225">
        <v>6108249</v>
      </c>
    </row>
    <row r="138" spans="2:7" ht="15">
      <c r="B138" s="241" t="s">
        <v>346</v>
      </c>
      <c r="C138" s="248" t="s">
        <v>347</v>
      </c>
      <c r="D138" s="249" t="s">
        <v>543</v>
      </c>
      <c r="E138" s="304">
        <v>640</v>
      </c>
      <c r="F138" s="305">
        <v>2632125</v>
      </c>
      <c r="G138" s="225">
        <v>1077754</v>
      </c>
    </row>
    <row r="139" spans="2:7" ht="15">
      <c r="B139" s="220" t="s">
        <v>592</v>
      </c>
      <c r="C139" s="221"/>
      <c r="D139" s="53"/>
      <c r="E139" s="53"/>
      <c r="F139" s="271">
        <v>80639928</v>
      </c>
      <c r="G139" s="225">
        <v>22312104</v>
      </c>
    </row>
    <row r="140" spans="2:7" ht="15">
      <c r="B140" s="306" t="s">
        <v>593</v>
      </c>
      <c r="C140" s="248" t="s">
        <v>594</v>
      </c>
      <c r="D140" s="249" t="s">
        <v>543</v>
      </c>
      <c r="E140" s="304">
        <v>45</v>
      </c>
      <c r="F140" s="307"/>
      <c r="G140" s="243"/>
    </row>
    <row r="141" spans="2:7" ht="15">
      <c r="B141" s="306" t="s">
        <v>593</v>
      </c>
      <c r="C141" s="248" t="s">
        <v>595</v>
      </c>
      <c r="D141" s="249" t="s">
        <v>543</v>
      </c>
      <c r="E141" s="304">
        <v>36</v>
      </c>
      <c r="F141" s="307"/>
      <c r="G141" s="243"/>
    </row>
    <row r="142" spans="2:7" ht="15">
      <c r="B142" s="306" t="s">
        <v>593</v>
      </c>
      <c r="C142" s="248" t="s">
        <v>596</v>
      </c>
      <c r="D142" s="249" t="s">
        <v>543</v>
      </c>
      <c r="E142" s="304">
        <v>28</v>
      </c>
      <c r="F142" s="307"/>
      <c r="G142" s="243"/>
    </row>
    <row r="143" spans="2:7" ht="15">
      <c r="B143" s="306" t="s">
        <v>593</v>
      </c>
      <c r="C143" s="248" t="s">
        <v>597</v>
      </c>
      <c r="D143" s="249" t="s">
        <v>543</v>
      </c>
      <c r="E143" s="304">
        <v>45</v>
      </c>
      <c r="F143" s="307"/>
      <c r="G143" s="243"/>
    </row>
    <row r="144" spans="2:7" ht="15">
      <c r="B144" s="306" t="s">
        <v>593</v>
      </c>
      <c r="C144" s="248" t="s">
        <v>598</v>
      </c>
      <c r="D144" s="249" t="s">
        <v>543</v>
      </c>
      <c r="E144" s="304">
        <v>36</v>
      </c>
      <c r="F144" s="307"/>
      <c r="G144" s="243"/>
    </row>
    <row r="145" spans="2:7" ht="15">
      <c r="B145" s="306" t="s">
        <v>593</v>
      </c>
      <c r="C145" s="248" t="s">
        <v>599</v>
      </c>
      <c r="D145" s="249" t="s">
        <v>543</v>
      </c>
      <c r="E145" s="304">
        <v>28</v>
      </c>
      <c r="F145" s="307"/>
      <c r="G145" s="243"/>
    </row>
    <row r="146" spans="2:7" ht="15">
      <c r="B146" s="306" t="s">
        <v>593</v>
      </c>
      <c r="C146" s="248" t="s">
        <v>600</v>
      </c>
      <c r="D146" s="249" t="s">
        <v>543</v>
      </c>
      <c r="E146" s="304">
        <v>47</v>
      </c>
      <c r="F146" s="307"/>
      <c r="G146" s="243"/>
    </row>
    <row r="147" spans="2:7" ht="15">
      <c r="B147" s="306" t="s">
        <v>593</v>
      </c>
      <c r="C147" s="248" t="s">
        <v>601</v>
      </c>
      <c r="D147" s="249" t="s">
        <v>543</v>
      </c>
      <c r="E147" s="304">
        <v>45</v>
      </c>
      <c r="F147" s="307"/>
      <c r="G147" s="243"/>
    </row>
    <row r="148" spans="2:7" ht="15">
      <c r="B148" s="306" t="s">
        <v>593</v>
      </c>
      <c r="C148" s="248" t="s">
        <v>602</v>
      </c>
      <c r="D148" s="249" t="s">
        <v>543</v>
      </c>
      <c r="E148" s="304">
        <v>38</v>
      </c>
      <c r="F148" s="307"/>
      <c r="G148" s="243"/>
    </row>
    <row r="149" spans="2:7" ht="15">
      <c r="B149" s="306" t="s">
        <v>593</v>
      </c>
      <c r="C149" s="248" t="s">
        <v>603</v>
      </c>
      <c r="D149" s="249" t="s">
        <v>543</v>
      </c>
      <c r="E149" s="304">
        <v>35</v>
      </c>
      <c r="F149" s="307"/>
      <c r="G149" s="243"/>
    </row>
    <row r="150" spans="2:7" ht="15">
      <c r="B150" s="306" t="s">
        <v>593</v>
      </c>
      <c r="C150" s="248" t="s">
        <v>604</v>
      </c>
      <c r="D150" s="249" t="s">
        <v>543</v>
      </c>
      <c r="E150" s="304">
        <v>35</v>
      </c>
      <c r="F150" s="307"/>
      <c r="G150" s="243"/>
    </row>
    <row r="151" spans="2:7" ht="15">
      <c r="B151" s="306" t="s">
        <v>593</v>
      </c>
      <c r="C151" s="248" t="s">
        <v>605</v>
      </c>
      <c r="D151" s="249" t="s">
        <v>543</v>
      </c>
      <c r="E151" s="304">
        <v>38</v>
      </c>
      <c r="F151" s="307"/>
      <c r="G151" s="243"/>
    </row>
    <row r="152" spans="2:7" ht="15">
      <c r="B152" s="306" t="s">
        <v>593</v>
      </c>
      <c r="C152" s="248" t="s">
        <v>606</v>
      </c>
      <c r="D152" s="249" t="s">
        <v>543</v>
      </c>
      <c r="E152" s="304">
        <v>45</v>
      </c>
      <c r="F152" s="307"/>
      <c r="G152" s="243"/>
    </row>
    <row r="153" spans="2:7" ht="15">
      <c r="B153" s="306" t="s">
        <v>593</v>
      </c>
      <c r="C153" s="248" t="s">
        <v>607</v>
      </c>
      <c r="D153" s="249" t="s">
        <v>543</v>
      </c>
      <c r="E153" s="304">
        <v>47</v>
      </c>
      <c r="F153" s="307"/>
      <c r="G153" s="243"/>
    </row>
    <row r="154" spans="2:7" ht="15">
      <c r="B154" s="308" t="s">
        <v>329</v>
      </c>
      <c r="C154" s="247" t="s">
        <v>423</v>
      </c>
      <c r="D154" s="249" t="s">
        <v>543</v>
      </c>
      <c r="E154" s="53"/>
      <c r="F154" s="266">
        <v>4561724</v>
      </c>
      <c r="G154" s="309">
        <v>2778945</v>
      </c>
    </row>
    <row r="155" spans="2:7" ht="15">
      <c r="B155" s="308" t="s">
        <v>608</v>
      </c>
      <c r="C155" s="247" t="s">
        <v>423</v>
      </c>
      <c r="D155" s="249" t="s">
        <v>543</v>
      </c>
      <c r="E155" s="53"/>
      <c r="F155" s="266">
        <v>924847</v>
      </c>
      <c r="G155" s="309">
        <v>496711</v>
      </c>
    </row>
    <row r="156" spans="2:7" ht="15">
      <c r="B156" s="261" t="s">
        <v>609</v>
      </c>
      <c r="C156" s="247">
        <v>321</v>
      </c>
      <c r="D156" s="249" t="s">
        <v>543</v>
      </c>
      <c r="E156" s="53"/>
      <c r="F156" s="266">
        <v>2000000</v>
      </c>
      <c r="G156" s="309">
        <v>519780</v>
      </c>
    </row>
    <row r="157" spans="2:7" ht="15">
      <c r="B157" s="308" t="s">
        <v>610</v>
      </c>
      <c r="C157" s="247">
        <v>321</v>
      </c>
      <c r="D157" s="249" t="s">
        <v>543</v>
      </c>
      <c r="E157" s="53"/>
      <c r="F157" s="266">
        <v>2213358</v>
      </c>
      <c r="G157" s="309">
        <v>1360313</v>
      </c>
    </row>
    <row r="158" spans="2:7" ht="15">
      <c r="B158" s="241" t="s">
        <v>353</v>
      </c>
      <c r="C158" s="247" t="s">
        <v>354</v>
      </c>
      <c r="D158" s="244" t="s">
        <v>543</v>
      </c>
      <c r="E158" s="262">
        <v>4250</v>
      </c>
      <c r="F158" s="266">
        <v>67183572</v>
      </c>
      <c r="G158" s="309">
        <v>16927122</v>
      </c>
    </row>
    <row r="159" spans="2:7" ht="15">
      <c r="B159" s="241" t="s">
        <v>611</v>
      </c>
      <c r="C159" s="248">
        <v>862</v>
      </c>
      <c r="D159" s="249" t="s">
        <v>543</v>
      </c>
      <c r="E159" s="250">
        <v>210</v>
      </c>
      <c r="F159" s="266">
        <v>438432</v>
      </c>
      <c r="G159" s="309">
        <v>256842</v>
      </c>
    </row>
    <row r="160" spans="2:7" ht="15">
      <c r="B160" s="241" t="s">
        <v>612</v>
      </c>
      <c r="C160" s="296" t="s">
        <v>613</v>
      </c>
      <c r="D160" s="249" t="s">
        <v>614</v>
      </c>
      <c r="E160" s="250">
        <f>2237*(170/10000)</f>
        <v>38.029</v>
      </c>
      <c r="F160" s="266">
        <v>79335</v>
      </c>
      <c r="G160" s="309">
        <v>26545</v>
      </c>
    </row>
    <row r="161" spans="2:7" ht="15">
      <c r="B161" s="310" t="s">
        <v>615</v>
      </c>
      <c r="C161" s="242">
        <v>427</v>
      </c>
      <c r="D161" s="244" t="s">
        <v>543</v>
      </c>
      <c r="E161" s="245">
        <v>17033</v>
      </c>
      <c r="F161" s="266">
        <v>35350183</v>
      </c>
      <c r="G161" s="309">
        <v>202018</v>
      </c>
    </row>
    <row r="162" spans="2:7" ht="15">
      <c r="B162" s="310" t="s">
        <v>616</v>
      </c>
      <c r="C162" s="242">
        <v>428</v>
      </c>
      <c r="D162" s="244" t="s">
        <v>543</v>
      </c>
      <c r="E162" s="245">
        <v>17715</v>
      </c>
      <c r="F162" s="266">
        <v>37195817</v>
      </c>
      <c r="G162" s="309">
        <v>245687</v>
      </c>
    </row>
    <row r="163" spans="2:7" ht="15">
      <c r="B163" s="53"/>
      <c r="C163" s="221"/>
      <c r="D163" s="365" t="s">
        <v>36</v>
      </c>
      <c r="E163" s="365"/>
      <c r="F163" s="224">
        <f>SUM(F136:F162)</f>
        <v>276936250</v>
      </c>
      <c r="G163" s="225">
        <f>SUM(G136:G162)</f>
        <v>54677342</v>
      </c>
    </row>
    <row r="164" spans="3:7" ht="12.75">
      <c r="C164" s="366" t="s">
        <v>534</v>
      </c>
      <c r="D164" s="366"/>
      <c r="E164" s="366"/>
      <c r="F164" s="221">
        <v>276936250</v>
      </c>
      <c r="G164" s="246">
        <v>54677342</v>
      </c>
    </row>
    <row r="165" spans="2:7" ht="12.75">
      <c r="B165" s="255"/>
      <c r="C165" s="226"/>
      <c r="D165" s="257"/>
      <c r="E165" s="311"/>
      <c r="F165" s="231"/>
      <c r="G165" s="259"/>
    </row>
    <row r="166" spans="2:7" ht="12.75">
      <c r="B166" s="312"/>
      <c r="C166" s="263"/>
      <c r="D166" s="232"/>
      <c r="E166" s="232"/>
      <c r="F166" s="231"/>
      <c r="G166" s="259"/>
    </row>
    <row r="167" spans="1:2" ht="15">
      <c r="A167" s="235">
        <v>12151</v>
      </c>
      <c r="B167" s="236" t="s">
        <v>617</v>
      </c>
    </row>
    <row r="168" spans="1:7" ht="16.5" customHeight="1">
      <c r="A168" s="235"/>
      <c r="B168" s="369" t="s">
        <v>4</v>
      </c>
      <c r="C168" s="367" t="s">
        <v>529</v>
      </c>
      <c r="D168" s="371" t="s">
        <v>530</v>
      </c>
      <c r="E168" s="369" t="s">
        <v>531</v>
      </c>
      <c r="F168" s="367" t="s">
        <v>336</v>
      </c>
      <c r="G168" s="313"/>
    </row>
    <row r="169" spans="1:7" ht="15">
      <c r="A169" s="235"/>
      <c r="B169" s="370"/>
      <c r="C169" s="368"/>
      <c r="D169" s="372"/>
      <c r="E169" s="370"/>
      <c r="F169" s="368"/>
      <c r="G169" s="313"/>
    </row>
    <row r="170" spans="1:7" ht="15">
      <c r="A170" s="235"/>
      <c r="B170" s="220" t="s">
        <v>618</v>
      </c>
      <c r="C170" s="242" t="s">
        <v>423</v>
      </c>
      <c r="D170" s="53"/>
      <c r="E170" s="53"/>
      <c r="F170" s="222">
        <v>83256</v>
      </c>
      <c r="G170" s="259"/>
    </row>
    <row r="171" spans="1:7" ht="15">
      <c r="A171" s="235"/>
      <c r="B171" s="53"/>
      <c r="C171" s="221"/>
      <c r="D171" s="365" t="s">
        <v>36</v>
      </c>
      <c r="E171" s="365"/>
      <c r="F171" s="224">
        <f>SUM(F170)</f>
        <v>83256</v>
      </c>
      <c r="G171" s="229"/>
    </row>
    <row r="172" spans="1:6" ht="15">
      <c r="A172" s="235"/>
      <c r="C172" s="366" t="s">
        <v>534</v>
      </c>
      <c r="D172" s="366"/>
      <c r="E172" s="366"/>
      <c r="F172" s="221">
        <v>83256</v>
      </c>
    </row>
    <row r="173" spans="1:2" ht="15">
      <c r="A173" s="235"/>
      <c r="B173" s="236"/>
    </row>
    <row r="175" spans="1:2" ht="15">
      <c r="A175" s="235">
        <v>12152</v>
      </c>
      <c r="B175" s="236" t="s">
        <v>619</v>
      </c>
    </row>
    <row r="176" spans="1:7" ht="16.5" customHeight="1">
      <c r="A176" s="235"/>
      <c r="B176" s="369" t="s">
        <v>4</v>
      </c>
      <c r="C176" s="367" t="s">
        <v>529</v>
      </c>
      <c r="D176" s="371" t="s">
        <v>530</v>
      </c>
      <c r="E176" s="369" t="s">
        <v>531</v>
      </c>
      <c r="F176" s="367" t="s">
        <v>336</v>
      </c>
      <c r="G176" s="367" t="s">
        <v>532</v>
      </c>
    </row>
    <row r="177" spans="1:7" ht="15">
      <c r="A177" s="235"/>
      <c r="B177" s="370"/>
      <c r="C177" s="368"/>
      <c r="D177" s="372"/>
      <c r="E177" s="370"/>
      <c r="F177" s="368"/>
      <c r="G177" s="368"/>
    </row>
    <row r="178" spans="2:7" ht="15.75" customHeight="1">
      <c r="B178" s="314" t="s">
        <v>360</v>
      </c>
      <c r="C178" s="296" t="s">
        <v>361</v>
      </c>
      <c r="D178" s="249" t="s">
        <v>543</v>
      </c>
      <c r="E178" s="241">
        <v>11688</v>
      </c>
      <c r="F178" s="222">
        <v>53000495</v>
      </c>
      <c r="G178" s="243">
        <v>13605775</v>
      </c>
    </row>
    <row r="179" spans="2:7" ht="15.75" customHeight="1">
      <c r="B179" s="241" t="s">
        <v>620</v>
      </c>
      <c r="C179" s="296" t="s">
        <v>405</v>
      </c>
      <c r="D179" s="249" t="s">
        <v>543</v>
      </c>
      <c r="E179" s="250">
        <v>2353</v>
      </c>
      <c r="F179" s="222">
        <v>9200000</v>
      </c>
      <c r="G179" s="243">
        <v>1475534</v>
      </c>
    </row>
    <row r="180" spans="2:7" ht="15.75" customHeight="1">
      <c r="B180" s="261" t="s">
        <v>621</v>
      </c>
      <c r="C180" s="296" t="s">
        <v>622</v>
      </c>
      <c r="D180" s="249"/>
      <c r="E180" s="250"/>
      <c r="F180" s="222">
        <v>3928722</v>
      </c>
      <c r="G180" s="243">
        <v>1087032</v>
      </c>
    </row>
    <row r="181" spans="2:7" ht="15.75" customHeight="1">
      <c r="B181" s="53"/>
      <c r="C181" s="221"/>
      <c r="D181" s="365" t="s">
        <v>36</v>
      </c>
      <c r="E181" s="365"/>
      <c r="F181" s="224">
        <f>SUM(F178:F180)</f>
        <v>66129217</v>
      </c>
      <c r="G181" s="243">
        <f>SUM(G178:G180)</f>
        <v>16168341</v>
      </c>
    </row>
    <row r="182" spans="3:7" ht="15.75" customHeight="1">
      <c r="C182" s="366" t="s">
        <v>534</v>
      </c>
      <c r="D182" s="366"/>
      <c r="E182" s="366"/>
      <c r="F182" s="221">
        <v>66129217</v>
      </c>
      <c r="G182" s="246">
        <v>16168341</v>
      </c>
    </row>
    <row r="183" spans="2:7" ht="15.75" customHeight="1">
      <c r="B183" s="315"/>
      <c r="C183" s="226"/>
      <c r="D183" s="257"/>
      <c r="E183" s="311"/>
      <c r="F183" s="233"/>
      <c r="G183" s="234"/>
    </row>
    <row r="184" spans="2:7" ht="15.75" customHeight="1">
      <c r="B184" s="255"/>
      <c r="C184" s="226"/>
      <c r="D184" s="257"/>
      <c r="E184" s="311"/>
      <c r="F184" s="233"/>
      <c r="G184" s="234"/>
    </row>
    <row r="186" spans="1:2" ht="15">
      <c r="A186" s="235">
        <v>12153</v>
      </c>
      <c r="B186" s="236" t="s">
        <v>623</v>
      </c>
    </row>
    <row r="187" spans="1:7" ht="16.5" customHeight="1">
      <c r="A187" s="235"/>
      <c r="B187" s="369" t="s">
        <v>4</v>
      </c>
      <c r="C187" s="367" t="s">
        <v>529</v>
      </c>
      <c r="D187" s="371" t="s">
        <v>530</v>
      </c>
      <c r="E187" s="369" t="s">
        <v>531</v>
      </c>
      <c r="F187" s="367" t="s">
        <v>336</v>
      </c>
      <c r="G187" s="367" t="s">
        <v>532</v>
      </c>
    </row>
    <row r="188" spans="1:7" ht="15">
      <c r="A188" s="235"/>
      <c r="B188" s="370"/>
      <c r="C188" s="368"/>
      <c r="D188" s="372"/>
      <c r="E188" s="370"/>
      <c r="F188" s="368"/>
      <c r="G188" s="368"/>
    </row>
    <row r="189" spans="2:7" ht="15">
      <c r="B189" s="241" t="s">
        <v>624</v>
      </c>
      <c r="C189" s="248" t="s">
        <v>357</v>
      </c>
      <c r="D189" s="249" t="s">
        <v>543</v>
      </c>
      <c r="E189" s="250">
        <v>9332</v>
      </c>
      <c r="F189" s="222">
        <v>44505168</v>
      </c>
      <c r="G189" s="243">
        <v>3311417</v>
      </c>
    </row>
    <row r="190" spans="2:7" ht="12.75">
      <c r="B190" s="241" t="s">
        <v>364</v>
      </c>
      <c r="C190" s="248" t="s">
        <v>357</v>
      </c>
      <c r="D190" s="244" t="s">
        <v>543</v>
      </c>
      <c r="E190" s="241">
        <v>21360</v>
      </c>
      <c r="F190" s="221">
        <v>3500000</v>
      </c>
      <c r="G190" s="246">
        <v>891781</v>
      </c>
    </row>
    <row r="191" spans="2:7" ht="15">
      <c r="B191" s="220" t="s">
        <v>625</v>
      </c>
      <c r="C191" s="248" t="s">
        <v>357</v>
      </c>
      <c r="D191" s="244" t="s">
        <v>543</v>
      </c>
      <c r="E191" s="241"/>
      <c r="F191" s="221">
        <v>284100</v>
      </c>
      <c r="G191" s="246">
        <v>18538</v>
      </c>
    </row>
    <row r="192" spans="2:7" ht="15">
      <c r="B192" s="53"/>
      <c r="C192" s="221"/>
      <c r="D192" s="365" t="s">
        <v>36</v>
      </c>
      <c r="E192" s="365"/>
      <c r="F192" s="224">
        <f>SUM(F189:F191)</f>
        <v>48289268</v>
      </c>
      <c r="G192" s="316">
        <f>SUM(G189:G191)</f>
        <v>4221736</v>
      </c>
    </row>
    <row r="193" spans="3:7" ht="12.75">
      <c r="C193" s="366" t="s">
        <v>534</v>
      </c>
      <c r="D193" s="366"/>
      <c r="E193" s="366"/>
      <c r="F193" s="221">
        <v>48289268</v>
      </c>
      <c r="G193" s="246">
        <v>4221736</v>
      </c>
    </row>
    <row r="194" spans="2:7" ht="15">
      <c r="B194" s="230"/>
      <c r="C194" s="256"/>
      <c r="D194" s="260"/>
      <c r="E194" s="255"/>
      <c r="F194" s="231"/>
      <c r="G194" s="259"/>
    </row>
    <row r="195" spans="2:7" ht="15">
      <c r="B195" s="230"/>
      <c r="C195" s="256"/>
      <c r="D195" s="260"/>
      <c r="E195" s="255"/>
      <c r="F195" s="231"/>
      <c r="G195" s="259"/>
    </row>
    <row r="197" spans="1:2" ht="15">
      <c r="A197" s="235">
        <v>1216</v>
      </c>
      <c r="B197" s="236" t="s">
        <v>626</v>
      </c>
    </row>
    <row r="198" spans="1:7" ht="15.75" customHeight="1">
      <c r="A198" s="235"/>
      <c r="B198" s="369" t="s">
        <v>4</v>
      </c>
      <c r="C198" s="367" t="s">
        <v>529</v>
      </c>
      <c r="D198" s="371" t="s">
        <v>530</v>
      </c>
      <c r="E198" s="369" t="s">
        <v>531</v>
      </c>
      <c r="F198" s="367" t="s">
        <v>336</v>
      </c>
      <c r="G198" s="367" t="s">
        <v>532</v>
      </c>
    </row>
    <row r="199" spans="1:7" ht="15">
      <c r="A199" s="235"/>
      <c r="B199" s="370"/>
      <c r="C199" s="368"/>
      <c r="D199" s="372"/>
      <c r="E199" s="370"/>
      <c r="F199" s="368"/>
      <c r="G199" s="368"/>
    </row>
    <row r="200" spans="2:7" ht="15">
      <c r="B200" s="268" t="s">
        <v>358</v>
      </c>
      <c r="C200" s="242" t="s">
        <v>359</v>
      </c>
      <c r="D200" s="244" t="s">
        <v>543</v>
      </c>
      <c r="E200" s="53">
        <v>41405</v>
      </c>
      <c r="F200" s="269">
        <f>26506705+2121416</f>
        <v>28628121</v>
      </c>
      <c r="G200" s="243">
        <f>4905060+1509402</f>
        <v>6414462</v>
      </c>
    </row>
    <row r="201" spans="2:7" ht="15">
      <c r="B201" s="268" t="s">
        <v>411</v>
      </c>
      <c r="C201" s="242">
        <v>1031</v>
      </c>
      <c r="D201" s="244" t="s">
        <v>543</v>
      </c>
      <c r="E201" s="245">
        <v>5195</v>
      </c>
      <c r="F201" s="317">
        <v>251000</v>
      </c>
      <c r="G201" s="243">
        <v>69283</v>
      </c>
    </row>
    <row r="202" spans="2:7" ht="15">
      <c r="B202" s="318" t="s">
        <v>627</v>
      </c>
      <c r="C202" s="242"/>
      <c r="D202" s="244"/>
      <c r="E202" s="245"/>
      <c r="F202" s="269">
        <v>147000</v>
      </c>
      <c r="G202" s="243">
        <v>57304</v>
      </c>
    </row>
    <row r="203" spans="2:7" ht="15">
      <c r="B203" s="268" t="s">
        <v>628</v>
      </c>
      <c r="C203" s="242">
        <v>112</v>
      </c>
      <c r="D203" s="244" t="s">
        <v>543</v>
      </c>
      <c r="E203" s="245">
        <v>3340</v>
      </c>
      <c r="F203" s="317">
        <v>227000</v>
      </c>
      <c r="G203" s="243">
        <v>61403</v>
      </c>
    </row>
    <row r="204" spans="2:7" ht="15">
      <c r="B204" s="318" t="s">
        <v>629</v>
      </c>
      <c r="C204" s="242" t="s">
        <v>630</v>
      </c>
      <c r="D204" s="244" t="s">
        <v>543</v>
      </c>
      <c r="E204" s="245"/>
      <c r="F204" s="317">
        <v>160000</v>
      </c>
      <c r="G204" s="243">
        <v>62381</v>
      </c>
    </row>
    <row r="205" spans="2:7" ht="15">
      <c r="B205" s="268" t="s">
        <v>410</v>
      </c>
      <c r="C205" s="242">
        <v>959</v>
      </c>
      <c r="D205" s="244" t="s">
        <v>543</v>
      </c>
      <c r="E205" s="245">
        <v>4088</v>
      </c>
      <c r="F205" s="317">
        <v>169867</v>
      </c>
      <c r="G205" s="243">
        <v>57612</v>
      </c>
    </row>
    <row r="206" spans="2:7" ht="15">
      <c r="B206" s="268" t="s">
        <v>410</v>
      </c>
      <c r="C206" s="242">
        <v>1006</v>
      </c>
      <c r="D206" s="244" t="s">
        <v>543</v>
      </c>
      <c r="E206" s="245">
        <v>7056</v>
      </c>
      <c r="F206" s="317">
        <v>628000</v>
      </c>
      <c r="G206" s="243">
        <v>412566</v>
      </c>
    </row>
    <row r="207" spans="2:7" ht="15">
      <c r="B207" s="319" t="s">
        <v>631</v>
      </c>
      <c r="C207" s="242"/>
      <c r="D207" s="244"/>
      <c r="E207" s="245"/>
      <c r="F207" s="269">
        <v>487000</v>
      </c>
      <c r="G207" s="243">
        <v>189852</v>
      </c>
    </row>
    <row r="208" spans="2:7" ht="15">
      <c r="B208" s="319" t="s">
        <v>632</v>
      </c>
      <c r="C208" s="242"/>
      <c r="D208" s="244"/>
      <c r="E208" s="245"/>
      <c r="F208" s="269">
        <v>506000</v>
      </c>
      <c r="G208" s="243">
        <v>197256</v>
      </c>
    </row>
    <row r="209" spans="2:7" ht="15">
      <c r="B209" s="268" t="s">
        <v>337</v>
      </c>
      <c r="C209" s="242">
        <v>93</v>
      </c>
      <c r="D209" s="244" t="s">
        <v>543</v>
      </c>
      <c r="E209" s="245">
        <v>4015</v>
      </c>
      <c r="F209" s="317">
        <v>240000</v>
      </c>
      <c r="G209" s="243">
        <v>125643</v>
      </c>
    </row>
    <row r="210" spans="2:7" ht="15">
      <c r="B210" s="319" t="s">
        <v>633</v>
      </c>
      <c r="C210" s="242" t="s">
        <v>634</v>
      </c>
      <c r="D210" s="244" t="s">
        <v>543</v>
      </c>
      <c r="E210" s="245"/>
      <c r="F210" s="269">
        <v>160000</v>
      </c>
      <c r="G210" s="243">
        <v>67593</v>
      </c>
    </row>
    <row r="211" spans="2:7" ht="15">
      <c r="B211" s="268" t="s">
        <v>635</v>
      </c>
      <c r="C211" s="242">
        <v>716</v>
      </c>
      <c r="D211" s="244" t="s">
        <v>543</v>
      </c>
      <c r="E211" s="245">
        <v>2206</v>
      </c>
      <c r="F211" s="317">
        <v>1147000</v>
      </c>
      <c r="G211" s="243">
        <v>186523</v>
      </c>
    </row>
    <row r="212" spans="2:7" ht="15">
      <c r="B212" s="318" t="s">
        <v>636</v>
      </c>
      <c r="C212" s="242"/>
      <c r="D212" s="244"/>
      <c r="E212" s="245"/>
      <c r="F212" s="269">
        <v>369000</v>
      </c>
      <c r="G212" s="243">
        <v>236544</v>
      </c>
    </row>
    <row r="213" spans="2:7" ht="15">
      <c r="B213" s="319" t="s">
        <v>637</v>
      </c>
      <c r="C213" s="242"/>
      <c r="D213" s="244"/>
      <c r="E213" s="245"/>
      <c r="F213" s="269">
        <v>658000</v>
      </c>
      <c r="G213" s="243">
        <v>256512</v>
      </c>
    </row>
    <row r="214" spans="2:7" ht="15">
      <c r="B214" s="319" t="s">
        <v>638</v>
      </c>
      <c r="C214" s="242"/>
      <c r="D214" s="244"/>
      <c r="E214" s="245"/>
      <c r="F214" s="269">
        <v>420000</v>
      </c>
      <c r="G214" s="243">
        <v>163732</v>
      </c>
    </row>
    <row r="215" spans="2:7" ht="15">
      <c r="B215" s="319" t="s">
        <v>639</v>
      </c>
      <c r="C215" s="242"/>
      <c r="D215" s="244"/>
      <c r="E215" s="245"/>
      <c r="F215" s="269">
        <v>1290000</v>
      </c>
      <c r="G215" s="243">
        <v>502888</v>
      </c>
    </row>
    <row r="216" spans="2:7" ht="15">
      <c r="B216" s="319" t="s">
        <v>640</v>
      </c>
      <c r="C216" s="242"/>
      <c r="D216" s="244"/>
      <c r="E216" s="245"/>
      <c r="F216" s="269">
        <v>1701000</v>
      </c>
      <c r="G216" s="243">
        <v>686165</v>
      </c>
    </row>
    <row r="217" spans="2:7" ht="15">
      <c r="B217" s="268" t="s">
        <v>342</v>
      </c>
      <c r="C217" s="242">
        <v>309</v>
      </c>
      <c r="D217" s="244" t="s">
        <v>543</v>
      </c>
      <c r="E217" s="245">
        <v>4326</v>
      </c>
      <c r="F217" s="317">
        <v>602000</v>
      </c>
      <c r="G217" s="243">
        <v>546075</v>
      </c>
    </row>
    <row r="218" spans="2:7" ht="15">
      <c r="B218" s="319" t="s">
        <v>641</v>
      </c>
      <c r="C218" s="242"/>
      <c r="D218" s="244"/>
      <c r="E218" s="245"/>
      <c r="F218" s="269">
        <v>2208000</v>
      </c>
      <c r="G218" s="243">
        <v>397101</v>
      </c>
    </row>
    <row r="219" spans="2:7" ht="15">
      <c r="B219" s="268" t="s">
        <v>345</v>
      </c>
      <c r="C219" s="242">
        <v>481</v>
      </c>
      <c r="D219" s="244" t="s">
        <v>543</v>
      </c>
      <c r="E219" s="245">
        <v>18566</v>
      </c>
      <c r="F219" s="317">
        <v>857000</v>
      </c>
      <c r="G219" s="243">
        <v>465231</v>
      </c>
    </row>
    <row r="220" spans="2:7" ht="15">
      <c r="B220" s="268" t="s">
        <v>642</v>
      </c>
      <c r="C220" s="242">
        <v>423</v>
      </c>
      <c r="D220" s="244" t="s">
        <v>543</v>
      </c>
      <c r="E220" s="245">
        <v>2116</v>
      </c>
      <c r="F220" s="269">
        <v>1820000</v>
      </c>
      <c r="G220" s="243">
        <v>709500</v>
      </c>
    </row>
    <row r="221" spans="2:7" ht="15">
      <c r="B221" s="320" t="s">
        <v>643</v>
      </c>
      <c r="C221" s="221"/>
      <c r="D221" s="53"/>
      <c r="E221" s="53"/>
      <c r="F221" s="269">
        <v>125000</v>
      </c>
      <c r="G221" s="243">
        <v>48728</v>
      </c>
    </row>
    <row r="222" spans="2:7" ht="15">
      <c r="B222" s="268" t="s">
        <v>341</v>
      </c>
      <c r="C222" s="242">
        <v>222</v>
      </c>
      <c r="D222" s="244" t="s">
        <v>543</v>
      </c>
      <c r="E222" s="245">
        <v>3491</v>
      </c>
      <c r="F222" s="269">
        <v>1982663</v>
      </c>
      <c r="G222" s="243">
        <v>195343</v>
      </c>
    </row>
    <row r="223" spans="2:7" ht="15">
      <c r="B223" s="268" t="s">
        <v>340</v>
      </c>
      <c r="C223" s="242">
        <v>211</v>
      </c>
      <c r="D223" s="244" t="s">
        <v>543</v>
      </c>
      <c r="E223" s="245">
        <v>2281</v>
      </c>
      <c r="F223" s="269">
        <v>1407555</v>
      </c>
      <c r="G223" s="243">
        <v>154920</v>
      </c>
    </row>
    <row r="224" spans="2:7" ht="15">
      <c r="B224" s="268" t="s">
        <v>644</v>
      </c>
      <c r="C224" s="242">
        <v>133</v>
      </c>
      <c r="D224" s="244" t="s">
        <v>543</v>
      </c>
      <c r="E224" s="245">
        <v>4773</v>
      </c>
      <c r="F224" s="269">
        <v>4892394</v>
      </c>
      <c r="G224" s="243">
        <v>1004842</v>
      </c>
    </row>
    <row r="225" spans="2:7" ht="15">
      <c r="B225" s="320" t="s">
        <v>645</v>
      </c>
      <c r="C225" s="242">
        <v>133</v>
      </c>
      <c r="D225" s="244" t="s">
        <v>543</v>
      </c>
      <c r="E225" s="245">
        <v>4773</v>
      </c>
      <c r="F225" s="269">
        <v>20530824</v>
      </c>
      <c r="G225" s="243">
        <v>8883066</v>
      </c>
    </row>
    <row r="226" spans="2:7" ht="15">
      <c r="B226" s="268" t="s">
        <v>339</v>
      </c>
      <c r="C226" s="242">
        <v>199</v>
      </c>
      <c r="D226" s="244" t="s">
        <v>543</v>
      </c>
      <c r="E226" s="245">
        <v>6855</v>
      </c>
      <c r="F226" s="269">
        <v>200000</v>
      </c>
      <c r="G226" s="243">
        <v>77959</v>
      </c>
    </row>
    <row r="227" spans="2:7" ht="15">
      <c r="B227" s="268" t="s">
        <v>338</v>
      </c>
      <c r="C227" s="321">
        <v>184</v>
      </c>
      <c r="D227" s="322" t="s">
        <v>543</v>
      </c>
      <c r="E227" s="323">
        <v>4807</v>
      </c>
      <c r="F227" s="317">
        <v>504000</v>
      </c>
      <c r="G227" s="243">
        <v>196476</v>
      </c>
    </row>
    <row r="228" spans="2:7" ht="15">
      <c r="B228" s="268" t="s">
        <v>646</v>
      </c>
      <c r="C228" s="321"/>
      <c r="D228" s="322"/>
      <c r="E228" s="323"/>
      <c r="F228" s="317">
        <v>13110132</v>
      </c>
      <c r="G228" s="243">
        <v>711342</v>
      </c>
    </row>
    <row r="229" spans="2:7" ht="15">
      <c r="B229" s="320" t="s">
        <v>647</v>
      </c>
      <c r="C229" s="321">
        <v>257</v>
      </c>
      <c r="D229" s="322" t="s">
        <v>543</v>
      </c>
      <c r="E229" s="245">
        <v>4355</v>
      </c>
      <c r="F229" s="269">
        <v>400000</v>
      </c>
      <c r="G229" s="243">
        <v>155945</v>
      </c>
    </row>
    <row r="230" spans="2:7" ht="15">
      <c r="B230" s="320" t="s">
        <v>648</v>
      </c>
      <c r="C230" s="242"/>
      <c r="D230" s="244"/>
      <c r="E230" s="245"/>
      <c r="F230" s="269">
        <v>1192880</v>
      </c>
      <c r="G230" s="243">
        <v>787096</v>
      </c>
    </row>
    <row r="231" spans="2:7" ht="15">
      <c r="B231" s="320" t="s">
        <v>649</v>
      </c>
      <c r="C231" s="321">
        <v>283</v>
      </c>
      <c r="D231" s="322" t="s">
        <v>543</v>
      </c>
      <c r="E231" s="323">
        <v>4312</v>
      </c>
      <c r="F231" s="269">
        <v>560000</v>
      </c>
      <c r="G231" s="243">
        <v>218308</v>
      </c>
    </row>
    <row r="232" spans="2:7" ht="15">
      <c r="B232" s="320" t="s">
        <v>650</v>
      </c>
      <c r="C232" s="221"/>
      <c r="D232" s="53"/>
      <c r="E232" s="53"/>
      <c r="F232" s="269">
        <v>202000</v>
      </c>
      <c r="G232" s="243">
        <v>78739</v>
      </c>
    </row>
    <row r="233" spans="2:7" ht="15">
      <c r="B233" s="320" t="s">
        <v>651</v>
      </c>
      <c r="C233" s="321">
        <v>719</v>
      </c>
      <c r="D233" s="322" t="s">
        <v>543</v>
      </c>
      <c r="E233" s="323">
        <v>7241</v>
      </c>
      <c r="F233" s="269">
        <v>1036000</v>
      </c>
      <c r="G233" s="243">
        <v>403881</v>
      </c>
    </row>
    <row r="234" spans="2:7" ht="15">
      <c r="B234" s="320" t="s">
        <v>652</v>
      </c>
      <c r="C234" s="221"/>
      <c r="D234" s="53"/>
      <c r="E234" s="53"/>
      <c r="F234" s="269">
        <v>1813189</v>
      </c>
      <c r="G234" s="243">
        <v>1305213</v>
      </c>
    </row>
    <row r="235" spans="2:7" ht="15">
      <c r="B235" s="320" t="s">
        <v>653</v>
      </c>
      <c r="C235" s="324">
        <v>332</v>
      </c>
      <c r="D235" s="325" t="s">
        <v>543</v>
      </c>
      <c r="E235" s="326">
        <v>4296</v>
      </c>
      <c r="F235" s="269">
        <v>504000</v>
      </c>
      <c r="G235" s="243">
        <v>196476</v>
      </c>
    </row>
    <row r="236" spans="2:7" ht="15">
      <c r="B236" s="320" t="s">
        <v>654</v>
      </c>
      <c r="C236" s="327"/>
      <c r="D236" s="328"/>
      <c r="E236" s="53"/>
      <c r="F236" s="269">
        <v>3938000</v>
      </c>
      <c r="G236" s="243">
        <v>1535176</v>
      </c>
    </row>
    <row r="237" spans="2:7" ht="15">
      <c r="B237" s="320" t="s">
        <v>655</v>
      </c>
      <c r="C237" s="327"/>
      <c r="D237" s="328"/>
      <c r="E237" s="53"/>
      <c r="F237" s="269">
        <v>2940000</v>
      </c>
      <c r="G237" s="243">
        <v>1146120</v>
      </c>
    </row>
    <row r="238" spans="2:7" ht="15">
      <c r="B238" s="320" t="s">
        <v>653</v>
      </c>
      <c r="C238" s="327"/>
      <c r="D238" s="328"/>
      <c r="E238" s="53"/>
      <c r="F238" s="269">
        <v>470000</v>
      </c>
      <c r="G238" s="243">
        <v>183224</v>
      </c>
    </row>
    <row r="239" spans="2:7" ht="15">
      <c r="B239" s="320" t="s">
        <v>656</v>
      </c>
      <c r="C239" s="327"/>
      <c r="D239" s="328"/>
      <c r="E239" s="53"/>
      <c r="F239" s="269">
        <v>536280</v>
      </c>
      <c r="G239" s="243">
        <v>353848</v>
      </c>
    </row>
    <row r="240" spans="2:7" ht="15">
      <c r="B240" s="320" t="s">
        <v>657</v>
      </c>
      <c r="C240" s="321">
        <v>383</v>
      </c>
      <c r="D240" s="322" t="s">
        <v>543</v>
      </c>
      <c r="E240" s="323">
        <v>8284</v>
      </c>
      <c r="F240" s="269">
        <v>100000</v>
      </c>
      <c r="G240" s="243">
        <v>48563</v>
      </c>
    </row>
    <row r="241" spans="2:7" ht="15">
      <c r="B241" s="319" t="s">
        <v>658</v>
      </c>
      <c r="C241" s="327"/>
      <c r="D241" s="328"/>
      <c r="E241" s="53"/>
      <c r="F241" s="329">
        <v>480000</v>
      </c>
      <c r="G241" s="243">
        <v>187129</v>
      </c>
    </row>
    <row r="242" spans="2:7" ht="15">
      <c r="B242" s="320" t="s">
        <v>659</v>
      </c>
      <c r="C242" s="327"/>
      <c r="D242" s="328"/>
      <c r="E242" s="53"/>
      <c r="F242" s="269">
        <v>2000000</v>
      </c>
      <c r="G242" s="243">
        <v>779672</v>
      </c>
    </row>
    <row r="243" spans="2:7" ht="15">
      <c r="B243" s="320" t="s">
        <v>659</v>
      </c>
      <c r="C243" s="327"/>
      <c r="D243" s="328"/>
      <c r="E243" s="53"/>
      <c r="F243" s="269">
        <v>6299001</v>
      </c>
      <c r="G243" s="243">
        <v>1804540</v>
      </c>
    </row>
    <row r="244" spans="2:7" ht="15">
      <c r="B244" s="268" t="s">
        <v>409</v>
      </c>
      <c r="C244" s="242">
        <v>762</v>
      </c>
      <c r="D244" s="244" t="s">
        <v>543</v>
      </c>
      <c r="E244" s="245">
        <v>7093</v>
      </c>
      <c r="F244" s="269">
        <v>5670000</v>
      </c>
      <c r="G244" s="243">
        <v>1210372</v>
      </c>
    </row>
    <row r="245" spans="2:7" ht="15">
      <c r="B245" s="318" t="s">
        <v>660</v>
      </c>
      <c r="C245" s="327"/>
      <c r="D245" s="328"/>
      <c r="E245" s="53"/>
      <c r="F245" s="269">
        <v>741000</v>
      </c>
      <c r="G245" s="243">
        <v>288859</v>
      </c>
    </row>
    <row r="246" spans="2:7" ht="15">
      <c r="B246" s="268" t="s">
        <v>661</v>
      </c>
      <c r="C246" s="296">
        <v>681</v>
      </c>
      <c r="D246" s="249" t="s">
        <v>543</v>
      </c>
      <c r="E246" s="250">
        <v>1815</v>
      </c>
      <c r="F246" s="330">
        <v>157000</v>
      </c>
      <c r="G246" s="243">
        <v>61159</v>
      </c>
    </row>
    <row r="247" spans="2:7" ht="15">
      <c r="B247" s="268" t="s">
        <v>662</v>
      </c>
      <c r="C247" s="296">
        <v>671</v>
      </c>
      <c r="D247" s="249" t="s">
        <v>543</v>
      </c>
      <c r="E247" s="250">
        <v>7479</v>
      </c>
      <c r="F247" s="269">
        <v>724000</v>
      </c>
      <c r="G247" s="243">
        <v>282249</v>
      </c>
    </row>
    <row r="248" spans="2:7" ht="15">
      <c r="B248" s="319" t="s">
        <v>663</v>
      </c>
      <c r="C248" s="221"/>
      <c r="D248" s="53"/>
      <c r="E248" s="53"/>
      <c r="F248" s="269">
        <v>1968057</v>
      </c>
      <c r="G248" s="243">
        <v>686165</v>
      </c>
    </row>
    <row r="249" spans="2:7" ht="15">
      <c r="B249" s="320" t="s">
        <v>664</v>
      </c>
      <c r="C249" s="321">
        <v>623</v>
      </c>
      <c r="D249" s="322" t="s">
        <v>543</v>
      </c>
      <c r="E249" s="323">
        <v>7155</v>
      </c>
      <c r="F249" s="269">
        <v>520000</v>
      </c>
      <c r="G249" s="243">
        <v>217284</v>
      </c>
    </row>
    <row r="250" spans="2:7" ht="15">
      <c r="B250" s="320" t="s">
        <v>665</v>
      </c>
      <c r="C250" s="221"/>
      <c r="D250" s="53"/>
      <c r="E250" s="53"/>
      <c r="F250" s="269">
        <v>2244800</v>
      </c>
      <c r="G250" s="243">
        <v>1481191</v>
      </c>
    </row>
    <row r="251" spans="2:7" ht="15">
      <c r="B251" s="268" t="s">
        <v>666</v>
      </c>
      <c r="C251" s="324">
        <v>622</v>
      </c>
      <c r="D251" s="325" t="s">
        <v>543</v>
      </c>
      <c r="E251" s="326">
        <v>40928</v>
      </c>
      <c r="F251" s="330">
        <v>9742509</v>
      </c>
      <c r="G251" s="243">
        <v>2523633</v>
      </c>
    </row>
    <row r="252" spans="2:7" ht="15">
      <c r="B252" s="319" t="s">
        <v>667</v>
      </c>
      <c r="C252" s="324"/>
      <c r="D252" s="325"/>
      <c r="E252" s="326"/>
      <c r="F252" s="269">
        <v>30109934</v>
      </c>
      <c r="G252" s="243">
        <v>6898991</v>
      </c>
    </row>
    <row r="253" spans="2:7" ht="15">
      <c r="B253" s="319" t="s">
        <v>668</v>
      </c>
      <c r="C253" s="324"/>
      <c r="D253" s="325"/>
      <c r="E253" s="326"/>
      <c r="F253" s="269">
        <v>1127000</v>
      </c>
      <c r="G253" s="243">
        <v>467705</v>
      </c>
    </row>
    <row r="254" spans="2:7" ht="15">
      <c r="B254" s="268" t="s">
        <v>669</v>
      </c>
      <c r="C254" s="321">
        <v>609</v>
      </c>
      <c r="D254" s="322" t="s">
        <v>543</v>
      </c>
      <c r="E254" s="323">
        <v>2865</v>
      </c>
      <c r="F254" s="269">
        <v>1835540</v>
      </c>
      <c r="G254" s="243">
        <v>239049</v>
      </c>
    </row>
    <row r="255" spans="2:7" ht="15">
      <c r="B255" s="268" t="s">
        <v>670</v>
      </c>
      <c r="C255" s="324">
        <v>799</v>
      </c>
      <c r="D255" s="325" t="s">
        <v>543</v>
      </c>
      <c r="E255" s="326">
        <v>7107</v>
      </c>
      <c r="F255" s="269">
        <v>6697977</v>
      </c>
      <c r="G255" s="243">
        <v>313116</v>
      </c>
    </row>
    <row r="256" spans="2:7" ht="15">
      <c r="B256" s="268" t="s">
        <v>671</v>
      </c>
      <c r="C256" s="324">
        <v>508</v>
      </c>
      <c r="D256" s="325" t="s">
        <v>543</v>
      </c>
      <c r="E256" s="326">
        <v>3057</v>
      </c>
      <c r="F256" s="269">
        <v>6992036</v>
      </c>
      <c r="G256" s="243">
        <v>417012</v>
      </c>
    </row>
    <row r="257" spans="2:7" ht="15">
      <c r="B257" s="268" t="s">
        <v>671</v>
      </c>
      <c r="C257" s="324">
        <v>558</v>
      </c>
      <c r="D257" s="325" t="s">
        <v>543</v>
      </c>
      <c r="E257" s="326">
        <v>3603</v>
      </c>
      <c r="F257" s="269">
        <v>228000</v>
      </c>
      <c r="G257" s="243">
        <v>88884</v>
      </c>
    </row>
    <row r="258" spans="2:7" ht="15">
      <c r="B258" s="268" t="s">
        <v>672</v>
      </c>
      <c r="C258" s="321">
        <v>482</v>
      </c>
      <c r="D258" s="322" t="s">
        <v>543</v>
      </c>
      <c r="E258" s="323">
        <v>2898</v>
      </c>
      <c r="F258" s="269">
        <v>6491941</v>
      </c>
      <c r="G258" s="243">
        <v>393032</v>
      </c>
    </row>
    <row r="259" spans="2:7" ht="15">
      <c r="B259" s="268" t="s">
        <v>672</v>
      </c>
      <c r="C259" s="321">
        <v>585</v>
      </c>
      <c r="D259" s="322" t="s">
        <v>543</v>
      </c>
      <c r="E259" s="323">
        <v>3555</v>
      </c>
      <c r="F259" s="269">
        <v>217000</v>
      </c>
      <c r="G259" s="243">
        <v>84596</v>
      </c>
    </row>
    <row r="260" spans="2:7" ht="15">
      <c r="B260" s="320" t="s">
        <v>673</v>
      </c>
      <c r="C260" s="324">
        <v>958</v>
      </c>
      <c r="D260" s="325" t="s">
        <v>543</v>
      </c>
      <c r="E260" s="326">
        <v>4664</v>
      </c>
      <c r="F260" s="269">
        <v>312000</v>
      </c>
      <c r="G260" s="243">
        <v>121628</v>
      </c>
    </row>
    <row r="261" spans="2:7" ht="15">
      <c r="B261" s="320" t="s">
        <v>674</v>
      </c>
      <c r="C261" s="324">
        <v>958</v>
      </c>
      <c r="D261" s="325" t="s">
        <v>543</v>
      </c>
      <c r="E261" s="326">
        <v>4664</v>
      </c>
      <c r="F261" s="269">
        <v>7392000</v>
      </c>
      <c r="G261" s="243">
        <v>1881677</v>
      </c>
    </row>
    <row r="262" spans="2:7" ht="15">
      <c r="B262" s="320" t="s">
        <v>675</v>
      </c>
      <c r="C262" s="331">
        <v>919</v>
      </c>
      <c r="D262" s="332" t="s">
        <v>543</v>
      </c>
      <c r="E262" s="333">
        <v>7407</v>
      </c>
      <c r="F262" s="269">
        <v>245000</v>
      </c>
      <c r="G262" s="243">
        <v>149492</v>
      </c>
    </row>
    <row r="263" spans="2:7" ht="15">
      <c r="B263" s="320" t="s">
        <v>676</v>
      </c>
      <c r="C263" s="296"/>
      <c r="D263" s="249"/>
      <c r="E263" s="250"/>
      <c r="F263" s="269">
        <v>4649364</v>
      </c>
      <c r="G263" s="243">
        <v>3053915</v>
      </c>
    </row>
    <row r="264" spans="2:7" ht="15">
      <c r="B264" s="320" t="s">
        <v>675</v>
      </c>
      <c r="C264" s="296"/>
      <c r="D264" s="249"/>
      <c r="E264" s="250"/>
      <c r="F264" s="269">
        <v>692000</v>
      </c>
      <c r="G264" s="243">
        <v>269777</v>
      </c>
    </row>
    <row r="265" spans="2:7" ht="15">
      <c r="B265" s="319" t="s">
        <v>677</v>
      </c>
      <c r="C265" s="334">
        <v>879</v>
      </c>
      <c r="D265" s="335" t="s">
        <v>543</v>
      </c>
      <c r="E265" s="336">
        <v>7184</v>
      </c>
      <c r="F265" s="269">
        <v>2172925</v>
      </c>
      <c r="G265" s="243">
        <v>1495110</v>
      </c>
    </row>
    <row r="266" spans="2:7" ht="15">
      <c r="B266" s="319" t="s">
        <v>678</v>
      </c>
      <c r="C266" s="296"/>
      <c r="D266" s="249"/>
      <c r="E266" s="250"/>
      <c r="F266" s="269">
        <v>692000</v>
      </c>
      <c r="G266" s="243">
        <v>269777</v>
      </c>
    </row>
    <row r="267" spans="2:7" ht="15">
      <c r="B267" s="319" t="s">
        <v>679</v>
      </c>
      <c r="C267" s="334">
        <v>841</v>
      </c>
      <c r="D267" s="335" t="s">
        <v>543</v>
      </c>
      <c r="E267" s="336">
        <v>7034</v>
      </c>
      <c r="F267" s="269">
        <v>688000</v>
      </c>
      <c r="G267" s="243">
        <v>268199</v>
      </c>
    </row>
    <row r="268" spans="2:7" ht="15">
      <c r="B268" s="319" t="s">
        <v>680</v>
      </c>
      <c r="C268" s="242"/>
      <c r="D268" s="244"/>
      <c r="E268" s="245"/>
      <c r="F268" s="269">
        <v>1535107</v>
      </c>
      <c r="G268" s="243">
        <v>705025</v>
      </c>
    </row>
    <row r="269" spans="2:7" ht="15">
      <c r="B269" s="268" t="s">
        <v>635</v>
      </c>
      <c r="C269" s="242">
        <v>717</v>
      </c>
      <c r="D269" s="244" t="s">
        <v>543</v>
      </c>
      <c r="E269" s="245">
        <v>2404</v>
      </c>
      <c r="F269" s="269">
        <v>4107024</v>
      </c>
      <c r="G269" s="243">
        <v>646436</v>
      </c>
    </row>
    <row r="270" spans="2:7" ht="15">
      <c r="B270" s="319" t="s">
        <v>681</v>
      </c>
      <c r="C270" s="242"/>
      <c r="D270" s="244"/>
      <c r="E270" s="245"/>
      <c r="F270" s="269">
        <v>882348</v>
      </c>
      <c r="G270" s="243">
        <v>33232</v>
      </c>
    </row>
    <row r="271" spans="2:7" ht="15">
      <c r="B271" s="319" t="s">
        <v>682</v>
      </c>
      <c r="C271" s="242"/>
      <c r="D271" s="244"/>
      <c r="E271" s="245"/>
      <c r="F271" s="269">
        <v>247388</v>
      </c>
      <c r="G271" s="243">
        <v>9318</v>
      </c>
    </row>
    <row r="272" spans="2:7" ht="15">
      <c r="B272" s="319" t="s">
        <v>683</v>
      </c>
      <c r="C272" s="242"/>
      <c r="D272" s="244"/>
      <c r="E272" s="245"/>
      <c r="F272" s="269">
        <f>2985141+272666</f>
        <v>3257807</v>
      </c>
      <c r="G272" s="243">
        <v>112431</v>
      </c>
    </row>
    <row r="273" spans="2:7" ht="15">
      <c r="B273" s="319" t="s">
        <v>684</v>
      </c>
      <c r="C273" s="242"/>
      <c r="D273" s="244"/>
      <c r="E273" s="245"/>
      <c r="F273" s="269">
        <v>2697480</v>
      </c>
      <c r="G273" s="243">
        <v>90345</v>
      </c>
    </row>
    <row r="274" spans="2:7" ht="15">
      <c r="B274" s="319" t="s">
        <v>685</v>
      </c>
      <c r="C274" s="242"/>
      <c r="D274" s="244"/>
      <c r="E274" s="245"/>
      <c r="F274" s="269">
        <v>9091</v>
      </c>
      <c r="G274" s="243">
        <v>8342</v>
      </c>
    </row>
    <row r="275" spans="2:7" ht="15">
      <c r="B275" s="319" t="s">
        <v>685</v>
      </c>
      <c r="C275" s="242"/>
      <c r="D275" s="244"/>
      <c r="E275" s="245"/>
      <c r="F275" s="269">
        <v>25000</v>
      </c>
      <c r="G275" s="243">
        <v>19492</v>
      </c>
    </row>
    <row r="276" spans="2:7" ht="15">
      <c r="B276" s="319" t="s">
        <v>685</v>
      </c>
      <c r="C276" s="242"/>
      <c r="D276" s="244"/>
      <c r="E276" s="245"/>
      <c r="F276" s="269">
        <v>54000</v>
      </c>
      <c r="G276" s="243">
        <v>41023</v>
      </c>
    </row>
    <row r="277" spans="2:7" ht="15">
      <c r="B277" s="319" t="s">
        <v>686</v>
      </c>
      <c r="C277" s="242"/>
      <c r="D277" s="244"/>
      <c r="E277" s="245"/>
      <c r="F277" s="269">
        <v>7050000</v>
      </c>
      <c r="G277" s="243">
        <v>3103103</v>
      </c>
    </row>
    <row r="278" spans="2:7" ht="15">
      <c r="B278" s="319" t="s">
        <v>687</v>
      </c>
      <c r="C278" s="242"/>
      <c r="D278" s="244"/>
      <c r="E278" s="245"/>
      <c r="F278" s="269">
        <v>2420852</v>
      </c>
      <c r="G278" s="243">
        <v>1742533</v>
      </c>
    </row>
    <row r="279" spans="2:7" ht="15">
      <c r="B279" s="319" t="s">
        <v>688</v>
      </c>
      <c r="C279" s="242"/>
      <c r="D279" s="244"/>
      <c r="E279" s="245"/>
      <c r="F279" s="269">
        <f>664917+418133</f>
        <v>1083050</v>
      </c>
      <c r="G279" s="243">
        <v>478644</v>
      </c>
    </row>
    <row r="280" spans="2:7" ht="15">
      <c r="B280" s="319" t="s">
        <v>689</v>
      </c>
      <c r="C280" s="242"/>
      <c r="D280" s="244"/>
      <c r="E280" s="245"/>
      <c r="F280" s="269">
        <v>24838000</v>
      </c>
      <c r="G280" s="243">
        <f>9918168+408373</f>
        <v>10326541</v>
      </c>
    </row>
    <row r="281" spans="2:7" ht="15">
      <c r="B281" s="319" t="s">
        <v>690</v>
      </c>
      <c r="C281" s="242"/>
      <c r="D281" s="244"/>
      <c r="E281" s="245"/>
      <c r="F281" s="269">
        <v>3000</v>
      </c>
      <c r="G281" s="243">
        <v>3000</v>
      </c>
    </row>
    <row r="282" spans="2:7" ht="15">
      <c r="B282" s="337" t="s">
        <v>691</v>
      </c>
      <c r="C282" s="338" t="s">
        <v>692</v>
      </c>
      <c r="D282" s="339" t="s">
        <v>543</v>
      </c>
      <c r="E282" s="340">
        <v>3136</v>
      </c>
      <c r="F282" s="269">
        <v>1200000</v>
      </c>
      <c r="G282" s="243">
        <v>467705</v>
      </c>
    </row>
    <row r="283" spans="2:7" ht="15">
      <c r="B283" s="268" t="s">
        <v>691</v>
      </c>
      <c r="C283" s="296" t="s">
        <v>693</v>
      </c>
      <c r="D283" s="249" t="s">
        <v>543</v>
      </c>
      <c r="E283" s="250">
        <v>6312</v>
      </c>
      <c r="F283" s="269">
        <f>750000+272672</f>
        <v>1022672</v>
      </c>
      <c r="G283" s="243">
        <v>292315</v>
      </c>
    </row>
    <row r="284" spans="2:7" ht="15">
      <c r="B284" s="319" t="s">
        <v>694</v>
      </c>
      <c r="C284" s="296" t="s">
        <v>693</v>
      </c>
      <c r="D284" s="244"/>
      <c r="E284" s="245"/>
      <c r="F284" s="269">
        <v>80000</v>
      </c>
      <c r="G284" s="243">
        <v>31181</v>
      </c>
    </row>
    <row r="285" spans="2:7" ht="15">
      <c r="B285" s="268" t="s">
        <v>695</v>
      </c>
      <c r="C285" s="242">
        <v>1</v>
      </c>
      <c r="D285" s="244" t="s">
        <v>543</v>
      </c>
      <c r="E285" s="245">
        <v>20182</v>
      </c>
      <c r="F285" s="269">
        <v>931594</v>
      </c>
      <c r="G285" s="243">
        <v>263000</v>
      </c>
    </row>
    <row r="286" spans="2:7" ht="15">
      <c r="B286" s="268" t="s">
        <v>696</v>
      </c>
      <c r="C286" s="242" t="s">
        <v>697</v>
      </c>
      <c r="D286" s="244" t="s">
        <v>543</v>
      </c>
      <c r="E286" s="245">
        <v>865</v>
      </c>
      <c r="F286" s="269">
        <v>124560</v>
      </c>
      <c r="G286" s="243">
        <v>22562</v>
      </c>
    </row>
    <row r="287" spans="2:7" ht="15">
      <c r="B287" s="268" t="s">
        <v>344</v>
      </c>
      <c r="C287" s="242">
        <v>430</v>
      </c>
      <c r="D287" s="244" t="s">
        <v>543</v>
      </c>
      <c r="E287" s="245">
        <v>19100</v>
      </c>
      <c r="F287" s="317">
        <v>1141718</v>
      </c>
      <c r="G287" s="243">
        <v>686165</v>
      </c>
    </row>
    <row r="288" spans="2:7" ht="15">
      <c r="B288" s="268" t="s">
        <v>344</v>
      </c>
      <c r="C288" s="242">
        <v>432</v>
      </c>
      <c r="D288" s="244" t="s">
        <v>543</v>
      </c>
      <c r="E288" s="245">
        <v>16473</v>
      </c>
      <c r="F288" s="317">
        <v>984687</v>
      </c>
      <c r="G288" s="243">
        <v>45231</v>
      </c>
    </row>
    <row r="289" spans="2:7" ht="15">
      <c r="B289" s="268" t="s">
        <v>407</v>
      </c>
      <c r="C289" s="242">
        <v>670</v>
      </c>
      <c r="D289" s="244" t="s">
        <v>543</v>
      </c>
      <c r="E289" s="245">
        <v>2009</v>
      </c>
      <c r="F289" s="317">
        <f>E289*520</f>
        <v>1044680</v>
      </c>
      <c r="G289" s="243">
        <v>36524</v>
      </c>
    </row>
    <row r="290" spans="2:7" ht="15">
      <c r="B290" s="268" t="s">
        <v>408</v>
      </c>
      <c r="C290" s="242">
        <v>672</v>
      </c>
      <c r="D290" s="244" t="s">
        <v>543</v>
      </c>
      <c r="E290" s="245">
        <v>2074</v>
      </c>
      <c r="F290" s="317">
        <f>E290*520</f>
        <v>1078480</v>
      </c>
      <c r="G290" s="243">
        <v>33246</v>
      </c>
    </row>
    <row r="291" spans="2:7" ht="15">
      <c r="B291" s="268" t="s">
        <v>412</v>
      </c>
      <c r="C291" s="242">
        <v>1049</v>
      </c>
      <c r="D291" s="244" t="s">
        <v>543</v>
      </c>
      <c r="E291" s="245">
        <v>7027</v>
      </c>
      <c r="F291" s="317">
        <v>1011888</v>
      </c>
      <c r="G291" s="243">
        <v>25461</v>
      </c>
    </row>
    <row r="292" spans="2:7" ht="15">
      <c r="B292" s="268" t="s">
        <v>412</v>
      </c>
      <c r="C292" s="242">
        <v>1050</v>
      </c>
      <c r="D292" s="244" t="s">
        <v>543</v>
      </c>
      <c r="E292" s="245">
        <v>5503</v>
      </c>
      <c r="F292" s="317">
        <v>792432</v>
      </c>
      <c r="G292" s="243">
        <v>156231</v>
      </c>
    </row>
    <row r="293" spans="2:7" ht="15">
      <c r="B293" s="268" t="s">
        <v>413</v>
      </c>
      <c r="C293" s="242" t="s">
        <v>698</v>
      </c>
      <c r="D293" s="244" t="s">
        <v>543</v>
      </c>
      <c r="E293" s="245">
        <v>6658</v>
      </c>
      <c r="F293" s="317">
        <f>E293*275</f>
        <v>1830950</v>
      </c>
      <c r="G293" s="243">
        <v>12362</v>
      </c>
    </row>
    <row r="294" spans="2:7" ht="15">
      <c r="B294" s="268" t="s">
        <v>699</v>
      </c>
      <c r="C294" s="242" t="s">
        <v>700</v>
      </c>
      <c r="D294" s="244" t="s">
        <v>543</v>
      </c>
      <c r="E294" s="245">
        <v>3527</v>
      </c>
      <c r="F294" s="317">
        <f>E294*520</f>
        <v>1834040</v>
      </c>
      <c r="G294" s="243">
        <v>686165</v>
      </c>
    </row>
    <row r="295" spans="2:7" ht="15">
      <c r="B295" s="268" t="s">
        <v>699</v>
      </c>
      <c r="C295" s="242" t="s">
        <v>415</v>
      </c>
      <c r="D295" s="244" t="s">
        <v>543</v>
      </c>
      <c r="E295" s="245">
        <v>1686</v>
      </c>
      <c r="F295" s="317">
        <f>E295*520</f>
        <v>876720</v>
      </c>
      <c r="G295" s="243">
        <v>686165</v>
      </c>
    </row>
    <row r="296" spans="2:7" ht="15">
      <c r="B296" s="268" t="s">
        <v>701</v>
      </c>
      <c r="C296" s="242" t="s">
        <v>418</v>
      </c>
      <c r="D296" s="244" t="s">
        <v>543</v>
      </c>
      <c r="E296" s="245">
        <v>942</v>
      </c>
      <c r="F296" s="317">
        <f>E296*375</f>
        <v>353250</v>
      </c>
      <c r="G296" s="243">
        <v>62345</v>
      </c>
    </row>
    <row r="297" spans="2:7" ht="15">
      <c r="B297" s="268" t="s">
        <v>419</v>
      </c>
      <c r="C297" s="296" t="s">
        <v>420</v>
      </c>
      <c r="D297" s="249" t="s">
        <v>543</v>
      </c>
      <c r="E297" s="250">
        <v>11631</v>
      </c>
      <c r="F297" s="330">
        <f>E297*275</f>
        <v>3198525</v>
      </c>
      <c r="G297" s="243">
        <v>58942</v>
      </c>
    </row>
    <row r="298" spans="2:7" ht="15">
      <c r="B298" s="268" t="s">
        <v>417</v>
      </c>
      <c r="C298" s="296" t="s">
        <v>421</v>
      </c>
      <c r="D298" s="249" t="s">
        <v>543</v>
      </c>
      <c r="E298" s="250">
        <v>10039</v>
      </c>
      <c r="F298" s="330">
        <f>E298*275</f>
        <v>2760725</v>
      </c>
      <c r="G298" s="243">
        <v>48235</v>
      </c>
    </row>
    <row r="299" spans="2:7" ht="15">
      <c r="B299" s="268" t="s">
        <v>417</v>
      </c>
      <c r="C299" s="296" t="s">
        <v>422</v>
      </c>
      <c r="D299" s="249" t="s">
        <v>543</v>
      </c>
      <c r="E299" s="250">
        <v>4164</v>
      </c>
      <c r="F299" s="330">
        <f>E299*275</f>
        <v>1145100</v>
      </c>
      <c r="G299" s="243">
        <v>25462</v>
      </c>
    </row>
    <row r="300" spans="2:7" ht="15">
      <c r="B300" s="337" t="s">
        <v>691</v>
      </c>
      <c r="C300" s="338">
        <v>1161</v>
      </c>
      <c r="D300" s="339" t="s">
        <v>543</v>
      </c>
      <c r="E300" s="340">
        <v>3084</v>
      </c>
      <c r="F300" s="341">
        <f aca="true" t="shared" si="0" ref="F300:F306">E300*383+272672</f>
        <v>1453844</v>
      </c>
      <c r="G300" s="243">
        <v>465000</v>
      </c>
    </row>
    <row r="301" spans="2:7" ht="15">
      <c r="B301" s="337" t="s">
        <v>691</v>
      </c>
      <c r="C301" s="338">
        <v>1163</v>
      </c>
      <c r="D301" s="339" t="s">
        <v>543</v>
      </c>
      <c r="E301" s="340">
        <v>498</v>
      </c>
      <c r="F301" s="341">
        <f t="shared" si="0"/>
        <v>463406</v>
      </c>
      <c r="G301" s="243">
        <v>256000</v>
      </c>
    </row>
    <row r="302" spans="2:7" ht="15">
      <c r="B302" s="337" t="s">
        <v>691</v>
      </c>
      <c r="C302" s="338" t="s">
        <v>702</v>
      </c>
      <c r="D302" s="339" t="s">
        <v>543</v>
      </c>
      <c r="E302" s="340">
        <v>10627</v>
      </c>
      <c r="F302" s="341">
        <f t="shared" si="0"/>
        <v>4342813</v>
      </c>
      <c r="G302" s="243">
        <v>256000</v>
      </c>
    </row>
    <row r="303" spans="2:7" ht="15">
      <c r="B303" s="337" t="s">
        <v>691</v>
      </c>
      <c r="C303" s="338" t="s">
        <v>703</v>
      </c>
      <c r="D303" s="339" t="s">
        <v>543</v>
      </c>
      <c r="E303" s="340">
        <v>11498</v>
      </c>
      <c r="F303" s="341">
        <f t="shared" si="0"/>
        <v>4676406</v>
      </c>
      <c r="G303" s="243">
        <v>125600</v>
      </c>
    </row>
    <row r="304" spans="2:7" ht="15">
      <c r="B304" s="337" t="s">
        <v>691</v>
      </c>
      <c r="C304" s="338" t="s">
        <v>704</v>
      </c>
      <c r="D304" s="339" t="s">
        <v>543</v>
      </c>
      <c r="E304" s="340">
        <v>13831</v>
      </c>
      <c r="F304" s="341">
        <f t="shared" si="0"/>
        <v>5569945</v>
      </c>
      <c r="G304" s="243">
        <v>123000</v>
      </c>
    </row>
    <row r="305" spans="2:7" ht="15">
      <c r="B305" s="337" t="s">
        <v>691</v>
      </c>
      <c r="C305" s="338" t="s">
        <v>705</v>
      </c>
      <c r="D305" s="339" t="s">
        <v>543</v>
      </c>
      <c r="E305" s="340">
        <v>1824</v>
      </c>
      <c r="F305" s="341">
        <f t="shared" si="0"/>
        <v>971264</v>
      </c>
      <c r="G305" s="243">
        <v>78900</v>
      </c>
    </row>
    <row r="306" spans="2:7" ht="15">
      <c r="B306" s="337" t="s">
        <v>691</v>
      </c>
      <c r="C306" s="338" t="s">
        <v>706</v>
      </c>
      <c r="D306" s="339" t="s">
        <v>543</v>
      </c>
      <c r="E306" s="340">
        <v>3082</v>
      </c>
      <c r="F306" s="341">
        <f t="shared" si="0"/>
        <v>1453078</v>
      </c>
      <c r="G306" s="243">
        <v>65222</v>
      </c>
    </row>
    <row r="307" spans="2:7" ht="15">
      <c r="B307" s="337" t="s">
        <v>707</v>
      </c>
      <c r="C307" s="338" t="s">
        <v>708</v>
      </c>
      <c r="D307" s="339" t="s">
        <v>543</v>
      </c>
      <c r="E307" s="340">
        <v>8018</v>
      </c>
      <c r="F307" s="341">
        <f>E307*275+272672</f>
        <v>2477622</v>
      </c>
      <c r="G307" s="243">
        <v>45623</v>
      </c>
    </row>
    <row r="308" spans="2:7" ht="15">
      <c r="B308" s="337" t="s">
        <v>691</v>
      </c>
      <c r="C308" s="338" t="s">
        <v>709</v>
      </c>
      <c r="D308" s="339" t="s">
        <v>543</v>
      </c>
      <c r="E308" s="340">
        <v>4108</v>
      </c>
      <c r="F308" s="341">
        <f>E308*383</f>
        <v>1573364</v>
      </c>
      <c r="G308" s="243">
        <v>56213</v>
      </c>
    </row>
    <row r="309" spans="2:7" ht="15">
      <c r="B309" s="337" t="s">
        <v>710</v>
      </c>
      <c r="C309" s="338" t="s">
        <v>711</v>
      </c>
      <c r="D309" s="339" t="s">
        <v>543</v>
      </c>
      <c r="E309" s="340">
        <v>1588</v>
      </c>
      <c r="F309" s="341">
        <v>228684</v>
      </c>
      <c r="G309" s="243">
        <v>98000</v>
      </c>
    </row>
    <row r="310" spans="2:7" ht="15">
      <c r="B310" s="268" t="s">
        <v>691</v>
      </c>
      <c r="C310" s="296" t="s">
        <v>712</v>
      </c>
      <c r="D310" s="249" t="s">
        <v>543</v>
      </c>
      <c r="E310" s="250">
        <v>4547</v>
      </c>
      <c r="F310" s="330">
        <f>E310*383</f>
        <v>1741501</v>
      </c>
      <c r="G310" s="243">
        <v>686165</v>
      </c>
    </row>
    <row r="311" spans="2:7" ht="15">
      <c r="B311" s="268" t="s">
        <v>351</v>
      </c>
      <c r="C311" s="247" t="s">
        <v>352</v>
      </c>
      <c r="D311" s="244" t="s">
        <v>543</v>
      </c>
      <c r="E311" s="262">
        <v>1162</v>
      </c>
      <c r="F311" s="317">
        <v>116000</v>
      </c>
      <c r="G311" s="243">
        <v>48256</v>
      </c>
    </row>
    <row r="312" spans="2:7" ht="15">
      <c r="B312" s="268" t="s">
        <v>348</v>
      </c>
      <c r="C312" s="247">
        <v>718</v>
      </c>
      <c r="D312" s="244" t="s">
        <v>543</v>
      </c>
      <c r="E312" s="262">
        <v>2406</v>
      </c>
      <c r="F312" s="317">
        <v>128000</v>
      </c>
      <c r="G312" s="243">
        <v>45682</v>
      </c>
    </row>
    <row r="313" spans="2:7" ht="15">
      <c r="B313" s="268" t="s">
        <v>351</v>
      </c>
      <c r="C313" s="247" t="s">
        <v>352</v>
      </c>
      <c r="D313" s="244" t="s">
        <v>543</v>
      </c>
      <c r="E313" s="262">
        <v>1162</v>
      </c>
      <c r="F313" s="317">
        <v>116000</v>
      </c>
      <c r="G313" s="243">
        <v>59236</v>
      </c>
    </row>
    <row r="314" spans="2:7" ht="15">
      <c r="B314" s="268" t="s">
        <v>414</v>
      </c>
      <c r="C314" s="247" t="s">
        <v>713</v>
      </c>
      <c r="D314" s="244" t="s">
        <v>543</v>
      </c>
      <c r="E314" s="53">
        <v>3482</v>
      </c>
      <c r="F314" s="317">
        <v>3417000</v>
      </c>
      <c r="G314" s="243">
        <v>56231</v>
      </c>
    </row>
    <row r="315" spans="2:7" ht="15">
      <c r="B315" s="268" t="s">
        <v>714</v>
      </c>
      <c r="C315" s="247">
        <v>12</v>
      </c>
      <c r="D315" s="244" t="s">
        <v>543</v>
      </c>
      <c r="E315" s="53"/>
      <c r="F315" s="317">
        <v>0</v>
      </c>
      <c r="G315" s="342"/>
    </row>
    <row r="316" spans="2:7" ht="15">
      <c r="B316" s="268" t="s">
        <v>715</v>
      </c>
      <c r="C316" s="247">
        <v>38</v>
      </c>
      <c r="D316" s="244" t="s">
        <v>543</v>
      </c>
      <c r="E316" s="53"/>
      <c r="F316" s="317">
        <v>0</v>
      </c>
      <c r="G316" s="342"/>
    </row>
    <row r="317" spans="2:7" ht="15">
      <c r="B317" s="268" t="s">
        <v>716</v>
      </c>
      <c r="C317" s="247">
        <v>69</v>
      </c>
      <c r="D317" s="244" t="s">
        <v>543</v>
      </c>
      <c r="E317" s="53"/>
      <c r="F317" s="317">
        <v>0</v>
      </c>
      <c r="G317" s="342"/>
    </row>
    <row r="318" spans="2:7" ht="15">
      <c r="B318" s="268" t="s">
        <v>717</v>
      </c>
      <c r="C318" s="247">
        <v>93</v>
      </c>
      <c r="D318" s="244" t="s">
        <v>543</v>
      </c>
      <c r="E318" s="53"/>
      <c r="F318" s="317">
        <v>0</v>
      </c>
      <c r="G318" s="342"/>
    </row>
    <row r="319" spans="2:7" ht="15">
      <c r="B319" s="268" t="s">
        <v>718</v>
      </c>
      <c r="C319" s="247">
        <v>112</v>
      </c>
      <c r="D319" s="244" t="s">
        <v>543</v>
      </c>
      <c r="E319" s="53"/>
      <c r="F319" s="317">
        <v>0</v>
      </c>
      <c r="G319" s="342"/>
    </row>
    <row r="320" spans="2:7" ht="15">
      <c r="B320" s="268" t="s">
        <v>719</v>
      </c>
      <c r="C320" s="247">
        <v>133</v>
      </c>
      <c r="D320" s="244" t="s">
        <v>543</v>
      </c>
      <c r="E320" s="53"/>
      <c r="F320" s="317">
        <v>0</v>
      </c>
      <c r="G320" s="342"/>
    </row>
    <row r="321" spans="2:7" ht="15">
      <c r="B321" s="268" t="s">
        <v>720</v>
      </c>
      <c r="C321" s="247">
        <v>157</v>
      </c>
      <c r="D321" s="244" t="s">
        <v>543</v>
      </c>
      <c r="E321" s="53"/>
      <c r="F321" s="317">
        <v>0</v>
      </c>
      <c r="G321" s="342"/>
    </row>
    <row r="322" spans="2:7" ht="15">
      <c r="B322" s="268" t="s">
        <v>721</v>
      </c>
      <c r="C322" s="247">
        <v>184</v>
      </c>
      <c r="D322" s="244" t="s">
        <v>543</v>
      </c>
      <c r="E322" s="53"/>
      <c r="F322" s="317">
        <v>0</v>
      </c>
      <c r="G322" s="342"/>
    </row>
    <row r="323" spans="2:7" ht="15">
      <c r="B323" s="268" t="s">
        <v>719</v>
      </c>
      <c r="C323" s="247">
        <v>200</v>
      </c>
      <c r="D323" s="244" t="s">
        <v>543</v>
      </c>
      <c r="E323" s="53"/>
      <c r="F323" s="317">
        <v>0</v>
      </c>
      <c r="G323" s="342"/>
    </row>
    <row r="324" spans="2:7" ht="15">
      <c r="B324" s="268" t="s">
        <v>722</v>
      </c>
      <c r="C324" s="247">
        <v>211</v>
      </c>
      <c r="D324" s="244" t="s">
        <v>543</v>
      </c>
      <c r="E324" s="53"/>
      <c r="F324" s="317">
        <v>0</v>
      </c>
      <c r="G324" s="342"/>
    </row>
    <row r="325" spans="2:7" ht="15">
      <c r="B325" s="268" t="s">
        <v>723</v>
      </c>
      <c r="C325" s="247">
        <v>222</v>
      </c>
      <c r="D325" s="244" t="s">
        <v>543</v>
      </c>
      <c r="E325" s="53"/>
      <c r="F325" s="317">
        <v>0</v>
      </c>
      <c r="G325" s="342"/>
    </row>
    <row r="326" spans="2:7" ht="15">
      <c r="B326" s="268" t="s">
        <v>721</v>
      </c>
      <c r="C326" s="247">
        <v>234</v>
      </c>
      <c r="D326" s="244" t="s">
        <v>543</v>
      </c>
      <c r="E326" s="53"/>
      <c r="F326" s="317">
        <v>0</v>
      </c>
      <c r="G326" s="342"/>
    </row>
    <row r="327" spans="2:7" ht="15">
      <c r="B327" s="268" t="s">
        <v>724</v>
      </c>
      <c r="C327" s="247">
        <v>283</v>
      </c>
      <c r="D327" s="244" t="s">
        <v>543</v>
      </c>
      <c r="E327" s="53"/>
      <c r="F327" s="317">
        <v>0</v>
      </c>
      <c r="G327" s="342"/>
    </row>
    <row r="328" spans="2:7" ht="15">
      <c r="B328" s="268" t="s">
        <v>720</v>
      </c>
      <c r="C328" s="247">
        <v>257</v>
      </c>
      <c r="D328" s="244" t="s">
        <v>543</v>
      </c>
      <c r="E328" s="53"/>
      <c r="F328" s="317">
        <v>0</v>
      </c>
      <c r="G328" s="342"/>
    </row>
    <row r="329" spans="2:7" ht="15">
      <c r="B329" s="268" t="s">
        <v>725</v>
      </c>
      <c r="C329" s="247">
        <v>309</v>
      </c>
      <c r="D329" s="244" t="s">
        <v>543</v>
      </c>
      <c r="E329" s="53"/>
      <c r="F329" s="317">
        <v>0</v>
      </c>
      <c r="G329" s="342"/>
    </row>
    <row r="330" spans="2:7" ht="15">
      <c r="B330" s="268" t="s">
        <v>716</v>
      </c>
      <c r="C330" s="247">
        <v>332</v>
      </c>
      <c r="D330" s="244" t="s">
        <v>543</v>
      </c>
      <c r="E330" s="53"/>
      <c r="F330" s="317">
        <v>0</v>
      </c>
      <c r="G330" s="342"/>
    </row>
    <row r="331" spans="2:7" ht="15">
      <c r="B331" s="268" t="s">
        <v>715</v>
      </c>
      <c r="C331" s="247">
        <v>360</v>
      </c>
      <c r="D331" s="244" t="s">
        <v>543</v>
      </c>
      <c r="E331" s="53"/>
      <c r="F331" s="317">
        <v>0</v>
      </c>
      <c r="G331" s="342"/>
    </row>
    <row r="332" spans="2:7" ht="15">
      <c r="B332" s="268" t="s">
        <v>714</v>
      </c>
      <c r="C332" s="247">
        <v>383</v>
      </c>
      <c r="D332" s="244" t="s">
        <v>543</v>
      </c>
      <c r="E332" s="53"/>
      <c r="F332" s="317">
        <v>0</v>
      </c>
      <c r="G332" s="342"/>
    </row>
    <row r="333" spans="2:7" ht="15">
      <c r="B333" s="268" t="s">
        <v>714</v>
      </c>
      <c r="C333" s="247">
        <v>1007</v>
      </c>
      <c r="D333" s="244" t="s">
        <v>543</v>
      </c>
      <c r="E333" s="53"/>
      <c r="F333" s="317">
        <v>0</v>
      </c>
      <c r="G333" s="342"/>
    </row>
    <row r="334" spans="2:7" ht="15">
      <c r="B334" s="268" t="s">
        <v>714</v>
      </c>
      <c r="C334" s="247">
        <v>1031</v>
      </c>
      <c r="D334" s="244" t="s">
        <v>543</v>
      </c>
      <c r="E334" s="53"/>
      <c r="F334" s="317">
        <v>0</v>
      </c>
      <c r="G334" s="342"/>
    </row>
    <row r="335" spans="2:7" ht="15">
      <c r="B335" s="53"/>
      <c r="C335" s="221"/>
      <c r="D335" s="365" t="s">
        <v>36</v>
      </c>
      <c r="E335" s="365"/>
      <c r="F335" s="224">
        <f>SUM(F200:F334)</f>
        <v>298561084</v>
      </c>
      <c r="G335" s="225">
        <f>SUM(G200:G334)</f>
        <v>78908994</v>
      </c>
    </row>
    <row r="336" spans="3:7" ht="12.75">
      <c r="C336" s="366" t="s">
        <v>534</v>
      </c>
      <c r="D336" s="366"/>
      <c r="E336" s="366"/>
      <c r="F336" s="221">
        <v>296439668</v>
      </c>
      <c r="G336" s="253">
        <v>78908994</v>
      </c>
    </row>
    <row r="337" spans="2:7" ht="15">
      <c r="B337" s="343"/>
      <c r="C337" s="247"/>
      <c r="D337" s="373" t="s">
        <v>358</v>
      </c>
      <c r="E337" s="373"/>
      <c r="F337" s="221">
        <v>2121416</v>
      </c>
      <c r="G337" s="259"/>
    </row>
    <row r="338" spans="2:7" ht="15">
      <c r="B338" s="343"/>
      <c r="C338" s="247"/>
      <c r="D338" s="244"/>
      <c r="E338" s="53"/>
      <c r="F338" s="221">
        <f>SUM(F336:F337)</f>
        <v>298561084</v>
      </c>
      <c r="G338" s="259"/>
    </row>
    <row r="340" spans="1:2" ht="15">
      <c r="A340" s="235">
        <v>12161</v>
      </c>
      <c r="B340" s="236" t="s">
        <v>726</v>
      </c>
    </row>
    <row r="341" spans="1:7" ht="15">
      <c r="A341" s="235"/>
      <c r="B341" s="344" t="s">
        <v>685</v>
      </c>
      <c r="C341" s="221"/>
      <c r="D341" s="53"/>
      <c r="E341" s="53"/>
      <c r="F341" s="222">
        <v>12751</v>
      </c>
      <c r="G341" s="234"/>
    </row>
    <row r="342" spans="1:7" ht="15">
      <c r="A342" s="235"/>
      <c r="B342" s="344" t="s">
        <v>685</v>
      </c>
      <c r="C342" s="221"/>
      <c r="D342" s="53"/>
      <c r="E342" s="53"/>
      <c r="F342" s="222">
        <v>12751</v>
      </c>
      <c r="G342" s="234"/>
    </row>
    <row r="343" spans="1:7" ht="15">
      <c r="A343" s="235"/>
      <c r="B343" s="344" t="s">
        <v>685</v>
      </c>
      <c r="C343" s="221"/>
      <c r="D343" s="53"/>
      <c r="E343" s="53"/>
      <c r="F343" s="222">
        <v>12751</v>
      </c>
      <c r="G343" s="234"/>
    </row>
    <row r="344" spans="1:7" ht="15">
      <c r="A344" s="235"/>
      <c r="B344" s="344" t="s">
        <v>685</v>
      </c>
      <c r="C344" s="221"/>
      <c r="D344" s="53"/>
      <c r="E344" s="53"/>
      <c r="F344" s="222">
        <v>12751</v>
      </c>
      <c r="G344" s="234"/>
    </row>
    <row r="345" spans="2:7" ht="15">
      <c r="B345" s="53"/>
      <c r="C345" s="221"/>
      <c r="D345" s="365" t="s">
        <v>36</v>
      </c>
      <c r="E345" s="365"/>
      <c r="F345" s="345">
        <f>SUM(F341:F344)</f>
        <v>51004</v>
      </c>
      <c r="G345" s="229"/>
    </row>
    <row r="346" spans="3:6" ht="12.75">
      <c r="C346" s="366" t="s">
        <v>534</v>
      </c>
      <c r="D346" s="366"/>
      <c r="E346" s="366"/>
      <c r="F346" s="346">
        <v>51004</v>
      </c>
    </row>
    <row r="349" spans="1:2" ht="15">
      <c r="A349" s="235">
        <v>12162</v>
      </c>
      <c r="B349" s="236" t="s">
        <v>727</v>
      </c>
    </row>
    <row r="350" spans="1:7" ht="16.5" customHeight="1">
      <c r="A350" s="235"/>
      <c r="B350" s="369" t="s">
        <v>4</v>
      </c>
      <c r="C350" s="367" t="s">
        <v>529</v>
      </c>
      <c r="D350" s="371" t="s">
        <v>530</v>
      </c>
      <c r="E350" s="369" t="s">
        <v>531</v>
      </c>
      <c r="F350" s="367" t="s">
        <v>336</v>
      </c>
      <c r="G350" s="367" t="s">
        <v>532</v>
      </c>
    </row>
    <row r="351" spans="1:7" ht="15">
      <c r="A351" s="235"/>
      <c r="B351" s="370"/>
      <c r="C351" s="368"/>
      <c r="D351" s="372"/>
      <c r="E351" s="370"/>
      <c r="F351" s="368"/>
      <c r="G351" s="368"/>
    </row>
    <row r="352" spans="2:7" ht="15">
      <c r="B352" s="220" t="s">
        <v>728</v>
      </c>
      <c r="C352" s="185"/>
      <c r="D352" s="244" t="s">
        <v>543</v>
      </c>
      <c r="E352" s="53"/>
      <c r="F352" s="328">
        <v>4176398</v>
      </c>
      <c r="G352" s="243">
        <v>375906</v>
      </c>
    </row>
    <row r="353" spans="2:7" ht="15">
      <c r="B353" s="53"/>
      <c r="C353" s="221"/>
      <c r="D353" s="347" t="s">
        <v>36</v>
      </c>
      <c r="E353" s="347"/>
      <c r="F353" s="345">
        <f>SUM(F352:F352)</f>
        <v>4176398</v>
      </c>
      <c r="G353" s="225">
        <f>SUM(G352)</f>
        <v>375906</v>
      </c>
    </row>
    <row r="354" spans="3:7" ht="12.75">
      <c r="C354" s="366" t="s">
        <v>534</v>
      </c>
      <c r="D354" s="366"/>
      <c r="E354" s="366"/>
      <c r="F354" s="346">
        <v>4176398</v>
      </c>
      <c r="G354" s="246">
        <v>375906</v>
      </c>
    </row>
    <row r="355" spans="2:7" ht="15">
      <c r="B355" s="230"/>
      <c r="C355" s="348"/>
      <c r="D355" s="232"/>
      <c r="E355" s="232"/>
      <c r="F355" s="233"/>
      <c r="G355" s="234"/>
    </row>
    <row r="357" spans="1:2" ht="15">
      <c r="A357" s="235">
        <v>121621</v>
      </c>
      <c r="B357" s="236" t="s">
        <v>729</v>
      </c>
    </row>
    <row r="358" spans="2:7" ht="15">
      <c r="B358" s="220" t="s">
        <v>730</v>
      </c>
      <c r="C358" s="221"/>
      <c r="D358" s="53"/>
      <c r="E358" s="53"/>
      <c r="F358" s="222">
        <v>3</v>
      </c>
      <c r="G358" s="234"/>
    </row>
    <row r="359" spans="2:7" ht="15">
      <c r="B359" s="53"/>
      <c r="C359" s="221"/>
      <c r="D359" s="365" t="s">
        <v>36</v>
      </c>
      <c r="E359" s="365"/>
      <c r="F359" s="224">
        <v>3</v>
      </c>
      <c r="G359" s="229"/>
    </row>
    <row r="360" spans="3:6" ht="12.75">
      <c r="C360" s="366" t="s">
        <v>534</v>
      </c>
      <c r="D360" s="366"/>
      <c r="E360" s="366"/>
      <c r="F360" s="221">
        <v>3</v>
      </c>
    </row>
    <row r="362" spans="1:2" ht="15">
      <c r="A362" s="235">
        <v>12171</v>
      </c>
      <c r="B362" s="236" t="s">
        <v>731</v>
      </c>
    </row>
    <row r="363" spans="1:7" ht="16.5" customHeight="1">
      <c r="A363" s="235"/>
      <c r="B363" s="369" t="s">
        <v>4</v>
      </c>
      <c r="C363" s="367" t="s">
        <v>529</v>
      </c>
      <c r="D363" s="371" t="s">
        <v>530</v>
      </c>
      <c r="E363" s="369" t="s">
        <v>531</v>
      </c>
      <c r="F363" s="367" t="s">
        <v>336</v>
      </c>
      <c r="G363" s="367" t="s">
        <v>532</v>
      </c>
    </row>
    <row r="364" spans="1:7" ht="15">
      <c r="A364" s="235"/>
      <c r="B364" s="370"/>
      <c r="C364" s="368"/>
      <c r="D364" s="372"/>
      <c r="E364" s="370"/>
      <c r="F364" s="368"/>
      <c r="G364" s="368"/>
    </row>
    <row r="365" spans="2:7" ht="15">
      <c r="B365" s="220" t="s">
        <v>732</v>
      </c>
      <c r="C365" s="185">
        <v>320</v>
      </c>
      <c r="D365" s="244" t="s">
        <v>543</v>
      </c>
      <c r="E365" s="53"/>
      <c r="F365" s="349">
        <v>573000</v>
      </c>
      <c r="G365" s="243">
        <v>466277</v>
      </c>
    </row>
    <row r="366" spans="2:7" ht="15">
      <c r="B366" s="220" t="s">
        <v>733</v>
      </c>
      <c r="C366" s="185">
        <v>321</v>
      </c>
      <c r="D366" s="244" t="s">
        <v>543</v>
      </c>
      <c r="E366" s="53"/>
      <c r="F366" s="349">
        <v>1260000</v>
      </c>
      <c r="G366" s="243">
        <f>566277+38192</f>
        <v>604469</v>
      </c>
    </row>
    <row r="367" spans="2:7" ht="15">
      <c r="B367" s="220" t="s">
        <v>734</v>
      </c>
      <c r="C367" s="185">
        <v>223</v>
      </c>
      <c r="D367" s="244" t="s">
        <v>543</v>
      </c>
      <c r="E367" s="53"/>
      <c r="F367" s="349">
        <v>519000</v>
      </c>
      <c r="G367" s="243">
        <v>466277</v>
      </c>
    </row>
    <row r="368" spans="2:7" ht="15">
      <c r="B368" s="220" t="s">
        <v>735</v>
      </c>
      <c r="C368" s="185"/>
      <c r="D368" s="244" t="s">
        <v>543</v>
      </c>
      <c r="E368" s="53"/>
      <c r="F368" s="349">
        <v>43000</v>
      </c>
      <c r="G368" s="243">
        <v>15623</v>
      </c>
    </row>
    <row r="369" spans="2:7" ht="15">
      <c r="B369" s="220" t="s">
        <v>736</v>
      </c>
      <c r="C369" s="185"/>
      <c r="D369" s="244" t="s">
        <v>543</v>
      </c>
      <c r="E369" s="53"/>
      <c r="F369" s="349">
        <v>80000</v>
      </c>
      <c r="G369" s="243">
        <v>45622</v>
      </c>
    </row>
    <row r="370" spans="2:7" ht="15">
      <c r="B370" s="220" t="s">
        <v>737</v>
      </c>
      <c r="C370" s="185"/>
      <c r="D370" s="244" t="s">
        <v>543</v>
      </c>
      <c r="E370" s="53"/>
      <c r="F370" s="349">
        <v>840000</v>
      </c>
      <c r="G370" s="243">
        <v>125600</v>
      </c>
    </row>
    <row r="371" spans="2:7" ht="15">
      <c r="B371" s="220" t="s">
        <v>738</v>
      </c>
      <c r="C371" s="185"/>
      <c r="D371" s="244" t="s">
        <v>543</v>
      </c>
      <c r="E371" s="53"/>
      <c r="F371" s="349">
        <v>3695000</v>
      </c>
      <c r="G371" s="243">
        <v>1253623</v>
      </c>
    </row>
    <row r="372" spans="2:7" ht="15">
      <c r="B372" s="220" t="s">
        <v>739</v>
      </c>
      <c r="C372" s="185"/>
      <c r="D372" s="244" t="s">
        <v>543</v>
      </c>
      <c r="E372" s="53"/>
      <c r="F372" s="349">
        <v>3010800</v>
      </c>
      <c r="G372" s="243">
        <v>762321</v>
      </c>
    </row>
    <row r="373" spans="2:7" ht="15">
      <c r="B373" s="220" t="s">
        <v>740</v>
      </c>
      <c r="C373" s="185"/>
      <c r="D373" s="244" t="s">
        <v>543</v>
      </c>
      <c r="E373" s="53"/>
      <c r="F373" s="349">
        <v>5172000</v>
      </c>
      <c r="G373" s="243">
        <v>456231</v>
      </c>
    </row>
    <row r="374" spans="2:7" ht="15">
      <c r="B374" s="53"/>
      <c r="C374" s="221"/>
      <c r="D374" s="365" t="s">
        <v>36</v>
      </c>
      <c r="E374" s="365"/>
      <c r="F374" s="350">
        <f>SUM(F365:F373)</f>
        <v>15192800</v>
      </c>
      <c r="G374" s="225">
        <f>SUM(G365:G373)</f>
        <v>4196043</v>
      </c>
    </row>
    <row r="375" spans="3:7" ht="12.75">
      <c r="C375" s="366" t="s">
        <v>534</v>
      </c>
      <c r="D375" s="366"/>
      <c r="E375" s="366"/>
      <c r="F375" s="221">
        <v>15192800</v>
      </c>
      <c r="G375" s="246">
        <v>4196043</v>
      </c>
    </row>
    <row r="376" ht="12.75">
      <c r="G376" s="259"/>
    </row>
    <row r="377" ht="12.75">
      <c r="G377" s="259"/>
    </row>
  </sheetData>
  <sheetProtection/>
  <mergeCells count="97">
    <mergeCell ref="C8:C9"/>
    <mergeCell ref="D8:D9"/>
    <mergeCell ref="E8:E9"/>
    <mergeCell ref="D18:E18"/>
    <mergeCell ref="F8:F9"/>
    <mergeCell ref="G8:G9"/>
    <mergeCell ref="C12:E12"/>
    <mergeCell ref="B15:B16"/>
    <mergeCell ref="C15:C16"/>
    <mergeCell ref="D15:D16"/>
    <mergeCell ref="E15:E16"/>
    <mergeCell ref="F15:F16"/>
    <mergeCell ref="D11:E11"/>
    <mergeCell ref="B8:B9"/>
    <mergeCell ref="C19:E19"/>
    <mergeCell ref="D34:E34"/>
    <mergeCell ref="C35:E35"/>
    <mergeCell ref="D79:E79"/>
    <mergeCell ref="C80:E80"/>
    <mergeCell ref="D85:E85"/>
    <mergeCell ref="C86:E86"/>
    <mergeCell ref="B90:B91"/>
    <mergeCell ref="C90:C91"/>
    <mergeCell ref="D90:D91"/>
    <mergeCell ref="E90:E91"/>
    <mergeCell ref="F90:F91"/>
    <mergeCell ref="G90:G91"/>
    <mergeCell ref="D93:E93"/>
    <mergeCell ref="C94:E94"/>
    <mergeCell ref="B97:B98"/>
    <mergeCell ref="C97:C98"/>
    <mergeCell ref="D97:D98"/>
    <mergeCell ref="E97:E98"/>
    <mergeCell ref="F97:F98"/>
    <mergeCell ref="G97:G98"/>
    <mergeCell ref="D129:E129"/>
    <mergeCell ref="C130:E130"/>
    <mergeCell ref="B134:B135"/>
    <mergeCell ref="C134:C135"/>
    <mergeCell ref="D134:D135"/>
    <mergeCell ref="E134:E135"/>
    <mergeCell ref="F134:F135"/>
    <mergeCell ref="G134:G135"/>
    <mergeCell ref="D163:E163"/>
    <mergeCell ref="C164:E164"/>
    <mergeCell ref="B168:B169"/>
    <mergeCell ref="C168:C169"/>
    <mergeCell ref="D168:D169"/>
    <mergeCell ref="E168:E169"/>
    <mergeCell ref="F168:F169"/>
    <mergeCell ref="D171:E171"/>
    <mergeCell ref="C172:E172"/>
    <mergeCell ref="B176:B177"/>
    <mergeCell ref="C176:C177"/>
    <mergeCell ref="D176:D177"/>
    <mergeCell ref="E176:E177"/>
    <mergeCell ref="F176:F177"/>
    <mergeCell ref="G176:G177"/>
    <mergeCell ref="D181:E181"/>
    <mergeCell ref="C182:E182"/>
    <mergeCell ref="B187:B188"/>
    <mergeCell ref="C187:C188"/>
    <mergeCell ref="D187:D188"/>
    <mergeCell ref="E187:E188"/>
    <mergeCell ref="F187:F188"/>
    <mergeCell ref="G187:G188"/>
    <mergeCell ref="D192:E192"/>
    <mergeCell ref="C193:E193"/>
    <mergeCell ref="B198:B199"/>
    <mergeCell ref="C198:C199"/>
    <mergeCell ref="D198:D199"/>
    <mergeCell ref="E198:E199"/>
    <mergeCell ref="F198:F199"/>
    <mergeCell ref="G198:G199"/>
    <mergeCell ref="D335:E335"/>
    <mergeCell ref="C336:E336"/>
    <mergeCell ref="D337:E337"/>
    <mergeCell ref="D345:E345"/>
    <mergeCell ref="E363:E364"/>
    <mergeCell ref="F363:F364"/>
    <mergeCell ref="G363:G364"/>
    <mergeCell ref="C346:E346"/>
    <mergeCell ref="B350:B351"/>
    <mergeCell ref="C350:C351"/>
    <mergeCell ref="D350:D351"/>
    <mergeCell ref="E350:E351"/>
    <mergeCell ref="F350:F351"/>
    <mergeCell ref="B5:E5"/>
    <mergeCell ref="D374:E374"/>
    <mergeCell ref="C375:E375"/>
    <mergeCell ref="G350:G351"/>
    <mergeCell ref="C354:E354"/>
    <mergeCell ref="D359:E359"/>
    <mergeCell ref="C360:E360"/>
    <mergeCell ref="B363:B364"/>
    <mergeCell ref="C363:C364"/>
    <mergeCell ref="D363:D364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3"/>
  <headerFooter alignWithMargins="0">
    <oddFooter>&amp;C&amp;"Times New Roman,Normál"&amp;12&amp;P&amp;R&amp;"Times New Roman,Normál"&amp;12&amp;F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3">
      <selection activeCell="A412" sqref="A1:IV16384"/>
    </sheetView>
  </sheetViews>
  <sheetFormatPr defaultColWidth="18.421875" defaultRowHeight="12.75"/>
  <cols>
    <col min="1" max="1" width="18.421875" style="51" customWidth="1"/>
    <col min="2" max="2" width="18.421875" style="36" customWidth="1"/>
    <col min="3" max="3" width="18.421875" style="55" customWidth="1"/>
    <col min="4" max="16384" width="18.421875" style="36" customWidth="1"/>
  </cols>
  <sheetData/>
  <sheetProtection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41.57421875" style="33" bestFit="1" customWidth="1"/>
    <col min="2" max="2" width="27.57421875" style="33" customWidth="1"/>
    <col min="3" max="3" width="7.140625" style="8" customWidth="1"/>
    <col min="4" max="4" width="8.140625" style="0" bestFit="1" customWidth="1"/>
    <col min="5" max="5" width="19.7109375" style="0" customWidth="1"/>
    <col min="6" max="6" width="13.8515625" style="0" bestFit="1" customWidth="1"/>
  </cols>
  <sheetData>
    <row r="1" spans="1:3" ht="12.75">
      <c r="A1" s="25" t="s">
        <v>749</v>
      </c>
      <c r="C1" s="33" t="s">
        <v>250</v>
      </c>
    </row>
    <row r="2" spans="1:6" ht="12.75">
      <c r="A2" s="383"/>
      <c r="B2" s="383"/>
      <c r="C2" s="383"/>
      <c r="D2" s="383"/>
      <c r="E2" s="383"/>
      <c r="F2" s="383"/>
    </row>
    <row r="3" spans="1:6" ht="12.75">
      <c r="A3" s="54"/>
      <c r="B3" s="383"/>
      <c r="C3" s="383"/>
      <c r="D3" s="383"/>
      <c r="E3" s="383"/>
      <c r="F3" s="383"/>
    </row>
    <row r="4" spans="1:2" ht="15.75">
      <c r="A4" s="382" t="s">
        <v>425</v>
      </c>
      <c r="B4" s="382"/>
    </row>
    <row r="5" spans="1:2" ht="31.5" customHeight="1">
      <c r="A5" s="382" t="s">
        <v>426</v>
      </c>
      <c r="B5" s="382"/>
    </row>
    <row r="6" spans="1:2" ht="15.75">
      <c r="A6" s="190"/>
      <c r="B6" s="190"/>
    </row>
    <row r="7" spans="1:2" ht="15.75">
      <c r="A7" s="190"/>
      <c r="B7" s="191"/>
    </row>
    <row r="8" spans="1:2" ht="15.75">
      <c r="A8" s="192" t="s">
        <v>4</v>
      </c>
      <c r="B8" s="193" t="s">
        <v>427</v>
      </c>
    </row>
    <row r="9" spans="1:2" ht="15.75">
      <c r="A9" s="194" t="s">
        <v>428</v>
      </c>
      <c r="B9" s="195">
        <v>18116</v>
      </c>
    </row>
    <row r="10" spans="1:2" ht="15.75">
      <c r="A10" s="194" t="s">
        <v>429</v>
      </c>
      <c r="B10" s="195">
        <v>100</v>
      </c>
    </row>
    <row r="11" spans="1:2" ht="15.75">
      <c r="A11" s="194" t="s">
        <v>430</v>
      </c>
      <c r="B11" s="195">
        <v>10</v>
      </c>
    </row>
    <row r="12" spans="1:2" ht="15.75">
      <c r="A12" s="194" t="s">
        <v>431</v>
      </c>
      <c r="B12" s="195">
        <v>500</v>
      </c>
    </row>
    <row r="13" spans="1:2" ht="15.75">
      <c r="A13" s="196" t="s">
        <v>356</v>
      </c>
      <c r="B13" s="197">
        <v>18726</v>
      </c>
    </row>
  </sheetData>
  <sheetProtection/>
  <mergeCells count="4">
    <mergeCell ref="A4:B4"/>
    <mergeCell ref="A5:B5"/>
    <mergeCell ref="A2:F2"/>
    <mergeCell ref="B3:F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134" customWidth="1"/>
    <col min="2" max="2" width="14.140625" style="134" bestFit="1" customWidth="1"/>
    <col min="3" max="4" width="14.00390625" style="134" bestFit="1" customWidth="1"/>
    <col min="5" max="7" width="12.8515625" style="134" bestFit="1" customWidth="1"/>
    <col min="8" max="10" width="14.140625" style="134" bestFit="1" customWidth="1"/>
    <col min="11" max="12" width="14.00390625" style="134" bestFit="1" customWidth="1"/>
    <col min="13" max="13" width="14.140625" style="134" bestFit="1" customWidth="1"/>
    <col min="14" max="14" width="12.8515625" style="134" bestFit="1" customWidth="1"/>
    <col min="15" max="15" width="13.140625" style="134" bestFit="1" customWidth="1"/>
    <col min="16" max="16" width="12.8515625" style="134" bestFit="1" customWidth="1"/>
    <col min="17" max="19" width="14.140625" style="134" bestFit="1" customWidth="1"/>
    <col min="20" max="20" width="12.8515625" style="134" bestFit="1" customWidth="1"/>
    <col min="21" max="22" width="13.140625" style="134" bestFit="1" customWidth="1"/>
    <col min="23" max="28" width="14.140625" style="134" bestFit="1" customWidth="1"/>
    <col min="29" max="16384" width="9.140625" style="134" customWidth="1"/>
  </cols>
  <sheetData>
    <row r="1" spans="1:13" ht="12.75">
      <c r="A1" t="s">
        <v>746</v>
      </c>
      <c r="M1" s="134" t="s">
        <v>265</v>
      </c>
    </row>
    <row r="3" ht="12.75">
      <c r="A3" s="147" t="s">
        <v>482</v>
      </c>
    </row>
    <row r="4" ht="12.75">
      <c r="A4" s="147" t="s">
        <v>264</v>
      </c>
    </row>
    <row r="6" ht="13.5" thickBot="1">
      <c r="A6" s="146" t="s">
        <v>9</v>
      </c>
    </row>
    <row r="7" spans="1:25" ht="46.5" customHeight="1" thickBot="1">
      <c r="A7" s="384" t="s">
        <v>252</v>
      </c>
      <c r="B7" s="386" t="s">
        <v>70</v>
      </c>
      <c r="C7" s="387"/>
      <c r="D7" s="387"/>
      <c r="E7" s="388" t="s">
        <v>253</v>
      </c>
      <c r="F7" s="389"/>
      <c r="G7" s="389"/>
      <c r="H7" s="388" t="s">
        <v>254</v>
      </c>
      <c r="I7" s="389"/>
      <c r="J7" s="389"/>
      <c r="K7" s="388" t="s">
        <v>57</v>
      </c>
      <c r="L7" s="389"/>
      <c r="M7" s="389"/>
      <c r="N7" s="390" t="s">
        <v>486</v>
      </c>
      <c r="O7" s="391"/>
      <c r="P7" s="391"/>
      <c r="Q7" s="388" t="s">
        <v>487</v>
      </c>
      <c r="R7" s="389"/>
      <c r="S7" s="389"/>
      <c r="T7" s="388" t="s">
        <v>255</v>
      </c>
      <c r="U7" s="389"/>
      <c r="V7" s="389"/>
      <c r="W7" s="388" t="s">
        <v>256</v>
      </c>
      <c r="X7" s="389"/>
      <c r="Y7" s="389"/>
    </row>
    <row r="8" spans="1:25" ht="12.75">
      <c r="A8" s="385"/>
      <c r="B8" s="135" t="s">
        <v>483</v>
      </c>
      <c r="C8" s="135" t="s">
        <v>484</v>
      </c>
      <c r="D8" s="135" t="s">
        <v>485</v>
      </c>
      <c r="E8" s="135" t="s">
        <v>483</v>
      </c>
      <c r="F8" s="135" t="s">
        <v>484</v>
      </c>
      <c r="G8" s="135" t="s">
        <v>485</v>
      </c>
      <c r="H8" s="135" t="s">
        <v>483</v>
      </c>
      <c r="I8" s="135" t="s">
        <v>484</v>
      </c>
      <c r="J8" s="135" t="s">
        <v>485</v>
      </c>
      <c r="K8" s="135" t="s">
        <v>483</v>
      </c>
      <c r="L8" s="135" t="s">
        <v>484</v>
      </c>
      <c r="M8" s="135" t="s">
        <v>485</v>
      </c>
      <c r="N8" s="135" t="s">
        <v>483</v>
      </c>
      <c r="O8" s="135" t="s">
        <v>484</v>
      </c>
      <c r="P8" s="135" t="s">
        <v>485</v>
      </c>
      <c r="Q8" s="135" t="s">
        <v>483</v>
      </c>
      <c r="R8" s="135" t="s">
        <v>484</v>
      </c>
      <c r="S8" s="135" t="s">
        <v>485</v>
      </c>
      <c r="T8" s="135" t="s">
        <v>483</v>
      </c>
      <c r="U8" s="135" t="s">
        <v>484</v>
      </c>
      <c r="V8" s="135" t="s">
        <v>485</v>
      </c>
      <c r="W8" s="135" t="s">
        <v>483</v>
      </c>
      <c r="X8" s="135" t="s">
        <v>484</v>
      </c>
      <c r="Y8" s="135" t="s">
        <v>485</v>
      </c>
    </row>
    <row r="9" spans="1:25" ht="27" customHeight="1">
      <c r="A9" s="135" t="s">
        <v>327</v>
      </c>
      <c r="B9" s="136">
        <v>46232000</v>
      </c>
      <c r="C9" s="136">
        <v>45058164</v>
      </c>
      <c r="D9" s="136">
        <v>42866430</v>
      </c>
      <c r="E9" s="136">
        <v>12461400</v>
      </c>
      <c r="F9" s="136">
        <v>16000000</v>
      </c>
      <c r="G9" s="136">
        <v>11461682</v>
      </c>
      <c r="H9" s="136">
        <v>37108000</v>
      </c>
      <c r="I9" s="136">
        <v>43665836</v>
      </c>
      <c r="J9" s="136">
        <v>39004201</v>
      </c>
      <c r="K9" s="136">
        <v>0</v>
      </c>
      <c r="L9" s="136"/>
      <c r="M9" s="135"/>
      <c r="N9" s="136"/>
      <c r="O9" s="136"/>
      <c r="P9" s="136"/>
      <c r="Q9" s="136"/>
      <c r="R9" s="135"/>
      <c r="S9" s="135"/>
      <c r="T9" s="136"/>
      <c r="U9" s="136"/>
      <c r="V9" s="136"/>
      <c r="W9" s="136">
        <f aca="true" t="shared" si="0" ref="W9:X12">B9+E9+H9+K9+N9+Q9+T9</f>
        <v>95801400</v>
      </c>
      <c r="X9" s="136">
        <f t="shared" si="0"/>
        <v>104724000</v>
      </c>
      <c r="Y9" s="136">
        <f>D9+G9+J9+P9+S9+V9+M9</f>
        <v>93332313</v>
      </c>
    </row>
    <row r="10" spans="1:25" ht="24.75" customHeight="1">
      <c r="A10" s="135" t="s">
        <v>328</v>
      </c>
      <c r="B10" s="136">
        <v>12474000</v>
      </c>
      <c r="C10" s="136">
        <v>15185928</v>
      </c>
      <c r="D10" s="136">
        <v>14146126</v>
      </c>
      <c r="E10" s="136">
        <v>3392000</v>
      </c>
      <c r="F10" s="136">
        <v>4300000</v>
      </c>
      <c r="G10" s="136">
        <v>3248448</v>
      </c>
      <c r="H10" s="136">
        <v>5986000</v>
      </c>
      <c r="I10" s="136">
        <v>8250072</v>
      </c>
      <c r="J10" s="136">
        <v>7832799</v>
      </c>
      <c r="K10" s="136"/>
      <c r="L10" s="136"/>
      <c r="M10" s="135"/>
      <c r="N10" s="136"/>
      <c r="O10" s="136"/>
      <c r="P10" s="136"/>
      <c r="Q10" s="136"/>
      <c r="R10" s="135"/>
      <c r="S10" s="135"/>
      <c r="T10" s="136"/>
      <c r="U10" s="136"/>
      <c r="V10" s="136"/>
      <c r="W10" s="136">
        <f t="shared" si="0"/>
        <v>21852000</v>
      </c>
      <c r="X10" s="136">
        <f t="shared" si="0"/>
        <v>27736000</v>
      </c>
      <c r="Y10" s="136">
        <f>D10+G10+J10+P10+S10+V10+M10</f>
        <v>25227373</v>
      </c>
    </row>
    <row r="11" spans="1:25" ht="27" customHeight="1">
      <c r="A11" s="135" t="s">
        <v>329</v>
      </c>
      <c r="B11" s="136">
        <v>27617000</v>
      </c>
      <c r="C11" s="136">
        <v>34603184</v>
      </c>
      <c r="D11" s="136">
        <v>27446588</v>
      </c>
      <c r="E11" s="136">
        <v>7039000</v>
      </c>
      <c r="F11" s="136">
        <v>8800000</v>
      </c>
      <c r="G11" s="136">
        <v>6769046</v>
      </c>
      <c r="H11" s="136">
        <v>10948000</v>
      </c>
      <c r="I11" s="136">
        <v>6183501</v>
      </c>
      <c r="J11" s="136">
        <v>4452073</v>
      </c>
      <c r="K11" s="136">
        <v>0</v>
      </c>
      <c r="L11" s="136"/>
      <c r="M11" s="135"/>
      <c r="N11" s="136"/>
      <c r="O11" s="136"/>
      <c r="P11" s="136"/>
      <c r="Q11" s="136"/>
      <c r="R11" s="135"/>
      <c r="S11" s="135"/>
      <c r="T11" s="136"/>
      <c r="U11" s="136">
        <v>98000</v>
      </c>
      <c r="V11" s="136">
        <v>96714</v>
      </c>
      <c r="W11" s="136">
        <f t="shared" si="0"/>
        <v>45604000</v>
      </c>
      <c r="X11" s="136">
        <f t="shared" si="0"/>
        <v>49684685</v>
      </c>
      <c r="Y11" s="136">
        <f>D11+G11+J11+P11+S11+V11+M11</f>
        <v>38764421</v>
      </c>
    </row>
    <row r="12" spans="1:25" ht="27" customHeight="1" thickBot="1">
      <c r="A12" s="137" t="s">
        <v>257</v>
      </c>
      <c r="B12" s="138">
        <v>84346000</v>
      </c>
      <c r="C12" s="138">
        <v>178144895</v>
      </c>
      <c r="D12" s="138">
        <v>145801632</v>
      </c>
      <c r="E12" s="138">
        <v>16807000</v>
      </c>
      <c r="F12" s="138">
        <v>25161318</v>
      </c>
      <c r="G12" s="138">
        <v>25161318</v>
      </c>
      <c r="H12" s="138">
        <v>85113318</v>
      </c>
      <c r="I12" s="138">
        <v>85645582</v>
      </c>
      <c r="J12" s="138">
        <v>85645582</v>
      </c>
      <c r="K12" s="138">
        <v>10870000</v>
      </c>
      <c r="L12" s="138">
        <v>10972510</v>
      </c>
      <c r="M12" s="137">
        <v>10972510</v>
      </c>
      <c r="N12" s="138">
        <v>5600000</v>
      </c>
      <c r="O12" s="138">
        <v>7171720</v>
      </c>
      <c r="P12" s="138">
        <v>7155410</v>
      </c>
      <c r="Q12" s="138">
        <v>147555400</v>
      </c>
      <c r="R12" s="137">
        <v>167182554</v>
      </c>
      <c r="S12" s="137">
        <v>150148986</v>
      </c>
      <c r="T12" s="138">
        <v>15682000</v>
      </c>
      <c r="U12" s="138">
        <v>29752514</v>
      </c>
      <c r="V12" s="138">
        <v>29722411</v>
      </c>
      <c r="W12" s="136">
        <f t="shared" si="0"/>
        <v>365973718</v>
      </c>
      <c r="X12" s="136">
        <f t="shared" si="0"/>
        <v>504031093</v>
      </c>
      <c r="Y12" s="136">
        <f>D12+G12+J12+P12+S12+V12+M12</f>
        <v>454607849</v>
      </c>
    </row>
    <row r="13" spans="1:25" ht="39.75" customHeight="1" thickBot="1">
      <c r="A13" s="139" t="s">
        <v>258</v>
      </c>
      <c r="B13" s="140">
        <f aca="true" t="shared" si="1" ref="B13:Y13">SUM(B9:B12)</f>
        <v>170669000</v>
      </c>
      <c r="C13" s="140">
        <f t="shared" si="1"/>
        <v>272992171</v>
      </c>
      <c r="D13" s="140">
        <f t="shared" si="1"/>
        <v>230260776</v>
      </c>
      <c r="E13" s="140">
        <f t="shared" si="1"/>
        <v>39699400</v>
      </c>
      <c r="F13" s="140">
        <f t="shared" si="1"/>
        <v>54261318</v>
      </c>
      <c r="G13" s="140">
        <f t="shared" si="1"/>
        <v>46640494</v>
      </c>
      <c r="H13" s="140">
        <f t="shared" si="1"/>
        <v>139155318</v>
      </c>
      <c r="I13" s="140">
        <f t="shared" si="1"/>
        <v>143744991</v>
      </c>
      <c r="J13" s="140">
        <f t="shared" si="1"/>
        <v>136934655</v>
      </c>
      <c r="K13" s="140">
        <f t="shared" si="1"/>
        <v>10870000</v>
      </c>
      <c r="L13" s="140">
        <f t="shared" si="1"/>
        <v>10972510</v>
      </c>
      <c r="M13" s="140">
        <f t="shared" si="1"/>
        <v>10972510</v>
      </c>
      <c r="N13" s="140">
        <f t="shared" si="1"/>
        <v>5600000</v>
      </c>
      <c r="O13" s="140">
        <f t="shared" si="1"/>
        <v>7171720</v>
      </c>
      <c r="P13" s="140">
        <f t="shared" si="1"/>
        <v>7155410</v>
      </c>
      <c r="Q13" s="140">
        <f t="shared" si="1"/>
        <v>147555400</v>
      </c>
      <c r="R13" s="140">
        <f t="shared" si="1"/>
        <v>167182554</v>
      </c>
      <c r="S13" s="140">
        <f t="shared" si="1"/>
        <v>150148986</v>
      </c>
      <c r="T13" s="140">
        <f t="shared" si="1"/>
        <v>15682000</v>
      </c>
      <c r="U13" s="140">
        <f t="shared" si="1"/>
        <v>29850514</v>
      </c>
      <c r="V13" s="140">
        <f t="shared" si="1"/>
        <v>29819125</v>
      </c>
      <c r="W13" s="140">
        <f t="shared" si="1"/>
        <v>529231118</v>
      </c>
      <c r="X13" s="140">
        <f t="shared" si="1"/>
        <v>686175778</v>
      </c>
      <c r="Y13" s="140">
        <f t="shared" si="1"/>
        <v>611931956</v>
      </c>
    </row>
    <row r="14" spans="2:12" ht="12.75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2:12" ht="12.75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13.5" thickBot="1">
      <c r="A16" s="142" t="s">
        <v>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28" ht="38.25" customHeight="1" thickBot="1">
      <c r="A17" s="386" t="s">
        <v>252</v>
      </c>
      <c r="B17" s="386" t="s">
        <v>259</v>
      </c>
      <c r="C17" s="387"/>
      <c r="D17" s="387"/>
      <c r="E17" s="388" t="s">
        <v>488</v>
      </c>
      <c r="F17" s="389"/>
      <c r="G17" s="389"/>
      <c r="H17" s="388" t="s">
        <v>58</v>
      </c>
      <c r="I17" s="389"/>
      <c r="J17" s="389"/>
      <c r="K17" s="392" t="s">
        <v>260</v>
      </c>
      <c r="L17" s="389"/>
      <c r="M17" s="389"/>
      <c r="N17" s="390" t="s">
        <v>0</v>
      </c>
      <c r="O17" s="391"/>
      <c r="P17" s="391"/>
      <c r="Q17" s="388" t="s">
        <v>69</v>
      </c>
      <c r="R17" s="389"/>
      <c r="S17" s="389"/>
      <c r="T17" s="388" t="s">
        <v>261</v>
      </c>
      <c r="U17" s="389"/>
      <c r="V17" s="389"/>
      <c r="W17" s="392" t="s">
        <v>262</v>
      </c>
      <c r="X17" s="389"/>
      <c r="Y17" s="389"/>
      <c r="Z17" s="388" t="s">
        <v>263</v>
      </c>
      <c r="AA17" s="389"/>
      <c r="AB17" s="389"/>
    </row>
    <row r="18" spans="1:28" ht="12.75">
      <c r="A18" s="385"/>
      <c r="B18" s="135" t="s">
        <v>483</v>
      </c>
      <c r="C18" s="135" t="s">
        <v>484</v>
      </c>
      <c r="D18" s="135" t="s">
        <v>485</v>
      </c>
      <c r="E18" s="135"/>
      <c r="F18" s="135"/>
      <c r="G18" s="135"/>
      <c r="H18" s="135" t="s">
        <v>483</v>
      </c>
      <c r="I18" s="135" t="s">
        <v>484</v>
      </c>
      <c r="J18" s="135" t="s">
        <v>485</v>
      </c>
      <c r="K18" s="135" t="s">
        <v>483</v>
      </c>
      <c r="L18" s="135" t="s">
        <v>484</v>
      </c>
      <c r="M18" s="135" t="s">
        <v>485</v>
      </c>
      <c r="N18" s="135" t="s">
        <v>483</v>
      </c>
      <c r="O18" s="135" t="s">
        <v>484</v>
      </c>
      <c r="P18" s="135" t="s">
        <v>485</v>
      </c>
      <c r="Q18" s="135" t="s">
        <v>483</v>
      </c>
      <c r="R18" s="135" t="s">
        <v>484</v>
      </c>
      <c r="S18" s="135" t="s">
        <v>485</v>
      </c>
      <c r="T18" s="135" t="s">
        <v>483</v>
      </c>
      <c r="U18" s="135" t="s">
        <v>484</v>
      </c>
      <c r="V18" s="135" t="s">
        <v>485</v>
      </c>
      <c r="W18" s="135" t="s">
        <v>483</v>
      </c>
      <c r="X18" s="135" t="s">
        <v>484</v>
      </c>
      <c r="Y18" s="135" t="s">
        <v>485</v>
      </c>
      <c r="Z18" s="135" t="s">
        <v>483</v>
      </c>
      <c r="AA18" s="135" t="s">
        <v>484</v>
      </c>
      <c r="AB18" s="135" t="s">
        <v>485</v>
      </c>
    </row>
    <row r="19" spans="1:28" ht="24" customHeight="1">
      <c r="A19" s="135" t="s">
        <v>327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>
        <v>83689400</v>
      </c>
      <c r="L19" s="136">
        <v>92263000</v>
      </c>
      <c r="M19" s="135">
        <v>83003133</v>
      </c>
      <c r="N19" s="136">
        <v>12112000</v>
      </c>
      <c r="O19" s="136">
        <v>12112000</v>
      </c>
      <c r="P19" s="136">
        <v>10747521</v>
      </c>
      <c r="Q19" s="136"/>
      <c r="R19" s="135"/>
      <c r="S19" s="135"/>
      <c r="T19" s="136"/>
      <c r="U19" s="136"/>
      <c r="V19" s="136"/>
      <c r="W19" s="135"/>
      <c r="X19" s="135">
        <v>349000</v>
      </c>
      <c r="Y19" s="135">
        <v>349000</v>
      </c>
      <c r="Z19" s="136">
        <f>B19+E19+H19+K19+N19+Q19+T19+W19</f>
        <v>95801400</v>
      </c>
      <c r="AA19" s="136">
        <f>C19+F19+I19+L19+O19+R19+U19+X19</f>
        <v>104724000</v>
      </c>
      <c r="AB19" s="136">
        <f>D19+G19+J19+P19+S19+V19+M19+Y19</f>
        <v>94099654</v>
      </c>
    </row>
    <row r="20" spans="1:28" ht="25.5" customHeight="1">
      <c r="A20" s="135" t="s">
        <v>328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>
        <v>18262000</v>
      </c>
      <c r="L20" s="136">
        <v>22012545</v>
      </c>
      <c r="M20" s="135">
        <v>22012545</v>
      </c>
      <c r="N20" s="136">
        <v>3590000</v>
      </c>
      <c r="O20" s="136">
        <v>5664902</v>
      </c>
      <c r="P20" s="136">
        <v>3431769</v>
      </c>
      <c r="Q20" s="136"/>
      <c r="R20" s="135"/>
      <c r="S20" s="135"/>
      <c r="T20" s="136"/>
      <c r="U20" s="136"/>
      <c r="V20" s="136"/>
      <c r="W20" s="135"/>
      <c r="X20" s="135">
        <v>58553</v>
      </c>
      <c r="Y20" s="135">
        <v>58553</v>
      </c>
      <c r="Z20" s="136">
        <f>B20+E20+H20+K20+N20+Q20+T20+W20</f>
        <v>21852000</v>
      </c>
      <c r="AA20" s="136">
        <f>C20+F20+I20+L20+O20+R20+U20+X20</f>
        <v>27736000</v>
      </c>
      <c r="AB20" s="136">
        <f>D20+G20+J20+P20+S20+V20+M20+Y20</f>
        <v>25502867</v>
      </c>
    </row>
    <row r="21" spans="1:28" ht="24.75" customHeight="1">
      <c r="A21" s="135" t="s">
        <v>329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>
        <v>45604000</v>
      </c>
      <c r="L21" s="136">
        <v>46421127</v>
      </c>
      <c r="M21" s="135">
        <v>38647426</v>
      </c>
      <c r="N21" s="136">
        <v>0</v>
      </c>
      <c r="O21" s="136">
        <v>3137558</v>
      </c>
      <c r="P21" s="136">
        <v>20352</v>
      </c>
      <c r="Q21" s="136"/>
      <c r="R21" s="135"/>
      <c r="S21" s="135"/>
      <c r="T21" s="136"/>
      <c r="U21" s="136"/>
      <c r="V21" s="136"/>
      <c r="W21" s="135"/>
      <c r="X21" s="135">
        <v>126000</v>
      </c>
      <c r="Y21" s="135">
        <v>126000</v>
      </c>
      <c r="Z21" s="136">
        <f>B21+E21+H21+K21+N21+Q21+T21</f>
        <v>45604000</v>
      </c>
      <c r="AA21" s="136">
        <f>C21+F21+I21+L21+O21+R21+U21+X21</f>
        <v>49684685</v>
      </c>
      <c r="AB21" s="136">
        <f>D21+G21+J21+P21+S21+V21+M21+Y21</f>
        <v>38793778</v>
      </c>
    </row>
    <row r="22" spans="1:28" ht="24.75" customHeight="1" thickBot="1">
      <c r="A22" s="137" t="s">
        <v>257</v>
      </c>
      <c r="B22" s="138">
        <v>205604000</v>
      </c>
      <c r="C22" s="138">
        <v>206316423</v>
      </c>
      <c r="D22" s="138">
        <v>206316423</v>
      </c>
      <c r="E22" s="138">
        <v>0</v>
      </c>
      <c r="F22" s="138">
        <v>7251350</v>
      </c>
      <c r="G22" s="138">
        <v>7251350</v>
      </c>
      <c r="H22" s="138">
        <v>20500000</v>
      </c>
      <c r="I22" s="138">
        <v>22843969</v>
      </c>
      <c r="J22" s="138">
        <v>22843969</v>
      </c>
      <c r="K22" s="138">
        <v>59290000</v>
      </c>
      <c r="L22" s="138">
        <v>142030997</v>
      </c>
      <c r="M22" s="137">
        <v>142030997</v>
      </c>
      <c r="N22" s="138">
        <v>30213718</v>
      </c>
      <c r="O22" s="138">
        <v>44157611</v>
      </c>
      <c r="P22" s="138">
        <v>44157611</v>
      </c>
      <c r="Q22" s="138">
        <v>0</v>
      </c>
      <c r="R22" s="137">
        <v>500005</v>
      </c>
      <c r="S22" s="137">
        <v>500005</v>
      </c>
      <c r="T22" s="138">
        <v>4256000</v>
      </c>
      <c r="U22" s="138">
        <v>3000000</v>
      </c>
      <c r="V22" s="138">
        <v>3000000</v>
      </c>
      <c r="W22" s="137">
        <v>46110000</v>
      </c>
      <c r="X22" s="137">
        <v>77930738</v>
      </c>
      <c r="Y22" s="137">
        <v>77930738</v>
      </c>
      <c r="Z22" s="136">
        <f>B22+E22+H22+K22+N22+Q22+T22+W22</f>
        <v>365973718</v>
      </c>
      <c r="AA22" s="136">
        <f>C22+F22+I22+L22+O22+R22+U22+X22</f>
        <v>504031093</v>
      </c>
      <c r="AB22" s="136">
        <f>D22+G22+J22+P22+S22+V22+M22+Y22</f>
        <v>504031093</v>
      </c>
    </row>
    <row r="23" spans="1:28" ht="24.75" customHeight="1" thickBot="1">
      <c r="A23" s="139" t="s">
        <v>258</v>
      </c>
      <c r="B23" s="140">
        <f aca="true" t="shared" si="2" ref="B23:AB23">SUM(B19:B22)</f>
        <v>205604000</v>
      </c>
      <c r="C23" s="140">
        <f t="shared" si="2"/>
        <v>206316423</v>
      </c>
      <c r="D23" s="140">
        <f t="shared" si="2"/>
        <v>206316423</v>
      </c>
      <c r="E23" s="140">
        <f t="shared" si="2"/>
        <v>0</v>
      </c>
      <c r="F23" s="140">
        <f t="shared" si="2"/>
        <v>7251350</v>
      </c>
      <c r="G23" s="140">
        <f t="shared" si="2"/>
        <v>7251350</v>
      </c>
      <c r="H23" s="140">
        <f t="shared" si="2"/>
        <v>20500000</v>
      </c>
      <c r="I23" s="140">
        <f t="shared" si="2"/>
        <v>22843969</v>
      </c>
      <c r="J23" s="140">
        <f t="shared" si="2"/>
        <v>22843969</v>
      </c>
      <c r="K23" s="140">
        <f t="shared" si="2"/>
        <v>206845400</v>
      </c>
      <c r="L23" s="140">
        <f t="shared" si="2"/>
        <v>302727669</v>
      </c>
      <c r="M23" s="140">
        <f t="shared" si="2"/>
        <v>285694101</v>
      </c>
      <c r="N23" s="140">
        <f t="shared" si="2"/>
        <v>45915718</v>
      </c>
      <c r="O23" s="140">
        <f t="shared" si="2"/>
        <v>65072071</v>
      </c>
      <c r="P23" s="140">
        <f t="shared" si="2"/>
        <v>58357253</v>
      </c>
      <c r="Q23" s="140">
        <f t="shared" si="2"/>
        <v>0</v>
      </c>
      <c r="R23" s="140">
        <f t="shared" si="2"/>
        <v>500005</v>
      </c>
      <c r="S23" s="140">
        <f t="shared" si="2"/>
        <v>500005</v>
      </c>
      <c r="T23" s="140">
        <f t="shared" si="2"/>
        <v>4256000</v>
      </c>
      <c r="U23" s="140">
        <f t="shared" si="2"/>
        <v>3000000</v>
      </c>
      <c r="V23" s="143">
        <f t="shared" si="2"/>
        <v>3000000</v>
      </c>
      <c r="W23" s="144">
        <f t="shared" si="2"/>
        <v>46110000</v>
      </c>
      <c r="X23" s="144">
        <f t="shared" si="2"/>
        <v>78464291</v>
      </c>
      <c r="Y23" s="144">
        <f t="shared" si="2"/>
        <v>78464291</v>
      </c>
      <c r="Z23" s="145">
        <f t="shared" si="2"/>
        <v>529231118</v>
      </c>
      <c r="AA23" s="140">
        <f t="shared" si="2"/>
        <v>686175778</v>
      </c>
      <c r="AB23" s="140">
        <f t="shared" si="2"/>
        <v>662427392</v>
      </c>
    </row>
  </sheetData>
  <sheetProtection/>
  <mergeCells count="19">
    <mergeCell ref="T17:V17"/>
    <mergeCell ref="W17:Y17"/>
    <mergeCell ref="Z17:AB17"/>
    <mergeCell ref="Q7:S7"/>
    <mergeCell ref="T7:V7"/>
    <mergeCell ref="W7:Y7"/>
    <mergeCell ref="Q17:S17"/>
    <mergeCell ref="A17:A18"/>
    <mergeCell ref="B17:D17"/>
    <mergeCell ref="E17:G17"/>
    <mergeCell ref="H17:J17"/>
    <mergeCell ref="K17:M17"/>
    <mergeCell ref="N17:P17"/>
    <mergeCell ref="A7:A8"/>
    <mergeCell ref="B7:D7"/>
    <mergeCell ref="E7:G7"/>
    <mergeCell ref="H7:J7"/>
    <mergeCell ref="K7:M7"/>
    <mergeCell ref="N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1.8515625" style="0" customWidth="1"/>
  </cols>
  <sheetData>
    <row r="1" spans="1:5" ht="12.75">
      <c r="A1" t="s">
        <v>746</v>
      </c>
      <c r="E1" t="s">
        <v>330</v>
      </c>
    </row>
    <row r="4" spans="1:6" ht="30" customHeight="1">
      <c r="A4" s="393" t="s">
        <v>479</v>
      </c>
      <c r="B4" s="393"/>
      <c r="C4" s="393"/>
      <c r="D4" s="393"/>
      <c r="E4" s="393"/>
      <c r="F4" s="393"/>
    </row>
    <row r="5" ht="15.75">
      <c r="A5" s="168"/>
    </row>
    <row r="6" spans="1:6" ht="15.75">
      <c r="A6" s="168"/>
      <c r="E6" s="394" t="s">
        <v>287</v>
      </c>
      <c r="F6" s="394"/>
    </row>
    <row r="7" spans="1:6" ht="12.75">
      <c r="A7" s="395" t="s">
        <v>306</v>
      </c>
      <c r="B7" s="395" t="s">
        <v>307</v>
      </c>
      <c r="C7" s="395" t="s">
        <v>308</v>
      </c>
      <c r="D7" s="395" t="s">
        <v>309</v>
      </c>
      <c r="E7" s="169" t="s">
        <v>310</v>
      </c>
      <c r="F7" s="395" t="s">
        <v>311</v>
      </c>
    </row>
    <row r="8" spans="1:6" ht="12.75">
      <c r="A8" s="395"/>
      <c r="B8" s="395" t="s">
        <v>312</v>
      </c>
      <c r="C8" s="395" t="s">
        <v>312</v>
      </c>
      <c r="D8" s="395"/>
      <c r="E8" s="169" t="s">
        <v>313</v>
      </c>
      <c r="F8" s="395"/>
    </row>
    <row r="9" spans="1:6" ht="25.5">
      <c r="A9" s="170" t="s">
        <v>314</v>
      </c>
      <c r="B9" s="171">
        <v>3000</v>
      </c>
      <c r="C9" s="171">
        <v>3200</v>
      </c>
      <c r="D9" s="171">
        <v>3500</v>
      </c>
      <c r="E9" s="171">
        <v>3500</v>
      </c>
      <c r="F9" s="172">
        <f aca="true" t="shared" si="0" ref="F9:F14">SUM(B9:E9)</f>
        <v>13200</v>
      </c>
    </row>
    <row r="10" spans="1:6" ht="15.75">
      <c r="A10" s="170" t="s">
        <v>315</v>
      </c>
      <c r="B10" s="171">
        <v>1500</v>
      </c>
      <c r="C10" s="171">
        <v>1550</v>
      </c>
      <c r="D10" s="171">
        <v>1600</v>
      </c>
      <c r="E10" s="171">
        <v>1600</v>
      </c>
      <c r="F10" s="172">
        <f t="shared" si="0"/>
        <v>6250</v>
      </c>
    </row>
    <row r="11" spans="1:6" ht="25.5">
      <c r="A11" s="170" t="s">
        <v>432</v>
      </c>
      <c r="B11" s="171">
        <v>15000</v>
      </c>
      <c r="C11" s="171">
        <v>15000</v>
      </c>
      <c r="D11" s="171">
        <v>15000</v>
      </c>
      <c r="E11" s="171"/>
      <c r="F11" s="172">
        <f t="shared" si="0"/>
        <v>45000</v>
      </c>
    </row>
    <row r="12" spans="1:6" ht="51">
      <c r="A12" s="170" t="s">
        <v>316</v>
      </c>
      <c r="B12" s="171">
        <v>115000</v>
      </c>
      <c r="C12" s="171">
        <v>117000</v>
      </c>
      <c r="D12" s="171">
        <v>119000</v>
      </c>
      <c r="E12" s="171">
        <v>121000</v>
      </c>
      <c r="F12" s="172">
        <f t="shared" si="0"/>
        <v>472000</v>
      </c>
    </row>
    <row r="13" spans="1:6" ht="38.25">
      <c r="A13" s="170" t="s">
        <v>478</v>
      </c>
      <c r="B13" s="171">
        <f>B12*0.27</f>
        <v>31050.000000000004</v>
      </c>
      <c r="C13" s="171">
        <f>C12*0.27</f>
        <v>31590.000000000004</v>
      </c>
      <c r="D13" s="171">
        <f>D12*0.27</f>
        <v>32130.000000000004</v>
      </c>
      <c r="E13" s="171">
        <f>E12*0.27</f>
        <v>32670.000000000004</v>
      </c>
      <c r="F13" s="172">
        <f t="shared" si="0"/>
        <v>127440.00000000001</v>
      </c>
    </row>
    <row r="14" spans="1:6" ht="15.75">
      <c r="A14" s="173" t="s">
        <v>317</v>
      </c>
      <c r="B14" s="171">
        <f>SUM(B9:B13)</f>
        <v>165550</v>
      </c>
      <c r="C14" s="171">
        <f>SUM(C9:C13)</f>
        <v>168340</v>
      </c>
      <c r="D14" s="171">
        <f>SUM(D9:D13)</f>
        <v>171230</v>
      </c>
      <c r="E14" s="171">
        <f>SUM(E9:E13)</f>
        <v>158770</v>
      </c>
      <c r="F14" s="172">
        <f t="shared" si="0"/>
        <v>663890</v>
      </c>
    </row>
  </sheetData>
  <sheetProtection/>
  <mergeCells count="7">
    <mergeCell ref="A4:F4"/>
    <mergeCell ref="E6:F6"/>
    <mergeCell ref="A7:A8"/>
    <mergeCell ref="B7:B8"/>
    <mergeCell ref="C7:C8"/>
    <mergeCell ref="D7:D8"/>
    <mergeCell ref="F7:F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6.28125" style="0" customWidth="1"/>
    <col min="3" max="3" width="17.00390625" style="0" customWidth="1"/>
    <col min="4" max="4" width="14.8515625" style="0" customWidth="1"/>
  </cols>
  <sheetData>
    <row r="1" spans="1:4" ht="12.75">
      <c r="A1" t="s">
        <v>746</v>
      </c>
      <c r="D1" t="s">
        <v>331</v>
      </c>
    </row>
    <row r="3" spans="1:4" ht="18.75">
      <c r="A3" s="396" t="s">
        <v>281</v>
      </c>
      <c r="B3" s="396"/>
      <c r="C3" s="396"/>
      <c r="D3" s="396"/>
    </row>
    <row r="4" spans="1:4" ht="45.75" customHeight="1">
      <c r="A4" s="396" t="s">
        <v>318</v>
      </c>
      <c r="B4" s="396"/>
      <c r="C4" s="396"/>
      <c r="D4" s="396"/>
    </row>
    <row r="6" spans="1:4" ht="78.75">
      <c r="A6" s="174" t="s">
        <v>319</v>
      </c>
      <c r="B6" s="174" t="s">
        <v>320</v>
      </c>
      <c r="C6" s="174" t="s">
        <v>321</v>
      </c>
      <c r="D6" s="174" t="s">
        <v>322</v>
      </c>
    </row>
    <row r="7" spans="1:4" ht="15">
      <c r="A7" s="175"/>
      <c r="B7" s="175">
        <v>0</v>
      </c>
      <c r="C7" s="175"/>
      <c r="D7" s="176"/>
    </row>
    <row r="9" spans="1:4" ht="15.75">
      <c r="A9" s="397" t="s">
        <v>480</v>
      </c>
      <c r="B9" s="397"/>
      <c r="C9" s="397"/>
      <c r="D9" s="397"/>
    </row>
  </sheetData>
  <sheetProtection/>
  <mergeCells count="3">
    <mergeCell ref="A3:D3"/>
    <mergeCell ref="A4:D4"/>
    <mergeCell ref="A9:D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</cols>
  <sheetData>
    <row r="1" spans="1:3" ht="12.75">
      <c r="A1" t="s">
        <v>746</v>
      </c>
      <c r="C1" t="s">
        <v>332</v>
      </c>
    </row>
    <row r="4" spans="1:4" ht="55.5" customHeight="1">
      <c r="A4" s="393" t="s">
        <v>481</v>
      </c>
      <c r="B4" s="393"/>
      <c r="C4" s="393"/>
      <c r="D4" s="393"/>
    </row>
    <row r="8" spans="1:4" ht="47.25">
      <c r="A8" s="177" t="s">
        <v>323</v>
      </c>
      <c r="B8" s="178" t="s">
        <v>324</v>
      </c>
      <c r="C8" s="178" t="s">
        <v>325</v>
      </c>
      <c r="D8" s="178" t="s">
        <v>326</v>
      </c>
    </row>
    <row r="9" spans="1:4" ht="15.75">
      <c r="A9" s="179"/>
      <c r="B9" s="180">
        <v>0</v>
      </c>
      <c r="C9" s="180">
        <v>0</v>
      </c>
      <c r="D9" s="180">
        <v>0</v>
      </c>
    </row>
    <row r="10" spans="1:4" ht="15">
      <c r="A10" s="26"/>
      <c r="B10" s="49"/>
      <c r="C10" s="181"/>
      <c r="D10" s="181"/>
    </row>
    <row r="11" spans="1:4" ht="15.75">
      <c r="A11" s="182" t="s">
        <v>480</v>
      </c>
      <c r="B11" s="182"/>
      <c r="C11" s="182"/>
      <c r="D11" s="182"/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5" sqref="B15"/>
    </sheetView>
  </sheetViews>
  <sheetFormatPr defaultColWidth="11.57421875" defaultRowHeight="12.75"/>
  <cols>
    <col min="1" max="1" width="16.28125" style="0" customWidth="1"/>
    <col min="2" max="2" width="81.57421875" style="0" customWidth="1"/>
    <col min="3" max="3" width="10.57421875" style="0" customWidth="1"/>
  </cols>
  <sheetData>
    <row r="1" spans="1:3" ht="18.75">
      <c r="A1" s="398" t="s">
        <v>742</v>
      </c>
      <c r="B1" s="398"/>
      <c r="C1" s="398"/>
    </row>
    <row r="2" spans="1:3" ht="18.75">
      <c r="A2" s="198"/>
      <c r="B2" s="199"/>
      <c r="C2" s="199"/>
    </row>
    <row r="3" spans="1:3" ht="31.5">
      <c r="A3" s="200" t="s">
        <v>434</v>
      </c>
      <c r="B3" s="200" t="s">
        <v>435</v>
      </c>
      <c r="C3" s="201" t="s">
        <v>436</v>
      </c>
    </row>
    <row r="4" spans="1:3" ht="15.75">
      <c r="A4" s="202" t="s">
        <v>437</v>
      </c>
      <c r="B4" s="202" t="s">
        <v>743</v>
      </c>
      <c r="C4" s="203">
        <v>1</v>
      </c>
    </row>
    <row r="5" spans="1:3" ht="15.75">
      <c r="A5" s="202" t="s">
        <v>438</v>
      </c>
      <c r="B5" s="202" t="s">
        <v>448</v>
      </c>
      <c r="C5" s="203">
        <v>1</v>
      </c>
    </row>
    <row r="6" spans="1:3" ht="15.75">
      <c r="A6" s="202" t="s">
        <v>182</v>
      </c>
      <c r="B6" s="202" t="s">
        <v>449</v>
      </c>
      <c r="C6" s="203">
        <v>1</v>
      </c>
    </row>
    <row r="7" spans="1:3" ht="15.75">
      <c r="A7" s="202" t="s">
        <v>439</v>
      </c>
      <c r="B7" s="202" t="s">
        <v>450</v>
      </c>
      <c r="C7" s="203">
        <v>1</v>
      </c>
    </row>
    <row r="8" spans="1:3" ht="15.75">
      <c r="A8" s="202" t="s">
        <v>440</v>
      </c>
      <c r="B8" s="202" t="s">
        <v>19</v>
      </c>
      <c r="C8" s="203">
        <v>1</v>
      </c>
    </row>
    <row r="9" spans="1:3" ht="15.75">
      <c r="A9" s="202" t="s">
        <v>441</v>
      </c>
      <c r="B9" s="202" t="s">
        <v>451</v>
      </c>
      <c r="C9" s="203">
        <v>1</v>
      </c>
    </row>
    <row r="10" spans="1:3" ht="15.75">
      <c r="A10" s="202" t="s">
        <v>442</v>
      </c>
      <c r="B10" s="202" t="s">
        <v>452</v>
      </c>
      <c r="C10" s="203">
        <v>1</v>
      </c>
    </row>
    <row r="11" spans="1:3" ht="15.75">
      <c r="A11" s="202" t="s">
        <v>443</v>
      </c>
      <c r="B11" s="202" t="s">
        <v>453</v>
      </c>
      <c r="C11" s="203">
        <v>1</v>
      </c>
    </row>
    <row r="12" spans="1:3" ht="15.75">
      <c r="A12" s="202" t="s">
        <v>249</v>
      </c>
      <c r="B12" s="202" t="s">
        <v>444</v>
      </c>
      <c r="C12" s="203">
        <v>1</v>
      </c>
    </row>
    <row r="13" spans="1:3" ht="15.75">
      <c r="A13" s="202" t="s">
        <v>433</v>
      </c>
      <c r="B13" s="202" t="s">
        <v>741</v>
      </c>
      <c r="C13" s="203">
        <v>1</v>
      </c>
    </row>
    <row r="14" spans="1:3" ht="15.75">
      <c r="A14" s="202" t="s">
        <v>406</v>
      </c>
      <c r="B14" s="204" t="s">
        <v>744</v>
      </c>
      <c r="C14" s="203">
        <v>1</v>
      </c>
    </row>
    <row r="15" spans="1:3" ht="15.75">
      <c r="A15" s="202" t="s">
        <v>445</v>
      </c>
      <c r="B15" s="202" t="s">
        <v>454</v>
      </c>
      <c r="C15" s="203">
        <v>1</v>
      </c>
    </row>
    <row r="16" spans="1:3" ht="15.75">
      <c r="A16" s="202" t="s">
        <v>446</v>
      </c>
      <c r="B16" s="202" t="s">
        <v>455</v>
      </c>
      <c r="C16" s="203">
        <v>1</v>
      </c>
    </row>
    <row r="17" spans="1:3" ht="15.75">
      <c r="A17" s="202" t="s">
        <v>330</v>
      </c>
      <c r="B17" s="202" t="s">
        <v>456</v>
      </c>
      <c r="C17" s="203">
        <v>1</v>
      </c>
    </row>
    <row r="18" spans="1:3" ht="15.75">
      <c r="A18" s="202" t="s">
        <v>447</v>
      </c>
      <c r="B18" s="202" t="s">
        <v>457</v>
      </c>
      <c r="C18" s="203">
        <v>1</v>
      </c>
    </row>
    <row r="19" spans="1:3" ht="15.75">
      <c r="A19" s="202" t="s">
        <v>332</v>
      </c>
      <c r="B19" s="202" t="s">
        <v>458</v>
      </c>
      <c r="C19" s="203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26" customWidth="1"/>
    <col min="2" max="4" width="14.140625" style="29" bestFit="1" customWidth="1"/>
    <col min="5" max="5" width="12.28125" style="26" customWidth="1"/>
    <col min="6" max="6" width="9.140625" style="26" customWidth="1"/>
    <col min="7" max="7" width="15.57421875" style="26" customWidth="1"/>
    <col min="8" max="8" width="9.8515625" style="26" bestFit="1" customWidth="1"/>
    <col min="9" max="16384" width="9.140625" style="26" customWidth="1"/>
  </cols>
  <sheetData>
    <row r="1" spans="1:5" ht="15">
      <c r="A1" s="26" t="s">
        <v>747</v>
      </c>
      <c r="D1" s="49"/>
      <c r="E1" s="49" t="s">
        <v>52</v>
      </c>
    </row>
    <row r="2" spans="1:5" ht="15" customHeight="1">
      <c r="A2" s="352" t="s">
        <v>267</v>
      </c>
      <c r="B2" s="352"/>
      <c r="C2" s="352"/>
      <c r="D2" s="352"/>
      <c r="E2" s="30"/>
    </row>
    <row r="3" spans="1:5" ht="15" customHeight="1">
      <c r="A3" s="352" t="s">
        <v>466</v>
      </c>
      <c r="B3" s="352"/>
      <c r="C3" s="352"/>
      <c r="D3" s="352"/>
      <c r="E3" s="30"/>
    </row>
    <row r="4" spans="1:5" ht="15" customHeight="1">
      <c r="A4" s="352" t="s">
        <v>16</v>
      </c>
      <c r="B4" s="352"/>
      <c r="C4" s="352"/>
      <c r="D4" s="352"/>
      <c r="E4" s="26" t="s">
        <v>471</v>
      </c>
    </row>
    <row r="5" spans="1:5" ht="39" customHeight="1">
      <c r="A5" s="56" t="s">
        <v>4</v>
      </c>
      <c r="B5" s="57" t="s">
        <v>5</v>
      </c>
      <c r="C5" s="57" t="s">
        <v>6</v>
      </c>
      <c r="D5" s="48" t="s">
        <v>17</v>
      </c>
      <c r="E5" s="31" t="s">
        <v>18</v>
      </c>
    </row>
    <row r="6" spans="1:5" ht="15">
      <c r="A6" s="34" t="s">
        <v>73</v>
      </c>
      <c r="B6" s="27">
        <v>83680038</v>
      </c>
      <c r="C6" s="27">
        <v>87017181</v>
      </c>
      <c r="D6" s="27">
        <v>87017181</v>
      </c>
      <c r="E6" s="50">
        <f aca="true" t="shared" si="0" ref="E6:E50">D6/C6</f>
        <v>1</v>
      </c>
    </row>
    <row r="7" spans="1:5" ht="15">
      <c r="A7" s="34" t="s">
        <v>74</v>
      </c>
      <c r="B7" s="27">
        <v>32863600</v>
      </c>
      <c r="C7" s="27">
        <v>33585333</v>
      </c>
      <c r="D7" s="27">
        <v>33585333</v>
      </c>
      <c r="E7" s="50">
        <f t="shared" si="0"/>
        <v>1</v>
      </c>
    </row>
    <row r="8" spans="1:5" ht="15">
      <c r="A8" s="34" t="s">
        <v>75</v>
      </c>
      <c r="B8" s="27">
        <v>74818337</v>
      </c>
      <c r="C8" s="27">
        <v>76883255</v>
      </c>
      <c r="D8" s="27">
        <v>76883255</v>
      </c>
      <c r="E8" s="50">
        <f t="shared" si="0"/>
        <v>1</v>
      </c>
    </row>
    <row r="9" spans="1:5" ht="15">
      <c r="A9" s="34" t="s">
        <v>76</v>
      </c>
      <c r="B9" s="27">
        <v>3091680</v>
      </c>
      <c r="C9" s="27">
        <v>3091680</v>
      </c>
      <c r="D9" s="27">
        <v>3091680</v>
      </c>
      <c r="E9" s="50">
        <f t="shared" si="0"/>
        <v>1</v>
      </c>
    </row>
    <row r="10" spans="1:8" ht="15">
      <c r="A10" s="34" t="s">
        <v>465</v>
      </c>
      <c r="B10" s="27">
        <v>11150345</v>
      </c>
      <c r="C10" s="27">
        <v>5738974</v>
      </c>
      <c r="D10" s="27">
        <v>5738974</v>
      </c>
      <c r="E10" s="50">
        <f t="shared" si="0"/>
        <v>1</v>
      </c>
      <c r="G10" s="29"/>
      <c r="H10" s="29"/>
    </row>
    <row r="11" spans="1:5" ht="15">
      <c r="A11" s="34" t="s">
        <v>459</v>
      </c>
      <c r="B11" s="27">
        <v>0</v>
      </c>
      <c r="C11" s="27">
        <v>0</v>
      </c>
      <c r="D11" s="27">
        <v>0</v>
      </c>
      <c r="E11" s="50"/>
    </row>
    <row r="12" spans="1:5" ht="15.75">
      <c r="A12" s="5" t="s">
        <v>83</v>
      </c>
      <c r="B12" s="32">
        <f>SUM(B6:B11)</f>
        <v>205604000</v>
      </c>
      <c r="C12" s="32">
        <f>SUM(C6:C11)</f>
        <v>206316423</v>
      </c>
      <c r="D12" s="32">
        <f>SUM(D6:D11)</f>
        <v>206316423</v>
      </c>
      <c r="E12" s="50">
        <f t="shared" si="0"/>
        <v>1</v>
      </c>
    </row>
    <row r="13" spans="1:5" ht="15.75">
      <c r="A13" s="34" t="s">
        <v>77</v>
      </c>
      <c r="B13" s="32">
        <v>59290000</v>
      </c>
      <c r="C13" s="32">
        <v>142677944</v>
      </c>
      <c r="D13" s="32">
        <v>142677944</v>
      </c>
      <c r="E13" s="50">
        <f t="shared" si="0"/>
        <v>1</v>
      </c>
    </row>
    <row r="14" spans="1:5" ht="15">
      <c r="A14" s="78" t="s">
        <v>78</v>
      </c>
      <c r="B14" s="27"/>
      <c r="C14" s="27"/>
      <c r="D14" s="27">
        <v>696947</v>
      </c>
      <c r="E14" s="50"/>
    </row>
    <row r="15" spans="1:7" ht="15">
      <c r="A15" s="78" t="s">
        <v>79</v>
      </c>
      <c r="B15" s="27"/>
      <c r="C15" s="27"/>
      <c r="D15" s="27">
        <v>24876184</v>
      </c>
      <c r="E15" s="50"/>
      <c r="G15" s="29"/>
    </row>
    <row r="16" spans="1:7" ht="15">
      <c r="A16" s="78" t="s">
        <v>80</v>
      </c>
      <c r="B16" s="27"/>
      <c r="C16" s="27"/>
      <c r="D16" s="27">
        <v>6538900</v>
      </c>
      <c r="E16" s="50"/>
      <c r="G16" s="29"/>
    </row>
    <row r="17" spans="1:5" ht="15">
      <c r="A17" s="78" t="s">
        <v>81</v>
      </c>
      <c r="B17" s="27"/>
      <c r="C17" s="27"/>
      <c r="D17" s="27">
        <v>110565913</v>
      </c>
      <c r="E17" s="50"/>
    </row>
    <row r="18" spans="1:5" ht="15">
      <c r="A18" s="78" t="s">
        <v>82</v>
      </c>
      <c r="B18" s="27"/>
      <c r="C18" s="27"/>
      <c r="D18" s="27">
        <v>0</v>
      </c>
      <c r="E18" s="50"/>
    </row>
    <row r="19" spans="1:7" ht="15.75">
      <c r="A19" s="5" t="s">
        <v>84</v>
      </c>
      <c r="B19" s="74">
        <f>B12+B13</f>
        <v>264894000</v>
      </c>
      <c r="C19" s="74">
        <f>C12+C13</f>
        <v>348994367</v>
      </c>
      <c r="D19" s="74">
        <f>D12+D13</f>
        <v>348994367</v>
      </c>
      <c r="E19" s="50">
        <f t="shared" si="0"/>
        <v>1</v>
      </c>
      <c r="G19" s="74"/>
    </row>
    <row r="20" spans="1:5" ht="15">
      <c r="A20" s="34" t="s">
        <v>85</v>
      </c>
      <c r="B20" s="27"/>
      <c r="C20" s="27"/>
      <c r="D20" s="27"/>
      <c r="E20" s="50"/>
    </row>
    <row r="21" spans="1:7" ht="15">
      <c r="A21" s="34" t="s">
        <v>86</v>
      </c>
      <c r="B21" s="27"/>
      <c r="C21" s="27"/>
      <c r="D21" s="27"/>
      <c r="E21" s="50"/>
      <c r="G21" s="29"/>
    </row>
    <row r="22" spans="1:5" ht="15">
      <c r="A22" s="78" t="s">
        <v>87</v>
      </c>
      <c r="B22" s="27"/>
      <c r="C22" s="27"/>
      <c r="D22" s="27">
        <v>0</v>
      </c>
      <c r="E22" s="50"/>
    </row>
    <row r="23" spans="1:5" ht="15.75">
      <c r="A23" s="5" t="s">
        <v>88</v>
      </c>
      <c r="B23" s="32">
        <f>B20+B21</f>
        <v>0</v>
      </c>
      <c r="C23" s="32">
        <f>C20+C21</f>
        <v>0</v>
      </c>
      <c r="D23" s="32">
        <f>D20+D21</f>
        <v>0</v>
      </c>
      <c r="E23" s="50"/>
    </row>
    <row r="24" spans="1:5" ht="15">
      <c r="A24" s="34" t="s">
        <v>90</v>
      </c>
      <c r="B24" s="27">
        <v>4335000</v>
      </c>
      <c r="C24" s="27">
        <v>3728885</v>
      </c>
      <c r="D24" s="27">
        <v>3728885</v>
      </c>
      <c r="E24" s="50">
        <f t="shared" si="0"/>
        <v>1</v>
      </c>
    </row>
    <row r="25" spans="1:5" ht="15">
      <c r="A25" s="34" t="s">
        <v>91</v>
      </c>
      <c r="B25" s="27">
        <v>10130000</v>
      </c>
      <c r="C25" s="27">
        <v>14029735</v>
      </c>
      <c r="D25" s="27">
        <v>14029735</v>
      </c>
      <c r="E25" s="50">
        <f t="shared" si="0"/>
        <v>1</v>
      </c>
    </row>
    <row r="26" spans="1:5" ht="15">
      <c r="A26" s="34" t="s">
        <v>92</v>
      </c>
      <c r="B26" s="27">
        <v>4500000</v>
      </c>
      <c r="C26" s="27">
        <v>4300933</v>
      </c>
      <c r="D26" s="27">
        <v>4300933</v>
      </c>
      <c r="E26" s="50">
        <f t="shared" si="0"/>
        <v>1</v>
      </c>
    </row>
    <row r="27" spans="1:5" ht="15">
      <c r="A27" s="34" t="s">
        <v>93</v>
      </c>
      <c r="B27" s="27">
        <v>1535000</v>
      </c>
      <c r="C27" s="27">
        <v>784416</v>
      </c>
      <c r="D27" s="27">
        <v>784416</v>
      </c>
      <c r="E27" s="50">
        <f t="shared" si="0"/>
        <v>1</v>
      </c>
    </row>
    <row r="28" spans="1:5" ht="15.75">
      <c r="A28" s="5" t="s">
        <v>89</v>
      </c>
      <c r="B28" s="32">
        <f>SUM(B24:B27)</f>
        <v>20500000</v>
      </c>
      <c r="C28" s="32">
        <f>SUM(C24:C27)</f>
        <v>22843969</v>
      </c>
      <c r="D28" s="32">
        <f>SUM(D24:D27)</f>
        <v>22843969</v>
      </c>
      <c r="E28" s="50">
        <f t="shared" si="0"/>
        <v>1</v>
      </c>
    </row>
    <row r="29" spans="1:7" ht="15">
      <c r="A29" s="34" t="s">
        <v>94</v>
      </c>
      <c r="B29" s="27">
        <v>11811000</v>
      </c>
      <c r="C29" s="27">
        <v>15859040</v>
      </c>
      <c r="D29" s="27">
        <v>15859040</v>
      </c>
      <c r="E29" s="50">
        <f t="shared" si="0"/>
        <v>1</v>
      </c>
      <c r="G29" s="29"/>
    </row>
    <row r="30" spans="1:7" ht="15">
      <c r="A30" s="34" t="s">
        <v>95</v>
      </c>
      <c r="B30" s="27">
        <v>6487000</v>
      </c>
      <c r="C30" s="27">
        <v>20702498</v>
      </c>
      <c r="D30" s="27">
        <v>18602173</v>
      </c>
      <c r="E30" s="50">
        <f t="shared" si="0"/>
        <v>0.8985472670979125</v>
      </c>
      <c r="G30" s="29"/>
    </row>
    <row r="31" spans="1:7" ht="15">
      <c r="A31" s="34" t="s">
        <v>96</v>
      </c>
      <c r="B31" s="27">
        <v>1615000</v>
      </c>
      <c r="C31" s="27">
        <v>4012609</v>
      </c>
      <c r="D31" s="27">
        <v>4012609</v>
      </c>
      <c r="E31" s="50">
        <f t="shared" si="0"/>
        <v>1</v>
      </c>
      <c r="G31" s="29"/>
    </row>
    <row r="32" spans="1:7" ht="15">
      <c r="A32" s="34" t="s">
        <v>97</v>
      </c>
      <c r="B32" s="27">
        <v>5801718</v>
      </c>
      <c r="C32" s="27">
        <v>0</v>
      </c>
      <c r="D32" s="27">
        <v>0</v>
      </c>
      <c r="E32" s="50">
        <v>0</v>
      </c>
      <c r="G32" s="29"/>
    </row>
    <row r="33" spans="1:7" ht="15">
      <c r="A33" s="34" t="s">
        <v>268</v>
      </c>
      <c r="B33" s="27">
        <v>10764000</v>
      </c>
      <c r="C33" s="27">
        <v>8904388</v>
      </c>
      <c r="D33" s="27">
        <v>7090514</v>
      </c>
      <c r="E33" s="50">
        <f t="shared" si="0"/>
        <v>0.7962943663281519</v>
      </c>
      <c r="G33" s="29"/>
    </row>
    <row r="34" spans="1:7" ht="15">
      <c r="A34" s="34" t="s">
        <v>98</v>
      </c>
      <c r="B34" s="27">
        <v>9437000</v>
      </c>
      <c r="C34" s="27">
        <v>11931816</v>
      </c>
      <c r="D34" s="27">
        <v>9131197</v>
      </c>
      <c r="E34" s="50">
        <f t="shared" si="0"/>
        <v>0.765281412318125</v>
      </c>
      <c r="G34" s="29"/>
    </row>
    <row r="35" spans="1:7" ht="15">
      <c r="A35" s="34" t="s">
        <v>99</v>
      </c>
      <c r="B35" s="27">
        <v>0</v>
      </c>
      <c r="C35" s="27">
        <v>0</v>
      </c>
      <c r="D35" s="27">
        <v>0</v>
      </c>
      <c r="E35" s="50"/>
      <c r="G35" s="29"/>
    </row>
    <row r="36" spans="1:7" ht="15">
      <c r="A36" s="34" t="s">
        <v>269</v>
      </c>
      <c r="B36" s="27">
        <v>0</v>
      </c>
      <c r="C36" s="27">
        <v>87257</v>
      </c>
      <c r="D36" s="27">
        <v>87257</v>
      </c>
      <c r="E36" s="50">
        <f t="shared" si="0"/>
        <v>1</v>
      </c>
      <c r="G36" s="29"/>
    </row>
    <row r="37" spans="1:7" ht="15">
      <c r="A37" s="34" t="s">
        <v>270</v>
      </c>
      <c r="B37" s="27">
        <v>0</v>
      </c>
      <c r="C37" s="27">
        <v>0</v>
      </c>
      <c r="D37" s="27">
        <v>0</v>
      </c>
      <c r="E37" s="50"/>
      <c r="G37" s="29"/>
    </row>
    <row r="38" spans="1:7" ht="15">
      <c r="A38" s="34" t="s">
        <v>472</v>
      </c>
      <c r="B38" s="27">
        <v>0</v>
      </c>
      <c r="C38" s="27">
        <v>3574463</v>
      </c>
      <c r="D38" s="27">
        <v>3574463</v>
      </c>
      <c r="E38" s="50">
        <f t="shared" si="0"/>
        <v>1</v>
      </c>
      <c r="G38" s="29"/>
    </row>
    <row r="39" spans="1:7" ht="15.75">
      <c r="A39" s="5" t="s">
        <v>100</v>
      </c>
      <c r="B39" s="32">
        <f>SUM(B29:B38)</f>
        <v>45915718</v>
      </c>
      <c r="C39" s="32">
        <f>SUM(C29:C38)</f>
        <v>65072071</v>
      </c>
      <c r="D39" s="32">
        <f>SUM(D29:D38)</f>
        <v>58357253</v>
      </c>
      <c r="E39" s="50">
        <f t="shared" si="0"/>
        <v>0.896809523704878</v>
      </c>
      <c r="G39" s="29"/>
    </row>
    <row r="40" spans="1:5" ht="15">
      <c r="A40" s="34" t="s">
        <v>102</v>
      </c>
      <c r="B40" s="27">
        <v>0</v>
      </c>
      <c r="C40" s="27">
        <v>500005</v>
      </c>
      <c r="D40" s="27">
        <v>500005</v>
      </c>
      <c r="E40" s="50">
        <v>0</v>
      </c>
    </row>
    <row r="41" spans="1:5" ht="15.75">
      <c r="A41" s="5" t="s">
        <v>101</v>
      </c>
      <c r="B41" s="32">
        <f>SUM(B40)</f>
        <v>0</v>
      </c>
      <c r="C41" s="32">
        <f>SUM(C40)</f>
        <v>500005</v>
      </c>
      <c r="D41" s="32">
        <f>SUM(D40)</f>
        <v>500005</v>
      </c>
      <c r="E41" s="50">
        <v>0</v>
      </c>
    </row>
    <row r="42" spans="1:5" ht="15">
      <c r="A42" s="34" t="s">
        <v>103</v>
      </c>
      <c r="B42" s="27">
        <v>0</v>
      </c>
      <c r="C42" s="27">
        <v>7251350</v>
      </c>
      <c r="D42" s="27">
        <v>7251350</v>
      </c>
      <c r="E42" s="50">
        <v>0</v>
      </c>
    </row>
    <row r="43" spans="1:5" ht="15">
      <c r="A43" s="78" t="s">
        <v>104</v>
      </c>
      <c r="B43" s="27"/>
      <c r="C43" s="27"/>
      <c r="D43" s="27">
        <v>0</v>
      </c>
      <c r="E43" s="50">
        <v>0</v>
      </c>
    </row>
    <row r="44" spans="1:5" ht="15">
      <c r="A44" s="78" t="s">
        <v>105</v>
      </c>
      <c r="B44" s="27"/>
      <c r="C44" s="27"/>
      <c r="D44" s="27">
        <v>7251350</v>
      </c>
      <c r="E44" s="50">
        <v>0</v>
      </c>
    </row>
    <row r="45" spans="1:5" ht="15.75">
      <c r="A45" s="5" t="s">
        <v>106</v>
      </c>
      <c r="B45" s="32">
        <f>B42</f>
        <v>0</v>
      </c>
      <c r="C45" s="32">
        <f>C42</f>
        <v>7251350</v>
      </c>
      <c r="D45" s="32">
        <f>D42</f>
        <v>7251350</v>
      </c>
      <c r="E45" s="50">
        <v>0</v>
      </c>
    </row>
    <row r="46" spans="1:5" ht="15">
      <c r="A46" s="34" t="s">
        <v>107</v>
      </c>
      <c r="B46" s="27">
        <v>4256000</v>
      </c>
      <c r="C46" s="27">
        <v>3000000</v>
      </c>
      <c r="D46" s="27">
        <v>3000000</v>
      </c>
      <c r="E46" s="50">
        <f t="shared" si="0"/>
        <v>1</v>
      </c>
    </row>
    <row r="47" spans="1:5" ht="15.75">
      <c r="A47" s="5" t="s">
        <v>108</v>
      </c>
      <c r="B47" s="32">
        <f>B46</f>
        <v>4256000</v>
      </c>
      <c r="C47" s="32">
        <f>C46</f>
        <v>3000000</v>
      </c>
      <c r="D47" s="32">
        <f>D46</f>
        <v>3000000</v>
      </c>
      <c r="E47" s="50">
        <f t="shared" si="0"/>
        <v>1</v>
      </c>
    </row>
    <row r="48" spans="1:5" ht="15">
      <c r="A48" s="34" t="s">
        <v>109</v>
      </c>
      <c r="B48" s="45">
        <v>46110000</v>
      </c>
      <c r="C48" s="45">
        <v>71237553</v>
      </c>
      <c r="D48" s="45">
        <v>71237553</v>
      </c>
      <c r="E48" s="50">
        <f t="shared" si="0"/>
        <v>1</v>
      </c>
    </row>
    <row r="49" spans="1:5" ht="15">
      <c r="A49" s="34" t="s">
        <v>110</v>
      </c>
      <c r="B49" s="45">
        <v>0</v>
      </c>
      <c r="C49" s="45">
        <v>7226738</v>
      </c>
      <c r="D49" s="45">
        <v>7226738</v>
      </c>
      <c r="E49" s="50">
        <f t="shared" si="0"/>
        <v>1</v>
      </c>
    </row>
    <row r="50" spans="1:5" ht="15">
      <c r="A50" s="34" t="s">
        <v>111</v>
      </c>
      <c r="B50" s="45">
        <v>147555400</v>
      </c>
      <c r="C50" s="45">
        <v>160049725</v>
      </c>
      <c r="D50" s="45">
        <v>143016157</v>
      </c>
      <c r="E50" s="50">
        <f t="shared" si="0"/>
        <v>0.8935732754304951</v>
      </c>
    </row>
    <row r="51" spans="1:5" ht="15">
      <c r="A51" s="34" t="s">
        <v>112</v>
      </c>
      <c r="B51" s="45">
        <v>0</v>
      </c>
      <c r="C51" s="45">
        <v>0</v>
      </c>
      <c r="D51" s="45">
        <v>0</v>
      </c>
      <c r="E51" s="50"/>
    </row>
    <row r="52" spans="1:5" ht="15">
      <c r="A52" s="73"/>
      <c r="B52" s="27"/>
      <c r="C52" s="27"/>
      <c r="D52" s="27"/>
      <c r="E52" s="50"/>
    </row>
    <row r="53" spans="1:5" ht="15">
      <c r="A53" s="73"/>
      <c r="B53" s="27"/>
      <c r="C53" s="27"/>
      <c r="D53" s="27"/>
      <c r="E53" s="50"/>
    </row>
    <row r="54" spans="1:5" ht="22.5" customHeight="1">
      <c r="A54" s="28" t="s">
        <v>36</v>
      </c>
      <c r="B54" s="32">
        <f>B19+B23+B28+B39+B45+B47+B41+B48+B49+B50+B51</f>
        <v>529231118</v>
      </c>
      <c r="C54" s="32">
        <f>C19+C23+C28+C39+C45+C47+C41+C48+C49+C50+C51</f>
        <v>686175778</v>
      </c>
      <c r="D54" s="32">
        <f>D19+D23+D28+D39+D45+D47+D41+D48+D49+D50+D51</f>
        <v>662427392</v>
      </c>
      <c r="E54" s="50">
        <f>D54/C54</f>
        <v>0.9653902297903614</v>
      </c>
    </row>
  </sheetData>
  <sheetProtection/>
  <mergeCells count="3">
    <mergeCell ref="A2:D2"/>
    <mergeCell ref="A3:D3"/>
    <mergeCell ref="A4:D4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Roman,Normál"&amp;12beszámoló 2009.&amp;R&amp;"Times New Roman,Normál"&amp;12&amp;P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33.8515625" style="0" customWidth="1"/>
    <col min="2" max="2" width="14.7109375" style="0" bestFit="1" customWidth="1"/>
    <col min="3" max="3" width="16.28125" style="8" bestFit="1" customWidth="1"/>
    <col min="4" max="4" width="14.7109375" style="8" bestFit="1" customWidth="1"/>
    <col min="5" max="5" width="8.140625" style="0" customWidth="1"/>
  </cols>
  <sheetData>
    <row r="1" spans="1:4" ht="15">
      <c r="A1" s="26" t="s">
        <v>747</v>
      </c>
      <c r="B1" s="29"/>
      <c r="C1" s="29"/>
      <c r="D1" s="49" t="s">
        <v>182</v>
      </c>
    </row>
    <row r="2" spans="1:4" ht="15.75">
      <c r="A2" s="352" t="s">
        <v>267</v>
      </c>
      <c r="B2" s="352"/>
      <c r="C2" s="352"/>
      <c r="D2" s="352"/>
    </row>
    <row r="3" spans="1:4" ht="15.75">
      <c r="A3" s="352" t="s">
        <v>466</v>
      </c>
      <c r="B3" s="352"/>
      <c r="C3" s="352"/>
      <c r="D3" s="352"/>
    </row>
    <row r="4" spans="1:4" ht="15.75">
      <c r="A4" s="352" t="s">
        <v>181</v>
      </c>
      <c r="B4" s="352"/>
      <c r="C4" s="352"/>
      <c r="D4" s="352"/>
    </row>
    <row r="5" ht="12.75">
      <c r="D5" s="8" t="s">
        <v>526</v>
      </c>
    </row>
    <row r="6" spans="1:5" ht="13.5" customHeight="1">
      <c r="A6" s="353" t="s">
        <v>4</v>
      </c>
      <c r="B6" s="63" t="s">
        <v>54</v>
      </c>
      <c r="C6" s="63" t="s">
        <v>55</v>
      </c>
      <c r="D6" s="354" t="s">
        <v>17</v>
      </c>
      <c r="E6" s="53"/>
    </row>
    <row r="7" spans="1:5" ht="12.75">
      <c r="A7" s="353"/>
      <c r="B7" s="355" t="s">
        <v>56</v>
      </c>
      <c r="C7" s="355"/>
      <c r="D7" s="354"/>
      <c r="E7" s="102" t="s">
        <v>18</v>
      </c>
    </row>
    <row r="8" spans="1:5" ht="12.75">
      <c r="A8" s="4">
        <v>2</v>
      </c>
      <c r="B8" s="64">
        <v>3</v>
      </c>
      <c r="C8" s="64">
        <v>4</v>
      </c>
      <c r="D8" s="96">
        <v>5</v>
      </c>
      <c r="E8" s="53"/>
    </row>
    <row r="9" spans="1:5" ht="12.75">
      <c r="A9" s="65" t="s">
        <v>140</v>
      </c>
      <c r="B9" s="71">
        <v>156948000</v>
      </c>
      <c r="C9" s="71">
        <v>238637802</v>
      </c>
      <c r="D9" s="97">
        <v>196915880</v>
      </c>
      <c r="E9" s="103">
        <f>D9/C9*100</f>
        <v>82.51663330355348</v>
      </c>
    </row>
    <row r="10" spans="1:5" ht="12.75">
      <c r="A10" s="65" t="s">
        <v>271</v>
      </c>
      <c r="B10" s="71">
        <v>0</v>
      </c>
      <c r="C10" s="71">
        <v>154220</v>
      </c>
      <c r="D10" s="97">
        <v>154220</v>
      </c>
      <c r="E10" s="103">
        <f>D10/C10*100</f>
        <v>100</v>
      </c>
    </row>
    <row r="11" spans="1:5" ht="12.75">
      <c r="A11" s="65" t="s">
        <v>272</v>
      </c>
      <c r="B11" s="71">
        <v>0</v>
      </c>
      <c r="C11" s="71">
        <v>1025458</v>
      </c>
      <c r="D11" s="97">
        <v>1025458</v>
      </c>
      <c r="E11" s="103">
        <f aca="true" t="shared" si="0" ref="E11:E73">D11/C11*100</f>
        <v>100</v>
      </c>
    </row>
    <row r="12" spans="1:5" ht="12.75">
      <c r="A12" s="65" t="s">
        <v>141</v>
      </c>
      <c r="B12" s="71">
        <v>0</v>
      </c>
      <c r="C12" s="71">
        <v>644355</v>
      </c>
      <c r="D12" s="97">
        <v>644355</v>
      </c>
      <c r="E12" s="103"/>
    </row>
    <row r="13" spans="1:5" ht="12.75">
      <c r="A13" s="65" t="s">
        <v>142</v>
      </c>
      <c r="B13" s="71">
        <v>3195000</v>
      </c>
      <c r="C13" s="71">
        <v>2605200</v>
      </c>
      <c r="D13" s="97">
        <v>2331200</v>
      </c>
      <c r="E13" s="103">
        <f t="shared" si="0"/>
        <v>89.48257331490865</v>
      </c>
    </row>
    <row r="14" spans="1:5" ht="12.75">
      <c r="A14" s="65" t="s">
        <v>143</v>
      </c>
      <c r="B14" s="71">
        <v>320000</v>
      </c>
      <c r="C14" s="71">
        <v>725551</v>
      </c>
      <c r="D14" s="97">
        <v>413707</v>
      </c>
      <c r="E14" s="103">
        <f t="shared" si="0"/>
        <v>57.01969951113016</v>
      </c>
    </row>
    <row r="15" spans="1:5" ht="12.75">
      <c r="A15" s="88" t="s">
        <v>145</v>
      </c>
      <c r="B15" s="89">
        <v>0</v>
      </c>
      <c r="C15" s="8">
        <v>0</v>
      </c>
      <c r="D15" s="8">
        <v>0</v>
      </c>
      <c r="E15" s="103"/>
    </row>
    <row r="16" spans="1:5" ht="12.75">
      <c r="A16" s="88" t="s">
        <v>273</v>
      </c>
      <c r="B16" s="89">
        <v>0</v>
      </c>
      <c r="C16" s="8">
        <v>16791397</v>
      </c>
      <c r="D16" s="8">
        <v>16616168</v>
      </c>
      <c r="E16" s="103">
        <f t="shared" si="0"/>
        <v>98.95643584628485</v>
      </c>
    </row>
    <row r="17" spans="1:5" ht="12.75">
      <c r="A17" s="67" t="s">
        <v>144</v>
      </c>
      <c r="B17" s="90">
        <f>SUM(B9:B16)</f>
        <v>160463000</v>
      </c>
      <c r="C17" s="90">
        <f>SUM(C9:C16)</f>
        <v>260583983</v>
      </c>
      <c r="D17" s="90">
        <f>SUM(D9:D16)</f>
        <v>218100988</v>
      </c>
      <c r="E17" s="103">
        <f t="shared" si="0"/>
        <v>83.69700450852345</v>
      </c>
    </row>
    <row r="18" spans="1:5" ht="12.75">
      <c r="A18" s="65" t="s">
        <v>146</v>
      </c>
      <c r="B18" s="91">
        <v>5623000</v>
      </c>
      <c r="C18" s="91">
        <v>6684406</v>
      </c>
      <c r="D18" s="98">
        <v>6684406</v>
      </c>
      <c r="E18" s="103">
        <f t="shared" si="0"/>
        <v>100</v>
      </c>
    </row>
    <row r="19" spans="1:5" ht="12.75">
      <c r="A19" s="65" t="s">
        <v>147</v>
      </c>
      <c r="B19" s="91">
        <v>4583000</v>
      </c>
      <c r="C19" s="91">
        <v>4681090</v>
      </c>
      <c r="D19" s="98">
        <v>4432690</v>
      </c>
      <c r="E19" s="103">
        <f t="shared" si="0"/>
        <v>94.69354359775181</v>
      </c>
    </row>
    <row r="20" spans="1:5" ht="12.75">
      <c r="A20" s="65" t="s">
        <v>148</v>
      </c>
      <c r="B20" s="91">
        <v>0</v>
      </c>
      <c r="C20" s="91">
        <v>1042692</v>
      </c>
      <c r="D20" s="98">
        <v>1042692</v>
      </c>
      <c r="E20" s="103">
        <f t="shared" si="0"/>
        <v>100</v>
      </c>
    </row>
    <row r="21" spans="1:5" ht="12.75">
      <c r="A21" s="67" t="s">
        <v>133</v>
      </c>
      <c r="B21" s="72">
        <f>SUM(B18:B20)</f>
        <v>10206000</v>
      </c>
      <c r="C21" s="72">
        <f>SUM(C18:C20)</f>
        <v>12408188</v>
      </c>
      <c r="D21" s="99">
        <f>SUM(D18:D20)</f>
        <v>12159788</v>
      </c>
      <c r="E21" s="103">
        <f t="shared" si="0"/>
        <v>97.99809609590055</v>
      </c>
    </row>
    <row r="22" ht="12.75">
      <c r="E22" s="103"/>
    </row>
    <row r="23" spans="1:5" ht="25.5">
      <c r="A23" s="87" t="s">
        <v>149</v>
      </c>
      <c r="B23" s="72">
        <f>B17+B21</f>
        <v>170669000</v>
      </c>
      <c r="C23" s="72">
        <f>C17+C21</f>
        <v>272992171</v>
      </c>
      <c r="D23" s="99">
        <f>D17+D21</f>
        <v>230260776</v>
      </c>
      <c r="E23" s="103">
        <f t="shared" si="0"/>
        <v>84.34702546836041</v>
      </c>
    </row>
    <row r="24" spans="1:5" ht="25.5">
      <c r="A24" s="87" t="s">
        <v>134</v>
      </c>
      <c r="B24" s="72">
        <v>39699400</v>
      </c>
      <c r="C24" s="72">
        <v>54261318</v>
      </c>
      <c r="D24" s="99">
        <v>46640494</v>
      </c>
      <c r="E24" s="103">
        <f t="shared" si="0"/>
        <v>85.9553282505965</v>
      </c>
    </row>
    <row r="25" spans="1:5" ht="12.75">
      <c r="A25" s="66" t="s">
        <v>150</v>
      </c>
      <c r="B25" s="92">
        <v>17817000</v>
      </c>
      <c r="C25" s="92">
        <v>1797786</v>
      </c>
      <c r="D25" s="100">
        <v>182990</v>
      </c>
      <c r="E25" s="103">
        <f t="shared" si="0"/>
        <v>10.178630827028357</v>
      </c>
    </row>
    <row r="26" spans="1:5" ht="25.5">
      <c r="A26" s="66" t="s">
        <v>151</v>
      </c>
      <c r="B26" s="92">
        <v>8832000</v>
      </c>
      <c r="C26" s="92">
        <v>30013150</v>
      </c>
      <c r="D26" s="100">
        <v>30007740</v>
      </c>
      <c r="E26" s="103">
        <f t="shared" si="0"/>
        <v>99.98197456781445</v>
      </c>
    </row>
    <row r="27" spans="1:5" ht="12.75">
      <c r="A27" s="87" t="s">
        <v>135</v>
      </c>
      <c r="B27" s="72">
        <f>SUM(B25:B26)</f>
        <v>26649000</v>
      </c>
      <c r="C27" s="72">
        <f>SUM(C25:C26)</f>
        <v>31810936</v>
      </c>
      <c r="D27" s="99">
        <f>SUM(D25:D26)</f>
        <v>30190730</v>
      </c>
      <c r="E27" s="103">
        <f t="shared" si="0"/>
        <v>94.90676413922557</v>
      </c>
    </row>
    <row r="28" spans="1:5" ht="25.5">
      <c r="A28" s="66" t="s">
        <v>152</v>
      </c>
      <c r="B28" s="92">
        <v>2460000</v>
      </c>
      <c r="C28" s="92">
        <v>1026960</v>
      </c>
      <c r="D28" s="100">
        <v>831904</v>
      </c>
      <c r="E28" s="103">
        <f t="shared" si="0"/>
        <v>81.00646568512893</v>
      </c>
    </row>
    <row r="29" spans="1:5" ht="25.5">
      <c r="A29" s="66" t="s">
        <v>274</v>
      </c>
      <c r="B29" s="92">
        <v>0</v>
      </c>
      <c r="C29" s="92">
        <v>870302</v>
      </c>
      <c r="D29" s="100">
        <v>870302</v>
      </c>
      <c r="E29" s="103">
        <f t="shared" si="0"/>
        <v>100</v>
      </c>
    </row>
    <row r="30" spans="1:5" ht="12.75">
      <c r="A30" s="67" t="s">
        <v>136</v>
      </c>
      <c r="B30" s="72">
        <f>SUM(B28:B29)</f>
        <v>2460000</v>
      </c>
      <c r="C30" s="72">
        <f>SUM(C28:C29)</f>
        <v>1897262</v>
      </c>
      <c r="D30" s="72">
        <f>SUM(D28:D29)</f>
        <v>1702206</v>
      </c>
      <c r="E30" s="103">
        <f t="shared" si="0"/>
        <v>89.71907938914077</v>
      </c>
    </row>
    <row r="31" spans="1:5" ht="12.75">
      <c r="A31" s="65" t="s">
        <v>153</v>
      </c>
      <c r="B31" s="92">
        <v>21318000</v>
      </c>
      <c r="C31" s="92">
        <v>19966378</v>
      </c>
      <c r="D31" s="100">
        <v>16666233</v>
      </c>
      <c r="E31" s="103">
        <f t="shared" si="0"/>
        <v>83.47148892002345</v>
      </c>
    </row>
    <row r="32" spans="1:5" ht="12.75">
      <c r="A32" s="65" t="s">
        <v>154</v>
      </c>
      <c r="B32" s="92">
        <v>21950000</v>
      </c>
      <c r="C32" s="92">
        <v>22358348</v>
      </c>
      <c r="D32" s="100">
        <v>22358348</v>
      </c>
      <c r="E32" s="103">
        <f t="shared" si="0"/>
        <v>100</v>
      </c>
    </row>
    <row r="33" spans="1:5" ht="12.75">
      <c r="A33" s="65" t="s">
        <v>275</v>
      </c>
      <c r="B33" s="92">
        <v>5465000</v>
      </c>
      <c r="C33" s="92">
        <v>3625891</v>
      </c>
      <c r="D33" s="100">
        <v>3595891</v>
      </c>
      <c r="E33" s="103">
        <f t="shared" si="0"/>
        <v>99.1726171580999</v>
      </c>
    </row>
    <row r="34" spans="1:5" ht="12.75">
      <c r="A34" s="65" t="s">
        <v>155</v>
      </c>
      <c r="B34" s="92">
        <v>4720000</v>
      </c>
      <c r="C34" s="92">
        <v>4904812</v>
      </c>
      <c r="D34" s="100">
        <v>4658729</v>
      </c>
      <c r="E34" s="103">
        <f t="shared" si="0"/>
        <v>94.98282502978708</v>
      </c>
    </row>
    <row r="35" spans="1:5" ht="12.75">
      <c r="A35" s="65" t="s">
        <v>156</v>
      </c>
      <c r="B35" s="92">
        <v>0</v>
      </c>
      <c r="C35" s="92">
        <v>0</v>
      </c>
      <c r="D35" s="100">
        <v>0</v>
      </c>
      <c r="E35" s="103"/>
    </row>
    <row r="36" spans="1:5" ht="12.75">
      <c r="A36" s="65" t="s">
        <v>157</v>
      </c>
      <c r="B36" s="92">
        <v>15943000</v>
      </c>
      <c r="C36" s="92">
        <v>13769611</v>
      </c>
      <c r="D36" s="100">
        <v>13105105</v>
      </c>
      <c r="E36" s="103">
        <f t="shared" si="0"/>
        <v>95.17411203555423</v>
      </c>
    </row>
    <row r="37" spans="1:5" ht="12.75">
      <c r="A37" s="65" t="s">
        <v>158</v>
      </c>
      <c r="B37" s="92">
        <v>13830000</v>
      </c>
      <c r="C37" s="92">
        <v>16645763</v>
      </c>
      <c r="D37" s="100">
        <v>16645763</v>
      </c>
      <c r="E37" s="103">
        <f t="shared" si="0"/>
        <v>100</v>
      </c>
    </row>
    <row r="38" spans="1:5" ht="12.75">
      <c r="A38" s="67" t="s">
        <v>137</v>
      </c>
      <c r="B38" s="72">
        <f>SUM(B31:B37)</f>
        <v>83226000</v>
      </c>
      <c r="C38" s="72">
        <f>SUM(C31:C37)</f>
        <v>81270803</v>
      </c>
      <c r="D38" s="99">
        <f>SUM(D31:D37)</f>
        <v>77030069</v>
      </c>
      <c r="E38" s="103">
        <f t="shared" si="0"/>
        <v>94.781971084991</v>
      </c>
    </row>
    <row r="39" spans="1:5" ht="12.75">
      <c r="A39" s="65" t="s">
        <v>159</v>
      </c>
      <c r="B39" s="92">
        <v>200000</v>
      </c>
      <c r="C39" s="92">
        <v>461400</v>
      </c>
      <c r="D39" s="100">
        <v>271400</v>
      </c>
      <c r="E39" s="103">
        <f t="shared" si="0"/>
        <v>58.820979627221504</v>
      </c>
    </row>
    <row r="40" spans="1:5" ht="12.75">
      <c r="A40" s="65" t="s">
        <v>276</v>
      </c>
      <c r="B40" s="92">
        <v>240000</v>
      </c>
      <c r="C40" s="92">
        <v>185000</v>
      </c>
      <c r="D40" s="100">
        <v>0</v>
      </c>
      <c r="E40" s="103">
        <f t="shared" si="0"/>
        <v>0</v>
      </c>
    </row>
    <row r="41" spans="1:5" ht="12.75">
      <c r="A41" s="67" t="s">
        <v>138</v>
      </c>
      <c r="B41" s="72">
        <f>SUM(B39:B40)</f>
        <v>440000</v>
      </c>
      <c r="C41" s="72">
        <f>SUM(C39:C40)</f>
        <v>646400</v>
      </c>
      <c r="D41" s="72">
        <f>SUM(D39:D40)</f>
        <v>271400</v>
      </c>
      <c r="E41" s="103">
        <f t="shared" si="0"/>
        <v>41.98638613861386</v>
      </c>
    </row>
    <row r="42" spans="1:5" ht="12.75">
      <c r="A42" s="88" t="s">
        <v>160</v>
      </c>
      <c r="B42" s="93">
        <v>23546000</v>
      </c>
      <c r="C42" s="94">
        <v>24937147</v>
      </c>
      <c r="D42" s="94">
        <v>24658326</v>
      </c>
      <c r="E42" s="103">
        <f t="shared" si="0"/>
        <v>98.88190497493558</v>
      </c>
    </row>
    <row r="43" spans="1:5" ht="12.75">
      <c r="A43" s="148" t="s">
        <v>161</v>
      </c>
      <c r="B43" s="149">
        <v>0</v>
      </c>
      <c r="C43" s="149">
        <v>936000</v>
      </c>
      <c r="D43" s="150">
        <v>926000</v>
      </c>
      <c r="E43" s="151">
        <f t="shared" si="0"/>
        <v>98.93162393162393</v>
      </c>
    </row>
    <row r="44" spans="1:5" ht="12.75">
      <c r="A44" s="156" t="s">
        <v>277</v>
      </c>
      <c r="B44" s="157">
        <v>0</v>
      </c>
      <c r="C44" s="102">
        <v>256771</v>
      </c>
      <c r="D44" s="102">
        <v>242111</v>
      </c>
      <c r="E44" s="158">
        <f t="shared" si="0"/>
        <v>94.29063250912291</v>
      </c>
    </row>
    <row r="45" spans="1:5" ht="12.75">
      <c r="A45" s="156" t="s">
        <v>278</v>
      </c>
      <c r="B45" s="157">
        <v>1565000</v>
      </c>
      <c r="C45" s="102">
        <v>36032</v>
      </c>
      <c r="D45" s="102">
        <v>36032</v>
      </c>
      <c r="E45" s="158">
        <f t="shared" si="0"/>
        <v>100</v>
      </c>
    </row>
    <row r="46" spans="1:5" ht="12.75">
      <c r="A46" s="152" t="s">
        <v>162</v>
      </c>
      <c r="B46" s="153">
        <v>1269318</v>
      </c>
      <c r="C46" s="153">
        <v>1953640</v>
      </c>
      <c r="D46" s="154">
        <v>1877781</v>
      </c>
      <c r="E46" s="155">
        <f>D46/C46*100</f>
        <v>96.11704305808645</v>
      </c>
    </row>
    <row r="47" spans="1:5" ht="25.5">
      <c r="A47" s="87" t="s">
        <v>139</v>
      </c>
      <c r="B47" s="72">
        <f>SUM(B42:B46)</f>
        <v>26380318</v>
      </c>
      <c r="C47" s="72">
        <f>SUM(C42:C46)</f>
        <v>28119590</v>
      </c>
      <c r="D47" s="99">
        <f>SUM(D42:D46)</f>
        <v>27740250</v>
      </c>
      <c r="E47" s="103">
        <f t="shared" si="0"/>
        <v>98.65097606330676</v>
      </c>
    </row>
    <row r="48" spans="1:5" ht="12.75">
      <c r="A48" s="87" t="s">
        <v>163</v>
      </c>
      <c r="B48" s="72">
        <f>B27+B30+B38+B41+B47</f>
        <v>139155318</v>
      </c>
      <c r="C48" s="72">
        <f>C27+C30+C38+C41+C47</f>
        <v>143744991</v>
      </c>
      <c r="D48" s="99">
        <f>D27+D30+D38+D41+D47</f>
        <v>136934655</v>
      </c>
      <c r="E48" s="103">
        <f t="shared" si="0"/>
        <v>95.2622098671946</v>
      </c>
    </row>
    <row r="49" spans="1:5" ht="12.75">
      <c r="A49" s="67" t="s">
        <v>164</v>
      </c>
      <c r="B49" s="72">
        <v>10870000</v>
      </c>
      <c r="C49" s="72">
        <v>10972510</v>
      </c>
      <c r="D49" s="99">
        <v>10972510</v>
      </c>
      <c r="E49" s="103">
        <f t="shared" si="0"/>
        <v>100</v>
      </c>
    </row>
    <row r="50" spans="1:5" ht="12.75">
      <c r="A50" s="65" t="s">
        <v>460</v>
      </c>
      <c r="B50" s="92">
        <v>0</v>
      </c>
      <c r="C50" s="92">
        <v>1196811</v>
      </c>
      <c r="D50" s="100">
        <v>1196811</v>
      </c>
      <c r="E50" s="103">
        <f t="shared" si="0"/>
        <v>100</v>
      </c>
    </row>
    <row r="51" spans="1:5" ht="12.75">
      <c r="A51" s="65" t="s">
        <v>172</v>
      </c>
      <c r="B51" s="92"/>
      <c r="C51" s="92"/>
      <c r="D51" s="100">
        <v>0</v>
      </c>
      <c r="E51" s="103"/>
    </row>
    <row r="52" spans="1:5" ht="12.75">
      <c r="A52" s="65" t="s">
        <v>165</v>
      </c>
      <c r="B52" s="92">
        <v>5600000</v>
      </c>
      <c r="C52" s="92">
        <v>5974909</v>
      </c>
      <c r="D52" s="100">
        <v>5958599</v>
      </c>
      <c r="E52" s="103">
        <f t="shared" si="0"/>
        <v>99.72702513126141</v>
      </c>
    </row>
    <row r="53" spans="1:5" ht="12.75">
      <c r="A53" s="65" t="s">
        <v>279</v>
      </c>
      <c r="B53" s="92"/>
      <c r="C53" s="92"/>
      <c r="D53" s="100">
        <v>262875</v>
      </c>
      <c r="E53" s="103"/>
    </row>
    <row r="54" spans="1:5" ht="12.75">
      <c r="A54" s="95" t="s">
        <v>167</v>
      </c>
      <c r="B54" s="92"/>
      <c r="C54" s="92"/>
      <c r="D54" s="100">
        <v>4612034</v>
      </c>
      <c r="E54" s="103"/>
    </row>
    <row r="55" spans="1:5" ht="12.75">
      <c r="A55" s="95" t="s">
        <v>280</v>
      </c>
      <c r="B55" s="92"/>
      <c r="C55" s="92"/>
      <c r="D55" s="100">
        <v>1083690</v>
      </c>
      <c r="E55" s="103"/>
    </row>
    <row r="56" spans="1:5" ht="12.75">
      <c r="A56" s="65" t="s">
        <v>166</v>
      </c>
      <c r="B56" s="92"/>
      <c r="C56" s="92"/>
      <c r="D56" s="100"/>
      <c r="E56" s="103"/>
    </row>
    <row r="57" spans="1:5" ht="25.5">
      <c r="A57" s="87" t="s">
        <v>168</v>
      </c>
      <c r="B57" s="72">
        <f>B50+B52+B56</f>
        <v>5600000</v>
      </c>
      <c r="C57" s="72">
        <f>C50+C52+C56</f>
        <v>7171720</v>
      </c>
      <c r="D57" s="99">
        <f>D50+D52+D56</f>
        <v>7155410</v>
      </c>
      <c r="E57" s="103">
        <f t="shared" si="0"/>
        <v>99.7725789629266</v>
      </c>
    </row>
    <row r="58" spans="1:5" ht="12.75">
      <c r="A58" s="67" t="s">
        <v>169</v>
      </c>
      <c r="B58" s="72">
        <v>15682000</v>
      </c>
      <c r="C58" s="72">
        <v>28450514</v>
      </c>
      <c r="D58" s="99">
        <v>28424715</v>
      </c>
      <c r="E58" s="103">
        <f t="shared" si="0"/>
        <v>99.90931974023387</v>
      </c>
    </row>
    <row r="59" spans="1:5" ht="12.75">
      <c r="A59" s="67" t="s">
        <v>170</v>
      </c>
      <c r="B59" s="72">
        <v>0</v>
      </c>
      <c r="C59" s="72">
        <v>1400000</v>
      </c>
      <c r="D59" s="99">
        <v>1394410</v>
      </c>
      <c r="E59" s="103"/>
    </row>
    <row r="60" spans="1:5" ht="12.75">
      <c r="A60" s="65" t="s">
        <v>171</v>
      </c>
      <c r="B60" s="70">
        <v>0</v>
      </c>
      <c r="C60" s="70">
        <v>0</v>
      </c>
      <c r="D60" s="101">
        <v>0</v>
      </c>
      <c r="E60" s="103"/>
    </row>
    <row r="61" spans="1:5" ht="12.75">
      <c r="A61" s="65" t="s">
        <v>172</v>
      </c>
      <c r="B61" s="70"/>
      <c r="C61" s="70"/>
      <c r="D61" s="101"/>
      <c r="E61" s="103"/>
    </row>
    <row r="62" spans="1:5" ht="12.75">
      <c r="A62" s="65" t="s">
        <v>173</v>
      </c>
      <c r="B62" s="70">
        <v>0</v>
      </c>
      <c r="C62" s="70">
        <v>0</v>
      </c>
      <c r="D62" s="101">
        <v>0</v>
      </c>
      <c r="E62" s="103"/>
    </row>
    <row r="63" spans="1:5" ht="12.75">
      <c r="A63" s="65" t="s">
        <v>174</v>
      </c>
      <c r="B63" s="70"/>
      <c r="C63" s="70"/>
      <c r="D63" s="101"/>
      <c r="E63" s="103"/>
    </row>
    <row r="64" spans="1:5" ht="12.75">
      <c r="A64" s="67" t="s">
        <v>175</v>
      </c>
      <c r="B64" s="72">
        <f>B60+B62</f>
        <v>0</v>
      </c>
      <c r="C64" s="72">
        <f>C60+C62</f>
        <v>0</v>
      </c>
      <c r="D64" s="99">
        <f>D60+D62</f>
        <v>0</v>
      </c>
      <c r="E64" s="103"/>
    </row>
    <row r="65" spans="1:5" ht="12.75">
      <c r="A65" s="67"/>
      <c r="B65" s="70"/>
      <c r="C65" s="70"/>
      <c r="D65" s="99"/>
      <c r="E65" s="103"/>
    </row>
    <row r="66" spans="1:5" ht="12.75">
      <c r="A66" s="67" t="s">
        <v>176</v>
      </c>
      <c r="B66" s="72">
        <f>B23+B24+B48+B49+B57+B58+B59+B64</f>
        <v>381675718</v>
      </c>
      <c r="C66" s="72">
        <f>C23+C24+C48+C49+C57+C58+C59+C64</f>
        <v>518993224</v>
      </c>
      <c r="D66" s="99">
        <f>D23+D24+D48+D49+D57+D58+D59+D64</f>
        <v>461782970</v>
      </c>
      <c r="E66" s="103">
        <f t="shared" si="0"/>
        <v>88.97668575341554</v>
      </c>
    </row>
    <row r="67" spans="1:5" ht="12.75">
      <c r="A67" s="61"/>
      <c r="B67" s="70"/>
      <c r="C67" s="70"/>
      <c r="D67" s="101"/>
      <c r="E67" s="103"/>
    </row>
    <row r="68" spans="1:5" ht="12.75">
      <c r="A68" s="65" t="s">
        <v>177</v>
      </c>
      <c r="B68" s="70">
        <v>0</v>
      </c>
      <c r="C68" s="70">
        <v>7132829</v>
      </c>
      <c r="D68" s="101">
        <v>7132829</v>
      </c>
      <c r="E68" s="103">
        <f t="shared" si="0"/>
        <v>100</v>
      </c>
    </row>
    <row r="69" spans="1:5" ht="12.75">
      <c r="A69" s="65" t="s">
        <v>178</v>
      </c>
      <c r="B69" s="92">
        <v>147555400</v>
      </c>
      <c r="C69" s="92">
        <v>160049725</v>
      </c>
      <c r="D69" s="100">
        <v>143016157</v>
      </c>
      <c r="E69" s="103">
        <f t="shared" si="0"/>
        <v>89.35732754304951</v>
      </c>
    </row>
    <row r="70" spans="1:5" ht="12.75">
      <c r="A70" s="65" t="s">
        <v>461</v>
      </c>
      <c r="B70" s="70"/>
      <c r="C70" s="70"/>
      <c r="D70" s="101"/>
      <c r="E70" s="103"/>
    </row>
    <row r="71" spans="1:5" ht="12.75">
      <c r="A71" s="67" t="s">
        <v>179</v>
      </c>
      <c r="B71" s="72">
        <f>SUM(B68:B70)</f>
        <v>147555400</v>
      </c>
      <c r="C71" s="72">
        <f>SUM(C68:C70)</f>
        <v>167182554</v>
      </c>
      <c r="D71" s="99">
        <f>SUM(D68:D70)</f>
        <v>150148986</v>
      </c>
      <c r="E71" s="103">
        <f t="shared" si="0"/>
        <v>89.81139622977646</v>
      </c>
    </row>
    <row r="72" spans="1:5" ht="12.75">
      <c r="A72" s="104"/>
      <c r="B72" s="105"/>
      <c r="C72" s="105"/>
      <c r="D72" s="106"/>
      <c r="E72" s="103"/>
    </row>
    <row r="73" spans="1:5" ht="12.75">
      <c r="A73" s="52" t="s">
        <v>180</v>
      </c>
      <c r="B73" s="107">
        <f>B66+B71</f>
        <v>529231118</v>
      </c>
      <c r="C73" s="107">
        <f>C66+C71</f>
        <v>686175778</v>
      </c>
      <c r="D73" s="107">
        <f>D66+D71</f>
        <v>611931956</v>
      </c>
      <c r="E73" s="103">
        <f t="shared" si="0"/>
        <v>89.18005788306914</v>
      </c>
    </row>
    <row r="74" spans="1:4" ht="12.75">
      <c r="A74" s="68"/>
      <c r="C74" s="33"/>
      <c r="D74" s="33"/>
    </row>
    <row r="75" spans="3:4" ht="12.75">
      <c r="C75" s="33"/>
      <c r="D75" s="33"/>
    </row>
    <row r="76" spans="2:4" ht="12.75">
      <c r="B76" s="69"/>
      <c r="C76" s="33"/>
      <c r="D76" s="33"/>
    </row>
    <row r="77" spans="2:4" ht="12.75">
      <c r="B77" s="69"/>
      <c r="C77" s="33"/>
      <c r="D77" s="33"/>
    </row>
    <row r="78" spans="3:4" ht="12.75">
      <c r="C78" s="33"/>
      <c r="D78" s="33"/>
    </row>
    <row r="79" spans="3:4" ht="12.75">
      <c r="C79" s="33"/>
      <c r="D79" s="33"/>
    </row>
    <row r="80" spans="3:4" ht="12.75">
      <c r="C80" s="33"/>
      <c r="D80" s="33"/>
    </row>
    <row r="81" spans="3:4" ht="12.75">
      <c r="C81" s="33"/>
      <c r="D81" s="33"/>
    </row>
    <row r="82" spans="3:4" ht="12.75">
      <c r="C82" s="33"/>
      <c r="D82" s="33"/>
    </row>
    <row r="83" spans="3:4" ht="12.75">
      <c r="C83" s="33"/>
      <c r="D83" s="33"/>
    </row>
    <row r="84" spans="3:4" ht="12.75">
      <c r="C84" s="33"/>
      <c r="D84" s="33"/>
    </row>
    <row r="85" spans="3:4" ht="12.75">
      <c r="C85" s="33"/>
      <c r="D85" s="33"/>
    </row>
    <row r="86" spans="3:4" ht="12.75">
      <c r="C86" s="33"/>
      <c r="D86" s="33"/>
    </row>
    <row r="87" spans="3:4" ht="12.75">
      <c r="C87" s="33"/>
      <c r="D87" s="33"/>
    </row>
    <row r="88" spans="3:4" ht="12.75">
      <c r="C88" s="33"/>
      <c r="D88" s="33"/>
    </row>
    <row r="89" spans="3:4" ht="12.75">
      <c r="C89" s="33"/>
      <c r="D89" s="33"/>
    </row>
    <row r="90" spans="3:4" ht="12.75">
      <c r="C90" s="33"/>
      <c r="D90" s="33"/>
    </row>
    <row r="91" spans="3:4" ht="12.75">
      <c r="C91" s="33"/>
      <c r="D91" s="33"/>
    </row>
    <row r="92" spans="3:4" ht="12.75">
      <c r="C92" s="33"/>
      <c r="D92" s="33"/>
    </row>
    <row r="93" spans="3:4" ht="12.75">
      <c r="C93" s="33"/>
      <c r="D93" s="33"/>
    </row>
    <row r="94" spans="3:4" ht="12.75">
      <c r="C94" s="33"/>
      <c r="D94" s="33"/>
    </row>
    <row r="95" spans="3:4" ht="12.75">
      <c r="C95" s="33"/>
      <c r="D95" s="33"/>
    </row>
    <row r="96" spans="3:4" ht="12.75">
      <c r="C96" s="33"/>
      <c r="D96" s="33"/>
    </row>
    <row r="97" spans="3:4" ht="12.75">
      <c r="C97" s="33"/>
      <c r="D97" s="33"/>
    </row>
    <row r="98" spans="3:4" ht="12.75">
      <c r="C98" s="33"/>
      <c r="D98" s="33"/>
    </row>
    <row r="99" spans="3:4" ht="12.75">
      <c r="C99" s="33"/>
      <c r="D99" s="33"/>
    </row>
    <row r="100" spans="3:4" ht="12.75">
      <c r="C100" s="33"/>
      <c r="D100" s="33"/>
    </row>
    <row r="101" spans="3:4" ht="12.75">
      <c r="C101" s="33"/>
      <c r="D101" s="33"/>
    </row>
    <row r="102" spans="3:4" ht="12.75">
      <c r="C102" s="33"/>
      <c r="D102" s="33"/>
    </row>
    <row r="103" spans="3:4" ht="12.75">
      <c r="C103" s="33"/>
      <c r="D103" s="33"/>
    </row>
    <row r="104" spans="3:4" ht="12.75">
      <c r="C104" s="33"/>
      <c r="D104" s="33"/>
    </row>
    <row r="105" spans="3:4" ht="12.75">
      <c r="C105" s="33"/>
      <c r="D105" s="33"/>
    </row>
    <row r="106" spans="3:4" ht="12.75">
      <c r="C106" s="33"/>
      <c r="D106" s="33"/>
    </row>
    <row r="107" spans="3:4" ht="12.75">
      <c r="C107" s="33"/>
      <c r="D107" s="33"/>
    </row>
    <row r="108" spans="3:4" ht="12.75">
      <c r="C108" s="33"/>
      <c r="D108" s="33"/>
    </row>
    <row r="109" spans="3:4" ht="12.75">
      <c r="C109" s="33"/>
      <c r="D109" s="33"/>
    </row>
    <row r="110" spans="3:4" ht="12.75">
      <c r="C110" s="33"/>
      <c r="D110" s="33"/>
    </row>
    <row r="111" spans="3:4" ht="12.75">
      <c r="C111" s="33"/>
      <c r="D111" s="33"/>
    </row>
  </sheetData>
  <sheetProtection/>
  <mergeCells count="6">
    <mergeCell ref="A4:D4"/>
    <mergeCell ref="A3:D3"/>
    <mergeCell ref="A2:D2"/>
    <mergeCell ref="A6:A7"/>
    <mergeCell ref="D6:D7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5.421875" style="0" customWidth="1"/>
    <col min="3" max="4" width="15.8515625" style="0" customWidth="1"/>
  </cols>
  <sheetData>
    <row r="1" spans="1:4" ht="12.75">
      <c r="A1" t="s">
        <v>746</v>
      </c>
      <c r="D1" t="s">
        <v>246</v>
      </c>
    </row>
    <row r="2" spans="1:4" ht="12.75">
      <c r="A2" s="356" t="s">
        <v>281</v>
      </c>
      <c r="B2" s="356"/>
      <c r="C2" s="356"/>
      <c r="D2" s="356"/>
    </row>
    <row r="3" spans="1:4" ht="12.75">
      <c r="A3" s="356" t="s">
        <v>473</v>
      </c>
      <c r="B3" s="356"/>
      <c r="C3" s="356"/>
      <c r="D3" s="356"/>
    </row>
    <row r="4" spans="1:4" ht="12.75">
      <c r="A4" s="351" t="s">
        <v>247</v>
      </c>
      <c r="B4" s="351"/>
      <c r="C4" s="351"/>
      <c r="D4" s="351"/>
    </row>
    <row r="5" spans="1:4" ht="12.75">
      <c r="A5" s="351" t="s">
        <v>474</v>
      </c>
      <c r="B5" s="351"/>
      <c r="C5" s="351"/>
      <c r="D5" s="351"/>
    </row>
    <row r="6" spans="1:6" ht="36" customHeight="1">
      <c r="A6" s="11"/>
      <c r="B6" s="12"/>
      <c r="C6" s="79" t="s">
        <v>475</v>
      </c>
      <c r="D6" s="13" t="s">
        <v>20</v>
      </c>
      <c r="E6" s="14"/>
      <c r="F6" s="14"/>
    </row>
    <row r="7" spans="1:6" ht="12.75">
      <c r="A7" s="11"/>
      <c r="B7" s="9" t="s">
        <v>21</v>
      </c>
      <c r="C7" s="9" t="s">
        <v>24</v>
      </c>
      <c r="D7" s="9" t="s">
        <v>25</v>
      </c>
      <c r="E7" s="15"/>
      <c r="F7" s="15"/>
    </row>
    <row r="8" spans="1:6" ht="22.5">
      <c r="A8" s="11"/>
      <c r="B8" s="81" t="s">
        <v>114</v>
      </c>
      <c r="C8" s="20">
        <f>SUM(C9:C12)</f>
        <v>1631179286</v>
      </c>
      <c r="D8" s="20">
        <f>SUM(D9:D12)</f>
        <v>1589090589</v>
      </c>
      <c r="E8" s="17"/>
      <c r="F8" s="17"/>
    </row>
    <row r="9" spans="1:6" ht="12.75">
      <c r="A9" s="11"/>
      <c r="B9" s="11" t="s">
        <v>28</v>
      </c>
      <c r="C9" s="16">
        <v>819083</v>
      </c>
      <c r="D9" s="16">
        <v>759644</v>
      </c>
      <c r="E9" s="17"/>
      <c r="F9" s="17"/>
    </row>
    <row r="10" spans="1:6" ht="12.75">
      <c r="A10" s="11"/>
      <c r="B10" s="11" t="s">
        <v>29</v>
      </c>
      <c r="C10" s="16">
        <v>1326965449</v>
      </c>
      <c r="D10" s="16">
        <v>1296458627</v>
      </c>
      <c r="E10" s="17"/>
      <c r="F10" s="17"/>
    </row>
    <row r="11" spans="1:6" ht="12.75">
      <c r="A11" s="11"/>
      <c r="B11" s="11" t="s">
        <v>30</v>
      </c>
      <c r="C11" s="16">
        <v>18726000</v>
      </c>
      <c r="D11" s="16">
        <v>18726000</v>
      </c>
      <c r="E11" s="17"/>
      <c r="F11" s="17"/>
    </row>
    <row r="12" spans="1:6" ht="12.75">
      <c r="A12" s="11"/>
      <c r="B12" s="11" t="s">
        <v>282</v>
      </c>
      <c r="C12" s="18">
        <v>284668754</v>
      </c>
      <c r="D12" s="18">
        <v>273146318</v>
      </c>
      <c r="E12" s="19"/>
      <c r="F12" s="19"/>
    </row>
    <row r="13" spans="1:6" ht="22.5">
      <c r="A13" s="11"/>
      <c r="B13" s="81" t="s">
        <v>115</v>
      </c>
      <c r="C13" s="80">
        <f>C14+C15</f>
        <v>57103876</v>
      </c>
      <c r="D13" s="80">
        <f>D14+D15</f>
        <v>26036176</v>
      </c>
      <c r="E13" s="19"/>
      <c r="F13" s="19"/>
    </row>
    <row r="14" spans="1:6" ht="12.75">
      <c r="A14" s="11"/>
      <c r="B14" s="11" t="s">
        <v>31</v>
      </c>
      <c r="C14" s="18">
        <v>57103876</v>
      </c>
      <c r="D14" s="18">
        <v>26036176</v>
      </c>
      <c r="E14" s="19"/>
      <c r="F14" s="19"/>
    </row>
    <row r="15" spans="1:6" ht="12.75">
      <c r="A15" s="11"/>
      <c r="B15" s="11" t="s">
        <v>116</v>
      </c>
      <c r="C15" s="18">
        <v>0</v>
      </c>
      <c r="D15" s="18">
        <v>0</v>
      </c>
      <c r="E15" s="19"/>
      <c r="F15" s="19"/>
    </row>
    <row r="16" spans="1:6" ht="12.75">
      <c r="A16" s="11"/>
      <c r="B16" s="10" t="s">
        <v>119</v>
      </c>
      <c r="C16" s="80">
        <f>SUM(C17:C19)</f>
        <v>48152375</v>
      </c>
      <c r="D16" s="80">
        <f>SUM(D17:D19)</f>
        <v>45671286</v>
      </c>
      <c r="E16" s="19"/>
      <c r="F16" s="19"/>
    </row>
    <row r="17" spans="1:6" ht="12.75">
      <c r="A17" s="11"/>
      <c r="B17" s="85" t="s">
        <v>283</v>
      </c>
      <c r="C17" s="86">
        <v>358725</v>
      </c>
      <c r="D17" s="86">
        <v>834040</v>
      </c>
      <c r="E17" s="19"/>
      <c r="F17" s="19"/>
    </row>
    <row r="18" spans="1:6" ht="12.75">
      <c r="A18" s="11"/>
      <c r="B18" s="84" t="s">
        <v>131</v>
      </c>
      <c r="C18" s="86">
        <v>47793650</v>
      </c>
      <c r="D18" s="86">
        <v>44837246</v>
      </c>
      <c r="E18" s="19"/>
      <c r="F18" s="19"/>
    </row>
    <row r="19" spans="1:6" ht="12.75">
      <c r="A19" s="11"/>
      <c r="B19" s="85" t="s">
        <v>132</v>
      </c>
      <c r="C19" s="86">
        <v>0</v>
      </c>
      <c r="D19" s="86">
        <v>0</v>
      </c>
      <c r="E19" s="19"/>
      <c r="F19" s="19"/>
    </row>
    <row r="20" spans="1:6" ht="12.75">
      <c r="A20" s="11"/>
      <c r="B20" s="82" t="s">
        <v>117</v>
      </c>
      <c r="C20" s="23">
        <f>SUM(C21:C23)</f>
        <v>19956394</v>
      </c>
      <c r="D20" s="23">
        <f>SUM(D21:D23)</f>
        <v>9750806</v>
      </c>
      <c r="E20" s="19"/>
      <c r="F20" s="19"/>
    </row>
    <row r="21" spans="1:6" ht="12.75">
      <c r="A21" s="11"/>
      <c r="B21" s="11" t="s">
        <v>118</v>
      </c>
      <c r="C21" s="18">
        <v>10648458</v>
      </c>
      <c r="D21" s="18">
        <v>9450806</v>
      </c>
      <c r="E21" s="19"/>
      <c r="F21" s="19"/>
    </row>
    <row r="22" spans="1:6" ht="12.75">
      <c r="A22" s="11"/>
      <c r="B22" s="11" t="s">
        <v>284</v>
      </c>
      <c r="C22" s="18">
        <v>4176733</v>
      </c>
      <c r="D22" s="18">
        <v>0</v>
      </c>
      <c r="E22" s="19"/>
      <c r="F22" s="19"/>
    </row>
    <row r="23" spans="1:6" ht="12.75">
      <c r="A23" s="11"/>
      <c r="B23" s="11" t="s">
        <v>285</v>
      </c>
      <c r="C23" s="18">
        <v>5131203</v>
      </c>
      <c r="D23" s="18">
        <v>300000</v>
      </c>
      <c r="E23" s="19"/>
      <c r="F23" s="19"/>
    </row>
    <row r="24" spans="1:6" ht="12.75">
      <c r="A24" s="11"/>
      <c r="B24" s="10" t="s">
        <v>120</v>
      </c>
      <c r="C24" s="80">
        <v>11977147</v>
      </c>
      <c r="D24" s="80">
        <v>-191071</v>
      </c>
      <c r="E24" s="19"/>
      <c r="F24" s="19"/>
    </row>
    <row r="25" spans="1:6" ht="12.75">
      <c r="A25" s="11"/>
      <c r="B25" s="10" t="s">
        <v>286</v>
      </c>
      <c r="C25" s="80">
        <v>273044</v>
      </c>
      <c r="D25" s="80">
        <v>0</v>
      </c>
      <c r="E25" s="19"/>
      <c r="F25" s="19"/>
    </row>
    <row r="26" spans="1:6" s="3" customFormat="1" ht="12.75">
      <c r="A26" s="10"/>
      <c r="B26" s="10" t="s">
        <v>32</v>
      </c>
      <c r="C26" s="20">
        <f>C8+C13+C16+C20+C24+C25</f>
        <v>1768642122</v>
      </c>
      <c r="D26" s="20">
        <f>D8+D13+D16+D20+D24+D25</f>
        <v>1670357786</v>
      </c>
      <c r="E26" s="21"/>
      <c r="F26" s="21"/>
    </row>
    <row r="27" spans="1:6" ht="12.75">
      <c r="A27" s="11"/>
      <c r="B27" s="62" t="s">
        <v>33</v>
      </c>
      <c r="C27" s="22"/>
      <c r="D27" s="16"/>
      <c r="E27" s="17"/>
      <c r="F27" s="17"/>
    </row>
    <row r="28" spans="1:6" ht="12.75">
      <c r="A28" s="11"/>
      <c r="B28" s="83" t="s">
        <v>113</v>
      </c>
      <c r="C28" s="20">
        <f>SUM(C29:C33)</f>
        <v>1560003428</v>
      </c>
      <c r="D28" s="20">
        <f>SUM(D29:D33)</f>
        <v>1632135484</v>
      </c>
      <c r="E28" s="17"/>
      <c r="F28" s="17"/>
    </row>
    <row r="29" spans="1:6" ht="12.75">
      <c r="A29" s="11"/>
      <c r="B29" s="11" t="s">
        <v>122</v>
      </c>
      <c r="C29" s="16">
        <v>1166938042</v>
      </c>
      <c r="D29" s="16">
        <v>1166938042</v>
      </c>
      <c r="E29" s="17"/>
      <c r="F29" s="17"/>
    </row>
    <row r="30" spans="1:6" ht="12.75">
      <c r="A30" s="11"/>
      <c r="B30" s="11" t="s">
        <v>462</v>
      </c>
      <c r="C30" s="16">
        <v>0</v>
      </c>
      <c r="D30" s="16">
        <v>0</v>
      </c>
      <c r="E30" s="17"/>
      <c r="F30" s="17"/>
    </row>
    <row r="31" spans="1:6" ht="12.75">
      <c r="A31" s="11"/>
      <c r="B31" s="11" t="s">
        <v>123</v>
      </c>
      <c r="C31" s="16">
        <v>224595330</v>
      </c>
      <c r="D31" s="16">
        <v>224595330</v>
      </c>
      <c r="E31" s="17"/>
      <c r="F31" s="17"/>
    </row>
    <row r="32" spans="1:6" ht="12.75">
      <c r="A32" s="11"/>
      <c r="B32" s="11" t="s">
        <v>124</v>
      </c>
      <c r="C32" s="16">
        <v>76083236</v>
      </c>
      <c r="D32" s="16">
        <v>168470056</v>
      </c>
      <c r="E32" s="17"/>
      <c r="F32" s="17"/>
    </row>
    <row r="33" spans="1:6" ht="12.75">
      <c r="A33" s="11"/>
      <c r="B33" s="11" t="s">
        <v>125</v>
      </c>
      <c r="C33" s="16">
        <v>92386820</v>
      </c>
      <c r="D33" s="16">
        <v>72132056</v>
      </c>
      <c r="E33" s="17"/>
      <c r="F33" s="17"/>
    </row>
    <row r="34" spans="1:6" ht="12.75">
      <c r="A34" s="11"/>
      <c r="B34" s="83" t="s">
        <v>121</v>
      </c>
      <c r="C34" s="20">
        <f>SUM(C35:C37)</f>
        <v>187258501</v>
      </c>
      <c r="D34" s="20">
        <f>SUM(D35:D37)</f>
        <v>15832118</v>
      </c>
      <c r="E34" s="17"/>
      <c r="F34" s="17"/>
    </row>
    <row r="35" spans="1:6" ht="12.75">
      <c r="A35" s="11"/>
      <c r="B35" s="11" t="s">
        <v>126</v>
      </c>
      <c r="C35" s="16">
        <v>3307000</v>
      </c>
      <c r="D35" s="16">
        <v>0</v>
      </c>
      <c r="E35" s="58"/>
      <c r="F35" s="17"/>
    </row>
    <row r="36" spans="1:6" ht="12.75">
      <c r="A36" s="11"/>
      <c r="B36" s="11" t="s">
        <v>127</v>
      </c>
      <c r="C36" s="16">
        <v>179145305</v>
      </c>
      <c r="D36" s="16">
        <v>9573244</v>
      </c>
      <c r="E36" s="17"/>
      <c r="F36" s="17"/>
    </row>
    <row r="37" spans="1:6" ht="12.75">
      <c r="A37" s="11"/>
      <c r="B37" s="11" t="s">
        <v>128</v>
      </c>
      <c r="C37" s="18">
        <v>4806196</v>
      </c>
      <c r="D37" s="18">
        <v>6258874</v>
      </c>
      <c r="E37" s="19"/>
      <c r="F37" s="19"/>
    </row>
    <row r="38" spans="1:6" ht="12.75">
      <c r="A38" s="11"/>
      <c r="B38" s="10" t="s">
        <v>129</v>
      </c>
      <c r="C38" s="18">
        <v>0</v>
      </c>
      <c r="D38" s="18">
        <v>0</v>
      </c>
      <c r="E38" s="19"/>
      <c r="F38" s="19"/>
    </row>
    <row r="39" spans="1:6" ht="12.75">
      <c r="A39" s="11"/>
      <c r="B39" s="10" t="s">
        <v>130</v>
      </c>
      <c r="C39" s="18">
        <v>21380193</v>
      </c>
      <c r="D39" s="18">
        <v>22390184</v>
      </c>
      <c r="E39" s="19"/>
      <c r="F39" s="19"/>
    </row>
    <row r="40" spans="1:6" s="3" customFormat="1" ht="12.75">
      <c r="A40" s="10"/>
      <c r="B40" s="10" t="s">
        <v>34</v>
      </c>
      <c r="C40" s="20">
        <f>C34+C28+C39</f>
        <v>1768642122</v>
      </c>
      <c r="D40" s="20">
        <f>D34+D28+D39</f>
        <v>1670357786</v>
      </c>
      <c r="E40" s="21"/>
      <c r="F40" s="21"/>
    </row>
    <row r="41" spans="3:4" ht="12.75">
      <c r="C41" s="1"/>
      <c r="D41" s="1"/>
    </row>
  </sheetData>
  <sheetProtection/>
  <mergeCells count="4">
    <mergeCell ref="A4:D4"/>
    <mergeCell ref="A5:D5"/>
    <mergeCell ref="A2:D2"/>
    <mergeCell ref="A3:D3"/>
  </mergeCells>
  <printOptions/>
  <pageMargins left="0.7480314960629921" right="0.7480314960629921" top="0.984251968503937" bottom="1.141732283464567" header="0.5118110236220472" footer="0.984251968503937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27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40.7109375" style="206" customWidth="1"/>
    <col min="2" max="2" width="11.140625" style="206" customWidth="1"/>
    <col min="3" max="3" width="12.7109375" style="206" customWidth="1"/>
    <col min="4" max="16384" width="11.7109375" style="206" customWidth="1"/>
  </cols>
  <sheetData>
    <row r="1" spans="1:3" ht="12.75">
      <c r="A1" t="s">
        <v>746</v>
      </c>
      <c r="C1" s="206" t="s">
        <v>248</v>
      </c>
    </row>
    <row r="3" spans="1:253" s="3" customFormat="1" ht="17.25" customHeight="1">
      <c r="A3" s="351" t="s">
        <v>267</v>
      </c>
      <c r="B3" s="351"/>
      <c r="C3" s="351"/>
      <c r="IM3" s="206"/>
      <c r="IN3" s="206"/>
      <c r="IO3" s="206"/>
      <c r="IP3" s="206"/>
      <c r="IQ3" s="206"/>
      <c r="IR3" s="206"/>
      <c r="IS3" s="206"/>
    </row>
    <row r="4" spans="1:253" s="3" customFormat="1" ht="17.25" customHeight="1">
      <c r="A4" s="351" t="s">
        <v>466</v>
      </c>
      <c r="B4" s="351"/>
      <c r="C4" s="351"/>
      <c r="IM4" s="206"/>
      <c r="IN4" s="206"/>
      <c r="IO4" s="206"/>
      <c r="IP4" s="206"/>
      <c r="IQ4" s="206"/>
      <c r="IR4" s="206"/>
      <c r="IS4" s="206"/>
    </row>
    <row r="5" spans="1:253" s="3" customFormat="1" ht="17.25" customHeight="1">
      <c r="A5" s="351" t="s">
        <v>19</v>
      </c>
      <c r="B5" s="351"/>
      <c r="C5" s="351"/>
      <c r="IM5" s="206"/>
      <c r="IN5" s="206"/>
      <c r="IO5" s="206"/>
      <c r="IP5" s="206"/>
      <c r="IQ5" s="206"/>
      <c r="IR5" s="206"/>
      <c r="IS5" s="206"/>
    </row>
    <row r="6" spans="1:253" s="3" customFormat="1" ht="17.25" customHeight="1">
      <c r="A6" s="351" t="s">
        <v>474</v>
      </c>
      <c r="B6" s="351"/>
      <c r="C6" s="351"/>
      <c r="IM6" s="206"/>
      <c r="IN6" s="206"/>
      <c r="IO6" s="206"/>
      <c r="IP6" s="206"/>
      <c r="IQ6" s="206"/>
      <c r="IR6" s="206"/>
      <c r="IS6" s="206"/>
    </row>
    <row r="8" spans="1:3" ht="12.75">
      <c r="A8" s="189"/>
      <c r="B8" s="189"/>
      <c r="C8" s="189"/>
    </row>
    <row r="9" spans="1:3" ht="12.75">
      <c r="A9" s="207" t="s">
        <v>334</v>
      </c>
      <c r="B9" s="189"/>
      <c r="C9" s="189"/>
    </row>
    <row r="10" spans="1:3" ht="15.75">
      <c r="A10" s="212" t="s">
        <v>489</v>
      </c>
      <c r="C10" s="213" t="s">
        <v>490</v>
      </c>
    </row>
    <row r="11" spans="1:3" ht="15.75">
      <c r="A11" s="212" t="s">
        <v>491</v>
      </c>
      <c r="C11" s="213" t="s">
        <v>492</v>
      </c>
    </row>
    <row r="12" spans="1:3" ht="15.75">
      <c r="A12" s="212" t="s">
        <v>493</v>
      </c>
      <c r="C12" s="213" t="s">
        <v>494</v>
      </c>
    </row>
    <row r="13" spans="1:3" ht="15.75">
      <c r="A13" s="212" t="s">
        <v>495</v>
      </c>
      <c r="C13" s="213" t="s">
        <v>496</v>
      </c>
    </row>
    <row r="14" spans="1:3" ht="15.75">
      <c r="A14" s="212" t="s">
        <v>497</v>
      </c>
      <c r="C14" s="213" t="s">
        <v>498</v>
      </c>
    </row>
    <row r="15" spans="1:3" ht="15.75">
      <c r="A15" s="212" t="s">
        <v>499</v>
      </c>
      <c r="C15" s="213" t="s">
        <v>500</v>
      </c>
    </row>
    <row r="16" spans="1:3" ht="15.75">
      <c r="A16" s="212" t="s">
        <v>501</v>
      </c>
      <c r="C16" s="213" t="s">
        <v>502</v>
      </c>
    </row>
    <row r="17" spans="1:3" ht="15.75">
      <c r="A17" s="212" t="s">
        <v>503</v>
      </c>
      <c r="C17" s="213" t="s">
        <v>504</v>
      </c>
    </row>
    <row r="18" spans="1:3" ht="31.5">
      <c r="A18" s="212" t="s">
        <v>505</v>
      </c>
      <c r="C18" s="213" t="s">
        <v>506</v>
      </c>
    </row>
    <row r="19" spans="1:3" ht="22.5" customHeight="1">
      <c r="A19" s="212" t="s">
        <v>507</v>
      </c>
      <c r="C19" s="213" t="s">
        <v>508</v>
      </c>
    </row>
    <row r="20" spans="1:3" ht="22.5" customHeight="1">
      <c r="A20" s="212" t="s">
        <v>509</v>
      </c>
      <c r="C20" s="213" t="s">
        <v>510</v>
      </c>
    </row>
    <row r="21" spans="1:3" ht="22.5" customHeight="1">
      <c r="A21" s="212" t="s">
        <v>511</v>
      </c>
      <c r="C21" s="213" t="s">
        <v>512</v>
      </c>
    </row>
    <row r="22" spans="1:3" ht="30" customHeight="1">
      <c r="A22" s="212" t="s">
        <v>513</v>
      </c>
      <c r="C22" s="213" t="s">
        <v>514</v>
      </c>
    </row>
    <row r="23" spans="1:3" ht="22.5" customHeight="1">
      <c r="A23" s="189"/>
      <c r="B23" s="209"/>
      <c r="C23" s="209"/>
    </row>
    <row r="24" spans="1:3" ht="22.5" customHeight="1">
      <c r="A24" s="189"/>
      <c r="B24" s="209"/>
      <c r="C24" s="209"/>
    </row>
    <row r="25" spans="1:3" ht="28.5" customHeight="1">
      <c r="A25" s="189"/>
      <c r="B25" s="209"/>
      <c r="C25" s="209"/>
    </row>
    <row r="26" spans="1:3" ht="52.5" customHeight="1">
      <c r="A26" s="210" t="s">
        <v>335</v>
      </c>
      <c r="B26" s="208">
        <f>B9</f>
        <v>0</v>
      </c>
      <c r="C26" s="214" t="s">
        <v>515</v>
      </c>
    </row>
    <row r="27" spans="1:3" ht="12.75">
      <c r="A27" s="210"/>
      <c r="B27" s="208"/>
      <c r="C27" s="208"/>
    </row>
  </sheetData>
  <sheetProtection/>
  <mergeCells count="4">
    <mergeCell ref="A3:C3"/>
    <mergeCell ref="A4:C4"/>
    <mergeCell ref="A5:C5"/>
    <mergeCell ref="A6:C6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1" width="26.57421875" style="75" customWidth="1"/>
    <col min="2" max="2" width="28.421875" style="75" customWidth="1"/>
    <col min="3" max="3" width="13.7109375" style="75" bestFit="1" customWidth="1"/>
    <col min="4" max="16384" width="12.7109375" style="75" customWidth="1"/>
  </cols>
  <sheetData>
    <row r="1" spans="1:6" ht="12">
      <c r="A1" s="75" t="s">
        <v>748</v>
      </c>
      <c r="D1" s="76" t="s">
        <v>251</v>
      </c>
      <c r="E1" s="76"/>
      <c r="F1" s="76"/>
    </row>
    <row r="2" spans="1:3" ht="12">
      <c r="A2" s="357" t="s">
        <v>35</v>
      </c>
      <c r="B2" s="357"/>
      <c r="C2" s="357"/>
    </row>
    <row r="3" spans="1:3" ht="12">
      <c r="A3" s="357" t="s">
        <v>516</v>
      </c>
      <c r="B3" s="357"/>
      <c r="C3" s="357"/>
    </row>
    <row r="4" spans="1:3" ht="12">
      <c r="A4" s="357" t="s">
        <v>474</v>
      </c>
      <c r="B4" s="357"/>
      <c r="C4" s="357"/>
    </row>
    <row r="5" spans="1:3" ht="12">
      <c r="A5" s="77"/>
      <c r="B5" s="77"/>
      <c r="C5" s="77"/>
    </row>
    <row r="7" spans="1:3" ht="38.25">
      <c r="A7" s="187" t="s">
        <v>523</v>
      </c>
      <c r="B7" s="53"/>
      <c r="C7" s="185"/>
    </row>
    <row r="8" spans="1:3" ht="12.75">
      <c r="A8" s="53"/>
      <c r="B8" s="53" t="s">
        <v>517</v>
      </c>
      <c r="C8" s="185">
        <v>2005487</v>
      </c>
    </row>
    <row r="9" spans="1:3" ht="12.75">
      <c r="A9" s="53"/>
      <c r="B9" s="53" t="s">
        <v>518</v>
      </c>
      <c r="C9" s="185">
        <v>14174000</v>
      </c>
    </row>
    <row r="10" spans="1:3" ht="12.75">
      <c r="A10" s="53"/>
      <c r="B10" s="53" t="s">
        <v>519</v>
      </c>
      <c r="C10" s="185">
        <v>1839778</v>
      </c>
    </row>
    <row r="11" spans="1:3" ht="12.75">
      <c r="A11" s="53"/>
      <c r="B11" s="53" t="s">
        <v>520</v>
      </c>
      <c r="C11" s="185">
        <v>3910000</v>
      </c>
    </row>
    <row r="12" spans="1:3" ht="12.75">
      <c r="A12" s="53"/>
      <c r="B12" s="53" t="s">
        <v>521</v>
      </c>
      <c r="C12" s="185">
        <v>971992</v>
      </c>
    </row>
    <row r="13" spans="1:3" ht="12.75">
      <c r="A13" s="53"/>
      <c r="B13" s="53" t="s">
        <v>522</v>
      </c>
      <c r="C13" s="185">
        <v>5523458</v>
      </c>
    </row>
    <row r="14" spans="1:3" ht="12.75">
      <c r="A14" s="53"/>
      <c r="B14" s="53"/>
      <c r="C14" s="185"/>
    </row>
    <row r="15" spans="1:3" ht="12.75">
      <c r="A15" s="186" t="s">
        <v>36</v>
      </c>
      <c r="B15" s="186"/>
      <c r="C15" s="215">
        <f>SUM(C7:C13)</f>
        <v>28424715</v>
      </c>
    </row>
    <row r="16" spans="1:3" ht="12.75">
      <c r="A16" s="53" t="s">
        <v>524</v>
      </c>
      <c r="B16" s="53"/>
      <c r="C16" s="185"/>
    </row>
    <row r="17" spans="1:3" ht="12.75">
      <c r="A17" s="53"/>
      <c r="B17" s="53" t="s">
        <v>525</v>
      </c>
      <c r="C17" s="185">
        <v>783000</v>
      </c>
    </row>
    <row r="18" spans="1:3" ht="12.75">
      <c r="A18" s="53"/>
      <c r="B18" s="53" t="s">
        <v>517</v>
      </c>
      <c r="C18" s="185">
        <v>314961</v>
      </c>
    </row>
    <row r="19" spans="1:3" ht="12.75">
      <c r="A19" s="53"/>
      <c r="B19" s="53" t="s">
        <v>522</v>
      </c>
      <c r="C19" s="185">
        <v>296449</v>
      </c>
    </row>
    <row r="20" spans="1:3" ht="12.75">
      <c r="A20" s="53"/>
      <c r="B20" s="53"/>
      <c r="C20" s="185"/>
    </row>
    <row r="21" spans="1:3" ht="12.75">
      <c r="A21" s="186" t="s">
        <v>36</v>
      </c>
      <c r="B21" s="186"/>
      <c r="C21" s="215">
        <f>SUM(C17:C20)</f>
        <v>1394410</v>
      </c>
    </row>
    <row r="22" ht="12.75">
      <c r="C22" s="188"/>
    </row>
  </sheetData>
  <sheetProtection/>
  <mergeCells count="3"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Roman,Normál"&amp;12&amp;F&amp;R&amp;"Times New Roman,Normál"&amp;12&amp;P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51.57421875" style="0" customWidth="1"/>
    <col min="2" max="2" width="18.421875" style="0" customWidth="1"/>
    <col min="3" max="4" width="14.8515625" style="0" customWidth="1"/>
  </cols>
  <sheetData>
    <row r="1" spans="1:2" ht="12.75">
      <c r="A1" t="s">
        <v>746</v>
      </c>
      <c r="B1" t="s">
        <v>224</v>
      </c>
    </row>
    <row r="3" spans="1:2" ht="12.75">
      <c r="A3" s="356" t="s">
        <v>281</v>
      </c>
      <c r="B3" s="356"/>
    </row>
    <row r="4" spans="1:2" ht="12.75">
      <c r="A4" s="356" t="s">
        <v>473</v>
      </c>
      <c r="B4" s="356"/>
    </row>
    <row r="5" spans="1:2" ht="12.75">
      <c r="A5" s="356" t="s">
        <v>223</v>
      </c>
      <c r="B5" s="356"/>
    </row>
    <row r="8" spans="1:2" ht="12.75">
      <c r="A8" s="2"/>
      <c r="B8" s="24" t="s">
        <v>476</v>
      </c>
    </row>
    <row r="9" spans="1:3" ht="12.75">
      <c r="A9" s="108" t="s">
        <v>4</v>
      </c>
      <c r="B9" s="108" t="s">
        <v>463</v>
      </c>
      <c r="C9" s="108" t="s">
        <v>183</v>
      </c>
    </row>
    <row r="10" spans="1:3" ht="12.75">
      <c r="A10" s="109" t="s">
        <v>184</v>
      </c>
      <c r="B10" s="110">
        <v>35059000</v>
      </c>
      <c r="C10" s="110">
        <v>22843969</v>
      </c>
    </row>
    <row r="11" spans="1:3" ht="12.75">
      <c r="A11" s="111" t="s">
        <v>185</v>
      </c>
      <c r="B11" s="110">
        <v>72567000</v>
      </c>
      <c r="C11" s="110">
        <v>40518895</v>
      </c>
    </row>
    <row r="12" spans="1:3" ht="12.75">
      <c r="A12" s="111" t="s">
        <v>186</v>
      </c>
      <c r="B12" s="110">
        <v>15000</v>
      </c>
      <c r="C12" s="110">
        <v>200073</v>
      </c>
    </row>
    <row r="13" spans="1:3" ht="12.75">
      <c r="A13" s="112" t="s">
        <v>187</v>
      </c>
      <c r="B13" s="113">
        <f>SUM(B10:B12)</f>
        <v>107641000</v>
      </c>
      <c r="C13" s="113">
        <f>SUM(C10:C12)</f>
        <v>63562937</v>
      </c>
    </row>
    <row r="14" spans="1:3" ht="12.75">
      <c r="A14" s="111" t="s">
        <v>188</v>
      </c>
      <c r="B14" s="110">
        <v>0</v>
      </c>
      <c r="C14" s="110">
        <v>0</v>
      </c>
    </row>
    <row r="15" spans="1:3" ht="12.75">
      <c r="A15" s="111" t="s">
        <v>189</v>
      </c>
      <c r="B15" s="110">
        <v>0</v>
      </c>
      <c r="C15" s="110">
        <v>0</v>
      </c>
    </row>
    <row r="16" spans="1:3" ht="12.75">
      <c r="A16" s="112" t="s">
        <v>190</v>
      </c>
      <c r="B16" s="113">
        <f>SUM(B14:B15)</f>
        <v>0</v>
      </c>
      <c r="C16" s="113">
        <f>SUM(C14:C15)</f>
        <v>0</v>
      </c>
    </row>
    <row r="17" spans="1:3" ht="12.75">
      <c r="A17" s="111" t="s">
        <v>191</v>
      </c>
      <c r="B17" s="110">
        <v>318891000</v>
      </c>
      <c r="C17" s="110">
        <v>349332580</v>
      </c>
    </row>
    <row r="18" spans="1:3" ht="12.75">
      <c r="A18" s="111" t="s">
        <v>192</v>
      </c>
      <c r="B18" s="110">
        <v>160887000</v>
      </c>
      <c r="C18" s="110">
        <v>150255326</v>
      </c>
    </row>
    <row r="19" spans="1:3" ht="12.75">
      <c r="A19" s="53" t="s">
        <v>217</v>
      </c>
      <c r="B19" s="110">
        <v>205580000</v>
      </c>
      <c r="C19" s="110">
        <v>3000088</v>
      </c>
    </row>
    <row r="20" spans="1:3" ht="12.75">
      <c r="A20" s="111" t="s">
        <v>193</v>
      </c>
      <c r="B20" s="110">
        <v>14877000</v>
      </c>
      <c r="C20" s="110">
        <v>3874276</v>
      </c>
    </row>
    <row r="21" spans="1:3" ht="12.75">
      <c r="A21" s="112" t="s">
        <v>194</v>
      </c>
      <c r="B21" s="113">
        <f>SUM(B17:B20)</f>
        <v>700235000</v>
      </c>
      <c r="C21" s="113">
        <f>SUM(C17:C20)</f>
        <v>506462270</v>
      </c>
    </row>
    <row r="22" spans="1:3" ht="12.75">
      <c r="A22" s="111" t="s">
        <v>195</v>
      </c>
      <c r="B22" s="110">
        <v>49732000</v>
      </c>
      <c r="C22" s="110">
        <v>50511950</v>
      </c>
    </row>
    <row r="23" spans="1:3" ht="12.75">
      <c r="A23" s="111" t="s">
        <v>196</v>
      </c>
      <c r="B23" s="110">
        <v>87497000</v>
      </c>
      <c r="C23" s="110">
        <v>78806326</v>
      </c>
    </row>
    <row r="24" spans="1:3" ht="12.75">
      <c r="A24" s="111" t="s">
        <v>197</v>
      </c>
      <c r="B24" s="110">
        <v>14600000</v>
      </c>
      <c r="C24" s="110">
        <v>8915486</v>
      </c>
    </row>
    <row r="25" spans="1:3" ht="12.75">
      <c r="A25" s="111" t="s">
        <v>198</v>
      </c>
      <c r="B25" s="110">
        <v>0</v>
      </c>
      <c r="C25" s="110">
        <v>0</v>
      </c>
    </row>
    <row r="26" spans="1:3" ht="12.75">
      <c r="A26" s="112" t="s">
        <v>199</v>
      </c>
      <c r="B26" s="113">
        <f>SUM(B22:B25)</f>
        <v>151829000</v>
      </c>
      <c r="C26" s="113">
        <f>SUM(C22:C25)</f>
        <v>138233762</v>
      </c>
    </row>
    <row r="27" spans="1:3" ht="12.75">
      <c r="A27" s="111" t="s">
        <v>200</v>
      </c>
      <c r="B27" s="110">
        <v>217000000</v>
      </c>
      <c r="C27" s="110">
        <v>201181502</v>
      </c>
    </row>
    <row r="28" spans="1:3" ht="12.75">
      <c r="A28" s="111" t="s">
        <v>201</v>
      </c>
      <c r="B28" s="110">
        <v>15119000</v>
      </c>
      <c r="C28" s="110">
        <v>23176835</v>
      </c>
    </row>
    <row r="29" spans="1:3" ht="12.75">
      <c r="A29" s="111" t="s">
        <v>202</v>
      </c>
      <c r="B29" s="110">
        <v>44391000</v>
      </c>
      <c r="C29" s="110">
        <v>46990698</v>
      </c>
    </row>
    <row r="30" spans="1:3" ht="12.75">
      <c r="A30" s="112" t="s">
        <v>203</v>
      </c>
      <c r="B30" s="113">
        <f>SUM(B27:B29)</f>
        <v>276510000</v>
      </c>
      <c r="C30" s="113">
        <f>SUM(C27:C29)</f>
        <v>271349035</v>
      </c>
    </row>
    <row r="31" spans="1:3" ht="12.75">
      <c r="A31" s="112" t="s">
        <v>204</v>
      </c>
      <c r="B31" s="113">
        <v>61912000</v>
      </c>
      <c r="C31" s="113">
        <v>52876322</v>
      </c>
    </row>
    <row r="32" spans="1:3" ht="12.75">
      <c r="A32" s="112" t="s">
        <v>205</v>
      </c>
      <c r="B32" s="113">
        <v>223045000</v>
      </c>
      <c r="C32" s="113">
        <v>35140104</v>
      </c>
    </row>
    <row r="33" spans="1:3" ht="12.75">
      <c r="A33" s="112" t="s">
        <v>206</v>
      </c>
      <c r="B33" s="113">
        <f>B13+B16+B21-B26-B30-B31-B32</f>
        <v>94580000</v>
      </c>
      <c r="C33" s="113">
        <f>C13+C16+C21-C26-C30-C31-C32</f>
        <v>72425984</v>
      </c>
    </row>
    <row r="34" spans="1:3" ht="12.75">
      <c r="A34" s="111" t="s">
        <v>207</v>
      </c>
      <c r="B34" s="110">
        <v>0</v>
      </c>
      <c r="C34" s="110">
        <v>0</v>
      </c>
    </row>
    <row r="35" spans="1:3" ht="12.75">
      <c r="A35" s="111" t="s">
        <v>208</v>
      </c>
      <c r="B35" s="110">
        <v>196000</v>
      </c>
      <c r="C35" s="110">
        <v>87244</v>
      </c>
    </row>
    <row r="36" spans="1:3" ht="12.75">
      <c r="A36" s="111" t="s">
        <v>209</v>
      </c>
      <c r="B36" s="110">
        <v>0</v>
      </c>
      <c r="C36" s="110">
        <v>600013</v>
      </c>
    </row>
    <row r="37" spans="1:3" ht="12.75">
      <c r="A37" s="112" t="s">
        <v>210</v>
      </c>
      <c r="B37" s="113">
        <f>SUM(B34:B36)</f>
        <v>196000</v>
      </c>
      <c r="C37" s="113">
        <f>SUM(C34:C36)</f>
        <v>687257</v>
      </c>
    </row>
    <row r="38" spans="1:3" ht="12.75">
      <c r="A38" s="111" t="s">
        <v>211</v>
      </c>
      <c r="B38" s="110">
        <v>224000</v>
      </c>
      <c r="C38" s="110">
        <v>221727</v>
      </c>
    </row>
    <row r="39" spans="1:3" ht="12.75">
      <c r="A39" s="111" t="s">
        <v>212</v>
      </c>
      <c r="B39" s="110">
        <v>0</v>
      </c>
      <c r="C39" s="110">
        <v>0</v>
      </c>
    </row>
    <row r="40" spans="1:3" ht="12.75">
      <c r="A40" s="111" t="s">
        <v>213</v>
      </c>
      <c r="B40" s="110">
        <v>2165000</v>
      </c>
      <c r="C40" s="110">
        <v>759458</v>
      </c>
    </row>
    <row r="41" spans="1:3" ht="12.75">
      <c r="A41" s="112" t="s">
        <v>214</v>
      </c>
      <c r="B41" s="113">
        <f>SUM(B38:B40)</f>
        <v>2389000</v>
      </c>
      <c r="C41" s="113">
        <f>SUM(C38:C40)</f>
        <v>981185</v>
      </c>
    </row>
    <row r="42" spans="1:3" ht="12.75">
      <c r="A42" s="112" t="s">
        <v>215</v>
      </c>
      <c r="B42" s="113">
        <f>B37-B41</f>
        <v>-2193000</v>
      </c>
      <c r="C42" s="113">
        <f>C37-C41</f>
        <v>-293928</v>
      </c>
    </row>
    <row r="43" spans="1:3" ht="12.75">
      <c r="A43" s="52" t="s">
        <v>216</v>
      </c>
      <c r="B43" s="113">
        <f>B33+B42</f>
        <v>92387000</v>
      </c>
      <c r="C43" s="113">
        <f>C33+C42</f>
        <v>72132056</v>
      </c>
    </row>
    <row r="45" spans="1:3" ht="12.75">
      <c r="A45" s="53" t="s">
        <v>218</v>
      </c>
      <c r="B45" s="110">
        <v>0</v>
      </c>
      <c r="C45" s="110">
        <v>0</v>
      </c>
    </row>
    <row r="46" spans="1:3" ht="12.75">
      <c r="A46" s="52" t="s">
        <v>219</v>
      </c>
      <c r="B46" s="113">
        <f>B43</f>
        <v>92387000</v>
      </c>
      <c r="C46" s="113">
        <f>C43</f>
        <v>72132056</v>
      </c>
    </row>
    <row r="47" spans="1:3" ht="12.75">
      <c r="A47" s="52" t="s">
        <v>220</v>
      </c>
      <c r="B47" s="113">
        <v>0</v>
      </c>
      <c r="C47" s="113">
        <v>0</v>
      </c>
    </row>
    <row r="48" spans="1:3" ht="12.75">
      <c r="A48" s="52" t="s">
        <v>221</v>
      </c>
      <c r="B48" s="113">
        <f>B46-B47</f>
        <v>92387000</v>
      </c>
      <c r="C48" s="113">
        <f>C46-C47</f>
        <v>72132056</v>
      </c>
    </row>
    <row r="49" spans="1:3" ht="12.75">
      <c r="A49" s="52" t="s">
        <v>222</v>
      </c>
      <c r="B49" s="113">
        <f>B48</f>
        <v>92387000</v>
      </c>
      <c r="C49" s="113">
        <f>C48</f>
        <v>72132056</v>
      </c>
    </row>
  </sheetData>
  <sheetProtection/>
  <mergeCells count="3">
    <mergeCell ref="A3:B3"/>
    <mergeCell ref="A4:B4"/>
    <mergeCell ref="A5:B5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5.421875" style="0" customWidth="1"/>
    <col min="3" max="3" width="14.7109375" style="0" bestFit="1" customWidth="1"/>
  </cols>
  <sheetData>
    <row r="1" spans="1:3" ht="12.75">
      <c r="A1" t="s">
        <v>746</v>
      </c>
      <c r="C1" t="s">
        <v>244</v>
      </c>
    </row>
    <row r="3" spans="1:3" ht="12.75">
      <c r="A3" s="356" t="s">
        <v>281</v>
      </c>
      <c r="B3" s="356"/>
      <c r="C3" s="356"/>
    </row>
    <row r="4" spans="1:3" ht="12.75">
      <c r="A4" s="356" t="s">
        <v>473</v>
      </c>
      <c r="B4" s="356"/>
      <c r="C4" s="356"/>
    </row>
    <row r="5" spans="1:3" ht="12.75">
      <c r="A5" s="356" t="s">
        <v>245</v>
      </c>
      <c r="B5" s="356"/>
      <c r="C5" s="356"/>
    </row>
    <row r="6" ht="13.5" thickBot="1">
      <c r="C6" t="s">
        <v>476</v>
      </c>
    </row>
    <row r="7" spans="1:3" ht="12.75">
      <c r="A7" s="114" t="s">
        <v>53</v>
      </c>
      <c r="B7" s="115" t="s">
        <v>4</v>
      </c>
      <c r="C7" s="205" t="s">
        <v>464</v>
      </c>
    </row>
    <row r="8" spans="1:3" ht="12.75">
      <c r="A8" s="116" t="s">
        <v>22</v>
      </c>
      <c r="B8" s="117" t="s">
        <v>225</v>
      </c>
      <c r="C8" s="118">
        <v>440946944</v>
      </c>
    </row>
    <row r="9" spans="1:3" ht="12.75">
      <c r="A9" s="116" t="s">
        <v>23</v>
      </c>
      <c r="B9" s="117" t="s">
        <v>226</v>
      </c>
      <c r="C9" s="118">
        <v>461782970</v>
      </c>
    </row>
    <row r="10" spans="1:3" ht="12.75">
      <c r="A10" s="116" t="s">
        <v>24</v>
      </c>
      <c r="B10" s="119" t="s">
        <v>227</v>
      </c>
      <c r="C10" s="120">
        <f>C8-C9</f>
        <v>-20836026</v>
      </c>
    </row>
    <row r="11" spans="1:3" ht="12.75">
      <c r="A11" s="116" t="s">
        <v>25</v>
      </c>
      <c r="B11" s="117" t="s">
        <v>228</v>
      </c>
      <c r="C11" s="118">
        <v>221480448</v>
      </c>
    </row>
    <row r="12" spans="1:3" ht="12.75">
      <c r="A12" s="116" t="s">
        <v>26</v>
      </c>
      <c r="B12" s="121" t="s">
        <v>229</v>
      </c>
      <c r="C12" s="118">
        <v>150148986</v>
      </c>
    </row>
    <row r="13" spans="1:3" ht="12.75">
      <c r="A13" s="116" t="s">
        <v>27</v>
      </c>
      <c r="B13" s="122" t="s">
        <v>230</v>
      </c>
      <c r="C13" s="120">
        <f>C11-C12</f>
        <v>71331462</v>
      </c>
    </row>
    <row r="14" spans="1:3" ht="12.75">
      <c r="A14" s="116" t="s">
        <v>37</v>
      </c>
      <c r="B14" s="122" t="s">
        <v>231</v>
      </c>
      <c r="C14" s="120">
        <f>C10+C13</f>
        <v>50495436</v>
      </c>
    </row>
    <row r="15" spans="1:3" ht="12.75">
      <c r="A15" s="116" t="s">
        <v>38</v>
      </c>
      <c r="B15" s="117" t="s">
        <v>232</v>
      </c>
      <c r="C15" s="118"/>
    </row>
    <row r="16" spans="1:3" ht="12.75">
      <c r="A16" s="116" t="s">
        <v>39</v>
      </c>
      <c r="B16" s="117" t="s">
        <v>233</v>
      </c>
      <c r="C16" s="118"/>
    </row>
    <row r="17" spans="1:3" ht="25.5">
      <c r="A17" s="116" t="s">
        <v>40</v>
      </c>
      <c r="B17" s="119" t="s">
        <v>234</v>
      </c>
      <c r="C17" s="120">
        <v>0</v>
      </c>
    </row>
    <row r="18" spans="1:3" ht="12.75">
      <c r="A18" s="116" t="s">
        <v>41</v>
      </c>
      <c r="B18" s="121" t="s">
        <v>235</v>
      </c>
      <c r="C18" s="118">
        <v>0</v>
      </c>
    </row>
    <row r="19" spans="1:3" ht="12.75">
      <c r="A19" s="116" t="s">
        <v>42</v>
      </c>
      <c r="B19" s="117" t="s">
        <v>236</v>
      </c>
      <c r="C19" s="118"/>
    </row>
    <row r="20" spans="1:3" ht="25.5">
      <c r="A20" s="116" t="s">
        <v>43</v>
      </c>
      <c r="B20" s="119" t="s">
        <v>237</v>
      </c>
      <c r="C20" s="120">
        <v>0</v>
      </c>
    </row>
    <row r="21" spans="1:3" ht="12.75">
      <c r="A21" s="123" t="s">
        <v>44</v>
      </c>
      <c r="B21" s="124" t="s">
        <v>238</v>
      </c>
      <c r="C21" s="125">
        <v>0</v>
      </c>
    </row>
    <row r="22" spans="1:3" ht="12.75">
      <c r="A22" s="116" t="s">
        <v>45</v>
      </c>
      <c r="B22" s="126" t="s">
        <v>239</v>
      </c>
      <c r="C22" s="127">
        <f>C14</f>
        <v>50495436</v>
      </c>
    </row>
    <row r="23" spans="1:3" ht="38.25">
      <c r="A23" s="116" t="s">
        <v>46</v>
      </c>
      <c r="B23" s="128" t="s">
        <v>240</v>
      </c>
      <c r="C23" s="129"/>
    </row>
    <row r="24" spans="1:3" ht="12.75">
      <c r="A24" s="116" t="s">
        <v>47</v>
      </c>
      <c r="B24" s="52" t="s">
        <v>241</v>
      </c>
      <c r="C24" s="130">
        <f>C22-C23</f>
        <v>50495436</v>
      </c>
    </row>
    <row r="25" spans="1:3" ht="25.5">
      <c r="A25" s="116" t="s">
        <v>48</v>
      </c>
      <c r="B25" s="128" t="s">
        <v>242</v>
      </c>
      <c r="C25" s="130">
        <v>0</v>
      </c>
    </row>
    <row r="26" spans="1:3" ht="13.5" thickBot="1">
      <c r="A26" s="131" t="s">
        <v>49</v>
      </c>
      <c r="B26" s="132" t="s">
        <v>243</v>
      </c>
      <c r="C26" s="133">
        <v>0</v>
      </c>
    </row>
  </sheetData>
  <sheetProtection/>
  <mergeCells count="3"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44.00390625" style="0" customWidth="1"/>
  </cols>
  <sheetData>
    <row r="1" spans="1:7" ht="12.75">
      <c r="A1" t="s">
        <v>746</v>
      </c>
      <c r="G1" t="s">
        <v>249</v>
      </c>
    </row>
    <row r="2" ht="12.75">
      <c r="B2" s="7"/>
    </row>
    <row r="3" spans="1:4" s="3" customFormat="1" ht="18" customHeight="1">
      <c r="A3" s="2"/>
      <c r="B3" s="24"/>
      <c r="C3" s="24"/>
      <c r="D3" s="24"/>
    </row>
    <row r="4" spans="1:4" s="3" customFormat="1" ht="18" customHeight="1">
      <c r="A4" s="2"/>
      <c r="B4" s="24"/>
      <c r="C4" s="24"/>
      <c r="D4" s="24"/>
    </row>
    <row r="5" spans="1:4" s="3" customFormat="1" ht="18" customHeight="1">
      <c r="A5" s="2"/>
      <c r="B5" s="24"/>
      <c r="C5" s="24"/>
      <c r="D5" s="24"/>
    </row>
    <row r="8" spans="1:7" ht="18" customHeight="1">
      <c r="A8" s="362" t="s">
        <v>477</v>
      </c>
      <c r="B8" s="362"/>
      <c r="C8" s="362"/>
      <c r="D8" s="362"/>
      <c r="E8" s="362"/>
      <c r="F8" s="362"/>
      <c r="G8" s="362"/>
    </row>
    <row r="9" ht="14.25">
      <c r="A9" s="159"/>
    </row>
    <row r="10" ht="12.75">
      <c r="F10" t="s">
        <v>288</v>
      </c>
    </row>
    <row r="11" spans="1:7" ht="12.75">
      <c r="A11" s="363" t="s">
        <v>289</v>
      </c>
      <c r="B11" s="358" t="s">
        <v>290</v>
      </c>
      <c r="C11" s="358" t="s">
        <v>291</v>
      </c>
      <c r="D11" s="358" t="s">
        <v>292</v>
      </c>
      <c r="E11" s="358" t="s">
        <v>293</v>
      </c>
      <c r="F11" s="358" t="s">
        <v>294</v>
      </c>
      <c r="G11" s="358" t="s">
        <v>295</v>
      </c>
    </row>
    <row r="12" spans="1:7" ht="12.75">
      <c r="A12" s="363"/>
      <c r="B12" s="358"/>
      <c r="C12" s="358"/>
      <c r="D12" s="358"/>
      <c r="E12" s="358"/>
      <c r="F12" s="358"/>
      <c r="G12" s="358"/>
    </row>
    <row r="13" spans="1:7" ht="12.75">
      <c r="A13" s="160" t="s">
        <v>296</v>
      </c>
      <c r="B13" s="161"/>
      <c r="C13" s="161"/>
      <c r="D13" s="161"/>
      <c r="E13" s="161"/>
      <c r="F13" s="161"/>
      <c r="G13" s="162"/>
    </row>
    <row r="14" spans="1:7" ht="15.75">
      <c r="A14" s="163" t="s">
        <v>297</v>
      </c>
      <c r="B14" s="164">
        <v>19</v>
      </c>
      <c r="C14" s="164"/>
      <c r="D14" s="164"/>
      <c r="E14" s="164"/>
      <c r="F14" s="164"/>
      <c r="G14" s="165">
        <v>19</v>
      </c>
    </row>
    <row r="15" spans="1:7" ht="15.75">
      <c r="A15" s="163" t="s">
        <v>298</v>
      </c>
      <c r="B15" s="164">
        <v>7</v>
      </c>
      <c r="C15" s="164"/>
      <c r="D15" s="164"/>
      <c r="E15" s="164"/>
      <c r="F15" s="164"/>
      <c r="G15" s="165">
        <f>SUM(B15:F15)</f>
        <v>7</v>
      </c>
    </row>
    <row r="16" spans="1:7" ht="12.75">
      <c r="A16" s="359"/>
      <c r="B16" s="359"/>
      <c r="C16" s="359"/>
      <c r="D16" s="359"/>
      <c r="E16" s="359"/>
      <c r="F16" s="359"/>
      <c r="G16" s="359"/>
    </row>
    <row r="17" spans="1:7" ht="12.75">
      <c r="A17" s="360" t="s">
        <v>299</v>
      </c>
      <c r="B17" s="360"/>
      <c r="C17" s="360"/>
      <c r="D17" s="360"/>
      <c r="E17" s="360"/>
      <c r="F17" s="360"/>
      <c r="G17" s="360"/>
    </row>
    <row r="18" spans="1:7" ht="15.75">
      <c r="A18" s="163" t="s">
        <v>300</v>
      </c>
      <c r="B18" s="164"/>
      <c r="C18" s="164">
        <v>7</v>
      </c>
      <c r="D18" s="164"/>
      <c r="E18" s="164"/>
      <c r="F18" s="164"/>
      <c r="G18" s="165">
        <v>7</v>
      </c>
    </row>
    <row r="19" spans="1:7" ht="12.75">
      <c r="A19" s="361" t="s">
        <v>301</v>
      </c>
      <c r="B19" s="361"/>
      <c r="C19" s="361"/>
      <c r="D19" s="361"/>
      <c r="E19" s="361"/>
      <c r="F19" s="361"/>
      <c r="G19" s="361"/>
    </row>
    <row r="20" spans="1:7" ht="15.75">
      <c r="A20" s="163" t="s">
        <v>302</v>
      </c>
      <c r="B20" s="165"/>
      <c r="C20" s="165"/>
      <c r="D20" s="165">
        <v>7</v>
      </c>
      <c r="E20" s="165">
        <v>14</v>
      </c>
      <c r="F20" s="166">
        <v>95</v>
      </c>
      <c r="G20" s="165">
        <v>116</v>
      </c>
    </row>
    <row r="21" spans="1:7" ht="15.75">
      <c r="A21" s="163" t="s">
        <v>303</v>
      </c>
      <c r="B21" s="164"/>
      <c r="C21" s="164"/>
      <c r="D21" s="164"/>
      <c r="E21" s="164">
        <v>10</v>
      </c>
      <c r="F21" s="167"/>
      <c r="G21" s="165">
        <v>10</v>
      </c>
    </row>
    <row r="22" spans="1:7" ht="15.75">
      <c r="A22" s="160" t="s">
        <v>304</v>
      </c>
      <c r="B22" s="165"/>
      <c r="C22" s="165"/>
      <c r="D22" s="165">
        <f>SUM(D20:D21)</f>
        <v>7</v>
      </c>
      <c r="E22" s="165">
        <f>SUM(E20:E21)</f>
        <v>24</v>
      </c>
      <c r="F22" s="165">
        <f>SUM(F20:F21)</f>
        <v>95</v>
      </c>
      <c r="G22" s="165">
        <f>SUM(G20:G21)</f>
        <v>126</v>
      </c>
    </row>
    <row r="23" spans="1:7" ht="15.75">
      <c r="A23" s="160" t="s">
        <v>305</v>
      </c>
      <c r="B23" s="165"/>
      <c r="C23" s="165"/>
      <c r="D23" s="165"/>
      <c r="E23" s="165"/>
      <c r="F23" s="166"/>
      <c r="G23" s="165">
        <f>G14+G15+G18+G22</f>
        <v>159</v>
      </c>
    </row>
  </sheetData>
  <sheetProtection/>
  <mergeCells count="11">
    <mergeCell ref="A8:G8"/>
    <mergeCell ref="A11:A12"/>
    <mergeCell ref="B11:B12"/>
    <mergeCell ref="C11:C12"/>
    <mergeCell ref="D11:D12"/>
    <mergeCell ref="E11:E12"/>
    <mergeCell ref="F11:F12"/>
    <mergeCell ref="G11:G12"/>
    <mergeCell ref="A16:G16"/>
    <mergeCell ref="A17:G17"/>
    <mergeCell ref="A19:G19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Titkárság</cp:lastModifiedBy>
  <cp:lastPrinted>2017-04-18T07:31:12Z</cp:lastPrinted>
  <dcterms:created xsi:type="dcterms:W3CDTF">2008-04-10T13:42:03Z</dcterms:created>
  <dcterms:modified xsi:type="dcterms:W3CDTF">2017-04-26T09:22:32Z</dcterms:modified>
  <cp:category/>
  <cp:version/>
  <cp:contentType/>
  <cp:contentStatus/>
</cp:coreProperties>
</file>