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9060" tabRatio="597" firstSheet="8" activeTab="17"/>
  </bookViews>
  <sheets>
    <sheet name="1.címrend" sheetId="1" r:id="rId1"/>
    <sheet name="2.sz.hiány finansz." sheetId="2" r:id="rId2"/>
    <sheet name="3.bev-kiadások" sheetId="3" r:id="rId3"/>
    <sheet name="4. bevételek forr. " sheetId="4" r:id="rId4"/>
    <sheet name="5.A. sz. mell-műk kiadások" sheetId="5" r:id="rId5"/>
    <sheet name="5.B.sz. személy-dologi bontás" sheetId="6" r:id="rId6"/>
    <sheet name="6.sz. össz.mérleg" sheetId="7" r:id="rId7"/>
    <sheet name="7.sz. felújítások" sheetId="8" r:id="rId8"/>
    <sheet name="8.felhalm. kiadások" sheetId="9" r:id="rId9"/>
    <sheet name="9.létszám" sheetId="10" r:id="rId10"/>
    <sheet name="10. mell Uniós pr." sheetId="11" state="hidden" r:id="rId11"/>
    <sheet name="11. többéves" sheetId="12" state="hidden" r:id="rId12"/>
    <sheet name="12.sz.Előir.felh.ütemterv" sheetId="13" state="hidden" r:id="rId13"/>
    <sheet name="13.Közvetett tám." sheetId="14" state="hidden" r:id="rId14"/>
    <sheet name="14. Lakosságnak nyújtott tám" sheetId="15" r:id="rId15"/>
    <sheet name="16. Köv 2 év" sheetId="16" r:id="rId16"/>
    <sheet name="17. Ált és Céltart" sheetId="17" state="hidden" r:id="rId17"/>
    <sheet name="15. Speciális célú támogatások" sheetId="18" r:id="rId18"/>
    <sheet name="18.sz Stabilitás" sheetId="19" state="hidden" r:id="rId19"/>
  </sheets>
  <definedNames/>
  <calcPr fullCalcOnLoad="1"/>
</workbook>
</file>

<file path=xl/sharedStrings.xml><?xml version="1.0" encoding="utf-8"?>
<sst xmlns="http://schemas.openxmlformats.org/spreadsheetml/2006/main" count="729" uniqueCount="464">
  <si>
    <t>Sorszám</t>
  </si>
  <si>
    <t>Megnevezés</t>
  </si>
  <si>
    <t>Működési bevételek</t>
  </si>
  <si>
    <t>1.</t>
  </si>
  <si>
    <t>2.</t>
  </si>
  <si>
    <t>Helyi adók</t>
  </si>
  <si>
    <t>Felhalmozási és tőke jellegű bevételek</t>
  </si>
  <si>
    <t>Összesen</t>
  </si>
  <si>
    <t>Működési kiadások</t>
  </si>
  <si>
    <t>3.</t>
  </si>
  <si>
    <t>4.</t>
  </si>
  <si>
    <t>Összesen:</t>
  </si>
  <si>
    <t>7.</t>
  </si>
  <si>
    <t>Személyi juttatások</t>
  </si>
  <si>
    <t>Dologi kiadások</t>
  </si>
  <si>
    <t>Felhalmozási bevételek</t>
  </si>
  <si>
    <t>Ssz.</t>
  </si>
  <si>
    <t>Személyi</t>
  </si>
  <si>
    <t>Létszám</t>
  </si>
  <si>
    <t xml:space="preserve">I. </t>
  </si>
  <si>
    <t>Tartalék</t>
  </si>
  <si>
    <t>Felújítás</t>
  </si>
  <si>
    <t xml:space="preserve"> </t>
  </si>
  <si>
    <t>II.</t>
  </si>
  <si>
    <t>eredeti ei.</t>
  </si>
  <si>
    <t xml:space="preserve">III. </t>
  </si>
  <si>
    <t>IV.</t>
  </si>
  <si>
    <t>V.</t>
  </si>
  <si>
    <t>összesen</t>
  </si>
  <si>
    <t>előirányzat</t>
  </si>
  <si>
    <t>Támogatás, támogatásértékű kiadások</t>
  </si>
  <si>
    <t>ÖSSZESEN</t>
  </si>
  <si>
    <t>hosszú lejáratra kapott kölcsönök</t>
  </si>
  <si>
    <t>tartozások fejlesztési célú 
kötvénykibocsátásból</t>
  </si>
  <si>
    <t>tartozások működési célú 
kötvénykibocsátásból</t>
  </si>
  <si>
    <t>működési célú hosszú lejáratú hitelek</t>
  </si>
  <si>
    <t>egyéb hosszú lejáratú kötelezettségek</t>
  </si>
  <si>
    <t>előző évi pénzmaradvány</t>
  </si>
  <si>
    <t>támogatás</t>
  </si>
  <si>
    <t>A.</t>
  </si>
  <si>
    <t>Ellátottak juttatásai</t>
  </si>
  <si>
    <t>II:</t>
  </si>
  <si>
    <t>Felhalmozási kiadások</t>
  </si>
  <si>
    <t>VII.</t>
  </si>
  <si>
    <t xml:space="preserve">Összesen: </t>
  </si>
  <si>
    <t xml:space="preserve">5. </t>
  </si>
  <si>
    <t xml:space="preserve">4. </t>
  </si>
  <si>
    <t xml:space="preserve">1. </t>
  </si>
  <si>
    <t>e Ft-ban</t>
  </si>
  <si>
    <t>Évek</t>
  </si>
  <si>
    <t>Feladatok</t>
  </si>
  <si>
    <t>Önkormányzat</t>
  </si>
  <si>
    <t xml:space="preserve">Alcímek: Szakfeladatok: </t>
  </si>
  <si>
    <t xml:space="preserve">I. cím: </t>
  </si>
  <si>
    <t>Támogatási kölcsönök visszatérülése</t>
  </si>
  <si>
    <t>Értékpapírtok értékesítésének bevétele</t>
  </si>
  <si>
    <t xml:space="preserve">B. </t>
  </si>
  <si>
    <t>Személyi jellegű kiadások</t>
  </si>
  <si>
    <t>Munkaadói jellegű kiadások</t>
  </si>
  <si>
    <t>Felújítások</t>
  </si>
  <si>
    <t>ezen belül működési és felhalmozási bevételei és kiadásai</t>
  </si>
  <si>
    <t>A költségvetési hiány belső finanszírozására szolgáló</t>
  </si>
  <si>
    <t>A költségvetési hiány külső finanszírozására szolgáló</t>
  </si>
  <si>
    <t>1. Működési célú hitel felvétele</t>
  </si>
  <si>
    <t>Bevételek</t>
  </si>
  <si>
    <t>Összevont költségvetési mérleg</t>
  </si>
  <si>
    <t>Eredeti</t>
  </si>
  <si>
    <t>I.</t>
  </si>
  <si>
    <t>5.</t>
  </si>
  <si>
    <t>6.</t>
  </si>
  <si>
    <t>Kiadások</t>
  </si>
  <si>
    <t>Munkaadói juttatások</t>
  </si>
  <si>
    <t>Kiadások össz:</t>
  </si>
  <si>
    <t>Bevételek forrásonként</t>
  </si>
  <si>
    <t xml:space="preserve"> - iparűzési adó</t>
  </si>
  <si>
    <t xml:space="preserve">           Szakfeladatok</t>
  </si>
  <si>
    <t>Felújítási előirányzatok célonként</t>
  </si>
  <si>
    <t xml:space="preserve">S.sz. </t>
  </si>
  <si>
    <t>Több éves kihatással járó feladatok  előirányzatai éves bontásban</t>
  </si>
  <si>
    <t xml:space="preserve">Sz: </t>
  </si>
  <si>
    <t>tervezett</t>
  </si>
  <si>
    <t>Uniós támogatásokkal megvalósuló programok bevételei, kiadásai</t>
  </si>
  <si>
    <t>Hulladékgazdálkodási Társulás Kaposvár</t>
  </si>
  <si>
    <t>Munka és tűzvédelmi társulás- Kaposvár</t>
  </si>
  <si>
    <t>lakosság részére lakásépítéshez, lakásfelújításhoz nyújtott kölcsönök elengedésének összege</t>
  </si>
  <si>
    <t>fő</t>
  </si>
  <si>
    <t>egyéb nyújtott kedvezmény vagy kölcsön elengedésének összege</t>
  </si>
  <si>
    <t>ellátottak térítési díjának, illetve kártérítésének méltányossági alapon történő elengedésének összege</t>
  </si>
  <si>
    <t>Az önkormányzat költségvetési bevételei és kiadásai</t>
  </si>
  <si>
    <t>Bírságok, és egyéb sajátos folyó bevételek</t>
  </si>
  <si>
    <t>Költségvetési hiány belső finansz.</t>
  </si>
  <si>
    <t>Tárgyi eszközök , imm. javak értékesítése</t>
  </si>
  <si>
    <t>Értékpapírok értékesítésének bevétele</t>
  </si>
  <si>
    <t>Hitelek  - felhalmozási célú</t>
  </si>
  <si>
    <t>BEVÉTELEK ÖSSZESEN:</t>
  </si>
  <si>
    <t>finanszírozási műveletek bevételei működésre és felhalmozásra</t>
  </si>
  <si>
    <t>8.</t>
  </si>
  <si>
    <t xml:space="preserve">Összesen: működési kiadások: </t>
  </si>
  <si>
    <t>9.</t>
  </si>
  <si>
    <t>10.</t>
  </si>
  <si>
    <t>11.</t>
  </si>
  <si>
    <t>13.</t>
  </si>
  <si>
    <t>15.</t>
  </si>
  <si>
    <t>16.</t>
  </si>
  <si>
    <t>18.</t>
  </si>
  <si>
    <t>19.</t>
  </si>
  <si>
    <t>21.</t>
  </si>
  <si>
    <t>2. Felhalmozási célú hitel felvétele</t>
  </si>
  <si>
    <t xml:space="preserve">  </t>
  </si>
  <si>
    <t>Felhalmozási kiadások feladatonként</t>
  </si>
  <si>
    <t>Fejlesztési cél megnevezése</t>
  </si>
  <si>
    <t>Előirányzat összege</t>
  </si>
  <si>
    <t xml:space="preserve">Létszám előirányzat  </t>
  </si>
  <si>
    <t>Speciális célú támogatások - átadott pénzeszközök</t>
  </si>
  <si>
    <t>Óvoda fennt.hj.- Somogyjád</t>
  </si>
  <si>
    <t>Dologi,folyó kiadások</t>
  </si>
  <si>
    <t>Kölcsönnyújtás</t>
  </si>
  <si>
    <t>Kölcsönök visszatérülése</t>
  </si>
  <si>
    <t>Működési bevételek összesen:</t>
  </si>
  <si>
    <t>Felhalmozási bevételek összesen:</t>
  </si>
  <si>
    <t>VIII.</t>
  </si>
  <si>
    <t>Támogatás értékű kiadások</t>
  </si>
  <si>
    <t>Leader tagdíj</t>
  </si>
  <si>
    <t>Véglegesen átadott pénzeszközök</t>
  </si>
  <si>
    <t>Ívóvízminőségjavító Társulás</t>
  </si>
  <si>
    <t xml:space="preserve">Hitelek - működési célú </t>
  </si>
  <si>
    <t>Felújítási cél megnevezése</t>
  </si>
  <si>
    <t>Előirányzat</t>
  </si>
  <si>
    <t>2/B.sz. melléklet.</t>
  </si>
  <si>
    <t xml:space="preserve">              3. sz. melléklet/ 2. oldal.</t>
  </si>
  <si>
    <t>KIADÁSOK ÖSSZESEN:</t>
  </si>
  <si>
    <t xml:space="preserve">Működési kiadások összesen: </t>
  </si>
  <si>
    <t xml:space="preserve">Felhalmozási kiadások összesen: </t>
  </si>
  <si>
    <t>Szakfeladatok</t>
  </si>
  <si>
    <t>Rendsz</t>
  </si>
  <si>
    <t>Nem rend</t>
  </si>
  <si>
    <t>Külső</t>
  </si>
  <si>
    <t>Igazgatási tevékenys.</t>
  </si>
  <si>
    <t>Város- és községgazd</t>
  </si>
  <si>
    <t>Falugondnoki szolg.</t>
  </si>
  <si>
    <t xml:space="preserve">Működési kiadások: </t>
  </si>
  <si>
    <t>Utak, hidak üzemelt.</t>
  </si>
  <si>
    <t>Igazgatási tev.</t>
  </si>
  <si>
    <t>Közvilágítás</t>
  </si>
  <si>
    <t>Város-és községgazd.</t>
  </si>
  <si>
    <t>Köztemető fenntartás</t>
  </si>
  <si>
    <t>január</t>
  </si>
  <si>
    <t>február</t>
  </si>
  <si>
    <t>április</t>
  </si>
  <si>
    <t>május</t>
  </si>
  <si>
    <t>június</t>
  </si>
  <si>
    <t>július</t>
  </si>
  <si>
    <t>Előző évi pénzmaradvány</t>
  </si>
  <si>
    <t>Működési bevételek összesen</t>
  </si>
  <si>
    <t>Felhalmozási bevételek összesen</t>
  </si>
  <si>
    <t>Bevételek mindösszesen</t>
  </si>
  <si>
    <t xml:space="preserve">Kiadások  </t>
  </si>
  <si>
    <t>Munkaadókat terhelő járulékok</t>
  </si>
  <si>
    <t>Támogatásértékű működési kiadás</t>
  </si>
  <si>
    <t>Ellátottak pénzbeli juttatásai</t>
  </si>
  <si>
    <t>Működési kiadások összesen</t>
  </si>
  <si>
    <t>VI.</t>
  </si>
  <si>
    <t>Működési, fenntartási előirányzatok kiemelt előirányzatonként</t>
  </si>
  <si>
    <t>Beruházás</t>
  </si>
  <si>
    <t>Dologi kiadások, folyó</t>
  </si>
  <si>
    <t>Felhalmozási kiadások összesen:</t>
  </si>
  <si>
    <t>Az önkormányzat önállóan gazdálkodó költségvetési szervekkel nem rendelkezik</t>
  </si>
  <si>
    <t xml:space="preserve"> - építményadó</t>
  </si>
  <si>
    <t>A költségvetési évet követő 2 év várható előirányzatai</t>
  </si>
  <si>
    <t>B.</t>
  </si>
  <si>
    <t>Járulékok</t>
  </si>
  <si>
    <t>Támogatásértékú működési</t>
  </si>
  <si>
    <t>Kölcsön nyújtása</t>
  </si>
  <si>
    <t>C.</t>
  </si>
  <si>
    <t xml:space="preserve">                     Fejlesztési bevételek és kiadások</t>
  </si>
  <si>
    <t>Fejlesztési bevételek</t>
  </si>
  <si>
    <t>Fejlesztési kiadások</t>
  </si>
  <si>
    <t>Kiadások mindösszesen</t>
  </si>
  <si>
    <t xml:space="preserve">Általános és céltartalék felosztása </t>
  </si>
  <si>
    <t>Általános tartalék</t>
  </si>
  <si>
    <t>összeg</t>
  </si>
  <si>
    <t>Cél megnevezése</t>
  </si>
  <si>
    <t>terven felüli működési kiadások</t>
  </si>
  <si>
    <t>finanszírozása</t>
  </si>
  <si>
    <t>Általános és céltartalék összesen</t>
  </si>
  <si>
    <t>Víz</t>
  </si>
  <si>
    <t>9/A. melléklet</t>
  </si>
  <si>
    <t>Igazgatás</t>
  </si>
  <si>
    <t xml:space="preserve">          1 fő polgármester</t>
  </si>
  <si>
    <t xml:space="preserve">          4 fő képviselő</t>
  </si>
  <si>
    <t>Községgazdálkodás</t>
  </si>
  <si>
    <t xml:space="preserve">Falugondnoki szolgálat </t>
  </si>
  <si>
    <t xml:space="preserve">          1 fő közalkalmazott</t>
  </si>
  <si>
    <t>Könyvtár</t>
  </si>
  <si>
    <t>beruházási és fejlesztési hitelek</t>
  </si>
  <si>
    <t>Közvetlen és közvetett támogatásokat tartalmazó kimutatás</t>
  </si>
  <si>
    <t>helyi adóknál, gépjárműadónál biztosított kedvezmény, mentesség összege adónemenként</t>
  </si>
  <si>
    <t>helyiségek , eszközök hasznosításából származó bevételből nyújtott kedvezmény, mentesség összege</t>
  </si>
  <si>
    <t xml:space="preserve">összesen: </t>
  </si>
  <si>
    <t>gépjárműadónál mozgáskorlátozott része</t>
  </si>
  <si>
    <t>Fogorvosi szolgálat Mernye</t>
  </si>
  <si>
    <t>Támogatás államháztartáson belülről</t>
  </si>
  <si>
    <t>A saját bevételek és az adósságot keletkeztető ügyletekből és kezességvállalásokból</t>
  </si>
  <si>
    <t xml:space="preserve">                       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</si>
  <si>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</si>
  <si>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</si>
  <si>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</si>
  <si>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</si>
  <si>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</si>
  <si>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</si>
  <si>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</si>
  <si>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</si>
  <si>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hitel,( kölcsön) felvétele - működési</t>
  </si>
  <si>
    <t>hitel,( kölcsön) felvétele - fejlesztési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</si>
  <si>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</si>
  <si>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</si>
  <si>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</si>
  <si>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</si>
  <si>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</si>
  <si>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</si>
  <si>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Víztermelés</t>
  </si>
  <si>
    <t>17.</t>
  </si>
  <si>
    <t>III.</t>
  </si>
  <si>
    <t>Kötelező
feladat</t>
  </si>
  <si>
    <t>Önként váll
feladat</t>
  </si>
  <si>
    <t>Áll.ig 
feladat</t>
  </si>
  <si>
    <t>Üzemeltetésből, koncesszióból szárm bev</t>
  </si>
  <si>
    <t>Telefon</t>
  </si>
  <si>
    <t>Hiány/Többlet</t>
  </si>
  <si>
    <t>Bevételek főösszesen</t>
  </si>
  <si>
    <t>Kiadások főösszesen</t>
  </si>
  <si>
    <t>Hiány főösszesen</t>
  </si>
  <si>
    <t>Bérleti díjak</t>
  </si>
  <si>
    <t>Áru-, és készletértékesítés</t>
  </si>
  <si>
    <t>Közhatalmi bevételek</t>
  </si>
  <si>
    <t>Központi adók (gjműadó)</t>
  </si>
  <si>
    <t>12.</t>
  </si>
  <si>
    <t>14.</t>
  </si>
  <si>
    <t xml:space="preserve">              063020 - Víztermelés, vízellátás</t>
  </si>
  <si>
    <t xml:space="preserve">              051030-  Települési hulladék kezelés </t>
  </si>
  <si>
    <t xml:space="preserve">              045160 - Utak, hidak üzemeltetése</t>
  </si>
  <si>
    <t xml:space="preserve">              011130 - Igazgatási tev</t>
  </si>
  <si>
    <t xml:space="preserve">              066020 - Város- és községgazd</t>
  </si>
  <si>
    <t xml:space="preserve">              064010 - Közvilágítás</t>
  </si>
  <si>
    <t xml:space="preserve">              018010 - Önk. Elszámolásai</t>
  </si>
  <si>
    <t xml:space="preserve">              072111 - Háziorvosi szolgálat</t>
  </si>
  <si>
    <t xml:space="preserve">              072311 - Fogorvosi alapellátás</t>
  </si>
  <si>
    <t xml:space="preserve">              107052 - Házi segítségnyújtás</t>
  </si>
  <si>
    <t xml:space="preserve">              107055 - Falugondnoki szolgáltatás</t>
  </si>
  <si>
    <t xml:space="preserve">              041232 - Startm.pr., Téli közfoglalkoztatás</t>
  </si>
  <si>
    <t xml:space="preserve">              082044 - Könyvtári szolgáltatás</t>
  </si>
  <si>
    <t xml:space="preserve">              013320 - Köztemető fenntartás</t>
  </si>
  <si>
    <t xml:space="preserve">              091140 - Óvodai nevelés intézményeinek támogatása</t>
  </si>
  <si>
    <t>1. Előző évi pénzmaradány igénybevétele</t>
  </si>
  <si>
    <t>Önkormányzatok működési támogatásai</t>
  </si>
  <si>
    <t>Pénzmaradvány</t>
  </si>
  <si>
    <t>Beruházások</t>
  </si>
  <si>
    <t>Beruházás áfája</t>
  </si>
  <si>
    <t>Felhalmozási célu támogatás áht-on belülre</t>
  </si>
  <si>
    <t>Előző évek pénzmaradványa</t>
  </si>
  <si>
    <t>066020 - Város- és községgazd</t>
  </si>
  <si>
    <t>107055 - Falugondnoki szolgáltatás</t>
  </si>
  <si>
    <t>063020 - Víztermelés, vízellátás</t>
  </si>
  <si>
    <t xml:space="preserve">051030-  Települési hulladék kezelés </t>
  </si>
  <si>
    <t>045160 - Utak, hidak üzemeltetése</t>
  </si>
  <si>
    <t>064010 - Közvilágítás</t>
  </si>
  <si>
    <t>091140 - Óvoda támogatása (Sjád)</t>
  </si>
  <si>
    <t>072311 - Fogorvosi szolgálat (Mernye)</t>
  </si>
  <si>
    <t>013320 - Köztemető fenntartás és működtetés</t>
  </si>
  <si>
    <t>011130 - Önkormányzatok igazgatási tev.</t>
  </si>
  <si>
    <t>Munkaad.</t>
  </si>
  <si>
    <t>Dologi</t>
  </si>
  <si>
    <t>Ellátottak</t>
  </si>
  <si>
    <t>Tám.,kölcs.</t>
  </si>
  <si>
    <t>Finansz.</t>
  </si>
  <si>
    <t>Össz.</t>
  </si>
  <si>
    <t>Kötelező</t>
  </si>
  <si>
    <t>Ebből</t>
  </si>
  <si>
    <t>Irodaszer</t>
  </si>
  <si>
    <t>Műk.tám.-ok áht-on belülről</t>
  </si>
  <si>
    <t>Felh.célu önkormányzati tám.-ok</t>
  </si>
  <si>
    <t>Felhalmozási és tőkejellegű bev.-ek</t>
  </si>
  <si>
    <t>Felh.célu tám.-ok áht-on belülről</t>
  </si>
  <si>
    <t>Felhalm.célu támogatások</t>
  </si>
  <si>
    <t>Startmunka programok</t>
  </si>
  <si>
    <t>Önkormányzatok működési tám.-ai</t>
  </si>
  <si>
    <t>Kölcsönök nyújtása</t>
  </si>
  <si>
    <t>Felhalmozási célu támogatás</t>
  </si>
  <si>
    <t>Hitel felvétel</t>
  </si>
  <si>
    <t>Működési pénzeszköz átad.</t>
  </si>
  <si>
    <t>Felsőmocsolád</t>
  </si>
  <si>
    <t>Hitel törlesztés</t>
  </si>
  <si>
    <t>Szolgáltatások díja</t>
  </si>
  <si>
    <t xml:space="preserve"> - tartózkodás utáni idegenf.adó</t>
  </si>
  <si>
    <t>I.1.</t>
  </si>
  <si>
    <t>I.2.</t>
  </si>
  <si>
    <t>I.3.</t>
  </si>
  <si>
    <t>082044 - Könyvtári szolgáltatások</t>
  </si>
  <si>
    <t>Járulék</t>
  </si>
  <si>
    <t>Likvid hitel törlesztés</t>
  </si>
  <si>
    <t>Katasztrófavédelmi Társulás</t>
  </si>
  <si>
    <t>20.</t>
  </si>
  <si>
    <t>Belső ellenőrzési díj - Sjád</t>
  </si>
  <si>
    <t>Szociális Társulás-Mernye</t>
  </si>
  <si>
    <t>Működési támogatás vállalkozásnak (érd.hj.)</t>
  </si>
  <si>
    <t xml:space="preserve">              104042 - Család és gyermekvédelmi szolgáltatás</t>
  </si>
  <si>
    <t xml:space="preserve">              082092 - Közművelődés – hagyományos közösségi kulturális értékek gondozása</t>
  </si>
  <si>
    <t>Működési célú kiadások - ÁH-n belül</t>
  </si>
  <si>
    <t>Működési célú kiadások - ÁH-n kívül</t>
  </si>
  <si>
    <t>Finanszírozási kiadások</t>
  </si>
  <si>
    <t>Helyi önkormányzatok működésének ált.tám</t>
  </si>
  <si>
    <t>Igazgatási szolgáltatás díja</t>
  </si>
  <si>
    <t>Közhatalmi bevétel</t>
  </si>
  <si>
    <t>magánszemélyek komm adója</t>
  </si>
  <si>
    <t>Települési önkormányzatok szociális, gyermekjóléti és gyermekétkeztetési fel. támogatása</t>
  </si>
  <si>
    <t>Települési önkormányzatok kulturális felada
tainak támogatása</t>
  </si>
  <si>
    <t>Műk. Célú visszatér. támogatás áht-n belülről</t>
  </si>
  <si>
    <t>Ft-ban</t>
  </si>
  <si>
    <t>066010 - Zöldterületkezelés</t>
  </si>
  <si>
    <t>041233 - Hosszabb időtartamú közfoglalk.</t>
  </si>
  <si>
    <t>107054 - Családsegítés és gyermekjólét</t>
  </si>
  <si>
    <t>082092 - Közművelődés</t>
  </si>
  <si>
    <t xml:space="preserve">           - Települési támogatás</t>
  </si>
  <si>
    <t>107060 -Egyéb szoc és természetbeni tám</t>
  </si>
  <si>
    <t>018010 - Önk. Elszámolásai</t>
  </si>
  <si>
    <t>Repr.</t>
  </si>
  <si>
    <t>Össz</t>
  </si>
  <si>
    <t>Közművelődés</t>
  </si>
  <si>
    <t>Egyéb 
szakmai 
anyag</t>
  </si>
  <si>
    <t>Internet</t>
  </si>
  <si>
    <t>Biztosítás</t>
  </si>
  <si>
    <t>ÁFA</t>
  </si>
  <si>
    <t>Zöldterület kezelés</t>
  </si>
  <si>
    <t xml:space="preserve"> Ft-ban</t>
  </si>
  <si>
    <t>Ft</t>
  </si>
  <si>
    <t>A</t>
  </si>
  <si>
    <t>B</t>
  </si>
  <si>
    <t>C</t>
  </si>
  <si>
    <t>D</t>
  </si>
  <si>
    <t>Lakosságnak juttatott támogatások, szociális támogatások</t>
  </si>
  <si>
    <t>Összeg</t>
  </si>
  <si>
    <t>Települési támogatás</t>
  </si>
  <si>
    <t>Rendkívüli települési támogatás</t>
  </si>
  <si>
    <t>Családsegítés és gyermekjólét Mernye</t>
  </si>
  <si>
    <t>Mernyei Közös Önkormányzati Hivatal</t>
  </si>
  <si>
    <t>Civil szervezetek támogatása</t>
  </si>
  <si>
    <t>Átadott pénzeszközök ÁH-n kívülre</t>
  </si>
  <si>
    <t>Lakossági kölcsön nyújtás</t>
  </si>
  <si>
    <t>Önkormányzatok műk. Tám</t>
  </si>
  <si>
    <t>Ellátottak pénzbeni juttatásai</t>
  </si>
  <si>
    <t>Finanszírozási kiadás</t>
  </si>
  <si>
    <r>
      <t xml:space="preserve">A címrend </t>
    </r>
    <r>
      <rPr>
        <b/>
        <sz val="10"/>
        <rFont val="Arial"/>
        <family val="2"/>
      </rPr>
      <t xml:space="preserve">                                               Felsőmocsolád</t>
    </r>
  </si>
  <si>
    <t xml:space="preserve">              066010 - Zöldterület kezelés</t>
  </si>
  <si>
    <t xml:space="preserve">              041233 Hosszabb időtartamú közfoglalkoztatás</t>
  </si>
  <si>
    <t xml:space="preserve">              013350 Lakóingatlan bérbeadása</t>
  </si>
  <si>
    <t xml:space="preserve"> Ft-ban </t>
  </si>
  <si>
    <t>013350 - Lakóingatlan bérbeadása</t>
  </si>
  <si>
    <t>041032 - Start közfoglalkoztatás</t>
  </si>
  <si>
    <t>Egyéb tárgyi eszk.beszerzés</t>
  </si>
  <si>
    <t>Beruházások áfája</t>
  </si>
  <si>
    <t>072111 - Háziorvosi szolgálat</t>
  </si>
  <si>
    <t xml:space="preserve">Hosszú közfogl. </t>
  </si>
  <si>
    <t>START közfogl</t>
  </si>
  <si>
    <t>Gyógyszer</t>
  </si>
  <si>
    <t>Üzemelt.
Anyagok</t>
  </si>
  <si>
    <t>Hajtó és
kenőa.</t>
  </si>
  <si>
    <t>Munka
ruha</t>
  </si>
  <si>
    <t>Villany</t>
  </si>
  <si>
    <t>Gáz</t>
  </si>
  <si>
    <t>Bérleti és 
lízingdíjak</t>
  </si>
  <si>
    <t>Karban
tartás</t>
  </si>
  <si>
    <t>Közvetített
szolg</t>
  </si>
  <si>
    <t>Egyéb 
szolg</t>
  </si>
  <si>
    <t>Szállítás</t>
  </si>
  <si>
    <t>START közfogl.</t>
  </si>
  <si>
    <t>Hosszú időtart. Közfogl.</t>
  </si>
  <si>
    <t>Települési hull kez.</t>
  </si>
  <si>
    <t>Háziorvosi szolg.</t>
  </si>
  <si>
    <t>Lakóing bérbeadása</t>
  </si>
  <si>
    <t>Felsőmocsolád Község Önkormányzata</t>
  </si>
  <si>
    <t xml:space="preserve"> Felsőmocsolád Község önkormányzata</t>
  </si>
  <si>
    <t>TÖOSZ</t>
  </si>
  <si>
    <t xml:space="preserve">              107051 - Szociális étkeztetés</t>
  </si>
  <si>
    <t xml:space="preserve">              107060 - Egyéb szociáls pénzbeli és természetbeni ellátások, támogatások</t>
  </si>
  <si>
    <t xml:space="preserve">              104051 - Gyermekvédelmi pénzbeli és természetbeni ellátások,támogatások</t>
  </si>
  <si>
    <t>Egyéb működési bevételek</t>
  </si>
  <si>
    <t xml:space="preserve"> - kommunális adó</t>
  </si>
  <si>
    <t>Támogatás értékű bevétel elkülönített állami pnzalapból - közfogl.</t>
  </si>
  <si>
    <t>Felhalmozási célú átvett pénzeszköz</t>
  </si>
  <si>
    <t>107051 - Szociális étkeztetés</t>
  </si>
  <si>
    <t>107052 - Házi segítségnyújtás(Mernye)</t>
  </si>
  <si>
    <t>104042 - Család és gyermekjóléti szolg (Mernye)</t>
  </si>
  <si>
    <t>084031 - Civil szervezetek támogatása</t>
  </si>
  <si>
    <t>22.</t>
  </si>
  <si>
    <t>23.</t>
  </si>
  <si>
    <t>24.</t>
  </si>
  <si>
    <t>25.</t>
  </si>
  <si>
    <t>900020 - Funkcióra nem sorolható tételei</t>
  </si>
  <si>
    <t>26.</t>
  </si>
  <si>
    <t>Mindaz,ami nem szakm.a</t>
  </si>
  <si>
    <t>szakmai tev.segítő szolg.</t>
  </si>
  <si>
    <t>Játszótér</t>
  </si>
  <si>
    <t>VP-Iskola épület felújítása</t>
  </si>
  <si>
    <t>VP-Külterületi utak</t>
  </si>
  <si>
    <t>Adósságkonszolidáció - út felújítás</t>
  </si>
  <si>
    <t>Rákóczi út felújítás</t>
  </si>
  <si>
    <t>Vis Maior</t>
  </si>
  <si>
    <t>Büszkeségpont pályázat</t>
  </si>
  <si>
    <t>Arculati elem kézikönyv</t>
  </si>
  <si>
    <t>ebből:  0 fő közalkalmazott</t>
  </si>
  <si>
    <t>Hosszabb időtartamú közfogl</t>
  </si>
  <si>
    <t xml:space="preserve">                                    Előrányzat felhasználási terv</t>
  </si>
  <si>
    <t>13. sz. melléklet a …../2017.(II….)önkormányzati rendelethez</t>
  </si>
  <si>
    <t>Szünidei gyermekétkeztetés</t>
  </si>
  <si>
    <t>Szociális Étkeztetés-Mernye</t>
  </si>
  <si>
    <t>Házi segítségnyújtás - Mernye</t>
  </si>
  <si>
    <t>KKKOÖSZ</t>
  </si>
  <si>
    <t xml:space="preserve">     18.számú melléklet a …../2017.(II….)önkormányzati rendelethez</t>
  </si>
  <si>
    <t>módostott ei.</t>
  </si>
  <si>
    <t>teljesítés 06.30</t>
  </si>
  <si>
    <t>2017.</t>
  </si>
  <si>
    <t>módosított ei.</t>
  </si>
  <si>
    <t>Felújítások áfája</t>
  </si>
  <si>
    <t>Felhalmozási célú önkormányzati tám</t>
  </si>
  <si>
    <t>27.</t>
  </si>
  <si>
    <t>018030- Támogatási célú finanszírozási műveletek</t>
  </si>
  <si>
    <t>28.</t>
  </si>
  <si>
    <t>104037-Intézményen kívüli gyermekétkeztetés</t>
  </si>
  <si>
    <t xml:space="preserve">              104037 - Intézményen kívűli gyermekétleztetés</t>
  </si>
  <si>
    <t xml:space="preserve">              018030 - Táűmogatási célú finanszírozási műveletek</t>
  </si>
  <si>
    <t>104051 - Gyermekvédelmi pénzbeli és természetbeni ellátások</t>
  </si>
  <si>
    <t>Intézményen kívüli gyermekétkeztetés</t>
  </si>
  <si>
    <t>Vásárolt élelmezés</t>
  </si>
  <si>
    <t>Funkcióra nem sorolható</t>
  </si>
  <si>
    <t>Módosított ei.</t>
  </si>
  <si>
    <t>Teljesítés 06.30</t>
  </si>
  <si>
    <t>értéknövelő felúőjítás - KAVÍZ</t>
  </si>
  <si>
    <t>Tanyafejlesztési pályázat</t>
  </si>
  <si>
    <t>Ingatlan beszerzés</t>
  </si>
  <si>
    <t>Teljesítés 2017.06.30-ig</t>
  </si>
  <si>
    <t>eredeti e.i</t>
  </si>
  <si>
    <t>március</t>
  </si>
  <si>
    <t>augusztus</t>
  </si>
  <si>
    <t>szeptember</t>
  </si>
  <si>
    <t>október</t>
  </si>
  <si>
    <t>november</t>
  </si>
  <si>
    <t>december</t>
  </si>
  <si>
    <t>12. számú melléklet a …../2017.(II….)önkormányzati rendelethez</t>
  </si>
  <si>
    <t>17. sz. melléklet a …../2017.(II….)önkormányzati rendelethez</t>
  </si>
  <si>
    <t>11. számú melléklet a …../2017.(II….)önkormányzati rendelethez</t>
  </si>
  <si>
    <t>10. sz. melléklet a …../2017.(II….)önkormányzati rendelethez</t>
  </si>
  <si>
    <r>
      <t>1. sz. melléklet  a 9/2017.(IX.15.)önkormányzati rendelethez</t>
    </r>
    <r>
      <rPr>
        <b/>
        <sz val="10"/>
        <rFont val="Arial"/>
        <family val="2"/>
      </rPr>
      <t xml:space="preserve">                     </t>
    </r>
  </si>
  <si>
    <t xml:space="preserve">2/A. sz. melléklet a  a 9/2017.(IX.15.)önkormányzati rendelethez      </t>
  </si>
  <si>
    <t xml:space="preserve">3. számú melléklet a  a 9/2017.(IX.15.)önkormányzati rendelethez      </t>
  </si>
  <si>
    <t xml:space="preserve">4. sz. melléklet a  a 9/2017.(IX.15.)önkormányzati rendelethez      </t>
  </si>
  <si>
    <t xml:space="preserve">5/A. melléklet a  a 9/2017.(IX.15.)önkormányzati rendelethez      </t>
  </si>
  <si>
    <t xml:space="preserve">5/B. sz. melléklet  a 9/2017.(IX.15.)önkormányzati rendelethez      </t>
  </si>
  <si>
    <t xml:space="preserve">6. sz. melléklet  a 9/2017.(IX.15.)önkormányzati rendelethez      </t>
  </si>
  <si>
    <t xml:space="preserve">7. sz. melléklet a 9/2017.(IX.15.)önkormányzati rendelethez      </t>
  </si>
  <si>
    <t xml:space="preserve">8. sz. melléklet   a 9/2017.(IX.15.)önkormányzati rendelethez      </t>
  </si>
  <si>
    <t xml:space="preserve">9.sz. melléklet  a 9/2017.(IX.15.)önkormányzati rendelethez      </t>
  </si>
  <si>
    <t xml:space="preserve">14. számú melléklet  a 9/2017.(IX.15.)önkormányzati rendelethez      </t>
  </si>
  <si>
    <t xml:space="preserve">16. sz. melléklet  a 9/2017.(IX.15.)önkormányzati rendelethez      </t>
  </si>
  <si>
    <t xml:space="preserve">15. számú melléklet  a 9/2017.(IX.15.)önkormányzati rendelethez     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</si>
</sst>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  <numFmt numFmtId="174" formatCode="[$-40E]yyyy\.\ mmmm\ d\.\,\ dddd"/>
    <numFmt numFmtId="175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11" xfId="0" applyBorder="1" applyAlignment="1">
      <alignment/>
    </xf>
    <xf numFmtId="0" fontId="1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4" xfId="0" applyFont="1" applyBorder="1" applyAlignment="1">
      <alignment/>
    </xf>
    <xf numFmtId="16" fontId="10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3" fillId="0" borderId="0" xfId="0" applyFont="1" applyAlignment="1">
      <alignment horizontal="right"/>
    </xf>
    <xf numFmtId="0" fontId="10" fillId="0" borderId="13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11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21" fillId="0" borderId="0" xfId="0" applyFont="1" applyAlignment="1">
      <alignment/>
    </xf>
    <xf numFmtId="0" fontId="21" fillId="34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20" xfId="0" applyFont="1" applyBorder="1" applyAlignment="1">
      <alignment horizontal="justify" wrapText="1"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Border="1" applyAlignment="1">
      <alignment horizontal="justify"/>
    </xf>
    <xf numFmtId="0" fontId="0" fillId="0" borderId="23" xfId="0" applyFill="1" applyBorder="1" applyAlignment="1">
      <alignment/>
    </xf>
    <xf numFmtId="0" fontId="0" fillId="0" borderId="24" xfId="0" applyFont="1" applyBorder="1" applyAlignment="1">
      <alignment horizontal="justify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10" fillId="0" borderId="18" xfId="0" applyFont="1" applyFill="1" applyBorder="1" applyAlignment="1">
      <alignment horizontal="justify"/>
    </xf>
    <xf numFmtId="0" fontId="10" fillId="0" borderId="32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2" xfId="0" applyFont="1" applyFill="1" applyBorder="1" applyAlignment="1">
      <alignment horizontal="justify"/>
    </xf>
    <xf numFmtId="0" fontId="0" fillId="0" borderId="16" xfId="0" applyFill="1" applyBorder="1" applyAlignment="1">
      <alignment/>
    </xf>
    <xf numFmtId="0" fontId="0" fillId="0" borderId="24" xfId="0" applyFont="1" applyFill="1" applyBorder="1" applyAlignment="1">
      <alignment horizontal="justify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15" xfId="0" applyFont="1" applyFill="1" applyBorder="1" applyAlignment="1">
      <alignment/>
    </xf>
    <xf numFmtId="0" fontId="59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10" fillId="0" borderId="32" xfId="0" applyFont="1" applyBorder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right"/>
      <protection/>
    </xf>
    <xf numFmtId="0" fontId="0" fillId="0" borderId="10" xfId="54" applyBorder="1">
      <alignment/>
      <protection/>
    </xf>
    <xf numFmtId="0" fontId="0" fillId="0" borderId="10" xfId="54" applyFont="1" applyBorder="1">
      <alignment/>
      <protection/>
    </xf>
    <xf numFmtId="3" fontId="0" fillId="0" borderId="10" xfId="54" applyNumberFormat="1" applyBorder="1">
      <alignment/>
      <protection/>
    </xf>
    <xf numFmtId="3" fontId="0" fillId="0" borderId="10" xfId="54" applyNumberFormat="1" applyFont="1" applyBorder="1">
      <alignment/>
      <protection/>
    </xf>
    <xf numFmtId="0" fontId="10" fillId="0" borderId="10" xfId="54" applyFont="1" applyFill="1" applyBorder="1">
      <alignment/>
      <protection/>
    </xf>
    <xf numFmtId="3" fontId="10" fillId="0" borderId="10" xfId="54" applyNumberFormat="1" applyFont="1" applyBorder="1">
      <alignment/>
      <protection/>
    </xf>
    <xf numFmtId="0" fontId="10" fillId="0" borderId="10" xfId="54" applyFont="1" applyBorder="1">
      <alignment/>
      <protection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35" borderId="0" xfId="0" applyFill="1" applyAlignment="1">
      <alignment/>
    </xf>
    <xf numFmtId="0" fontId="0" fillId="0" borderId="42" xfId="0" applyFont="1" applyBorder="1" applyAlignment="1">
      <alignment wrapText="1"/>
    </xf>
    <xf numFmtId="0" fontId="10" fillId="0" borderId="42" xfId="0" applyFont="1" applyBorder="1" applyAlignment="1">
      <alignment/>
    </xf>
    <xf numFmtId="0" fontId="0" fillId="35" borderId="42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0" fillId="35" borderId="42" xfId="0" applyFont="1" applyFill="1" applyBorder="1" applyAlignment="1">
      <alignment horizontal="left"/>
    </xf>
    <xf numFmtId="173" fontId="0" fillId="0" borderId="0" xfId="40" applyNumberFormat="1" applyFont="1" applyAlignment="1">
      <alignment/>
    </xf>
    <xf numFmtId="173" fontId="10" fillId="0" borderId="0" xfId="40" applyNumberFormat="1" applyFont="1" applyAlignment="1">
      <alignment horizontal="right"/>
    </xf>
    <xf numFmtId="173" fontId="20" fillId="0" borderId="10" xfId="40" applyNumberFormat="1" applyFont="1" applyBorder="1" applyAlignment="1">
      <alignment horizontal="center"/>
    </xf>
    <xf numFmtId="173" fontId="0" fillId="0" borderId="10" xfId="40" applyNumberFormat="1" applyFont="1" applyBorder="1" applyAlignment="1">
      <alignment/>
    </xf>
    <xf numFmtId="173" fontId="16" fillId="0" borderId="11" xfId="40" applyNumberFormat="1" applyFont="1" applyBorder="1" applyAlignment="1">
      <alignment/>
    </xf>
    <xf numFmtId="173" fontId="10" fillId="0" borderId="10" xfId="40" applyNumberFormat="1" applyFont="1" applyBorder="1" applyAlignment="1">
      <alignment/>
    </xf>
    <xf numFmtId="173" fontId="0" fillId="0" borderId="10" xfId="40" applyNumberFormat="1" applyFont="1" applyBorder="1" applyAlignment="1">
      <alignment/>
    </xf>
    <xf numFmtId="173" fontId="0" fillId="0" borderId="0" xfId="40" applyNumberFormat="1" applyFont="1" applyAlignment="1">
      <alignment/>
    </xf>
    <xf numFmtId="173" fontId="16" fillId="0" borderId="10" xfId="40" applyNumberFormat="1" applyFont="1" applyBorder="1" applyAlignment="1">
      <alignment/>
    </xf>
    <xf numFmtId="173" fontId="2" fillId="0" borderId="0" xfId="40" applyNumberFormat="1" applyFont="1" applyAlignment="1">
      <alignment horizontal="right"/>
    </xf>
    <xf numFmtId="173" fontId="10" fillId="0" borderId="0" xfId="40" applyNumberFormat="1" applyFont="1" applyAlignment="1">
      <alignment/>
    </xf>
    <xf numFmtId="173" fontId="13" fillId="0" borderId="10" xfId="40" applyNumberFormat="1" applyFont="1" applyBorder="1" applyAlignment="1">
      <alignment horizontal="center"/>
    </xf>
    <xf numFmtId="173" fontId="15" fillId="0" borderId="0" xfId="40" applyNumberFormat="1" applyFont="1" applyBorder="1" applyAlignment="1">
      <alignment/>
    </xf>
    <xf numFmtId="173" fontId="0" fillId="0" borderId="0" xfId="40" applyNumberFormat="1" applyFont="1" applyBorder="1" applyAlignment="1">
      <alignment/>
    </xf>
    <xf numFmtId="173" fontId="16" fillId="0" borderId="0" xfId="40" applyNumberFormat="1" applyFont="1" applyBorder="1" applyAlignment="1">
      <alignment/>
    </xf>
    <xf numFmtId="173" fontId="15" fillId="0" borderId="10" xfId="40" applyNumberFormat="1" applyFont="1" applyBorder="1" applyAlignment="1">
      <alignment/>
    </xf>
    <xf numFmtId="173" fontId="13" fillId="0" borderId="0" xfId="40" applyNumberFormat="1" applyFont="1" applyAlignment="1">
      <alignment horizontal="right"/>
    </xf>
    <xf numFmtId="173" fontId="0" fillId="0" borderId="0" xfId="40" applyNumberFormat="1" applyFont="1" applyBorder="1" applyAlignment="1">
      <alignment/>
    </xf>
    <xf numFmtId="173" fontId="18" fillId="0" borderId="10" xfId="40" applyNumberFormat="1" applyFont="1" applyBorder="1" applyAlignment="1">
      <alignment/>
    </xf>
    <xf numFmtId="173" fontId="5" fillId="0" borderId="0" xfId="40" applyNumberFormat="1" applyFont="1" applyBorder="1" applyAlignment="1">
      <alignment/>
    </xf>
    <xf numFmtId="173" fontId="3" fillId="0" borderId="0" xfId="40" applyNumberFormat="1" applyFont="1" applyBorder="1" applyAlignment="1">
      <alignment/>
    </xf>
    <xf numFmtId="173" fontId="2" fillId="0" borderId="0" xfId="40" applyNumberFormat="1" applyFont="1" applyBorder="1" applyAlignment="1">
      <alignment/>
    </xf>
    <xf numFmtId="173" fontId="4" fillId="0" borderId="0" xfId="40" applyNumberFormat="1" applyFont="1" applyBorder="1" applyAlignment="1">
      <alignment/>
    </xf>
    <xf numFmtId="173" fontId="6" fillId="0" borderId="0" xfId="40" applyNumberFormat="1" applyFont="1" applyBorder="1" applyAlignment="1">
      <alignment/>
    </xf>
    <xf numFmtId="173" fontId="7" fillId="0" borderId="0" xfId="40" applyNumberFormat="1" applyFont="1" applyBorder="1" applyAlignment="1">
      <alignment/>
    </xf>
    <xf numFmtId="173" fontId="8" fillId="0" borderId="0" xfId="40" applyNumberFormat="1" applyFont="1" applyBorder="1" applyAlignment="1">
      <alignment/>
    </xf>
    <xf numFmtId="173" fontId="9" fillId="0" borderId="0" xfId="40" applyNumberFormat="1" applyFont="1" applyBorder="1" applyAlignment="1">
      <alignment/>
    </xf>
    <xf numFmtId="173" fontId="10" fillId="0" borderId="0" xfId="40" applyNumberFormat="1" applyFont="1" applyBorder="1" applyAlignment="1">
      <alignment/>
    </xf>
    <xf numFmtId="173" fontId="16" fillId="0" borderId="0" xfId="40" applyNumberFormat="1" applyFont="1" applyAlignment="1">
      <alignment/>
    </xf>
    <xf numFmtId="173" fontId="23" fillId="0" borderId="0" xfId="40" applyNumberFormat="1" applyFont="1" applyBorder="1" applyAlignment="1">
      <alignment/>
    </xf>
    <xf numFmtId="173" fontId="24" fillId="0" borderId="0" xfId="40" applyNumberFormat="1" applyFont="1" applyBorder="1" applyAlignment="1">
      <alignment/>
    </xf>
    <xf numFmtId="173" fontId="22" fillId="0" borderId="0" xfId="40" applyNumberFormat="1" applyFont="1" applyBorder="1" applyAlignment="1">
      <alignment/>
    </xf>
    <xf numFmtId="0" fontId="0" fillId="0" borderId="10" xfId="0" applyFont="1" applyBorder="1" applyAlignment="1">
      <alignment horizontal="justify"/>
    </xf>
    <xf numFmtId="173" fontId="18" fillId="0" borderId="0" xfId="40" applyNumberFormat="1" applyFont="1" applyAlignment="1">
      <alignment/>
    </xf>
    <xf numFmtId="173" fontId="15" fillId="0" borderId="0" xfId="40" applyNumberFormat="1" applyFont="1" applyBorder="1" applyAlignment="1">
      <alignment horizontal="center"/>
    </xf>
    <xf numFmtId="173" fontId="16" fillId="0" borderId="10" xfId="40" applyNumberFormat="1" applyFont="1" applyBorder="1" applyAlignment="1">
      <alignment horizontal="center"/>
    </xf>
    <xf numFmtId="173" fontId="15" fillId="0" borderId="10" xfId="40" applyNumberFormat="1" applyFont="1" applyBorder="1" applyAlignment="1">
      <alignment horizontal="center"/>
    </xf>
    <xf numFmtId="173" fontId="0" fillId="35" borderId="10" xfId="40" applyNumberFormat="1" applyFont="1" applyFill="1" applyBorder="1" applyAlignment="1">
      <alignment/>
    </xf>
    <xf numFmtId="173" fontId="10" fillId="35" borderId="10" xfId="40" applyNumberFormat="1" applyFont="1" applyFill="1" applyBorder="1" applyAlignment="1">
      <alignment/>
    </xf>
    <xf numFmtId="173" fontId="0" fillId="35" borderId="11" xfId="40" applyNumberFormat="1" applyFont="1" applyFill="1" applyBorder="1" applyAlignment="1">
      <alignment/>
    </xf>
    <xf numFmtId="173" fontId="12" fillId="35" borderId="10" xfId="40" applyNumberFormat="1" applyFont="1" applyFill="1" applyBorder="1" applyAlignment="1">
      <alignment/>
    </xf>
    <xf numFmtId="0" fontId="0" fillId="35" borderId="43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173" fontId="0" fillId="35" borderId="10" xfId="40" applyNumberFormat="1" applyFont="1" applyFill="1" applyBorder="1" applyAlignment="1">
      <alignment wrapText="1"/>
    </xf>
    <xf numFmtId="173" fontId="11" fillId="35" borderId="10" xfId="40" applyNumberFormat="1" applyFont="1" applyFill="1" applyBorder="1" applyAlignment="1">
      <alignment wrapText="1"/>
    </xf>
    <xf numFmtId="173" fontId="0" fillId="0" borderId="10" xfId="40" applyNumberFormat="1" applyFont="1" applyBorder="1" applyAlignment="1">
      <alignment wrapText="1"/>
    </xf>
    <xf numFmtId="173" fontId="0" fillId="35" borderId="10" xfId="40" applyNumberFormat="1" applyFont="1" applyFill="1" applyBorder="1" applyAlignment="1">
      <alignment/>
    </xf>
    <xf numFmtId="173" fontId="0" fillId="35" borderId="17" xfId="40" applyNumberFormat="1" applyFont="1" applyFill="1" applyBorder="1" applyAlignment="1">
      <alignment/>
    </xf>
    <xf numFmtId="173" fontId="10" fillId="0" borderId="12" xfId="40" applyNumberFormat="1" applyFont="1" applyBorder="1" applyAlignment="1">
      <alignment/>
    </xf>
    <xf numFmtId="173" fontId="10" fillId="0" borderId="10" xfId="40" applyNumberFormat="1" applyFont="1" applyFill="1" applyBorder="1" applyAlignment="1">
      <alignment/>
    </xf>
    <xf numFmtId="173" fontId="0" fillId="0" borderId="12" xfId="40" applyNumberFormat="1" applyFont="1" applyBorder="1" applyAlignment="1">
      <alignment/>
    </xf>
    <xf numFmtId="173" fontId="10" fillId="0" borderId="10" xfId="40" applyNumberFormat="1" applyFont="1" applyBorder="1" applyAlignment="1">
      <alignment horizontal="right"/>
    </xf>
    <xf numFmtId="173" fontId="0" fillId="0" borderId="44" xfId="40" applyNumberFormat="1" applyFont="1" applyBorder="1" applyAlignment="1">
      <alignment/>
    </xf>
    <xf numFmtId="173" fontId="0" fillId="0" borderId="44" xfId="40" applyNumberFormat="1" applyFont="1" applyBorder="1" applyAlignment="1">
      <alignment horizontal="right"/>
    </xf>
    <xf numFmtId="173" fontId="10" fillId="0" borderId="45" xfId="40" applyNumberFormat="1" applyFont="1" applyBorder="1" applyAlignment="1">
      <alignment/>
    </xf>
    <xf numFmtId="0" fontId="10" fillId="0" borderId="46" xfId="55" applyFont="1" applyBorder="1">
      <alignment/>
      <protection/>
    </xf>
    <xf numFmtId="0" fontId="10" fillId="0" borderId="47" xfId="55" applyFont="1" applyBorder="1">
      <alignment/>
      <protection/>
    </xf>
    <xf numFmtId="0" fontId="10" fillId="0" borderId="48" xfId="55" applyFont="1" applyBorder="1">
      <alignment/>
      <protection/>
    </xf>
    <xf numFmtId="0" fontId="0" fillId="0" borderId="10" xfId="55" applyBorder="1">
      <alignment/>
      <protection/>
    </xf>
    <xf numFmtId="0" fontId="0" fillId="0" borderId="23" xfId="55" applyBorder="1">
      <alignment/>
      <protection/>
    </xf>
    <xf numFmtId="0" fontId="0" fillId="0" borderId="48" xfId="55" applyBorder="1">
      <alignment/>
      <protection/>
    </xf>
    <xf numFmtId="3" fontId="0" fillId="0" borderId="10" xfId="55" applyNumberFormat="1" applyFont="1" applyBorder="1">
      <alignment/>
      <protection/>
    </xf>
    <xf numFmtId="3" fontId="0" fillId="0" borderId="10" xfId="55" applyNumberFormat="1" applyBorder="1">
      <alignment/>
      <protection/>
    </xf>
    <xf numFmtId="3" fontId="0" fillId="0" borderId="23" xfId="55" applyNumberFormat="1" applyBorder="1">
      <alignment/>
      <protection/>
    </xf>
    <xf numFmtId="0" fontId="0" fillId="0" borderId="48" xfId="55" applyFont="1" applyBorder="1" applyAlignment="1">
      <alignment wrapText="1"/>
      <protection/>
    </xf>
    <xf numFmtId="0" fontId="0" fillId="0" borderId="48" xfId="55" applyFont="1" applyBorder="1">
      <alignment/>
      <protection/>
    </xf>
    <xf numFmtId="3" fontId="10" fillId="0" borderId="10" xfId="55" applyNumberFormat="1" applyFont="1" applyBorder="1">
      <alignment/>
      <protection/>
    </xf>
    <xf numFmtId="3" fontId="10" fillId="0" borderId="23" xfId="55" applyNumberFormat="1" applyFont="1" applyBorder="1">
      <alignment/>
      <protection/>
    </xf>
    <xf numFmtId="3" fontId="0" fillId="0" borderId="23" xfId="55" applyNumberFormat="1" applyFont="1" applyBorder="1">
      <alignment/>
      <protection/>
    </xf>
    <xf numFmtId="3" fontId="0" fillId="0" borderId="0" xfId="55" applyNumberFormat="1" applyBorder="1">
      <alignment/>
      <protection/>
    </xf>
    <xf numFmtId="0" fontId="0" fillId="0" borderId="10" xfId="55" applyFont="1" applyBorder="1">
      <alignment/>
      <protection/>
    </xf>
    <xf numFmtId="0" fontId="10" fillId="0" borderId="10" xfId="55" applyFont="1" applyBorder="1">
      <alignment/>
      <protection/>
    </xf>
    <xf numFmtId="0" fontId="10" fillId="0" borderId="23" xfId="55" applyFont="1" applyBorder="1">
      <alignment/>
      <protection/>
    </xf>
    <xf numFmtId="0" fontId="10" fillId="0" borderId="25" xfId="55" applyFont="1" applyBorder="1">
      <alignment/>
      <protection/>
    </xf>
    <xf numFmtId="0" fontId="10" fillId="0" borderId="26" xfId="55" applyFont="1" applyBorder="1">
      <alignment/>
      <protection/>
    </xf>
    <xf numFmtId="0" fontId="10" fillId="0" borderId="27" xfId="55" applyFont="1" applyBorder="1">
      <alignment/>
      <protection/>
    </xf>
    <xf numFmtId="173" fontId="10" fillId="0" borderId="49" xfId="4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73" fontId="10" fillId="0" borderId="14" xfId="40" applyNumberFormat="1" applyFont="1" applyBorder="1" applyAlignment="1">
      <alignment horizontal="right"/>
    </xf>
    <xf numFmtId="173" fontId="10" fillId="0" borderId="11" xfId="40" applyNumberFormat="1" applyFont="1" applyBorder="1" applyAlignment="1">
      <alignment horizontal="right"/>
    </xf>
    <xf numFmtId="173" fontId="13" fillId="0" borderId="10" xfId="40" applyNumberFormat="1" applyFont="1" applyBorder="1" applyAlignment="1">
      <alignment horizontal="center"/>
    </xf>
    <xf numFmtId="1" fontId="10" fillId="0" borderId="10" xfId="4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54" applyFont="1" applyBorder="1" applyAlignment="1">
      <alignment horizontal="center"/>
      <protection/>
    </xf>
    <xf numFmtId="0" fontId="21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8.421875" style="0" customWidth="1"/>
    <col min="2" max="2" width="78.00390625" style="0" bestFit="1" customWidth="1"/>
    <col min="3" max="3" width="6.7109375" style="0" customWidth="1"/>
    <col min="4" max="4" width="8.140625" style="0" customWidth="1"/>
    <col min="5" max="9" width="5.00390625" style="0" bestFit="1" customWidth="1"/>
    <col min="10" max="10" width="6.421875" style="0" bestFit="1" customWidth="1"/>
    <col min="11" max="13" width="5.00390625" style="0" bestFit="1" customWidth="1"/>
    <col min="15" max="15" width="22.8515625" style="0" bestFit="1" customWidth="1"/>
    <col min="21" max="22" width="8.00390625" style="0" customWidth="1"/>
    <col min="23" max="23" width="8.140625" style="0" customWidth="1"/>
  </cols>
  <sheetData>
    <row r="1" ht="12.75">
      <c r="B1" s="110" t="s">
        <v>451</v>
      </c>
    </row>
    <row r="2" ht="12.75">
      <c r="B2" s="17" t="s">
        <v>351</v>
      </c>
    </row>
    <row r="4" spans="1:3" ht="12.75">
      <c r="A4" s="52" t="s">
        <v>166</v>
      </c>
      <c r="B4" s="52"/>
      <c r="C4" s="52"/>
    </row>
    <row r="5" spans="1:3" ht="12.75">
      <c r="A5" s="52"/>
      <c r="B5" s="52"/>
      <c r="C5" s="52"/>
    </row>
    <row r="6" spans="1:3" ht="12.75">
      <c r="A6" s="52"/>
      <c r="B6" s="52"/>
      <c r="C6" s="52"/>
    </row>
    <row r="7" spans="1:2" ht="12.75">
      <c r="A7" s="17" t="s">
        <v>53</v>
      </c>
      <c r="B7" s="17" t="s">
        <v>51</v>
      </c>
    </row>
    <row r="8" ht="12.75">
      <c r="B8" s="18" t="s">
        <v>52</v>
      </c>
    </row>
    <row r="9" spans="1:2" ht="12.75">
      <c r="A9" s="2">
        <v>1</v>
      </c>
      <c r="B9" s="141" t="s">
        <v>238</v>
      </c>
    </row>
    <row r="10" spans="1:2" ht="12.75">
      <c r="A10" s="2">
        <v>2</v>
      </c>
      <c r="B10" s="141" t="s">
        <v>239</v>
      </c>
    </row>
    <row r="11" spans="1:2" ht="12.75">
      <c r="A11" s="2">
        <v>3</v>
      </c>
      <c r="B11" s="141" t="s">
        <v>240</v>
      </c>
    </row>
    <row r="12" spans="1:2" ht="12.75">
      <c r="A12" s="2">
        <v>4</v>
      </c>
      <c r="B12" s="141" t="s">
        <v>241</v>
      </c>
    </row>
    <row r="13" spans="1:2" ht="12.75">
      <c r="A13" s="2">
        <v>5</v>
      </c>
      <c r="B13" s="141" t="s">
        <v>242</v>
      </c>
    </row>
    <row r="14" spans="1:2" ht="12.75">
      <c r="A14" s="2">
        <v>6</v>
      </c>
      <c r="B14" s="142" t="s">
        <v>352</v>
      </c>
    </row>
    <row r="15" spans="1:2" ht="12.75">
      <c r="A15" s="2">
        <v>7</v>
      </c>
      <c r="B15" s="141" t="s">
        <v>243</v>
      </c>
    </row>
    <row r="16" spans="1:2" ht="12.75">
      <c r="A16" s="2">
        <v>8</v>
      </c>
      <c r="B16" s="141" t="s">
        <v>244</v>
      </c>
    </row>
    <row r="17" spans="1:2" ht="12.75">
      <c r="A17" s="2">
        <v>9</v>
      </c>
      <c r="B17" s="141" t="s">
        <v>245</v>
      </c>
    </row>
    <row r="18" spans="1:2" ht="12.75">
      <c r="A18" s="2">
        <v>10</v>
      </c>
      <c r="B18" s="141" t="s">
        <v>246</v>
      </c>
    </row>
    <row r="19" spans="1:2" ht="12.75">
      <c r="A19" s="2">
        <v>11</v>
      </c>
      <c r="B19" s="141" t="s">
        <v>305</v>
      </c>
    </row>
    <row r="20" spans="1:2" ht="12.75">
      <c r="A20" s="2">
        <v>12</v>
      </c>
      <c r="B20" s="141" t="s">
        <v>247</v>
      </c>
    </row>
    <row r="21" spans="1:2" ht="12.75">
      <c r="A21" s="2">
        <v>13</v>
      </c>
      <c r="B21" s="141" t="s">
        <v>248</v>
      </c>
    </row>
    <row r="22" spans="1:2" ht="12.75">
      <c r="A22" s="2">
        <v>14</v>
      </c>
      <c r="B22" s="141" t="s">
        <v>249</v>
      </c>
    </row>
    <row r="23" spans="1:2" ht="12.75">
      <c r="A23" s="2">
        <v>15</v>
      </c>
      <c r="B23" s="142" t="s">
        <v>353</v>
      </c>
    </row>
    <row r="24" spans="1:2" ht="12.75">
      <c r="A24" s="2">
        <v>16</v>
      </c>
      <c r="B24" s="142" t="s">
        <v>382</v>
      </c>
    </row>
    <row r="25" spans="1:2" ht="12.75">
      <c r="A25" s="2">
        <v>17</v>
      </c>
      <c r="B25" s="141" t="s">
        <v>250</v>
      </c>
    </row>
    <row r="26" spans="1:2" ht="12.75">
      <c r="A26" s="2">
        <v>18</v>
      </c>
      <c r="B26" s="141" t="s">
        <v>306</v>
      </c>
    </row>
    <row r="27" spans="1:2" ht="12.75">
      <c r="A27" s="2">
        <v>19</v>
      </c>
      <c r="B27" s="141" t="s">
        <v>251</v>
      </c>
    </row>
    <row r="28" spans="1:2" ht="12.75">
      <c r="A28" s="2">
        <v>20</v>
      </c>
      <c r="B28" s="141" t="s">
        <v>252</v>
      </c>
    </row>
    <row r="29" spans="1:2" ht="12.75">
      <c r="A29" s="2">
        <v>21</v>
      </c>
      <c r="B29" s="143" t="s">
        <v>354</v>
      </c>
    </row>
    <row r="30" spans="1:2" ht="12.75">
      <c r="A30" s="2">
        <v>22</v>
      </c>
      <c r="B30" s="143" t="s">
        <v>384</v>
      </c>
    </row>
    <row r="31" spans="1:2" ht="12.75">
      <c r="A31" s="2">
        <v>23</v>
      </c>
      <c r="B31" s="185" t="s">
        <v>383</v>
      </c>
    </row>
    <row r="32" spans="1:2" ht="12.75">
      <c r="A32" s="2">
        <v>24</v>
      </c>
      <c r="B32" s="186" t="s">
        <v>428</v>
      </c>
    </row>
    <row r="33" spans="1:2" ht="12.75">
      <c r="A33" s="2">
        <v>25</v>
      </c>
      <c r="B33" s="186" t="s">
        <v>429</v>
      </c>
    </row>
    <row r="34" spans="1:2" ht="12.75">
      <c r="A34" s="49"/>
      <c r="B34" s="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2" max="2" width="36.8515625" style="0" customWidth="1"/>
    <col min="3" max="3" width="9.00390625" style="0" customWidth="1"/>
    <col min="4" max="4" width="14.421875" style="0" customWidth="1"/>
  </cols>
  <sheetData>
    <row r="1" ht="12.75">
      <c r="B1" s="4" t="s">
        <v>460</v>
      </c>
    </row>
    <row r="2" spans="2:4" ht="12.75">
      <c r="B2" s="25"/>
      <c r="D2" t="s">
        <v>22</v>
      </c>
    </row>
    <row r="3" ht="12.75">
      <c r="B3" s="25" t="s">
        <v>290</v>
      </c>
    </row>
    <row r="5" spans="2:3" ht="12.75">
      <c r="B5" s="4" t="s">
        <v>112</v>
      </c>
      <c r="C5" s="4" t="s">
        <v>22</v>
      </c>
    </row>
    <row r="6" spans="2:3" ht="12.75">
      <c r="B6" s="4" t="s">
        <v>186</v>
      </c>
      <c r="C6" s="4"/>
    </row>
    <row r="7" spans="2:3" ht="12.75">
      <c r="B7" s="4"/>
      <c r="C7" s="4"/>
    </row>
    <row r="8" spans="1:3" ht="12.75">
      <c r="A8" s="4" t="s">
        <v>379</v>
      </c>
      <c r="B8" s="4"/>
      <c r="C8" s="4"/>
    </row>
    <row r="9" spans="1:3" ht="12.75">
      <c r="A9" s="11" t="s">
        <v>16</v>
      </c>
      <c r="B9" s="11" t="s">
        <v>1</v>
      </c>
      <c r="C9" s="11" t="s">
        <v>18</v>
      </c>
    </row>
    <row r="10" spans="1:3" s="4" customFormat="1" ht="12.75">
      <c r="A10" s="11" t="s">
        <v>3</v>
      </c>
      <c r="B10" s="50" t="s">
        <v>187</v>
      </c>
      <c r="C10" s="50">
        <v>5</v>
      </c>
    </row>
    <row r="11" spans="1:3" s="4" customFormat="1" ht="12.75">
      <c r="A11" s="11"/>
      <c r="B11" s="24" t="s">
        <v>409</v>
      </c>
      <c r="C11" s="50"/>
    </row>
    <row r="12" spans="1:3" s="25" customFormat="1" ht="12.75">
      <c r="A12" s="14"/>
      <c r="B12" s="39" t="s">
        <v>188</v>
      </c>
      <c r="C12" s="24"/>
    </row>
    <row r="13" spans="1:3" s="4" customFormat="1" ht="12.75">
      <c r="A13" s="11"/>
      <c r="B13" s="39" t="s">
        <v>189</v>
      </c>
      <c r="C13" s="50"/>
    </row>
    <row r="14" spans="1:3" s="4" customFormat="1" ht="12.75">
      <c r="A14" s="11" t="s">
        <v>4</v>
      </c>
      <c r="B14" s="50" t="s">
        <v>190</v>
      </c>
      <c r="C14" s="50">
        <v>1</v>
      </c>
    </row>
    <row r="15" spans="1:3" ht="12.75">
      <c r="A15" s="2"/>
      <c r="B15" s="24" t="s">
        <v>192</v>
      </c>
      <c r="C15" s="22"/>
    </row>
    <row r="16" spans="1:3" s="4" customFormat="1" ht="12.75">
      <c r="A16" s="11" t="s">
        <v>10</v>
      </c>
      <c r="B16" s="11" t="s">
        <v>191</v>
      </c>
      <c r="C16" s="11">
        <v>1</v>
      </c>
    </row>
    <row r="17" spans="1:3" ht="12.75">
      <c r="A17" s="2"/>
      <c r="B17" s="2" t="s">
        <v>192</v>
      </c>
      <c r="C17" s="2"/>
    </row>
    <row r="18" spans="1:3" s="4" customFormat="1" ht="12.75">
      <c r="A18" s="11" t="s">
        <v>68</v>
      </c>
      <c r="B18" s="11" t="s">
        <v>193</v>
      </c>
      <c r="C18" s="11">
        <v>0</v>
      </c>
    </row>
    <row r="19" spans="1:3" ht="12.75">
      <c r="A19" s="2"/>
      <c r="B19" s="63"/>
      <c r="C19" s="2"/>
    </row>
    <row r="20" spans="1:3" ht="12.75">
      <c r="A20" s="2"/>
      <c r="B20" s="11" t="s">
        <v>11</v>
      </c>
      <c r="C20" s="11">
        <f>SUM(C10:C19)</f>
        <v>7</v>
      </c>
    </row>
    <row r="21" spans="1:3" ht="12.75">
      <c r="A21" s="6"/>
      <c r="B21" s="9"/>
      <c r="C21" s="9"/>
    </row>
    <row r="22" ht="12.75">
      <c r="B22" s="4"/>
    </row>
    <row r="23" ht="12.75">
      <c r="B23" s="4"/>
    </row>
    <row r="24" ht="12.75">
      <c r="A24" s="4" t="s">
        <v>380</v>
      </c>
    </row>
    <row r="25" spans="1:3" ht="12.75">
      <c r="A25" s="11" t="s">
        <v>77</v>
      </c>
      <c r="B25" s="11" t="s">
        <v>1</v>
      </c>
      <c r="C25" s="11" t="s">
        <v>18</v>
      </c>
    </row>
    <row r="26" spans="1:3" ht="12.75">
      <c r="A26" s="2" t="s">
        <v>3</v>
      </c>
      <c r="B26" s="14" t="s">
        <v>284</v>
      </c>
      <c r="C26" s="2">
        <v>7</v>
      </c>
    </row>
    <row r="27" spans="1:3" ht="12.75">
      <c r="A27" s="14" t="s">
        <v>4</v>
      </c>
      <c r="B27" s="14" t="s">
        <v>410</v>
      </c>
      <c r="C27" s="2">
        <v>6</v>
      </c>
    </row>
    <row r="28" spans="1:3" ht="12.75">
      <c r="A28" s="2"/>
      <c r="B28" s="11" t="s">
        <v>11</v>
      </c>
      <c r="C28" s="11">
        <f>SUM(C26:C27)</f>
        <v>13</v>
      </c>
    </row>
    <row r="29" spans="1:3" ht="12.75">
      <c r="A29" s="2"/>
      <c r="B29" s="9"/>
      <c r="C29" s="9"/>
    </row>
    <row r="30" spans="1:3" ht="12.75">
      <c r="A30" s="2"/>
      <c r="B30" s="9"/>
      <c r="C30" s="9"/>
    </row>
    <row r="31" spans="3:4" ht="12.75">
      <c r="C31" s="107"/>
      <c r="D31" s="107"/>
    </row>
    <row r="32" ht="12.75">
      <c r="B32" s="101"/>
    </row>
    <row r="33" spans="2:3" ht="12.75">
      <c r="B33" s="44"/>
      <c r="C33" s="25"/>
    </row>
    <row r="34" spans="2:4" ht="12.75">
      <c r="B34" s="44"/>
      <c r="C34" s="25"/>
      <c r="D34" s="25"/>
    </row>
    <row r="35" spans="2:4" ht="12.75">
      <c r="B35" s="44"/>
      <c r="C35" s="25"/>
      <c r="D35" s="25"/>
    </row>
    <row r="36" spans="2:4" ht="12.75">
      <c r="B36" s="44"/>
      <c r="C36" s="25"/>
      <c r="D36" s="25"/>
    </row>
    <row r="37" spans="2:4" ht="12.75">
      <c r="B37" s="44"/>
      <c r="C37" s="25"/>
      <c r="D37" s="25"/>
    </row>
    <row r="38" ht="12.75">
      <c r="B38" s="44"/>
    </row>
    <row r="39" spans="2:4" ht="12.75">
      <c r="B39" s="9"/>
      <c r="C39" s="6"/>
      <c r="D39" s="6"/>
    </row>
    <row r="41" ht="12.75">
      <c r="B41" s="44"/>
    </row>
    <row r="42" ht="12.75">
      <c r="B42" s="44"/>
    </row>
    <row r="43" ht="12.75">
      <c r="B43" s="51"/>
    </row>
    <row r="44" ht="12.75">
      <c r="B44" s="44"/>
    </row>
    <row r="45" ht="12.75">
      <c r="B45" s="44"/>
    </row>
    <row r="46" ht="12.75">
      <c r="B46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35.28125" style="0" customWidth="1"/>
  </cols>
  <sheetData>
    <row r="1" spans="2:3" ht="12.75">
      <c r="B1" t="s">
        <v>450</v>
      </c>
      <c r="C1" s="4"/>
    </row>
    <row r="3" spans="2:4" ht="12.75">
      <c r="B3" s="25"/>
      <c r="D3" s="25" t="s">
        <v>290</v>
      </c>
    </row>
    <row r="4" ht="12.75">
      <c r="B4" s="4" t="s">
        <v>81</v>
      </c>
    </row>
    <row r="5" ht="12.75">
      <c r="E5" s="46" t="s">
        <v>317</v>
      </c>
    </row>
    <row r="6" spans="1:5" ht="12.75">
      <c r="A6" s="2" t="s">
        <v>79</v>
      </c>
      <c r="B6" s="2" t="s">
        <v>1</v>
      </c>
      <c r="C6" s="2" t="s">
        <v>38</v>
      </c>
      <c r="D6" s="2" t="s">
        <v>80</v>
      </c>
      <c r="E6" s="2" t="s">
        <v>28</v>
      </c>
    </row>
    <row r="7" spans="1:5" ht="12.75">
      <c r="A7" s="2"/>
      <c r="B7" s="11" t="s">
        <v>64</v>
      </c>
      <c r="C7" s="2"/>
      <c r="D7" s="2"/>
      <c r="E7" s="2">
        <v>0</v>
      </c>
    </row>
    <row r="8" spans="1:5" ht="12.75">
      <c r="A8" s="2" t="s">
        <v>3</v>
      </c>
      <c r="B8" s="2"/>
      <c r="C8" s="2"/>
      <c r="D8" s="2"/>
      <c r="E8" s="2"/>
    </row>
    <row r="9" spans="1:5" ht="12.75">
      <c r="A9" s="2"/>
      <c r="B9" s="2" t="s">
        <v>44</v>
      </c>
      <c r="C9" s="2"/>
      <c r="D9" s="2"/>
      <c r="E9" s="2"/>
    </row>
    <row r="11" spans="1:5" ht="12.75">
      <c r="A11" s="2"/>
      <c r="B11" s="11" t="s">
        <v>70</v>
      </c>
      <c r="C11" s="2"/>
      <c r="D11" s="2"/>
      <c r="E11" s="2">
        <v>0</v>
      </c>
    </row>
    <row r="12" spans="1:5" ht="12.75">
      <c r="A12" s="2" t="s">
        <v>47</v>
      </c>
      <c r="B12" s="2"/>
      <c r="C12" s="2"/>
      <c r="D12" s="2"/>
      <c r="E12" s="2"/>
    </row>
    <row r="13" spans="1:5" ht="12.75">
      <c r="A13" s="2"/>
      <c r="B13" s="2" t="s">
        <v>7</v>
      </c>
      <c r="C13" s="2"/>
      <c r="D13" s="2"/>
      <c r="E13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140625" style="0" customWidth="1"/>
  </cols>
  <sheetData>
    <row r="1" spans="1:6" ht="12.75">
      <c r="A1" s="4" t="s">
        <v>449</v>
      </c>
      <c r="E1" t="s">
        <v>22</v>
      </c>
      <c r="F1" t="s">
        <v>22</v>
      </c>
    </row>
    <row r="4" spans="1:4" ht="12.75">
      <c r="A4" s="25"/>
      <c r="B4" s="4"/>
      <c r="C4" s="4"/>
      <c r="D4" s="4"/>
    </row>
    <row r="5" spans="1:4" ht="12.75">
      <c r="A5" s="4" t="s">
        <v>290</v>
      </c>
      <c r="B5" s="4"/>
      <c r="C5" s="4"/>
      <c r="D5" s="4"/>
    </row>
    <row r="6" spans="1:4" ht="12.75">
      <c r="A6" s="61" t="s">
        <v>78</v>
      </c>
      <c r="B6" s="62"/>
      <c r="C6" s="62"/>
      <c r="D6" s="62"/>
    </row>
    <row r="7" spans="1:5" ht="12.75">
      <c r="A7" s="4"/>
      <c r="E7" s="25" t="s">
        <v>317</v>
      </c>
    </row>
    <row r="8" spans="1:6" ht="12.75">
      <c r="A8" s="11" t="s">
        <v>50</v>
      </c>
      <c r="B8" s="11"/>
      <c r="C8" s="11"/>
      <c r="D8" s="11" t="s">
        <v>49</v>
      </c>
      <c r="E8" s="11"/>
      <c r="F8" s="15"/>
    </row>
    <row r="9" spans="1:6" ht="12.75">
      <c r="A9" s="2"/>
      <c r="B9" s="2">
        <v>2016</v>
      </c>
      <c r="C9" s="2">
        <v>2017</v>
      </c>
      <c r="D9" s="2">
        <v>2018</v>
      </c>
      <c r="E9" s="2">
        <v>2019</v>
      </c>
      <c r="F9" s="2">
        <v>2020</v>
      </c>
    </row>
    <row r="10" spans="1:6" ht="12.75">
      <c r="A10" s="2" t="s">
        <v>32</v>
      </c>
      <c r="B10" s="2">
        <v>0</v>
      </c>
      <c r="C10" s="2">
        <v>0</v>
      </c>
      <c r="D10" s="2">
        <v>0</v>
      </c>
      <c r="E10" s="2">
        <v>0</v>
      </c>
      <c r="F10" s="16">
        <v>0</v>
      </c>
    </row>
    <row r="11" spans="1:6" ht="26.25">
      <c r="A11" s="64" t="s">
        <v>33</v>
      </c>
      <c r="B11" s="2">
        <v>0</v>
      </c>
      <c r="C11" s="2">
        <v>0</v>
      </c>
      <c r="D11" s="2">
        <v>0</v>
      </c>
      <c r="E11" s="2">
        <v>0</v>
      </c>
      <c r="F11" s="16">
        <v>0</v>
      </c>
    </row>
    <row r="12" spans="1:6" ht="26.25">
      <c r="A12" s="64" t="s">
        <v>34</v>
      </c>
      <c r="B12" s="2">
        <v>0</v>
      </c>
      <c r="C12" s="2">
        <v>0</v>
      </c>
      <c r="D12" s="2">
        <v>0</v>
      </c>
      <c r="E12" s="2">
        <v>0</v>
      </c>
      <c r="F12" s="16">
        <v>0</v>
      </c>
    </row>
    <row r="13" spans="1:6" ht="12.75">
      <c r="A13" s="2" t="s">
        <v>194</v>
      </c>
      <c r="B13" s="2">
        <v>0</v>
      </c>
      <c r="C13" s="2">
        <v>0</v>
      </c>
      <c r="D13" s="2">
        <v>0</v>
      </c>
      <c r="E13" s="2">
        <v>0</v>
      </c>
      <c r="F13" s="16">
        <v>0</v>
      </c>
    </row>
    <row r="14" spans="1:6" ht="12.75">
      <c r="A14" s="2" t="s">
        <v>35</v>
      </c>
      <c r="B14" s="2">
        <v>0</v>
      </c>
      <c r="C14" s="2">
        <v>0</v>
      </c>
      <c r="D14" s="2">
        <v>0</v>
      </c>
      <c r="E14" s="2">
        <v>0</v>
      </c>
      <c r="F14" s="16">
        <v>0</v>
      </c>
    </row>
    <row r="15" spans="1:6" ht="12.75">
      <c r="A15" s="2" t="s">
        <v>36</v>
      </c>
      <c r="B15" s="2">
        <v>0</v>
      </c>
      <c r="C15" s="2">
        <v>0</v>
      </c>
      <c r="D15" s="2">
        <v>0</v>
      </c>
      <c r="E15" s="2">
        <v>0</v>
      </c>
      <c r="F15" s="16">
        <v>0</v>
      </c>
    </row>
    <row r="16" spans="1:6" ht="12.75">
      <c r="A16" s="2"/>
      <c r="B16" s="2"/>
      <c r="C16" s="2"/>
      <c r="D16" s="2"/>
      <c r="E16" s="2"/>
      <c r="F16" s="2"/>
    </row>
    <row r="17" spans="1:6" ht="12.75">
      <c r="A17" s="2" t="s">
        <v>44</v>
      </c>
      <c r="B17" s="2">
        <f>SUM(B12:B15)</f>
        <v>0</v>
      </c>
      <c r="C17" s="2">
        <f>SUM(C12:C15)</f>
        <v>0</v>
      </c>
      <c r="D17" s="2">
        <f>SUM(D12:D15)</f>
        <v>0</v>
      </c>
      <c r="E17" s="2">
        <f>SUM(E12:E15)</f>
        <v>0</v>
      </c>
      <c r="F17" s="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1.8515625" style="0" customWidth="1"/>
    <col min="2" max="2" width="10.28125" style="0" bestFit="1" customWidth="1"/>
    <col min="3" max="4" width="9.00390625" style="0" bestFit="1" customWidth="1"/>
    <col min="5" max="5" width="10.140625" style="0" bestFit="1" customWidth="1"/>
    <col min="6" max="6" width="9.140625" style="0" customWidth="1"/>
    <col min="7" max="7" width="9.140625" style="0" bestFit="1" customWidth="1"/>
    <col min="8" max="8" width="9.140625" style="0" customWidth="1"/>
    <col min="9" max="9" width="9.00390625" style="0" bestFit="1" customWidth="1"/>
    <col min="10" max="10" width="9.140625" style="0" customWidth="1"/>
    <col min="11" max="11" width="8.140625" style="0" customWidth="1"/>
    <col min="12" max="12" width="8.7109375" style="0" customWidth="1"/>
    <col min="13" max="13" width="7.8515625" style="0" customWidth="1"/>
    <col min="14" max="14" width="9.00390625" style="0" bestFit="1" customWidth="1"/>
    <col min="15" max="15" width="11.140625" style="0" bestFit="1" customWidth="1"/>
    <col min="16" max="16" width="30.28125" style="0" bestFit="1" customWidth="1"/>
  </cols>
  <sheetData>
    <row r="2" spans="1:14" ht="12.75">
      <c r="A2" s="25"/>
      <c r="B2" s="231" t="s">
        <v>447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ht="12.75">
      <c r="A3" s="25" t="s">
        <v>290</v>
      </c>
    </row>
    <row r="4" spans="1:14" ht="12.75">
      <c r="A4" s="230" t="s">
        <v>411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6" ht="13.5" thickBot="1">
      <c r="N6" s="25" t="s">
        <v>317</v>
      </c>
    </row>
    <row r="7" spans="1:14" ht="12.75">
      <c r="A7" s="199" t="s">
        <v>1</v>
      </c>
      <c r="B7" s="200" t="s">
        <v>440</v>
      </c>
      <c r="C7" s="200" t="s">
        <v>146</v>
      </c>
      <c r="D7" s="200" t="s">
        <v>147</v>
      </c>
      <c r="E7" s="200" t="s">
        <v>441</v>
      </c>
      <c r="F7" s="200" t="s">
        <v>148</v>
      </c>
      <c r="G7" s="200" t="s">
        <v>149</v>
      </c>
      <c r="H7" s="200" t="s">
        <v>150</v>
      </c>
      <c r="I7" s="200" t="s">
        <v>151</v>
      </c>
      <c r="J7" s="200" t="s">
        <v>442</v>
      </c>
      <c r="K7" s="200" t="s">
        <v>443</v>
      </c>
      <c r="L7" s="200" t="s">
        <v>444</v>
      </c>
      <c r="M7" s="200" t="s">
        <v>445</v>
      </c>
      <c r="N7" s="200" t="s">
        <v>446</v>
      </c>
    </row>
    <row r="8" spans="1:15" ht="12.75">
      <c r="A8" s="201" t="s">
        <v>64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3"/>
      <c r="O8" s="106"/>
    </row>
    <row r="9" spans="1:15" ht="12.75">
      <c r="A9" s="204" t="s">
        <v>2</v>
      </c>
      <c r="B9" s="205">
        <v>1770291</v>
      </c>
      <c r="C9" s="206">
        <v>237741</v>
      </c>
      <c r="D9" s="206">
        <v>46155</v>
      </c>
      <c r="E9" s="206">
        <v>658089</v>
      </c>
      <c r="F9" s="206">
        <v>75245</v>
      </c>
      <c r="G9" s="206">
        <v>73060</v>
      </c>
      <c r="H9" s="206"/>
      <c r="I9" s="206"/>
      <c r="J9" s="206"/>
      <c r="K9" s="206"/>
      <c r="L9" s="206"/>
      <c r="M9" s="206"/>
      <c r="N9" s="207"/>
      <c r="O9" s="221">
        <f>SUM(C9:N9)</f>
        <v>1090290</v>
      </c>
    </row>
    <row r="10" spans="1:15" ht="12.75">
      <c r="A10" s="204" t="s">
        <v>234</v>
      </c>
      <c r="B10" s="206">
        <v>11410000</v>
      </c>
      <c r="C10" s="206">
        <v>0</v>
      </c>
      <c r="D10" s="206">
        <v>39055</v>
      </c>
      <c r="E10" s="206">
        <v>5617571</v>
      </c>
      <c r="F10" s="206">
        <v>95117</v>
      </c>
      <c r="G10" s="206">
        <v>107049</v>
      </c>
      <c r="H10" s="206"/>
      <c r="I10" s="206"/>
      <c r="J10" s="206"/>
      <c r="K10" s="206"/>
      <c r="L10" s="206"/>
      <c r="M10" s="206"/>
      <c r="N10" s="207"/>
      <c r="O10" s="221">
        <f aca="true" t="shared" si="0" ref="O10:O36">SUM(C10:N10)</f>
        <v>5858792</v>
      </c>
    </row>
    <row r="11" spans="1:15" ht="15" customHeight="1">
      <c r="A11" s="208" t="s">
        <v>285</v>
      </c>
      <c r="B11" s="205">
        <v>28252581</v>
      </c>
      <c r="C11" s="206">
        <v>3256637</v>
      </c>
      <c r="D11" s="206">
        <v>1797937</v>
      </c>
      <c r="E11" s="206">
        <v>3646003</v>
      </c>
      <c r="F11" s="206">
        <v>4422451</v>
      </c>
      <c r="G11" s="206">
        <v>2863659</v>
      </c>
      <c r="H11" s="206"/>
      <c r="I11" s="206"/>
      <c r="J11" s="206"/>
      <c r="K11" s="206"/>
      <c r="L11" s="206"/>
      <c r="M11" s="206"/>
      <c r="N11" s="207"/>
      <c r="O11" s="221">
        <f t="shared" si="0"/>
        <v>15986687</v>
      </c>
    </row>
    <row r="12" spans="1:15" ht="12.75">
      <c r="A12" s="209" t="s">
        <v>201</v>
      </c>
      <c r="B12" s="206">
        <v>0</v>
      </c>
      <c r="C12" s="206">
        <v>0</v>
      </c>
      <c r="D12" s="206">
        <v>0</v>
      </c>
      <c r="E12" s="206">
        <v>0</v>
      </c>
      <c r="F12" s="206">
        <v>0</v>
      </c>
      <c r="G12" s="206"/>
      <c r="H12" s="206"/>
      <c r="I12" s="206"/>
      <c r="J12" s="206"/>
      <c r="K12" s="206"/>
      <c r="L12" s="206"/>
      <c r="M12" s="206"/>
      <c r="N12" s="207"/>
      <c r="O12" s="221">
        <f t="shared" si="0"/>
        <v>0</v>
      </c>
    </row>
    <row r="13" spans="1:15" ht="12.75">
      <c r="A13" s="209" t="s">
        <v>117</v>
      </c>
      <c r="B13" s="206">
        <v>170000</v>
      </c>
      <c r="C13" s="206">
        <v>5000</v>
      </c>
      <c r="D13" s="206">
        <v>32000</v>
      </c>
      <c r="E13" s="206">
        <v>0</v>
      </c>
      <c r="F13" s="206">
        <v>0</v>
      </c>
      <c r="G13" s="206"/>
      <c r="H13" s="206"/>
      <c r="I13" s="206"/>
      <c r="J13" s="206"/>
      <c r="K13" s="206"/>
      <c r="L13" s="206"/>
      <c r="M13" s="206"/>
      <c r="N13" s="207"/>
      <c r="O13" s="221">
        <f t="shared" si="0"/>
        <v>37000</v>
      </c>
    </row>
    <row r="14" spans="1:15" ht="12.75">
      <c r="A14" s="204" t="s">
        <v>152</v>
      </c>
      <c r="B14" s="205">
        <v>34740012</v>
      </c>
      <c r="C14" s="206">
        <v>0</v>
      </c>
      <c r="D14" s="206">
        <v>0</v>
      </c>
      <c r="E14" s="206">
        <v>0</v>
      </c>
      <c r="F14" s="206">
        <v>0</v>
      </c>
      <c r="G14" s="206"/>
      <c r="H14" s="206"/>
      <c r="I14" s="206"/>
      <c r="J14" s="206"/>
      <c r="K14" s="206"/>
      <c r="L14" s="206"/>
      <c r="M14" s="206"/>
      <c r="N14" s="207"/>
      <c r="O14" s="221">
        <f t="shared" si="0"/>
        <v>0</v>
      </c>
    </row>
    <row r="15" spans="1:15" ht="12.75">
      <c r="A15" s="209" t="s">
        <v>288</v>
      </c>
      <c r="B15" s="206">
        <v>0</v>
      </c>
      <c r="C15" s="206">
        <v>0</v>
      </c>
      <c r="D15" s="206">
        <v>0</v>
      </c>
      <c r="E15" s="206">
        <v>0</v>
      </c>
      <c r="F15" s="206">
        <v>0</v>
      </c>
      <c r="G15" s="206"/>
      <c r="H15" s="206"/>
      <c r="I15" s="206"/>
      <c r="J15" s="206"/>
      <c r="K15" s="206"/>
      <c r="L15" s="206"/>
      <c r="M15" s="206"/>
      <c r="N15" s="207"/>
      <c r="O15" s="221">
        <f t="shared" si="0"/>
        <v>0</v>
      </c>
    </row>
    <row r="16" spans="1:15" ht="12.75">
      <c r="A16" s="201" t="s">
        <v>153</v>
      </c>
      <c r="B16" s="210">
        <v>76342884</v>
      </c>
      <c r="C16" s="210">
        <f>SUM(C9:C15)</f>
        <v>3499378</v>
      </c>
      <c r="D16" s="210">
        <f aca="true" t="shared" si="1" ref="D16:N16">SUM(D9:D15)</f>
        <v>1915147</v>
      </c>
      <c r="E16" s="210">
        <f t="shared" si="1"/>
        <v>9921663</v>
      </c>
      <c r="F16" s="210">
        <f t="shared" si="1"/>
        <v>4592813</v>
      </c>
      <c r="G16" s="210">
        <f t="shared" si="1"/>
        <v>3043768</v>
      </c>
      <c r="H16" s="210">
        <f t="shared" si="1"/>
        <v>0</v>
      </c>
      <c r="I16" s="210">
        <f t="shared" si="1"/>
        <v>0</v>
      </c>
      <c r="J16" s="210">
        <f t="shared" si="1"/>
        <v>0</v>
      </c>
      <c r="K16" s="210">
        <f t="shared" si="1"/>
        <v>0</v>
      </c>
      <c r="L16" s="210">
        <f t="shared" si="1"/>
        <v>0</v>
      </c>
      <c r="M16" s="210">
        <f t="shared" si="1"/>
        <v>0</v>
      </c>
      <c r="N16" s="211">
        <f t="shared" si="1"/>
        <v>0</v>
      </c>
      <c r="O16" s="221">
        <f t="shared" si="0"/>
        <v>22972769</v>
      </c>
    </row>
    <row r="17" spans="1:15" ht="12.75">
      <c r="A17" s="201" t="s">
        <v>154</v>
      </c>
      <c r="B17" s="210">
        <v>1140000</v>
      </c>
      <c r="C17" s="210"/>
      <c r="D17" s="210">
        <f>4500290+10019</f>
        <v>4510309</v>
      </c>
      <c r="E17" s="210">
        <v>461298</v>
      </c>
      <c r="F17" s="210">
        <v>23333</v>
      </c>
      <c r="G17" s="210"/>
      <c r="H17" s="210"/>
      <c r="I17" s="210"/>
      <c r="J17" s="210"/>
      <c r="K17" s="210"/>
      <c r="L17" s="210"/>
      <c r="M17" s="210"/>
      <c r="N17" s="211"/>
      <c r="O17" s="221">
        <f t="shared" si="0"/>
        <v>4994940</v>
      </c>
    </row>
    <row r="18" spans="1:15" ht="12.75">
      <c r="A18" s="201" t="s">
        <v>94</v>
      </c>
      <c r="B18" s="210">
        <v>77482884</v>
      </c>
      <c r="C18" s="210">
        <f>SUM(C16:C17)</f>
        <v>3499378</v>
      </c>
      <c r="D18" s="210">
        <f aca="true" t="shared" si="2" ref="D18:N18">SUM(D16:D17)</f>
        <v>6425456</v>
      </c>
      <c r="E18" s="210">
        <f t="shared" si="2"/>
        <v>10382961</v>
      </c>
      <c r="F18" s="210">
        <f t="shared" si="2"/>
        <v>4616146</v>
      </c>
      <c r="G18" s="210">
        <f t="shared" si="2"/>
        <v>3043768</v>
      </c>
      <c r="H18" s="210">
        <f t="shared" si="2"/>
        <v>0</v>
      </c>
      <c r="I18" s="210">
        <f t="shared" si="2"/>
        <v>0</v>
      </c>
      <c r="J18" s="210">
        <f t="shared" si="2"/>
        <v>0</v>
      </c>
      <c r="K18" s="210">
        <f t="shared" si="2"/>
        <v>0</v>
      </c>
      <c r="L18" s="210">
        <f t="shared" si="2"/>
        <v>0</v>
      </c>
      <c r="M18" s="210">
        <f t="shared" si="2"/>
        <v>0</v>
      </c>
      <c r="N18" s="211">
        <f t="shared" si="2"/>
        <v>0</v>
      </c>
      <c r="O18" s="221">
        <f t="shared" si="0"/>
        <v>27967709</v>
      </c>
    </row>
    <row r="19" spans="1:15" ht="12.75">
      <c r="A19" s="201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1"/>
      <c r="O19" s="221">
        <f t="shared" si="0"/>
        <v>0</v>
      </c>
    </row>
    <row r="20" spans="1:17" ht="12.75">
      <c r="A20" s="201" t="s">
        <v>156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7"/>
      <c r="O20" s="221">
        <f t="shared" si="0"/>
        <v>0</v>
      </c>
      <c r="P20" s="6"/>
      <c r="Q20" s="6"/>
    </row>
    <row r="21" spans="1:17" ht="12.75">
      <c r="A21" s="204" t="s">
        <v>13</v>
      </c>
      <c r="B21" s="205">
        <v>13722118</v>
      </c>
      <c r="C21" s="206">
        <v>1389168</v>
      </c>
      <c r="D21" s="206">
        <v>843453</v>
      </c>
      <c r="E21" s="206">
        <v>1263692</v>
      </c>
      <c r="F21" s="206">
        <v>1626426</v>
      </c>
      <c r="G21" s="206"/>
      <c r="H21" s="206"/>
      <c r="I21" s="206"/>
      <c r="J21" s="206"/>
      <c r="K21" s="206"/>
      <c r="L21" s="206"/>
      <c r="M21" s="206"/>
      <c r="N21" s="207"/>
      <c r="O21" s="221">
        <f t="shared" si="0"/>
        <v>5122739</v>
      </c>
      <c r="P21" s="10"/>
      <c r="Q21" s="9"/>
    </row>
    <row r="22" spans="1:17" ht="12.75">
      <c r="A22" s="204" t="s">
        <v>157</v>
      </c>
      <c r="B22" s="205">
        <v>2495541</v>
      </c>
      <c r="C22" s="206">
        <v>218950</v>
      </c>
      <c r="D22" s="206">
        <v>124892</v>
      </c>
      <c r="E22" s="206">
        <v>216161</v>
      </c>
      <c r="F22" s="206">
        <v>250662</v>
      </c>
      <c r="G22" s="206"/>
      <c r="H22" s="206"/>
      <c r="I22" s="206"/>
      <c r="J22" s="206"/>
      <c r="K22" s="206"/>
      <c r="L22" s="206"/>
      <c r="M22" s="206"/>
      <c r="N22" s="207"/>
      <c r="O22" s="221">
        <f t="shared" si="0"/>
        <v>810665</v>
      </c>
      <c r="P22" s="10"/>
      <c r="Q22" s="9"/>
    </row>
    <row r="23" spans="1:17" ht="12.75">
      <c r="A23" s="204" t="s">
        <v>164</v>
      </c>
      <c r="B23" s="205">
        <v>12440220</v>
      </c>
      <c r="C23" s="206">
        <v>421198</v>
      </c>
      <c r="D23" s="206">
        <v>486438</v>
      </c>
      <c r="E23" s="206">
        <v>1271264</v>
      </c>
      <c r="F23" s="206">
        <v>2165698</v>
      </c>
      <c r="G23" s="206"/>
      <c r="H23" s="206"/>
      <c r="I23" s="206"/>
      <c r="J23" s="206"/>
      <c r="K23" s="206"/>
      <c r="L23" s="206"/>
      <c r="M23" s="206"/>
      <c r="N23" s="207"/>
      <c r="O23" s="221">
        <f t="shared" si="0"/>
        <v>4344598</v>
      </c>
      <c r="P23" s="10"/>
      <c r="Q23" s="9"/>
    </row>
    <row r="24" spans="1:17" ht="12.75">
      <c r="A24" s="204" t="s">
        <v>158</v>
      </c>
      <c r="B24" s="206">
        <v>70000</v>
      </c>
      <c r="C24" s="206">
        <v>0</v>
      </c>
      <c r="D24" s="206">
        <v>0</v>
      </c>
      <c r="E24" s="206">
        <v>0</v>
      </c>
      <c r="F24" s="206">
        <v>0</v>
      </c>
      <c r="G24" s="206"/>
      <c r="H24" s="206"/>
      <c r="I24" s="206"/>
      <c r="J24" s="206"/>
      <c r="K24" s="206"/>
      <c r="L24" s="206"/>
      <c r="M24" s="206"/>
      <c r="N24" s="207"/>
      <c r="O24" s="221">
        <f t="shared" si="0"/>
        <v>0</v>
      </c>
      <c r="P24" s="10"/>
      <c r="Q24" s="9"/>
    </row>
    <row r="25" spans="1:17" ht="12.75">
      <c r="A25" s="204" t="s">
        <v>159</v>
      </c>
      <c r="B25" s="205">
        <v>4504960</v>
      </c>
      <c r="C25" s="206">
        <v>165980</v>
      </c>
      <c r="D25" s="206">
        <v>314440</v>
      </c>
      <c r="E25" s="206">
        <v>144910</v>
      </c>
      <c r="F25" s="206">
        <v>162920</v>
      </c>
      <c r="G25" s="206"/>
      <c r="H25" s="206"/>
      <c r="I25" s="206"/>
      <c r="J25" s="206"/>
      <c r="K25" s="206"/>
      <c r="L25" s="206"/>
      <c r="M25" s="206"/>
      <c r="N25" s="207"/>
      <c r="O25" s="221">
        <f t="shared" si="0"/>
        <v>788250</v>
      </c>
      <c r="P25" s="10"/>
      <c r="Q25" s="9"/>
    </row>
    <row r="26" spans="1:17" ht="12.75">
      <c r="A26" s="204" t="s">
        <v>20</v>
      </c>
      <c r="B26" s="205">
        <v>9298030</v>
      </c>
      <c r="C26" s="206">
        <v>0</v>
      </c>
      <c r="D26" s="206">
        <v>0</v>
      </c>
      <c r="E26" s="206">
        <v>0</v>
      </c>
      <c r="F26" s="206">
        <v>0</v>
      </c>
      <c r="G26" s="206"/>
      <c r="H26" s="206"/>
      <c r="I26" s="206"/>
      <c r="J26" s="206"/>
      <c r="K26" s="206"/>
      <c r="L26" s="206"/>
      <c r="M26" s="206"/>
      <c r="N26" s="207"/>
      <c r="O26" s="221">
        <f t="shared" si="0"/>
        <v>0</v>
      </c>
      <c r="P26" s="10"/>
      <c r="Q26" s="9"/>
    </row>
    <row r="27" spans="1:17" ht="12.75">
      <c r="A27" s="209" t="s">
        <v>286</v>
      </c>
      <c r="B27" s="206">
        <v>0</v>
      </c>
      <c r="C27" s="206">
        <v>0</v>
      </c>
      <c r="D27" s="206">
        <v>0</v>
      </c>
      <c r="E27" s="206">
        <v>0</v>
      </c>
      <c r="F27" s="206">
        <v>0</v>
      </c>
      <c r="G27" s="206"/>
      <c r="H27" s="206"/>
      <c r="I27" s="206"/>
      <c r="J27" s="206"/>
      <c r="K27" s="206"/>
      <c r="L27" s="206"/>
      <c r="M27" s="206"/>
      <c r="N27" s="207"/>
      <c r="O27" s="221">
        <f t="shared" si="0"/>
        <v>0</v>
      </c>
      <c r="P27" s="10"/>
      <c r="Q27" s="10"/>
    </row>
    <row r="28" spans="1:17" ht="12.75">
      <c r="A28" s="209" t="s">
        <v>291</v>
      </c>
      <c r="B28" s="206">
        <v>0</v>
      </c>
      <c r="C28" s="206">
        <v>0</v>
      </c>
      <c r="D28" s="206">
        <v>0</v>
      </c>
      <c r="E28" s="206">
        <v>0</v>
      </c>
      <c r="F28" s="206">
        <v>0</v>
      </c>
      <c r="G28" s="206"/>
      <c r="H28" s="206"/>
      <c r="I28" s="206"/>
      <c r="J28" s="206"/>
      <c r="K28" s="206"/>
      <c r="L28" s="206"/>
      <c r="M28" s="206"/>
      <c r="N28" s="207"/>
      <c r="O28" s="221">
        <f t="shared" si="0"/>
        <v>0</v>
      </c>
      <c r="P28" s="10"/>
      <c r="Q28" s="9"/>
    </row>
    <row r="29" spans="1:17" ht="12.75">
      <c r="A29" s="209" t="s">
        <v>123</v>
      </c>
      <c r="B29" s="206">
        <v>7597140</v>
      </c>
      <c r="C29" s="206">
        <v>788740</v>
      </c>
      <c r="D29" s="206">
        <v>2267175</v>
      </c>
      <c r="E29" s="206">
        <v>484041</v>
      </c>
      <c r="F29" s="206">
        <v>451850</v>
      </c>
      <c r="G29" s="206"/>
      <c r="H29" s="206"/>
      <c r="I29" s="206"/>
      <c r="J29" s="206"/>
      <c r="K29" s="206"/>
      <c r="L29" s="206"/>
      <c r="M29" s="206"/>
      <c r="N29" s="207"/>
      <c r="O29" s="221">
        <f t="shared" si="0"/>
        <v>3991806</v>
      </c>
      <c r="P29" s="10"/>
      <c r="Q29" s="10"/>
    </row>
    <row r="30" spans="1:17" ht="12.75">
      <c r="A30" s="209" t="s">
        <v>350</v>
      </c>
      <c r="B30" s="205">
        <v>0</v>
      </c>
      <c r="C30" s="205">
        <v>0</v>
      </c>
      <c r="D30" s="205">
        <v>0</v>
      </c>
      <c r="E30" s="205">
        <v>0</v>
      </c>
      <c r="F30" s="205">
        <v>0</v>
      </c>
      <c r="G30" s="205"/>
      <c r="H30" s="205"/>
      <c r="I30" s="205"/>
      <c r="J30" s="205"/>
      <c r="K30" s="205"/>
      <c r="L30" s="205"/>
      <c r="M30" s="205"/>
      <c r="N30" s="212"/>
      <c r="O30" s="221">
        <f t="shared" si="0"/>
        <v>0</v>
      </c>
      <c r="P30" s="10"/>
      <c r="Q30" s="10"/>
    </row>
    <row r="31" spans="1:17" ht="12.75">
      <c r="A31" s="201" t="s">
        <v>160</v>
      </c>
      <c r="B31" s="210">
        <v>50128009</v>
      </c>
      <c r="C31" s="210">
        <f>SUM(C21:C30)</f>
        <v>2984036</v>
      </c>
      <c r="D31" s="210">
        <f aca="true" t="shared" si="3" ref="D31:N31">SUM(D21:D30)</f>
        <v>4036398</v>
      </c>
      <c r="E31" s="210">
        <f t="shared" si="3"/>
        <v>3380068</v>
      </c>
      <c r="F31" s="210">
        <f t="shared" si="3"/>
        <v>4657556</v>
      </c>
      <c r="G31" s="210">
        <f t="shared" si="3"/>
        <v>0</v>
      </c>
      <c r="H31" s="210">
        <f t="shared" si="3"/>
        <v>0</v>
      </c>
      <c r="I31" s="210">
        <f t="shared" si="3"/>
        <v>0</v>
      </c>
      <c r="J31" s="210">
        <f t="shared" si="3"/>
        <v>0</v>
      </c>
      <c r="K31" s="210">
        <f t="shared" si="3"/>
        <v>0</v>
      </c>
      <c r="L31" s="210">
        <f t="shared" si="3"/>
        <v>0</v>
      </c>
      <c r="M31" s="210">
        <f t="shared" si="3"/>
        <v>0</v>
      </c>
      <c r="N31" s="211">
        <f t="shared" si="3"/>
        <v>0</v>
      </c>
      <c r="O31" s="221">
        <f t="shared" si="0"/>
        <v>15058058</v>
      </c>
      <c r="P31" s="10"/>
      <c r="Q31" s="10"/>
    </row>
    <row r="32" spans="1:17" ht="12.75">
      <c r="A32" s="204" t="s">
        <v>21</v>
      </c>
      <c r="B32" s="205">
        <v>25459905</v>
      </c>
      <c r="C32" s="206">
        <v>0</v>
      </c>
      <c r="D32" s="206">
        <v>0</v>
      </c>
      <c r="E32" s="206">
        <v>0</v>
      </c>
      <c r="F32" s="206">
        <v>0</v>
      </c>
      <c r="G32" s="206"/>
      <c r="H32" s="206"/>
      <c r="I32" s="206"/>
      <c r="J32" s="206"/>
      <c r="K32" s="206"/>
      <c r="L32" s="206"/>
      <c r="M32" s="206"/>
      <c r="N32" s="207"/>
      <c r="O32" s="221">
        <f t="shared" si="0"/>
        <v>0</v>
      </c>
      <c r="P32" s="10"/>
      <c r="Q32" s="6"/>
    </row>
    <row r="33" spans="1:17" ht="12.75">
      <c r="A33" s="209" t="s">
        <v>163</v>
      </c>
      <c r="B33" s="213">
        <v>1894970</v>
      </c>
      <c r="C33" s="206">
        <v>19990</v>
      </c>
      <c r="D33" s="206">
        <v>0</v>
      </c>
      <c r="E33" s="206">
        <v>723900</v>
      </c>
      <c r="F33" s="206">
        <v>4868995</v>
      </c>
      <c r="G33" s="206"/>
      <c r="H33" s="206"/>
      <c r="I33" s="206"/>
      <c r="J33" s="206"/>
      <c r="K33" s="206"/>
      <c r="L33" s="206"/>
      <c r="M33" s="206"/>
      <c r="N33" s="207"/>
      <c r="O33" s="221">
        <f t="shared" si="0"/>
        <v>5612885</v>
      </c>
      <c r="P33" s="10"/>
      <c r="Q33" s="10"/>
    </row>
    <row r="34" spans="1:17" ht="12.75">
      <c r="A34" s="209" t="s">
        <v>287</v>
      </c>
      <c r="B34" s="202">
        <v>0</v>
      </c>
      <c r="C34" s="202">
        <v>0</v>
      </c>
      <c r="D34" s="202">
        <v>0</v>
      </c>
      <c r="E34" s="202">
        <v>0</v>
      </c>
      <c r="F34" s="202">
        <v>0</v>
      </c>
      <c r="G34" s="202"/>
      <c r="H34" s="202"/>
      <c r="I34" s="202"/>
      <c r="J34" s="214"/>
      <c r="K34" s="202"/>
      <c r="L34" s="202"/>
      <c r="M34" s="202"/>
      <c r="N34" s="203"/>
      <c r="O34" s="221">
        <f t="shared" si="0"/>
        <v>0</v>
      </c>
      <c r="P34" s="9"/>
      <c r="Q34" s="9"/>
    </row>
    <row r="35" spans="1:15" ht="12.75">
      <c r="A35" s="201" t="s">
        <v>165</v>
      </c>
      <c r="B35" s="215">
        <v>27354875</v>
      </c>
      <c r="C35" s="215">
        <f>SUM(C32:C34)</f>
        <v>19990</v>
      </c>
      <c r="D35" s="215">
        <f aca="true" t="shared" si="4" ref="D35:N35">SUM(D32:D34)</f>
        <v>0</v>
      </c>
      <c r="E35" s="215">
        <f t="shared" si="4"/>
        <v>723900</v>
      </c>
      <c r="F35" s="215">
        <f t="shared" si="4"/>
        <v>4868995</v>
      </c>
      <c r="G35" s="215">
        <f t="shared" si="4"/>
        <v>0</v>
      </c>
      <c r="H35" s="215">
        <f t="shared" si="4"/>
        <v>0</v>
      </c>
      <c r="I35" s="215">
        <f t="shared" si="4"/>
        <v>0</v>
      </c>
      <c r="J35" s="215">
        <f t="shared" si="4"/>
        <v>0</v>
      </c>
      <c r="K35" s="215">
        <f t="shared" si="4"/>
        <v>0</v>
      </c>
      <c r="L35" s="215">
        <f t="shared" si="4"/>
        <v>0</v>
      </c>
      <c r="M35" s="215">
        <f t="shared" si="4"/>
        <v>0</v>
      </c>
      <c r="N35" s="216">
        <f t="shared" si="4"/>
        <v>0</v>
      </c>
      <c r="O35" s="221">
        <f t="shared" si="0"/>
        <v>5612885</v>
      </c>
    </row>
    <row r="36" spans="1:15" ht="13.5" thickBot="1">
      <c r="A36" s="217" t="s">
        <v>130</v>
      </c>
      <c r="B36" s="218">
        <v>77482884</v>
      </c>
      <c r="C36" s="218">
        <f>SUM(C31,C35)</f>
        <v>3004026</v>
      </c>
      <c r="D36" s="218">
        <f aca="true" t="shared" si="5" ref="D36:N36">SUM(D31,D35)</f>
        <v>4036398</v>
      </c>
      <c r="E36" s="218">
        <f t="shared" si="5"/>
        <v>4103968</v>
      </c>
      <c r="F36" s="218">
        <f t="shared" si="5"/>
        <v>9526551</v>
      </c>
      <c r="G36" s="218">
        <f t="shared" si="5"/>
        <v>0</v>
      </c>
      <c r="H36" s="218">
        <f t="shared" si="5"/>
        <v>0</v>
      </c>
      <c r="I36" s="218">
        <f t="shared" si="5"/>
        <v>0</v>
      </c>
      <c r="J36" s="218">
        <f t="shared" si="5"/>
        <v>0</v>
      </c>
      <c r="K36" s="218">
        <f t="shared" si="5"/>
        <v>0</v>
      </c>
      <c r="L36" s="218">
        <f t="shared" si="5"/>
        <v>0</v>
      </c>
      <c r="M36" s="218">
        <f t="shared" si="5"/>
        <v>0</v>
      </c>
      <c r="N36" s="219">
        <f t="shared" si="5"/>
        <v>0</v>
      </c>
      <c r="O36" s="221">
        <f t="shared" si="0"/>
        <v>20670943</v>
      </c>
    </row>
  </sheetData>
  <sheetProtection/>
  <mergeCells count="2">
    <mergeCell ref="A4:N4"/>
    <mergeCell ref="B2:N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85.8515625" style="0" customWidth="1"/>
  </cols>
  <sheetData>
    <row r="1" spans="1:2" ht="12.75">
      <c r="A1" s="4" t="s">
        <v>412</v>
      </c>
      <c r="B1" s="4"/>
    </row>
    <row r="2" ht="12.75">
      <c r="A2" s="25"/>
    </row>
    <row r="4" ht="12.75">
      <c r="A4" s="25"/>
    </row>
    <row r="5" ht="12.75">
      <c r="A5" s="4" t="s">
        <v>290</v>
      </c>
    </row>
    <row r="6" spans="1:2" ht="12.75">
      <c r="A6" s="61" t="s">
        <v>195</v>
      </c>
      <c r="B6" s="61"/>
    </row>
    <row r="8" spans="1:4" ht="12.75">
      <c r="A8" s="2"/>
      <c r="B8" s="11" t="s">
        <v>1</v>
      </c>
      <c r="C8" s="14" t="s">
        <v>333</v>
      </c>
      <c r="D8" s="11" t="s">
        <v>85</v>
      </c>
    </row>
    <row r="9" spans="1:4" ht="12.75">
      <c r="A9" s="2" t="s">
        <v>3</v>
      </c>
      <c r="B9" s="2" t="s">
        <v>87</v>
      </c>
      <c r="C9" s="2">
        <v>0</v>
      </c>
      <c r="D9" s="2">
        <v>0</v>
      </c>
    </row>
    <row r="10" spans="1:4" ht="12.75">
      <c r="A10" s="2" t="s">
        <v>4</v>
      </c>
      <c r="B10" s="2" t="s">
        <v>84</v>
      </c>
      <c r="C10" s="2">
        <v>0</v>
      </c>
      <c r="D10" s="2">
        <v>0</v>
      </c>
    </row>
    <row r="11" spans="1:4" ht="12.75">
      <c r="A11" s="2" t="s">
        <v>9</v>
      </c>
      <c r="B11" s="2" t="s">
        <v>196</v>
      </c>
      <c r="C11" s="2">
        <v>0</v>
      </c>
      <c r="D11" s="2">
        <v>0</v>
      </c>
    </row>
    <row r="12" spans="1:4" ht="12.75">
      <c r="A12" s="2"/>
      <c r="B12" s="2" t="s">
        <v>199</v>
      </c>
      <c r="C12" s="2"/>
      <c r="D12" s="2"/>
    </row>
    <row r="13" spans="1:4" ht="12.75">
      <c r="A13" s="2" t="s">
        <v>46</v>
      </c>
      <c r="B13" s="2" t="s">
        <v>197</v>
      </c>
      <c r="C13" s="2">
        <v>0</v>
      </c>
      <c r="D13" s="2">
        <v>0</v>
      </c>
    </row>
    <row r="14" spans="1:4" ht="12.75">
      <c r="A14" s="2" t="s">
        <v>45</v>
      </c>
      <c r="B14" s="2" t="s">
        <v>86</v>
      </c>
      <c r="C14" s="2">
        <v>0</v>
      </c>
      <c r="D14" s="2">
        <v>0</v>
      </c>
    </row>
    <row r="15" spans="1:4" ht="12.75">
      <c r="A15" s="2"/>
      <c r="B15" s="2"/>
      <c r="C15" s="2"/>
      <c r="D15" s="2"/>
    </row>
    <row r="16" spans="1:4" ht="12.75">
      <c r="A16" s="2"/>
      <c r="B16" s="11" t="s">
        <v>198</v>
      </c>
      <c r="C16" s="11">
        <f>SUM(C13:C15,C9:C11)</f>
        <v>0</v>
      </c>
      <c r="D16" s="11">
        <f>SUM(D13:D15,D9:D11)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86.00390625" style="0" customWidth="1"/>
    <col min="3" max="3" width="10.140625" style="0" bestFit="1" customWidth="1"/>
    <col min="4" max="4" width="19.00390625" style="0" bestFit="1" customWidth="1"/>
  </cols>
  <sheetData>
    <row r="2" spans="2:3" ht="12.75">
      <c r="B2" s="5" t="s">
        <v>461</v>
      </c>
      <c r="C2" s="4"/>
    </row>
    <row r="3" ht="12.75">
      <c r="C3" s="25"/>
    </row>
    <row r="4" spans="2:3" ht="12.75">
      <c r="B4" t="s">
        <v>290</v>
      </c>
      <c r="C4" s="25"/>
    </row>
    <row r="5" spans="1:4" s="122" customFormat="1" ht="12.75">
      <c r="A5" s="232" t="s">
        <v>339</v>
      </c>
      <c r="B5" s="232"/>
      <c r="C5" s="232"/>
      <c r="D5" s="232"/>
    </row>
    <row r="6" spans="3:4" s="122" customFormat="1" ht="12.75">
      <c r="C6" s="123"/>
      <c r="D6" s="124" t="s">
        <v>334</v>
      </c>
    </row>
    <row r="7" spans="1:4" s="122" customFormat="1" ht="12.75">
      <c r="A7" s="125" t="s">
        <v>335</v>
      </c>
      <c r="B7" s="125" t="s">
        <v>336</v>
      </c>
      <c r="C7" s="125" t="s">
        <v>337</v>
      </c>
      <c r="D7" s="126" t="s">
        <v>338</v>
      </c>
    </row>
    <row r="8" spans="1:4" s="122" customFormat="1" ht="12.75">
      <c r="A8" s="125" t="s">
        <v>16</v>
      </c>
      <c r="B8" s="125" t="s">
        <v>1</v>
      </c>
      <c r="C8" s="125" t="s">
        <v>340</v>
      </c>
      <c r="D8" s="125" t="s">
        <v>439</v>
      </c>
    </row>
    <row r="9" spans="1:4" s="122" customFormat="1" ht="12.75">
      <c r="A9" s="125">
        <v>1</v>
      </c>
      <c r="B9" s="125" t="s">
        <v>341</v>
      </c>
      <c r="C9" s="127">
        <v>2686000</v>
      </c>
      <c r="D9" s="125">
        <v>915000</v>
      </c>
    </row>
    <row r="10" spans="1:4" s="122" customFormat="1" ht="12.75">
      <c r="A10" s="125">
        <v>2</v>
      </c>
      <c r="B10" s="126" t="s">
        <v>342</v>
      </c>
      <c r="C10" s="127">
        <v>1347000</v>
      </c>
      <c r="D10" s="125">
        <f>151120+31920</f>
        <v>183040</v>
      </c>
    </row>
    <row r="11" spans="1:4" s="122" customFormat="1" ht="12.75">
      <c r="A11" s="125">
        <v>3</v>
      </c>
      <c r="B11" s="125" t="s">
        <v>413</v>
      </c>
      <c r="C11" s="128">
        <v>471960</v>
      </c>
      <c r="D11" s="125">
        <v>6283</v>
      </c>
    </row>
    <row r="12" spans="1:4" s="122" customFormat="1" ht="12.75">
      <c r="A12" s="129">
        <v>10</v>
      </c>
      <c r="B12" s="129" t="s">
        <v>7</v>
      </c>
      <c r="C12" s="130">
        <f>SUM(C9:C11)</f>
        <v>4504960</v>
      </c>
      <c r="D12" s="131">
        <f>SUM(D9:D11)</f>
        <v>1104323</v>
      </c>
    </row>
  </sheetData>
  <sheetProtection/>
  <mergeCells count="1"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27.28125" style="0" customWidth="1"/>
  </cols>
  <sheetData>
    <row r="1" spans="1:6" ht="15">
      <c r="A1" s="233" t="s">
        <v>462</v>
      </c>
      <c r="B1" s="233"/>
      <c r="C1" s="233"/>
      <c r="D1" s="233"/>
      <c r="E1" s="233"/>
      <c r="F1" s="7"/>
    </row>
    <row r="2" spans="1:6" ht="15">
      <c r="A2" s="25"/>
      <c r="B2" s="7"/>
      <c r="C2" s="7" t="s">
        <v>22</v>
      </c>
      <c r="D2" s="7"/>
      <c r="E2" s="7"/>
      <c r="F2" s="7"/>
    </row>
    <row r="3" spans="1:6" ht="15">
      <c r="A3" s="7"/>
      <c r="C3" s="7"/>
      <c r="D3" s="7" t="s">
        <v>22</v>
      </c>
      <c r="E3" s="7" t="s">
        <v>22</v>
      </c>
      <c r="F3" s="7" t="s">
        <v>22</v>
      </c>
    </row>
    <row r="4" spans="1:7" ht="15">
      <c r="A4" s="230"/>
      <c r="B4" s="230"/>
      <c r="C4" s="230"/>
      <c r="D4" s="230"/>
      <c r="E4" s="230"/>
      <c r="F4" s="53"/>
      <c r="G4" s="4"/>
    </row>
    <row r="5" spans="1:7" ht="15">
      <c r="A5" s="4" t="s">
        <v>290</v>
      </c>
      <c r="F5" s="53"/>
      <c r="G5" s="4"/>
    </row>
    <row r="6" spans="1:8" ht="15">
      <c r="A6" s="54" t="s">
        <v>168</v>
      </c>
      <c r="B6" s="54"/>
      <c r="C6" s="54"/>
      <c r="D6" s="54"/>
      <c r="E6" s="54"/>
      <c r="F6" s="55"/>
      <c r="G6" s="4"/>
      <c r="H6" s="4"/>
    </row>
    <row r="7" spans="1:7" ht="15">
      <c r="A7" s="53"/>
      <c r="B7" s="53"/>
      <c r="C7" s="53"/>
      <c r="D7" s="53" t="s">
        <v>333</v>
      </c>
      <c r="E7" s="53"/>
      <c r="F7" s="8"/>
      <c r="G7" s="4"/>
    </row>
    <row r="8" spans="1:6" ht="15">
      <c r="A8" s="56" t="s">
        <v>16</v>
      </c>
      <c r="B8" s="57" t="s">
        <v>1</v>
      </c>
      <c r="C8" s="57">
        <v>2017</v>
      </c>
      <c r="D8" s="57">
        <v>2018</v>
      </c>
      <c r="E8" s="57">
        <v>2019</v>
      </c>
      <c r="F8" s="8"/>
    </row>
    <row r="9" spans="1:6" ht="15">
      <c r="A9" s="56" t="s">
        <v>39</v>
      </c>
      <c r="B9" s="58" t="s">
        <v>2</v>
      </c>
      <c r="C9" s="59"/>
      <c r="D9" s="59"/>
      <c r="E9" s="60"/>
      <c r="F9" s="8"/>
    </row>
    <row r="10" spans="1:6" ht="12.75" customHeight="1">
      <c r="A10" s="14">
        <v>1</v>
      </c>
      <c r="B10" s="14" t="s">
        <v>2</v>
      </c>
      <c r="C10" s="14">
        <v>1770291</v>
      </c>
      <c r="D10" s="14">
        <v>1800000</v>
      </c>
      <c r="E10" s="14">
        <v>1800000</v>
      </c>
      <c r="F10" s="8"/>
    </row>
    <row r="11" spans="1:6" ht="12.75" customHeight="1">
      <c r="A11" s="14">
        <v>2</v>
      </c>
      <c r="B11" s="92" t="s">
        <v>234</v>
      </c>
      <c r="C11" s="14">
        <v>11410000</v>
      </c>
      <c r="D11" s="14">
        <v>12000000</v>
      </c>
      <c r="E11" s="14">
        <v>12000000</v>
      </c>
      <c r="F11" s="8"/>
    </row>
    <row r="12" spans="1:6" ht="12.75" customHeight="1">
      <c r="A12" s="14">
        <v>3</v>
      </c>
      <c r="B12" s="14" t="s">
        <v>348</v>
      </c>
      <c r="C12" s="14">
        <v>28252581</v>
      </c>
      <c r="D12" s="14">
        <v>29000000</v>
      </c>
      <c r="E12" s="14">
        <v>30000000</v>
      </c>
      <c r="F12" s="8"/>
    </row>
    <row r="13" spans="1:6" ht="12.75" customHeight="1">
      <c r="A13" s="14">
        <v>4</v>
      </c>
      <c r="B13" s="14" t="s">
        <v>117</v>
      </c>
      <c r="C13" s="14">
        <v>170000</v>
      </c>
      <c r="D13" s="14"/>
      <c r="E13" s="14"/>
      <c r="F13" s="8"/>
    </row>
    <row r="14" spans="1:6" ht="12.75" customHeight="1">
      <c r="A14" s="14">
        <v>5</v>
      </c>
      <c r="B14" s="14" t="s">
        <v>152</v>
      </c>
      <c r="C14" s="14">
        <v>34740012</v>
      </c>
      <c r="D14" s="14">
        <v>30000000</v>
      </c>
      <c r="E14" s="14">
        <v>25000000</v>
      </c>
      <c r="F14" s="55"/>
    </row>
    <row r="15" spans="1:6" ht="12.75" customHeight="1">
      <c r="A15" s="14">
        <v>6</v>
      </c>
      <c r="B15" s="14" t="s">
        <v>288</v>
      </c>
      <c r="C15" s="14">
        <v>0</v>
      </c>
      <c r="D15" s="14"/>
      <c r="E15" s="14"/>
      <c r="F15" s="8"/>
    </row>
    <row r="16" spans="1:6" ht="12.75" customHeight="1">
      <c r="A16" s="47"/>
      <c r="B16" s="11" t="s">
        <v>7</v>
      </c>
      <c r="C16" s="11">
        <f>SUM(C10:C15)</f>
        <v>76342884</v>
      </c>
      <c r="D16" s="11">
        <f>SUM(D10:D15)</f>
        <v>72800000</v>
      </c>
      <c r="E16" s="11">
        <f>SUM(E10:E15)</f>
        <v>68800000</v>
      </c>
      <c r="F16" s="8"/>
    </row>
    <row r="17" spans="1:6" ht="12.75" customHeight="1">
      <c r="A17" s="47"/>
      <c r="B17" s="47"/>
      <c r="C17" s="47"/>
      <c r="D17" s="47"/>
      <c r="E17" s="47"/>
      <c r="F17" s="8"/>
    </row>
    <row r="18" spans="1:6" ht="15">
      <c r="A18" s="56" t="s">
        <v>169</v>
      </c>
      <c r="B18" s="58" t="s">
        <v>8</v>
      </c>
      <c r="C18" s="59"/>
      <c r="D18" s="59"/>
      <c r="E18" s="60"/>
      <c r="F18" s="8"/>
    </row>
    <row r="19" spans="1:9" s="25" customFormat="1" ht="12.75">
      <c r="A19" s="14">
        <v>1</v>
      </c>
      <c r="B19" s="14" t="s">
        <v>13</v>
      </c>
      <c r="C19" s="14">
        <v>13722118</v>
      </c>
      <c r="D19" s="14">
        <v>14000000</v>
      </c>
      <c r="E19" s="14">
        <v>15000000</v>
      </c>
      <c r="F19" s="10"/>
      <c r="G19" s="10"/>
      <c r="H19" s="9"/>
      <c r="I19" s="10"/>
    </row>
    <row r="20" spans="1:9" s="25" customFormat="1" ht="12.75">
      <c r="A20" s="14">
        <v>2</v>
      </c>
      <c r="B20" s="14" t="s">
        <v>170</v>
      </c>
      <c r="C20" s="14">
        <v>2495541</v>
      </c>
      <c r="D20" s="14">
        <v>3000000</v>
      </c>
      <c r="E20" s="14">
        <v>3500000</v>
      </c>
      <c r="F20" s="10"/>
      <c r="G20" s="10"/>
      <c r="H20" s="9"/>
      <c r="I20" s="10"/>
    </row>
    <row r="21" spans="1:9" s="25" customFormat="1" ht="12.75">
      <c r="A21" s="14">
        <v>3</v>
      </c>
      <c r="B21" s="14" t="s">
        <v>14</v>
      </c>
      <c r="C21" s="14">
        <v>12440220</v>
      </c>
      <c r="D21" s="14">
        <v>14000000</v>
      </c>
      <c r="E21" s="14">
        <v>15000000</v>
      </c>
      <c r="F21" s="10"/>
      <c r="G21" s="10"/>
      <c r="H21" s="9"/>
      <c r="I21" s="10"/>
    </row>
    <row r="22" spans="1:9" s="25" customFormat="1" ht="12.75">
      <c r="A22" s="94">
        <v>4</v>
      </c>
      <c r="B22" s="14" t="s">
        <v>349</v>
      </c>
      <c r="C22" s="14">
        <v>4504960</v>
      </c>
      <c r="D22" s="14">
        <v>4200000</v>
      </c>
      <c r="E22" s="14">
        <v>4500000</v>
      </c>
      <c r="F22" s="10"/>
      <c r="G22" s="10"/>
      <c r="H22" s="9"/>
      <c r="I22" s="10"/>
    </row>
    <row r="23" spans="1:9" s="25" customFormat="1" ht="12.75">
      <c r="A23" s="14">
        <v>5</v>
      </c>
      <c r="B23" s="14" t="s">
        <v>171</v>
      </c>
      <c r="C23" s="14">
        <v>70000</v>
      </c>
      <c r="D23" s="14">
        <v>1000000</v>
      </c>
      <c r="E23" s="14">
        <v>1000000</v>
      </c>
      <c r="F23" s="10"/>
      <c r="G23" s="10"/>
      <c r="H23" s="9"/>
      <c r="I23" s="10"/>
    </row>
    <row r="24" spans="1:9" s="25" customFormat="1" ht="12.75">
      <c r="A24" s="14">
        <v>6</v>
      </c>
      <c r="B24" s="14" t="s">
        <v>289</v>
      </c>
      <c r="C24" s="14">
        <v>7597140</v>
      </c>
      <c r="D24" s="14">
        <v>8000000</v>
      </c>
      <c r="E24" s="14">
        <v>8500000</v>
      </c>
      <c r="F24" s="10"/>
      <c r="G24" s="10"/>
      <c r="H24" s="9"/>
      <c r="I24" s="10"/>
    </row>
    <row r="25" spans="1:9" s="25" customFormat="1" ht="12.75">
      <c r="A25" s="14">
        <v>7</v>
      </c>
      <c r="B25" s="14" t="s">
        <v>20</v>
      </c>
      <c r="C25" s="14">
        <v>9298030</v>
      </c>
      <c r="D25" s="14">
        <v>2000000</v>
      </c>
      <c r="E25" s="14">
        <v>2500000</v>
      </c>
      <c r="F25" s="9"/>
      <c r="G25" s="10"/>
      <c r="H25" s="10"/>
      <c r="I25" s="10"/>
    </row>
    <row r="26" spans="1:9" s="25" customFormat="1" ht="12.75">
      <c r="A26" s="14">
        <v>8</v>
      </c>
      <c r="B26" s="14" t="s">
        <v>172</v>
      </c>
      <c r="C26" s="14">
        <v>0</v>
      </c>
      <c r="D26" s="14">
        <v>0</v>
      </c>
      <c r="E26" s="14">
        <v>0</v>
      </c>
      <c r="F26" s="10"/>
      <c r="G26" s="10"/>
      <c r="H26" s="9"/>
      <c r="I26" s="10"/>
    </row>
    <row r="27" spans="1:9" s="25" customFormat="1" ht="12.75">
      <c r="A27" s="14">
        <v>9</v>
      </c>
      <c r="B27" s="14" t="s">
        <v>350</v>
      </c>
      <c r="C27" s="14">
        <v>0</v>
      </c>
      <c r="D27" s="14">
        <v>0</v>
      </c>
      <c r="E27" s="14">
        <v>0</v>
      </c>
      <c r="F27" s="10"/>
      <c r="G27" s="10"/>
      <c r="H27" s="10"/>
      <c r="I27" s="10"/>
    </row>
    <row r="28" spans="1:9" s="25" customFormat="1" ht="12.75">
      <c r="A28" s="14"/>
      <c r="B28" s="11" t="s">
        <v>7</v>
      </c>
      <c r="C28" s="11">
        <f>SUM(C19:C27)</f>
        <v>50128009</v>
      </c>
      <c r="D28" s="11">
        <f>SUM(D19:D27)</f>
        <v>46200000</v>
      </c>
      <c r="E28" s="11">
        <f>SUM(E19:E27)</f>
        <v>50000000</v>
      </c>
      <c r="F28" s="10"/>
      <c r="G28" s="10"/>
      <c r="H28" s="10"/>
      <c r="I28" s="10"/>
    </row>
    <row r="29" spans="1:9" ht="15">
      <c r="A29" s="47"/>
      <c r="B29" s="47"/>
      <c r="C29" s="47"/>
      <c r="D29" s="47"/>
      <c r="E29" s="47"/>
      <c r="F29" s="8"/>
      <c r="G29" s="10"/>
      <c r="H29" s="10"/>
      <c r="I29" s="6"/>
    </row>
    <row r="30" spans="1:9" s="99" customFormat="1" ht="13.5">
      <c r="A30" s="93" t="s">
        <v>173</v>
      </c>
      <c r="B30" s="100" t="s">
        <v>174</v>
      </c>
      <c r="C30" s="93"/>
      <c r="D30" s="93"/>
      <c r="E30" s="93"/>
      <c r="F30" s="98"/>
      <c r="G30" s="10"/>
      <c r="H30" s="6"/>
      <c r="I30" s="98"/>
    </row>
    <row r="31" spans="1:9" ht="15">
      <c r="A31" s="47"/>
      <c r="B31" s="47"/>
      <c r="C31" s="47"/>
      <c r="D31" s="47"/>
      <c r="E31" s="47"/>
      <c r="F31" s="8"/>
      <c r="G31" s="10"/>
      <c r="H31" s="10"/>
      <c r="I31" s="6"/>
    </row>
    <row r="32" spans="1:9" s="25" customFormat="1" ht="12.75">
      <c r="A32" s="14"/>
      <c r="B32" s="95" t="s">
        <v>175</v>
      </c>
      <c r="C32" s="96"/>
      <c r="D32" s="96"/>
      <c r="E32" s="97"/>
      <c r="F32" s="10"/>
      <c r="G32" s="9"/>
      <c r="H32" s="9"/>
      <c r="I32" s="10"/>
    </row>
    <row r="33" spans="1:6" s="25" customFormat="1" ht="12.75">
      <c r="A33" s="14">
        <v>1</v>
      </c>
      <c r="B33" s="14" t="s">
        <v>15</v>
      </c>
      <c r="C33" s="14">
        <v>1140000</v>
      </c>
      <c r="D33" s="14">
        <v>1000000</v>
      </c>
      <c r="E33" s="14">
        <v>1000000</v>
      </c>
      <c r="F33" s="10"/>
    </row>
    <row r="34" spans="1:6" s="25" customFormat="1" ht="12.75">
      <c r="A34" s="14"/>
      <c r="B34" s="14"/>
      <c r="C34" s="14"/>
      <c r="D34" s="14"/>
      <c r="E34" s="14"/>
      <c r="F34" s="10"/>
    </row>
    <row r="35" spans="1:6" s="25" customFormat="1" ht="12.75">
      <c r="A35" s="14"/>
      <c r="B35" s="95" t="s">
        <v>176</v>
      </c>
      <c r="C35" s="96"/>
      <c r="D35" s="96"/>
      <c r="E35" s="97"/>
      <c r="F35" s="10"/>
    </row>
    <row r="36" spans="1:6" s="25" customFormat="1" ht="12.75">
      <c r="A36" s="14">
        <v>1</v>
      </c>
      <c r="B36" s="14" t="s">
        <v>42</v>
      </c>
      <c r="C36" s="14">
        <v>27354875</v>
      </c>
      <c r="D36" s="14">
        <v>27600000</v>
      </c>
      <c r="E36" s="14">
        <v>19800000</v>
      </c>
      <c r="F36" s="9"/>
    </row>
    <row r="37" spans="1:6" s="25" customFormat="1" ht="12.75">
      <c r="A37" s="14"/>
      <c r="B37" s="14"/>
      <c r="C37" s="14"/>
      <c r="D37" s="14"/>
      <c r="E37" s="14"/>
      <c r="F37" s="9"/>
    </row>
    <row r="38" spans="1:6" s="25" customFormat="1" ht="12.75">
      <c r="A38" s="14"/>
      <c r="B38" s="11" t="s">
        <v>155</v>
      </c>
      <c r="C38" s="11">
        <f>SUM(C33,C16)</f>
        <v>77482884</v>
      </c>
      <c r="D38" s="11">
        <f>SUM(D33,D16)</f>
        <v>73800000</v>
      </c>
      <c r="E38" s="11">
        <f>SUM(E33,E16)</f>
        <v>69800000</v>
      </c>
      <c r="F38" s="9"/>
    </row>
    <row r="39" spans="1:5" s="25" customFormat="1" ht="12.75">
      <c r="A39" s="14"/>
      <c r="B39" s="11"/>
      <c r="C39" s="11"/>
      <c r="D39" s="11"/>
      <c r="E39" s="11"/>
    </row>
    <row r="40" spans="1:5" s="25" customFormat="1" ht="12.75">
      <c r="A40" s="14"/>
      <c r="B40" s="11" t="s">
        <v>177</v>
      </c>
      <c r="C40" s="11">
        <f>SUM(C36,C28)</f>
        <v>77482884</v>
      </c>
      <c r="D40" s="11">
        <f>SUM(D36,D28)</f>
        <v>73800000</v>
      </c>
      <c r="E40" s="11">
        <f>SUM(E36,E28)</f>
        <v>69800000</v>
      </c>
    </row>
  </sheetData>
  <sheetProtection/>
  <mergeCells count="2">
    <mergeCell ref="A1:E1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4.7109375" style="0" customWidth="1"/>
  </cols>
  <sheetData>
    <row r="1" spans="2:3" ht="12.75">
      <c r="B1" s="4" t="s">
        <v>448</v>
      </c>
      <c r="C1" s="4"/>
    </row>
    <row r="3" ht="12.75">
      <c r="A3" s="25"/>
    </row>
    <row r="4" ht="12.75">
      <c r="A4" s="4" t="s">
        <v>290</v>
      </c>
    </row>
    <row r="5" spans="1:4" ht="12.75">
      <c r="A5" s="61" t="s">
        <v>178</v>
      </c>
      <c r="B5" s="62"/>
      <c r="C5" s="62"/>
      <c r="D5" s="62"/>
    </row>
    <row r="6" spans="1:4" ht="12.75">
      <c r="A6" s="4"/>
      <c r="D6" t="s">
        <v>48</v>
      </c>
    </row>
    <row r="8" spans="1:4" ht="12.75">
      <c r="A8" s="4" t="s">
        <v>179</v>
      </c>
      <c r="B8" t="s">
        <v>180</v>
      </c>
      <c r="D8">
        <v>0</v>
      </c>
    </row>
    <row r="9" ht="12.75">
      <c r="A9" s="4"/>
    </row>
    <row r="11" spans="1:4" ht="12.75">
      <c r="A11" s="4" t="s">
        <v>181</v>
      </c>
      <c r="B11" t="s">
        <v>180</v>
      </c>
      <c r="D11">
        <v>0</v>
      </c>
    </row>
    <row r="12" ht="12.75">
      <c r="A12" t="s">
        <v>182</v>
      </c>
    </row>
    <row r="13" ht="12.75">
      <c r="A13" s="25" t="s">
        <v>183</v>
      </c>
    </row>
    <row r="18" spans="1:4" ht="12.75">
      <c r="A18" s="4" t="s">
        <v>184</v>
      </c>
      <c r="B18" t="s">
        <v>180</v>
      </c>
      <c r="D18" s="4">
        <f>SUM(D11,D8)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2" max="2" width="51.7109375" style="0" bestFit="1" customWidth="1"/>
    <col min="3" max="3" width="10.28125" style="0" customWidth="1"/>
    <col min="4" max="4" width="13.7109375" style="0" bestFit="1" customWidth="1"/>
  </cols>
  <sheetData>
    <row r="1" ht="12.75">
      <c r="B1" t="s">
        <v>463</v>
      </c>
    </row>
    <row r="2" ht="12.75">
      <c r="B2" s="25"/>
    </row>
    <row r="3" ht="12.75">
      <c r="B3" s="25" t="s">
        <v>290</v>
      </c>
    </row>
    <row r="4" ht="12.75">
      <c r="B4" s="4" t="s">
        <v>113</v>
      </c>
    </row>
    <row r="6" spans="1:4" ht="12.75">
      <c r="A6" s="11" t="s">
        <v>0</v>
      </c>
      <c r="B6" s="11" t="s">
        <v>1</v>
      </c>
      <c r="C6" s="234">
        <v>2017</v>
      </c>
      <c r="D6" s="234"/>
    </row>
    <row r="7" spans="1:4" ht="12.75">
      <c r="A7" s="11"/>
      <c r="B7" s="11"/>
      <c r="C7" s="13" t="s">
        <v>24</v>
      </c>
      <c r="D7" s="2" t="s">
        <v>419</v>
      </c>
    </row>
    <row r="8" spans="1:4" ht="12.75">
      <c r="A8" s="2" t="s">
        <v>22</v>
      </c>
      <c r="B8" s="11" t="s">
        <v>30</v>
      </c>
      <c r="C8" s="2"/>
      <c r="D8" s="2"/>
    </row>
    <row r="9" spans="1:4" ht="12.75">
      <c r="A9" s="2" t="s">
        <v>3</v>
      </c>
      <c r="B9" s="2" t="s">
        <v>114</v>
      </c>
      <c r="C9" s="2">
        <v>3276000</v>
      </c>
      <c r="D9" s="2">
        <v>1717000</v>
      </c>
    </row>
    <row r="10" spans="1:4" ht="12.75">
      <c r="A10" s="14" t="s">
        <v>4</v>
      </c>
      <c r="B10" s="14" t="s">
        <v>343</v>
      </c>
      <c r="C10" s="2">
        <v>157000</v>
      </c>
      <c r="D10" s="2">
        <v>87000</v>
      </c>
    </row>
    <row r="11" spans="1:4" ht="12.75">
      <c r="A11" s="2" t="s">
        <v>9</v>
      </c>
      <c r="B11" s="14" t="s">
        <v>414</v>
      </c>
      <c r="C11" s="14">
        <v>104000</v>
      </c>
      <c r="D11" s="2">
        <v>66000</v>
      </c>
    </row>
    <row r="12" spans="1:4" ht="12.75">
      <c r="A12" s="14" t="s">
        <v>10</v>
      </c>
      <c r="B12" s="14" t="s">
        <v>415</v>
      </c>
      <c r="C12" s="2">
        <v>2192000</v>
      </c>
      <c r="D12" s="2">
        <v>571500</v>
      </c>
    </row>
    <row r="13" spans="1:4" ht="12.75">
      <c r="A13" s="2" t="s">
        <v>68</v>
      </c>
      <c r="B13" s="2" t="s">
        <v>82</v>
      </c>
      <c r="C13" s="2">
        <v>25000</v>
      </c>
      <c r="D13" s="2">
        <v>23155</v>
      </c>
    </row>
    <row r="14" spans="1:4" ht="12.75">
      <c r="A14" s="14" t="s">
        <v>69</v>
      </c>
      <c r="B14" s="14" t="s">
        <v>302</v>
      </c>
      <c r="C14" s="2">
        <v>90000</v>
      </c>
      <c r="D14" s="2">
        <v>45056</v>
      </c>
    </row>
    <row r="15" spans="1:4" ht="12.75">
      <c r="A15" s="2" t="s">
        <v>12</v>
      </c>
      <c r="B15" s="2" t="s">
        <v>83</v>
      </c>
      <c r="C15" s="2">
        <v>90000</v>
      </c>
      <c r="D15" s="2">
        <v>46605</v>
      </c>
    </row>
    <row r="16" spans="1:5" ht="12.75">
      <c r="A16" s="14" t="s">
        <v>96</v>
      </c>
      <c r="B16" s="2" t="s">
        <v>124</v>
      </c>
      <c r="C16" s="2"/>
      <c r="D16" s="2"/>
      <c r="E16" s="25"/>
    </row>
    <row r="17" spans="1:4" ht="12.75">
      <c r="A17" s="2" t="s">
        <v>98</v>
      </c>
      <c r="B17" s="2" t="s">
        <v>200</v>
      </c>
      <c r="C17" s="2">
        <v>174000</v>
      </c>
      <c r="D17" s="2">
        <v>174000</v>
      </c>
    </row>
    <row r="18" spans="1:4" ht="12.75">
      <c r="A18" s="14" t="s">
        <v>99</v>
      </c>
      <c r="B18" s="14" t="s">
        <v>300</v>
      </c>
      <c r="C18" s="2">
        <v>26100</v>
      </c>
      <c r="D18" s="2">
        <v>24600</v>
      </c>
    </row>
    <row r="19" spans="1:4" ht="12.75">
      <c r="A19" s="2" t="s">
        <v>100</v>
      </c>
      <c r="B19" s="14" t="s">
        <v>381</v>
      </c>
      <c r="C19" s="2">
        <v>8500</v>
      </c>
      <c r="D19" s="2">
        <v>8420</v>
      </c>
    </row>
    <row r="20" spans="1:4" ht="12.75">
      <c r="A20" s="14" t="s">
        <v>236</v>
      </c>
      <c r="B20" s="2" t="s">
        <v>122</v>
      </c>
      <c r="C20" s="2">
        <v>31000</v>
      </c>
      <c r="D20" s="2">
        <v>30160</v>
      </c>
    </row>
    <row r="21" spans="1:4" ht="12.75">
      <c r="A21" s="2" t="s">
        <v>101</v>
      </c>
      <c r="B21" s="14" t="s">
        <v>344</v>
      </c>
      <c r="C21" s="2">
        <v>1061070</v>
      </c>
      <c r="D21" s="2">
        <v>1061070</v>
      </c>
    </row>
    <row r="22" spans="1:4" ht="12.75">
      <c r="A22" s="14" t="s">
        <v>237</v>
      </c>
      <c r="B22" s="14" t="s">
        <v>303</v>
      </c>
      <c r="C22" s="2"/>
      <c r="D22" s="2">
        <v>53000</v>
      </c>
    </row>
    <row r="23" spans="1:4" ht="12.75">
      <c r="A23" s="2" t="s">
        <v>102</v>
      </c>
      <c r="B23" s="14" t="s">
        <v>416</v>
      </c>
      <c r="C23" s="2">
        <v>8500</v>
      </c>
      <c r="D23" s="2">
        <v>8420</v>
      </c>
    </row>
    <row r="24" spans="1:4" ht="12.75">
      <c r="A24" s="2"/>
      <c r="B24" s="2" t="s">
        <v>44</v>
      </c>
      <c r="C24" s="11">
        <f>SUM(C9:C23)</f>
        <v>7243170</v>
      </c>
      <c r="D24" s="11">
        <f>SUM(D9:D23)</f>
        <v>3915986</v>
      </c>
    </row>
    <row r="25" spans="1:4" ht="12.75">
      <c r="A25" s="2"/>
      <c r="B25" s="2"/>
      <c r="C25" s="2"/>
      <c r="D25" s="2"/>
    </row>
    <row r="26" spans="1:4" ht="12.75">
      <c r="A26" s="2"/>
      <c r="B26" s="11" t="s">
        <v>346</v>
      </c>
      <c r="C26" s="2"/>
      <c r="D26" s="2"/>
    </row>
    <row r="27" spans="1:4" ht="12.75">
      <c r="A27" s="14" t="s">
        <v>3</v>
      </c>
      <c r="B27" s="14" t="s">
        <v>304</v>
      </c>
      <c r="C27" s="2">
        <v>0</v>
      </c>
      <c r="D27" s="2">
        <v>50000</v>
      </c>
    </row>
    <row r="28" spans="1:4" ht="12.75">
      <c r="A28" s="14" t="s">
        <v>4</v>
      </c>
      <c r="B28" s="14" t="s">
        <v>345</v>
      </c>
      <c r="C28" s="2">
        <v>70000</v>
      </c>
      <c r="D28" s="2">
        <v>9425</v>
      </c>
    </row>
    <row r="29" spans="1:4" ht="12.75">
      <c r="A29" s="14" t="s">
        <v>9</v>
      </c>
      <c r="B29" s="14" t="s">
        <v>347</v>
      </c>
      <c r="C29" s="2">
        <v>0</v>
      </c>
      <c r="D29" s="2"/>
    </row>
    <row r="30" spans="1:4" ht="12.75">
      <c r="A30" s="2" t="s">
        <v>22</v>
      </c>
      <c r="B30" s="2" t="s">
        <v>11</v>
      </c>
      <c r="C30" s="11">
        <f>SUM(C27:C29)</f>
        <v>70000</v>
      </c>
      <c r="D30" s="11">
        <f>SUM(D27:D29)</f>
        <v>59425</v>
      </c>
    </row>
  </sheetData>
  <sheetProtection/>
  <mergeCells count="1"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7" sqref="B17:F17"/>
    </sheetView>
  </sheetViews>
  <sheetFormatPr defaultColWidth="9.140625" defaultRowHeight="12.75"/>
  <cols>
    <col min="1" max="1" width="36.8515625" style="0" customWidth="1"/>
    <col min="6" max="6" width="14.140625" style="0" customWidth="1"/>
  </cols>
  <sheetData>
    <row r="1" ht="12.75">
      <c r="A1" s="4" t="s">
        <v>417</v>
      </c>
    </row>
    <row r="2" spans="1:6" ht="12.75">
      <c r="A2" s="25"/>
      <c r="B2" s="25"/>
      <c r="F2" s="25" t="s">
        <v>290</v>
      </c>
    </row>
    <row r="4" ht="12.75">
      <c r="A4" s="4" t="s">
        <v>202</v>
      </c>
    </row>
    <row r="5" ht="12.75">
      <c r="A5" s="4" t="s">
        <v>203</v>
      </c>
    </row>
    <row r="6" ht="13.5" thickBot="1"/>
    <row r="7" spans="1:6" ht="13.5" thickBot="1">
      <c r="A7" s="66" t="s">
        <v>204</v>
      </c>
      <c r="B7" s="67">
        <v>2017</v>
      </c>
      <c r="C7" s="67">
        <v>2018</v>
      </c>
      <c r="D7" s="67">
        <v>2019</v>
      </c>
      <c r="E7" s="67">
        <v>2020</v>
      </c>
      <c r="F7" s="67">
        <v>2021</v>
      </c>
    </row>
    <row r="8" spans="1:6" ht="26.25" customHeight="1">
      <c r="A8" s="68" t="s">
        <v>205</v>
      </c>
      <c r="B8" s="132">
        <v>11310000</v>
      </c>
      <c r="C8" s="69"/>
      <c r="D8" s="69"/>
      <c r="E8" s="69"/>
      <c r="F8" s="70"/>
    </row>
    <row r="9" spans="1:6" ht="54.75" customHeight="1">
      <c r="A9" s="71" t="s">
        <v>206</v>
      </c>
      <c r="B9" s="133"/>
      <c r="C9" s="16"/>
      <c r="D9" s="16"/>
      <c r="E9" s="16"/>
      <c r="F9" s="72"/>
    </row>
    <row r="10" spans="1:6" ht="29.25" customHeight="1">
      <c r="A10" s="71" t="s">
        <v>207</v>
      </c>
      <c r="B10" s="133">
        <v>0</v>
      </c>
      <c r="C10" s="16"/>
      <c r="D10" s="16"/>
      <c r="E10" s="16"/>
      <c r="F10" s="72"/>
    </row>
    <row r="11" spans="1:6" ht="38.25" customHeight="1">
      <c r="A11" s="71" t="s">
        <v>208</v>
      </c>
      <c r="B11" s="133">
        <v>0</v>
      </c>
      <c r="C11" s="16"/>
      <c r="D11" s="16"/>
      <c r="E11" s="16"/>
      <c r="F11" s="72"/>
    </row>
    <row r="12" spans="1:6" ht="24.75" customHeight="1">
      <c r="A12" s="71" t="s">
        <v>209</v>
      </c>
      <c r="B12" s="133">
        <v>0</v>
      </c>
      <c r="C12" s="16"/>
      <c r="D12" s="16"/>
      <c r="E12" s="16"/>
      <c r="F12" s="72"/>
    </row>
    <row r="13" spans="1:6" ht="26.25" customHeight="1" thickBot="1">
      <c r="A13" s="73" t="s">
        <v>210</v>
      </c>
      <c r="B13" s="134">
        <v>0</v>
      </c>
      <c r="C13" s="74"/>
      <c r="D13" s="75"/>
      <c r="E13" s="75"/>
      <c r="F13" s="76"/>
    </row>
    <row r="14" spans="1:6" ht="13.5" thickBot="1">
      <c r="A14" s="66" t="s">
        <v>11</v>
      </c>
      <c r="B14" s="67">
        <f>SUM(B8:C13)</f>
        <v>11310000</v>
      </c>
      <c r="C14" s="77"/>
      <c r="D14" s="78"/>
      <c r="E14" s="78"/>
      <c r="F14" s="79"/>
    </row>
    <row r="15" spans="1:6" ht="12.75">
      <c r="A15" s="9"/>
      <c r="B15" s="6"/>
      <c r="C15" s="48"/>
      <c r="D15" s="48"/>
      <c r="E15" s="48"/>
      <c r="F15" s="48"/>
    </row>
    <row r="16" spans="3:6" ht="13.5" thickBot="1">
      <c r="C16" s="80"/>
      <c r="D16" s="80"/>
      <c r="E16" s="80"/>
      <c r="F16" s="80"/>
    </row>
    <row r="17" spans="1:6" ht="25.5" customHeight="1" thickBot="1">
      <c r="A17" s="81" t="s">
        <v>211</v>
      </c>
      <c r="B17" s="82">
        <v>2017</v>
      </c>
      <c r="C17" s="83">
        <v>2018</v>
      </c>
      <c r="D17" s="82">
        <v>2019</v>
      </c>
      <c r="E17" s="83">
        <v>2020</v>
      </c>
      <c r="F17" s="82">
        <v>2021</v>
      </c>
    </row>
    <row r="18" spans="1:6" ht="12.75">
      <c r="A18" s="84" t="s">
        <v>212</v>
      </c>
      <c r="B18" s="85"/>
      <c r="C18" s="69"/>
      <c r="D18" s="69"/>
      <c r="E18" s="69"/>
      <c r="F18" s="70"/>
    </row>
    <row r="19" spans="1:6" ht="21" customHeight="1">
      <c r="A19" s="86" t="s">
        <v>213</v>
      </c>
      <c r="B19" s="87"/>
      <c r="C19" s="16" t="s">
        <v>22</v>
      </c>
      <c r="D19" s="16" t="s">
        <v>22</v>
      </c>
      <c r="E19" s="16" t="s">
        <v>22</v>
      </c>
      <c r="F19" s="72" t="s">
        <v>22</v>
      </c>
    </row>
    <row r="20" spans="1:6" ht="12.75">
      <c r="A20" s="86" t="s">
        <v>214</v>
      </c>
      <c r="B20" s="87"/>
      <c r="C20" s="16"/>
      <c r="D20" s="16"/>
      <c r="E20" s="16"/>
      <c r="F20" s="72"/>
    </row>
    <row r="21" spans="1:6" ht="12.75">
      <c r="A21" s="86" t="s">
        <v>215</v>
      </c>
      <c r="B21" s="87"/>
      <c r="C21" s="16"/>
      <c r="D21" s="16"/>
      <c r="E21" s="16"/>
      <c r="F21" s="72"/>
    </row>
    <row r="22" spans="1:6" ht="16.5" customHeight="1">
      <c r="A22" s="86" t="s">
        <v>216</v>
      </c>
      <c r="B22" s="87"/>
      <c r="C22" s="16"/>
      <c r="D22" s="16"/>
      <c r="E22" s="16"/>
      <c r="F22" s="72"/>
    </row>
    <row r="23" spans="1:6" ht="28.5" customHeight="1">
      <c r="A23" s="86" t="s">
        <v>217</v>
      </c>
      <c r="B23" s="87"/>
      <c r="C23" s="16"/>
      <c r="D23" s="16"/>
      <c r="E23" s="16"/>
      <c r="F23" s="72"/>
    </row>
    <row r="24" spans="1:6" ht="38.25" customHeight="1">
      <c r="A24" s="86" t="s">
        <v>218</v>
      </c>
      <c r="B24" s="87"/>
      <c r="C24" s="16"/>
      <c r="D24" s="16"/>
      <c r="E24" s="16"/>
      <c r="F24" s="72"/>
    </row>
    <row r="25" spans="1:6" ht="68.25" customHeight="1" thickBot="1">
      <c r="A25" s="88" t="s">
        <v>219</v>
      </c>
      <c r="B25" s="89"/>
      <c r="C25" s="75"/>
      <c r="D25" s="75"/>
      <c r="E25" s="75"/>
      <c r="F25" s="76"/>
    </row>
    <row r="26" spans="1:6" ht="13.5" thickBot="1">
      <c r="A26" s="66" t="s">
        <v>11</v>
      </c>
      <c r="B26" s="109"/>
      <c r="C26" s="90"/>
      <c r="D26" s="90"/>
      <c r="E26" s="90"/>
      <c r="F26" s="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28125" style="0" bestFit="1" customWidth="1"/>
    <col min="2" max="4" width="13.7109375" style="144" bestFit="1" customWidth="1"/>
  </cols>
  <sheetData>
    <row r="1" ht="12.75">
      <c r="A1" s="4" t="s">
        <v>452</v>
      </c>
    </row>
    <row r="2" ht="12.75">
      <c r="A2" s="4" t="s">
        <v>61</v>
      </c>
    </row>
    <row r="3" ht="12.75">
      <c r="A3" s="4" t="s">
        <v>37</v>
      </c>
    </row>
    <row r="5" ht="12.75">
      <c r="A5" s="4" t="s">
        <v>290</v>
      </c>
    </row>
    <row r="6" ht="12.75">
      <c r="B6" s="145" t="s">
        <v>355</v>
      </c>
    </row>
    <row r="7" spans="1:4" ht="12.75">
      <c r="A7" s="11" t="s">
        <v>1</v>
      </c>
      <c r="B7" s="146" t="s">
        <v>29</v>
      </c>
      <c r="C7" s="147" t="s">
        <v>418</v>
      </c>
      <c r="D7" s="147" t="s">
        <v>419</v>
      </c>
    </row>
    <row r="8" spans="1:4" ht="15">
      <c r="A8" s="21"/>
      <c r="B8" s="148"/>
      <c r="C8" s="147"/>
      <c r="D8" s="147"/>
    </row>
    <row r="9" spans="1:4" ht="12.75">
      <c r="A9" s="14" t="s">
        <v>253</v>
      </c>
      <c r="B9" s="149">
        <v>34740012</v>
      </c>
      <c r="C9" s="147">
        <v>33959023</v>
      </c>
      <c r="D9" s="147">
        <v>33959023</v>
      </c>
    </row>
    <row r="10" spans="1:4" ht="12.75">
      <c r="A10" s="14"/>
      <c r="B10" s="150"/>
      <c r="C10" s="147"/>
      <c r="D10" s="147"/>
    </row>
    <row r="11" spans="1:4" ht="12.75">
      <c r="A11" s="11" t="s">
        <v>44</v>
      </c>
      <c r="B11" s="149">
        <f>SUM(B9:B10)</f>
        <v>34740012</v>
      </c>
      <c r="C11" s="149">
        <f>SUM(C9:C10)</f>
        <v>33959023</v>
      </c>
      <c r="D11" s="149">
        <f>SUM(D9:D10)</f>
        <v>33959023</v>
      </c>
    </row>
    <row r="12" spans="1:2" ht="12.75">
      <c r="A12" s="25"/>
      <c r="B12" s="151"/>
    </row>
    <row r="13" spans="1:2" ht="12.75">
      <c r="A13" s="25"/>
      <c r="B13" s="151"/>
    </row>
    <row r="14" spans="1:2" ht="12.75">
      <c r="A14" s="4" t="s">
        <v>128</v>
      </c>
      <c r="B14" s="151"/>
    </row>
    <row r="15" spans="1:2" ht="12.75">
      <c r="A15" s="4" t="s">
        <v>62</v>
      </c>
      <c r="B15" s="151"/>
    </row>
    <row r="16" spans="1:2" ht="12.75">
      <c r="A16" s="4" t="s">
        <v>95</v>
      </c>
      <c r="B16" s="151"/>
    </row>
    <row r="17" spans="1:2" ht="12.75">
      <c r="A17" s="25"/>
      <c r="B17" s="151"/>
    </row>
    <row r="18" spans="1:2" ht="12.75">
      <c r="A18" s="11" t="s">
        <v>1</v>
      </c>
      <c r="B18" s="146" t="s">
        <v>29</v>
      </c>
    </row>
    <row r="19" spans="1:2" ht="15">
      <c r="A19" s="19" t="s">
        <v>22</v>
      </c>
      <c r="B19" s="152"/>
    </row>
    <row r="20" spans="1:2" ht="12.75">
      <c r="A20" s="14" t="s">
        <v>63</v>
      </c>
      <c r="B20" s="149">
        <v>0</v>
      </c>
    </row>
    <row r="21" spans="1:2" ht="12.75">
      <c r="A21" s="14" t="s">
        <v>107</v>
      </c>
      <c r="B21" s="149">
        <v>0</v>
      </c>
    </row>
    <row r="22" spans="1:2" ht="12.75">
      <c r="A22" s="14"/>
      <c r="B22" s="150"/>
    </row>
    <row r="23" spans="1:2" ht="12.75">
      <c r="A23" s="11" t="s">
        <v>44</v>
      </c>
      <c r="B23" s="149">
        <f>SUM(B20:B22)</f>
        <v>0</v>
      </c>
    </row>
    <row r="24" ht="12.75">
      <c r="B24" s="144" t="s">
        <v>22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8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2" max="2" width="42.57421875" style="0" customWidth="1"/>
    <col min="3" max="3" width="20.57421875" style="144" bestFit="1" customWidth="1"/>
    <col min="4" max="4" width="20.57421875" style="151" bestFit="1" customWidth="1"/>
    <col min="5" max="5" width="20.57421875" style="144" bestFit="1" customWidth="1"/>
    <col min="7" max="7" width="31.57421875" style="0" customWidth="1"/>
    <col min="8" max="8" width="12.57421875" style="0" customWidth="1"/>
  </cols>
  <sheetData>
    <row r="1" spans="2:5" ht="12.75">
      <c r="B1" s="4" t="s">
        <v>453</v>
      </c>
      <c r="E1" s="144" t="s">
        <v>22</v>
      </c>
    </row>
    <row r="2" ht="12.75">
      <c r="B2" s="4" t="s">
        <v>88</v>
      </c>
    </row>
    <row r="3" ht="12.75">
      <c r="B3" s="4" t="s">
        <v>60</v>
      </c>
    </row>
    <row r="5" spans="1:2" ht="12.75">
      <c r="A5" s="5"/>
      <c r="B5" t="s">
        <v>290</v>
      </c>
    </row>
    <row r="6" spans="1:4" ht="12.75">
      <c r="A6" s="1"/>
      <c r="B6" s="1"/>
      <c r="C6" s="153" t="s">
        <v>317</v>
      </c>
      <c r="D6" s="154"/>
    </row>
    <row r="7" spans="1:5" ht="12.75">
      <c r="A7" s="35" t="s">
        <v>0</v>
      </c>
      <c r="B7" s="35" t="s">
        <v>1</v>
      </c>
      <c r="C7" s="226" t="s">
        <v>420</v>
      </c>
      <c r="D7" s="226"/>
      <c r="E7" s="226"/>
    </row>
    <row r="8" spans="1:5" ht="15">
      <c r="A8" s="29"/>
      <c r="B8" s="30"/>
      <c r="C8" s="155" t="s">
        <v>24</v>
      </c>
      <c r="D8" s="150" t="s">
        <v>421</v>
      </c>
      <c r="E8" s="147" t="s">
        <v>419</v>
      </c>
    </row>
    <row r="9" spans="1:3" ht="17.25">
      <c r="A9" s="31" t="s">
        <v>22</v>
      </c>
      <c r="B9" s="32" t="s">
        <v>2</v>
      </c>
      <c r="C9" s="156" t="s">
        <v>22</v>
      </c>
    </row>
    <row r="10" spans="1:8" ht="17.25">
      <c r="A10" s="31"/>
      <c r="B10" s="32"/>
      <c r="C10" s="156"/>
      <c r="G10" s="9"/>
      <c r="H10" s="135"/>
    </row>
    <row r="11" spans="1:8" ht="12.75">
      <c r="A11" s="11" t="s">
        <v>19</v>
      </c>
      <c r="B11" s="11" t="s">
        <v>2</v>
      </c>
      <c r="C11" s="149">
        <v>1770291</v>
      </c>
      <c r="D11" s="149">
        <v>1770291</v>
      </c>
      <c r="E11" s="149">
        <v>1319054</v>
      </c>
      <c r="G11" s="136"/>
      <c r="H11" s="135"/>
    </row>
    <row r="12" spans="1:8" ht="12.75">
      <c r="A12" s="11" t="s">
        <v>23</v>
      </c>
      <c r="B12" s="65" t="s">
        <v>234</v>
      </c>
      <c r="C12" s="149">
        <v>11410000</v>
      </c>
      <c r="D12" s="149">
        <v>12320736</v>
      </c>
      <c r="E12" s="149">
        <v>5968561</v>
      </c>
      <c r="G12" s="9"/>
      <c r="H12" s="135"/>
    </row>
    <row r="13" spans="1:24" ht="12.75">
      <c r="A13" s="11" t="s">
        <v>25</v>
      </c>
      <c r="B13" s="11" t="s">
        <v>254</v>
      </c>
      <c r="C13" s="149">
        <v>28252581</v>
      </c>
      <c r="D13" s="149">
        <v>41278644</v>
      </c>
      <c r="E13" s="149">
        <v>21909585</v>
      </c>
      <c r="G13" s="9"/>
      <c r="H13" s="135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>
      <c r="A14" s="11" t="s">
        <v>26</v>
      </c>
      <c r="B14" s="11" t="s">
        <v>54</v>
      </c>
      <c r="C14" s="149">
        <v>170000</v>
      </c>
      <c r="D14" s="149">
        <v>170000</v>
      </c>
      <c r="E14" s="149">
        <v>37000</v>
      </c>
      <c r="G14" s="9"/>
      <c r="H14" s="135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11" t="s">
        <v>27</v>
      </c>
      <c r="B15" s="11" t="s">
        <v>152</v>
      </c>
      <c r="C15" s="149">
        <v>34740012</v>
      </c>
      <c r="D15" s="149">
        <v>33959023</v>
      </c>
      <c r="E15" s="149">
        <v>33959023</v>
      </c>
      <c r="G15" s="9"/>
      <c r="H15" s="135"/>
      <c r="O15" s="6"/>
      <c r="P15" s="6"/>
      <c r="Q15" s="6"/>
      <c r="R15" s="6"/>
      <c r="S15" s="6"/>
      <c r="T15" s="6"/>
      <c r="U15" s="6"/>
      <c r="V15" s="6"/>
      <c r="W15" s="9"/>
      <c r="X15" s="6"/>
    </row>
    <row r="16" spans="1:24" ht="12.75">
      <c r="A16" s="36" t="s">
        <v>161</v>
      </c>
      <c r="B16" s="11" t="s">
        <v>92</v>
      </c>
      <c r="C16" s="149">
        <v>0</v>
      </c>
      <c r="D16" s="149"/>
      <c r="E16" s="149"/>
      <c r="G16" s="9"/>
      <c r="H16" s="135"/>
      <c r="O16" s="6"/>
      <c r="P16" s="6"/>
      <c r="Q16" s="6"/>
      <c r="R16" s="6"/>
      <c r="S16" s="6"/>
      <c r="T16" s="6"/>
      <c r="U16" s="6"/>
      <c r="V16" s="6"/>
      <c r="W16" s="9"/>
      <c r="X16" s="6"/>
    </row>
    <row r="17" spans="1:24" ht="12.75">
      <c r="A17" s="36" t="s">
        <v>43</v>
      </c>
      <c r="B17" s="11" t="s">
        <v>288</v>
      </c>
      <c r="C17" s="149">
        <v>0</v>
      </c>
      <c r="D17" s="149"/>
      <c r="E17" s="149"/>
      <c r="O17" s="6"/>
      <c r="P17" s="6"/>
      <c r="Q17" s="6"/>
      <c r="R17" s="6"/>
      <c r="S17" s="6"/>
      <c r="T17" s="6"/>
      <c r="U17" s="6"/>
      <c r="V17" s="6"/>
      <c r="W17" s="9"/>
      <c r="X17" s="6"/>
    </row>
    <row r="18" spans="1:24" ht="12.75">
      <c r="A18" s="15" t="s">
        <v>22</v>
      </c>
      <c r="B18" s="11" t="s">
        <v>118</v>
      </c>
      <c r="C18" s="149">
        <f>SUM(C11:C17)</f>
        <v>76342884</v>
      </c>
      <c r="D18" s="149">
        <f>SUM(D11:D17)</f>
        <v>89498694</v>
      </c>
      <c r="E18" s="149">
        <f>SUM(E11:E17)</f>
        <v>63193223</v>
      </c>
      <c r="O18" s="6"/>
      <c r="P18" s="6"/>
      <c r="Q18" s="6"/>
      <c r="R18" s="6"/>
      <c r="S18" s="6"/>
      <c r="T18" s="6"/>
      <c r="U18" s="6"/>
      <c r="V18" s="6"/>
      <c r="W18" s="9"/>
      <c r="X18" s="6"/>
    </row>
    <row r="19" spans="1:24" ht="17.25">
      <c r="A19" s="33" t="s">
        <v>22</v>
      </c>
      <c r="B19" s="10" t="s">
        <v>22</v>
      </c>
      <c r="C19" s="157"/>
      <c r="O19" s="6"/>
      <c r="P19" s="6"/>
      <c r="Q19" s="6"/>
      <c r="R19" s="6"/>
      <c r="S19" s="6"/>
      <c r="T19" s="6"/>
      <c r="U19" s="6"/>
      <c r="V19" s="6"/>
      <c r="W19" s="9"/>
      <c r="X19" s="6"/>
    </row>
    <row r="20" spans="1:24" ht="15">
      <c r="A20" s="32" t="s">
        <v>22</v>
      </c>
      <c r="B20" s="32" t="s">
        <v>15</v>
      </c>
      <c r="C20" s="158"/>
      <c r="D20" s="172"/>
      <c r="O20" s="6"/>
      <c r="P20" s="6"/>
      <c r="Q20" s="6"/>
      <c r="R20" s="6"/>
      <c r="S20" s="6"/>
      <c r="T20" s="6"/>
      <c r="U20" s="6"/>
      <c r="V20" s="6"/>
      <c r="W20" s="9"/>
      <c r="X20" s="6"/>
    </row>
    <row r="21" spans="1:24" ht="15">
      <c r="A21" s="25"/>
      <c r="B21" s="32" t="s">
        <v>22</v>
      </c>
      <c r="C21" s="158"/>
      <c r="D21" s="172"/>
      <c r="O21" s="6"/>
      <c r="P21" s="6"/>
      <c r="Q21" s="6"/>
      <c r="R21" s="6"/>
      <c r="S21" s="6"/>
      <c r="T21" s="6"/>
      <c r="U21" s="6"/>
      <c r="V21" s="6"/>
      <c r="W21" s="9"/>
      <c r="X21" s="6"/>
    </row>
    <row r="22" spans="1:24" ht="15">
      <c r="A22" s="11" t="s">
        <v>0</v>
      </c>
      <c r="B22" s="11" t="s">
        <v>1</v>
      </c>
      <c r="C22" s="155"/>
      <c r="D22" s="152"/>
      <c r="E22" s="147"/>
      <c r="O22" s="6"/>
      <c r="P22" s="9"/>
      <c r="Q22" s="9"/>
      <c r="R22" s="9"/>
      <c r="S22" s="9"/>
      <c r="T22" s="9"/>
      <c r="U22" s="9"/>
      <c r="V22" s="9"/>
      <c r="W22" s="9"/>
      <c r="X22" s="6"/>
    </row>
    <row r="23" spans="1:24" ht="15">
      <c r="A23" s="37" t="s">
        <v>67</v>
      </c>
      <c r="B23" s="65" t="s">
        <v>234</v>
      </c>
      <c r="C23" s="149"/>
      <c r="D23" s="152"/>
      <c r="E23" s="147"/>
      <c r="O23" s="6"/>
      <c r="P23" s="6"/>
      <c r="Q23" s="6"/>
      <c r="R23" s="6"/>
      <c r="S23" s="6"/>
      <c r="T23" s="6"/>
      <c r="U23" s="9"/>
      <c r="V23" s="9"/>
      <c r="W23" s="6"/>
      <c r="X23" s="6"/>
    </row>
    <row r="24" spans="1:24" ht="12.75">
      <c r="A24" s="37" t="s">
        <v>25</v>
      </c>
      <c r="B24" s="11" t="s">
        <v>6</v>
      </c>
      <c r="C24" s="149">
        <v>1140000</v>
      </c>
      <c r="D24" s="149">
        <v>5640290</v>
      </c>
      <c r="E24" s="149">
        <v>16242290</v>
      </c>
      <c r="O24" s="6"/>
      <c r="P24" s="6"/>
      <c r="Q24" s="6"/>
      <c r="R24" s="6"/>
      <c r="S24" s="6"/>
      <c r="T24" s="6"/>
      <c r="U24" s="9"/>
      <c r="V24" s="9"/>
      <c r="W24" s="6"/>
      <c r="X24" s="6"/>
    </row>
    <row r="25" spans="1:24" ht="15">
      <c r="A25" s="11" t="s">
        <v>26</v>
      </c>
      <c r="B25" s="11" t="s">
        <v>201</v>
      </c>
      <c r="C25" s="149"/>
      <c r="D25" s="152"/>
      <c r="E25" s="147"/>
      <c r="O25" s="6"/>
      <c r="P25" s="6"/>
      <c r="Q25" s="6"/>
      <c r="R25" s="6"/>
      <c r="S25" s="6"/>
      <c r="T25" s="6"/>
      <c r="U25" s="9"/>
      <c r="V25" s="9"/>
      <c r="W25" s="6"/>
      <c r="X25" s="6"/>
    </row>
    <row r="26" spans="1:5" ht="12.75">
      <c r="A26" s="11" t="s">
        <v>22</v>
      </c>
      <c r="B26" s="11" t="s">
        <v>119</v>
      </c>
      <c r="C26" s="149">
        <f>SUM(C23:C25)</f>
        <v>1140000</v>
      </c>
      <c r="D26" s="149">
        <f>SUM(D23:D25)</f>
        <v>5640290</v>
      </c>
      <c r="E26" s="149">
        <f>SUM(E23:E25)</f>
        <v>16242290</v>
      </c>
    </row>
    <row r="27" spans="1:4" ht="15">
      <c r="A27" s="8"/>
      <c r="D27" s="172"/>
    </row>
    <row r="28" spans="1:5" s="26" customFormat="1" ht="15">
      <c r="A28" s="57"/>
      <c r="B28" s="114" t="s">
        <v>94</v>
      </c>
      <c r="C28" s="159">
        <f>SUM(,C26,C18)</f>
        <v>77482884</v>
      </c>
      <c r="D28" s="159">
        <f>SUM(,D26,D18)</f>
        <v>95138984</v>
      </c>
      <c r="E28" s="159">
        <f>SUM(,E26,E18)</f>
        <v>79435513</v>
      </c>
    </row>
    <row r="29" spans="1:4" ht="15">
      <c r="A29" s="8"/>
      <c r="C29" s="151"/>
      <c r="D29" s="172"/>
    </row>
    <row r="30" spans="1:4" ht="15">
      <c r="A30" s="8"/>
      <c r="D30" s="172"/>
    </row>
    <row r="31" spans="1:4" ht="15">
      <c r="A31" s="8"/>
      <c r="D31" s="172"/>
    </row>
    <row r="32" spans="1:4" ht="15">
      <c r="A32" s="34"/>
      <c r="B32" s="10" t="s">
        <v>129</v>
      </c>
      <c r="C32" s="158"/>
      <c r="D32" s="172"/>
    </row>
    <row r="33" spans="1:4" ht="15">
      <c r="A33" s="17"/>
      <c r="B33" s="17"/>
      <c r="C33" s="160" t="s">
        <v>317</v>
      </c>
      <c r="D33" s="172"/>
    </row>
    <row r="34" spans="1:5" ht="15.75" customHeight="1">
      <c r="A34" s="35" t="s">
        <v>0</v>
      </c>
      <c r="B34" s="35" t="s">
        <v>1</v>
      </c>
      <c r="C34" s="227">
        <v>2017</v>
      </c>
      <c r="D34" s="227"/>
      <c r="E34" s="227"/>
    </row>
    <row r="35" spans="1:5" ht="15">
      <c r="A35" s="28"/>
      <c r="B35" s="28"/>
      <c r="C35" s="155" t="s">
        <v>24</v>
      </c>
      <c r="D35" s="149" t="s">
        <v>421</v>
      </c>
      <c r="E35" s="149" t="s">
        <v>419</v>
      </c>
    </row>
    <row r="36" spans="1:22" ht="15">
      <c r="A36" s="34"/>
      <c r="B36" s="32" t="s">
        <v>8</v>
      </c>
      <c r="C36" s="158"/>
      <c r="D36" s="157"/>
      <c r="E36" s="16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">
      <c r="A37" s="34" t="s">
        <v>22</v>
      </c>
      <c r="B37" s="34"/>
      <c r="C37" s="156"/>
      <c r="D37" s="157"/>
      <c r="E37" s="16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.75">
      <c r="A38" s="11" t="s">
        <v>3</v>
      </c>
      <c r="B38" s="11" t="s">
        <v>57</v>
      </c>
      <c r="C38" s="149">
        <f>3922883+775300+2277016+5742463+604456+400000</f>
        <v>13722118</v>
      </c>
      <c r="D38" s="149">
        <v>21062638</v>
      </c>
      <c r="E38" s="149">
        <v>8486040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2.75">
      <c r="A39" s="11" t="s">
        <v>4</v>
      </c>
      <c r="B39" s="11" t="s">
        <v>58</v>
      </c>
      <c r="C39" s="149">
        <f>1097457+170566+500944+644972+81602</f>
        <v>2495541</v>
      </c>
      <c r="D39" s="149">
        <v>3248853</v>
      </c>
      <c r="E39" s="149">
        <v>1333764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>
      <c r="A40" s="15" t="s">
        <v>9</v>
      </c>
      <c r="B40" s="15" t="s">
        <v>115</v>
      </c>
      <c r="C40" s="149">
        <f>2474900+1802600+317500+830250+710870+12700+571500+1270000+1651000+146050+101600+2324150+100000+127000+100</f>
        <v>12440220</v>
      </c>
      <c r="D40" s="149">
        <v>14996720</v>
      </c>
      <c r="E40" s="149">
        <v>7709485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>
      <c r="A41" s="15" t="s">
        <v>10</v>
      </c>
      <c r="B41" s="115" t="s">
        <v>159</v>
      </c>
      <c r="C41" s="149">
        <f>4033000+471960</f>
        <v>4504960</v>
      </c>
      <c r="D41" s="149">
        <v>4504960</v>
      </c>
      <c r="E41" s="149">
        <v>1098040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>
      <c r="A42" s="11" t="s">
        <v>68</v>
      </c>
      <c r="B42" s="115" t="s">
        <v>308</v>
      </c>
      <c r="C42" s="149">
        <v>70000</v>
      </c>
      <c r="D42" s="149">
        <v>135000</v>
      </c>
      <c r="E42" s="149">
        <v>59425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>
      <c r="A43" s="11"/>
      <c r="B43" s="115" t="s">
        <v>307</v>
      </c>
      <c r="C43" s="149">
        <f>1315170+25000+3276000+174000+157000+2192000+104000+353970</f>
        <v>7597140</v>
      </c>
      <c r="D43" s="149">
        <f>788740+7243170+410736</f>
        <v>8442646</v>
      </c>
      <c r="E43" s="149">
        <f>410736+3915986+788740</f>
        <v>5115462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 s="11" t="s">
        <v>69</v>
      </c>
      <c r="B44" s="115" t="s">
        <v>20</v>
      </c>
      <c r="C44" s="149">
        <v>9298030</v>
      </c>
      <c r="D44" s="149">
        <v>96858</v>
      </c>
      <c r="E44" s="14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11" t="s">
        <v>12</v>
      </c>
      <c r="B45" s="222" t="s">
        <v>309</v>
      </c>
      <c r="C45" s="224">
        <v>0</v>
      </c>
      <c r="D45" s="149"/>
      <c r="E45" s="14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11" t="s">
        <v>96</v>
      </c>
      <c r="B46" s="223"/>
      <c r="C46" s="225"/>
      <c r="D46" s="149"/>
      <c r="E46" s="14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14"/>
      <c r="B47" s="15" t="s">
        <v>131</v>
      </c>
      <c r="C47" s="149">
        <f>SUM(C38:C46)</f>
        <v>50128009</v>
      </c>
      <c r="D47" s="149">
        <f>SUM(D38:D46)</f>
        <v>52487675</v>
      </c>
      <c r="E47" s="149">
        <f>SUM(E38:E46)</f>
        <v>23802216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5">
      <c r="A48" s="34"/>
      <c r="B48" s="34"/>
      <c r="C48" s="158"/>
      <c r="D48" s="171"/>
      <c r="E48" s="17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5">
      <c r="A49" s="34"/>
      <c r="B49" s="20" t="s">
        <v>42</v>
      </c>
      <c r="C49" s="158"/>
      <c r="D49" s="171"/>
      <c r="E49" s="17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5">
      <c r="A50" s="34" t="s">
        <v>22</v>
      </c>
      <c r="B50" s="20"/>
      <c r="C50" s="158"/>
      <c r="D50" s="171"/>
      <c r="E50" s="17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11" t="s">
        <v>3</v>
      </c>
      <c r="B51" s="15" t="s">
        <v>59</v>
      </c>
      <c r="C51" s="149">
        <f>8333190+12126715+5000000</f>
        <v>25459905</v>
      </c>
      <c r="D51" s="149">
        <v>25459905</v>
      </c>
      <c r="E51" s="149">
        <v>16680070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11" t="s">
        <v>4</v>
      </c>
      <c r="B52" s="15" t="s">
        <v>422</v>
      </c>
      <c r="C52" s="149"/>
      <c r="D52" s="149">
        <v>4700290</v>
      </c>
      <c r="E52" s="149">
        <v>4503619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11" t="s">
        <v>9</v>
      </c>
      <c r="B53" s="15" t="s">
        <v>256</v>
      </c>
      <c r="C53" s="149">
        <f>311000+1500000</f>
        <v>1811000</v>
      </c>
      <c r="D53" s="149">
        <f>3206500+7310720</f>
        <v>10517220</v>
      </c>
      <c r="E53" s="149">
        <f>2680000+7223704</f>
        <v>9903704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11" t="s">
        <v>10</v>
      </c>
      <c r="B54" s="15" t="s">
        <v>257</v>
      </c>
      <c r="C54" s="149">
        <v>83970</v>
      </c>
      <c r="D54" s="149">
        <v>1973894</v>
      </c>
      <c r="E54" s="149">
        <v>1880727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11" t="s">
        <v>68</v>
      </c>
      <c r="B55" s="15" t="s">
        <v>258</v>
      </c>
      <c r="C55" s="149">
        <v>0</v>
      </c>
      <c r="D55" s="149"/>
      <c r="E55" s="14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14"/>
      <c r="B56" s="15" t="s">
        <v>132</v>
      </c>
      <c r="C56" s="149">
        <f>SUM(C51:C55)</f>
        <v>27354875</v>
      </c>
      <c r="D56" s="149">
        <f>SUM(D51:D55)</f>
        <v>42651309</v>
      </c>
      <c r="E56" s="149">
        <f>SUM(E51:E55)</f>
        <v>32968120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161"/>
      <c r="D57" s="171"/>
      <c r="E57" s="17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7.25">
      <c r="A58" s="2"/>
      <c r="B58" s="15" t="s">
        <v>130</v>
      </c>
      <c r="C58" s="162">
        <f>SUM(,C56,C47)</f>
        <v>77482884</v>
      </c>
      <c r="D58" s="162">
        <f>SUM(,D56,D47)</f>
        <v>95138984</v>
      </c>
      <c r="E58" s="162">
        <f>SUM(,E56,E47)</f>
        <v>56770336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161"/>
      <c r="D59" s="157"/>
      <c r="E59" s="16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s="26" customFormat="1" ht="15">
      <c r="A60" s="32"/>
      <c r="B60" s="32" t="s">
        <v>2</v>
      </c>
      <c r="C60" s="156">
        <f>SUM(C18)</f>
        <v>76342884</v>
      </c>
      <c r="D60" s="156">
        <f>SUM(D18)</f>
        <v>89498694</v>
      </c>
      <c r="E60" s="156">
        <f>SUM(E18)</f>
        <v>63193223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s="26" customFormat="1" ht="15">
      <c r="A61" s="32"/>
      <c r="B61" s="32" t="s">
        <v>8</v>
      </c>
      <c r="C61" s="163">
        <f>SUM(C47)</f>
        <v>50128009</v>
      </c>
      <c r="D61" s="163">
        <f>SUM(D47)</f>
        <v>52487675</v>
      </c>
      <c r="E61" s="163">
        <f>SUM(E47)</f>
        <v>23802216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s="26" customFormat="1" ht="15">
      <c r="A62" s="32"/>
      <c r="B62" s="20" t="s">
        <v>228</v>
      </c>
      <c r="C62" s="163">
        <f>SUM(C60-C61)</f>
        <v>26214875</v>
      </c>
      <c r="D62" s="163">
        <f>SUM(D60-D61)</f>
        <v>37011019</v>
      </c>
      <c r="E62" s="163">
        <f>SUM(E60-E61)</f>
        <v>39391007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s="26" customFormat="1" ht="15">
      <c r="A63" s="32"/>
      <c r="B63" s="32"/>
      <c r="C63" s="156"/>
      <c r="D63" s="156"/>
      <c r="E63" s="156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1:22" s="26" customFormat="1" ht="15">
      <c r="A64" s="32"/>
      <c r="B64" s="32"/>
      <c r="C64" s="156"/>
      <c r="D64" s="156"/>
      <c r="E64" s="156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2" s="26" customFormat="1" ht="15">
      <c r="A65" s="32"/>
      <c r="B65" s="20" t="s">
        <v>15</v>
      </c>
      <c r="C65" s="156">
        <f>SUM(C26)</f>
        <v>1140000</v>
      </c>
      <c r="D65" s="156">
        <f>SUM(D26)</f>
        <v>5640290</v>
      </c>
      <c r="E65" s="156">
        <f>SUM(E26)</f>
        <v>16242290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s="26" customFormat="1" ht="15">
      <c r="A66" s="32"/>
      <c r="B66" s="20" t="s">
        <v>42</v>
      </c>
      <c r="C66" s="156">
        <f>SUM(C56)</f>
        <v>27354875</v>
      </c>
      <c r="D66" s="156">
        <f>SUM(D56)</f>
        <v>42651309</v>
      </c>
      <c r="E66" s="156">
        <f>SUM(E56)</f>
        <v>32968120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s="26" customFormat="1" ht="15">
      <c r="A67" s="32"/>
      <c r="B67" s="20" t="s">
        <v>228</v>
      </c>
      <c r="C67" s="156">
        <f>SUM(C65-C66)</f>
        <v>-26214875</v>
      </c>
      <c r="D67" s="156">
        <f>SUM(D65-D66)</f>
        <v>-37011019</v>
      </c>
      <c r="E67" s="156">
        <f>SUM(E65-E66)</f>
        <v>-16725830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ht="12.75">
      <c r="A68" s="6"/>
      <c r="B68" s="6"/>
      <c r="C68" s="161"/>
      <c r="D68" s="157"/>
      <c r="E68" s="16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161"/>
      <c r="D69" s="157"/>
      <c r="E69" s="16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161"/>
      <c r="D70" s="157"/>
      <c r="E70" s="16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s="26" customFormat="1" ht="15">
      <c r="A71" s="32"/>
      <c r="B71" s="32" t="s">
        <v>229</v>
      </c>
      <c r="C71" s="156">
        <f>SUM(C28)</f>
        <v>77482884</v>
      </c>
      <c r="D71" s="156">
        <f>SUM(D28)</f>
        <v>95138984</v>
      </c>
      <c r="E71" s="156">
        <f>SUM(E28)</f>
        <v>79435513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s="26" customFormat="1" ht="15">
      <c r="A72" s="32"/>
      <c r="B72" s="32" t="s">
        <v>230</v>
      </c>
      <c r="C72" s="156">
        <f>SUM(C66,C61)</f>
        <v>77482884</v>
      </c>
      <c r="D72" s="156">
        <f>SUM(D66,D61)</f>
        <v>95138984</v>
      </c>
      <c r="E72" s="156">
        <f>SUM(E66,E61)</f>
        <v>56770336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26" customFormat="1" ht="15">
      <c r="A73" s="32"/>
      <c r="B73" s="32" t="s">
        <v>231</v>
      </c>
      <c r="C73" s="156">
        <v>0</v>
      </c>
      <c r="D73" s="156">
        <v>0</v>
      </c>
      <c r="E73" s="156">
        <v>0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:22" ht="12.75">
      <c r="A74" s="6"/>
      <c r="B74" s="6"/>
      <c r="C74" s="161"/>
      <c r="D74" s="157"/>
      <c r="E74" s="16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>
      <c r="A75" s="6"/>
      <c r="B75" s="6"/>
      <c r="C75" s="164"/>
      <c r="D75" s="157"/>
      <c r="E75" s="16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>
      <c r="A76" s="6"/>
      <c r="B76" s="6"/>
      <c r="C76" s="161"/>
      <c r="D76" s="157"/>
      <c r="E76" s="16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>
      <c r="A77" s="6"/>
      <c r="B77" s="6"/>
      <c r="C77" s="161"/>
      <c r="D77" s="157"/>
      <c r="E77" s="16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6"/>
      <c r="B78" s="6"/>
      <c r="C78" s="161"/>
      <c r="D78" s="157"/>
      <c r="E78" s="16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5">
      <c r="A79" s="6"/>
      <c r="B79" s="6"/>
      <c r="C79" s="163"/>
      <c r="D79" s="157"/>
      <c r="E79" s="16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6"/>
      <c r="B80" s="6"/>
      <c r="C80" s="161"/>
      <c r="D80" s="157"/>
      <c r="E80" s="16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>
      <c r="A81" s="6"/>
      <c r="B81" s="6"/>
      <c r="C81" s="161"/>
      <c r="D81" s="157"/>
      <c r="E81" s="16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6"/>
      <c r="B82" s="6"/>
      <c r="C82" s="161"/>
      <c r="D82" s="157"/>
      <c r="E82" s="16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6"/>
      <c r="B83" s="6"/>
      <c r="C83" s="161"/>
      <c r="D83" s="157"/>
      <c r="E83" s="16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>
      <c r="A84" s="6"/>
      <c r="B84" s="6"/>
      <c r="C84" s="161"/>
      <c r="D84" s="157"/>
      <c r="E84" s="16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2.75">
      <c r="A85" s="6"/>
      <c r="B85" s="6"/>
      <c r="C85" s="161"/>
      <c r="D85" s="157"/>
      <c r="E85" s="16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2.75">
      <c r="A86" s="6"/>
      <c r="B86" s="6"/>
      <c r="C86" s="161"/>
      <c r="D86" s="157"/>
      <c r="E86" s="16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2.75">
      <c r="A87" s="6"/>
      <c r="B87" s="6"/>
      <c r="C87" s="161"/>
      <c r="D87" s="157"/>
      <c r="E87" s="16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.75">
      <c r="A88" s="6"/>
      <c r="B88" s="6"/>
      <c r="C88" s="161"/>
      <c r="D88" s="157"/>
      <c r="E88" s="16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.75">
      <c r="A89" s="6"/>
      <c r="B89" s="6"/>
      <c r="C89" s="161"/>
      <c r="D89" s="157"/>
      <c r="E89" s="16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2.75">
      <c r="A90" s="6"/>
      <c r="B90" s="6"/>
      <c r="C90" s="161"/>
      <c r="D90" s="157"/>
      <c r="E90" s="16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.75">
      <c r="A91" s="6"/>
      <c r="B91" s="6"/>
      <c r="C91" s="161"/>
      <c r="D91" s="157"/>
      <c r="E91" s="16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2.75">
      <c r="A92" s="6"/>
      <c r="B92" s="6"/>
      <c r="C92" s="161"/>
      <c r="D92" s="157"/>
      <c r="E92" s="16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2.75">
      <c r="A93" s="6"/>
      <c r="B93" s="6"/>
      <c r="C93" s="165"/>
      <c r="D93" s="157"/>
      <c r="E93" s="16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.75">
      <c r="A94" s="6"/>
      <c r="B94" s="6"/>
      <c r="C94" s="165"/>
      <c r="D94" s="157"/>
      <c r="E94" s="16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.75">
      <c r="A95" s="6"/>
      <c r="B95" s="6"/>
      <c r="C95" s="165"/>
      <c r="D95" s="157"/>
      <c r="E95" s="16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>
      <c r="A96" s="6"/>
      <c r="B96" s="6"/>
      <c r="C96" s="161"/>
      <c r="D96" s="157"/>
      <c r="E96" s="16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>
      <c r="A97" s="6"/>
      <c r="B97" s="6"/>
      <c r="C97" s="164"/>
      <c r="D97" s="157"/>
      <c r="E97" s="16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.75">
      <c r="A98" s="6"/>
      <c r="B98" s="6"/>
      <c r="C98" s="161"/>
      <c r="D98" s="157"/>
      <c r="E98" s="16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>
      <c r="A99" s="6"/>
      <c r="B99" s="6"/>
      <c r="C99" s="163"/>
      <c r="D99" s="157"/>
      <c r="E99" s="16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2.75">
      <c r="A100" s="6"/>
      <c r="B100" s="6"/>
      <c r="C100" s="161"/>
      <c r="D100" s="157"/>
      <c r="E100" s="16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2.75">
      <c r="A101" s="6"/>
      <c r="B101" s="6"/>
      <c r="C101" s="164"/>
      <c r="D101" s="157"/>
      <c r="E101" s="16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2.75">
      <c r="A102" s="6"/>
      <c r="B102" s="6"/>
      <c r="C102" s="164"/>
      <c r="D102" s="157"/>
      <c r="E102" s="16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2.75">
      <c r="A103" s="6"/>
      <c r="B103" s="6"/>
      <c r="C103" s="161"/>
      <c r="D103" s="157"/>
      <c r="E103" s="16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2.75">
      <c r="A104" s="6"/>
      <c r="B104" s="6"/>
      <c r="C104" s="161"/>
      <c r="D104" s="157"/>
      <c r="E104" s="16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2.75">
      <c r="A105" s="6"/>
      <c r="B105" s="6"/>
      <c r="C105" s="161"/>
      <c r="D105" s="157"/>
      <c r="E105" s="16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2.75">
      <c r="A106" s="6"/>
      <c r="B106" s="6"/>
      <c r="C106" s="166"/>
      <c r="D106" s="157"/>
      <c r="E106" s="16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2.75">
      <c r="A107" s="6"/>
      <c r="B107" s="6"/>
      <c r="C107" s="161"/>
      <c r="D107" s="157"/>
      <c r="E107" s="16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2.75">
      <c r="A108" s="6"/>
      <c r="B108" s="6"/>
      <c r="C108" s="161"/>
      <c r="D108" s="157"/>
      <c r="E108" s="16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2.75">
      <c r="A109" s="6"/>
      <c r="B109" s="6"/>
      <c r="C109" s="161"/>
      <c r="D109" s="157"/>
      <c r="E109" s="16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2.75">
      <c r="A110" s="6"/>
      <c r="B110" s="6"/>
      <c r="C110" s="161"/>
      <c r="D110" s="157"/>
      <c r="E110" s="16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>
      <c r="A111" s="6"/>
      <c r="B111" s="6"/>
      <c r="C111" s="161"/>
      <c r="D111" s="157"/>
      <c r="E111" s="16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2.75">
      <c r="A112" s="6"/>
      <c r="B112" s="6"/>
      <c r="C112" s="161"/>
      <c r="D112" s="157"/>
      <c r="E112" s="16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>
      <c r="A113" s="6"/>
      <c r="B113" s="6"/>
      <c r="C113" s="161"/>
      <c r="D113" s="157"/>
      <c r="E113" s="16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2.75">
      <c r="A114" s="6"/>
      <c r="B114" s="6"/>
      <c r="C114" s="161"/>
      <c r="D114" s="157"/>
      <c r="E114" s="16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2.75">
      <c r="A115" s="6"/>
      <c r="B115" s="6"/>
      <c r="C115" s="161"/>
      <c r="D115" s="157"/>
      <c r="E115" s="16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2.75">
      <c r="A116" s="6"/>
      <c r="B116" s="6"/>
      <c r="C116" s="161"/>
      <c r="D116" s="157"/>
      <c r="E116" s="16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2.75">
      <c r="A117" s="6"/>
      <c r="B117" s="6"/>
      <c r="C117" s="161"/>
      <c r="D117" s="157"/>
      <c r="E117" s="16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>
      <c r="A118" s="6"/>
      <c r="B118" s="6"/>
      <c r="C118" s="161"/>
      <c r="D118" s="157"/>
      <c r="E118" s="16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>
      <c r="A119" s="6"/>
      <c r="B119" s="6"/>
      <c r="C119" s="161"/>
      <c r="D119" s="157"/>
      <c r="E119" s="16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>
      <c r="A120" s="6"/>
      <c r="B120" s="6"/>
      <c r="C120" s="161"/>
      <c r="D120" s="157"/>
      <c r="E120" s="16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>
      <c r="A121" s="6"/>
      <c r="B121" s="6"/>
      <c r="C121" s="161"/>
      <c r="D121" s="157"/>
      <c r="E121" s="16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>
      <c r="A122" s="6"/>
      <c r="B122" s="6"/>
      <c r="C122" s="161"/>
      <c r="D122" s="157"/>
      <c r="E122" s="16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>
      <c r="A123" s="6"/>
      <c r="B123" s="6"/>
      <c r="C123" s="164"/>
      <c r="D123" s="157"/>
      <c r="E123" s="16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>
      <c r="A124" s="6"/>
      <c r="B124" s="6"/>
      <c r="C124" s="161"/>
      <c r="D124" s="157"/>
      <c r="E124" s="16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>
      <c r="A125" s="6"/>
      <c r="B125" s="6"/>
      <c r="C125" s="161"/>
      <c r="D125" s="157"/>
      <c r="E125" s="16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>
      <c r="A126" s="6"/>
      <c r="B126" s="6"/>
      <c r="C126" s="161"/>
      <c r="D126" s="157"/>
      <c r="E126" s="16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>
      <c r="A127" s="6"/>
      <c r="B127" s="6"/>
      <c r="C127" s="161"/>
      <c r="D127" s="157"/>
      <c r="E127" s="16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>
      <c r="A128" s="6"/>
      <c r="B128" s="6"/>
      <c r="C128" s="161"/>
      <c r="D128" s="157"/>
      <c r="E128" s="16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>
      <c r="A129" s="6"/>
      <c r="B129" s="6"/>
      <c r="C129" s="161"/>
      <c r="D129" s="157"/>
      <c r="E129" s="16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>
      <c r="A130" s="6"/>
      <c r="B130" s="6"/>
      <c r="C130" s="161"/>
      <c r="D130" s="157"/>
      <c r="E130" s="16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>
      <c r="A131" s="6"/>
      <c r="B131" s="6"/>
      <c r="C131" s="161"/>
      <c r="D131" s="157"/>
      <c r="E131" s="16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>
      <c r="A132" s="6"/>
      <c r="B132" s="6"/>
      <c r="C132" s="161"/>
      <c r="D132" s="157"/>
      <c r="E132" s="16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>
      <c r="A133" s="6"/>
      <c r="B133" s="6"/>
      <c r="C133" s="161"/>
      <c r="D133" s="157"/>
      <c r="E133" s="16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2.75">
      <c r="A134" s="6"/>
      <c r="B134" s="6"/>
      <c r="C134" s="161"/>
      <c r="D134" s="157"/>
      <c r="E134" s="16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2.75">
      <c r="A135" s="6"/>
      <c r="B135" s="6"/>
      <c r="C135" s="164"/>
      <c r="D135" s="157"/>
      <c r="E135" s="16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2.75">
      <c r="A136" s="6"/>
      <c r="B136" s="6"/>
      <c r="C136" s="161"/>
      <c r="D136" s="157"/>
      <c r="E136" s="16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2.75">
      <c r="A137" s="6"/>
      <c r="B137" s="6"/>
      <c r="C137" s="161"/>
      <c r="D137" s="157"/>
      <c r="E137" s="16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2.75">
      <c r="A138" s="6"/>
      <c r="B138" s="6"/>
      <c r="C138" s="161"/>
      <c r="D138" s="157"/>
      <c r="E138" s="16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2.75">
      <c r="A139" s="6"/>
      <c r="B139" s="6"/>
      <c r="C139" s="161"/>
      <c r="D139" s="157"/>
      <c r="E139" s="16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2.75">
      <c r="A140" s="6"/>
      <c r="B140" s="6"/>
      <c r="C140" s="164"/>
      <c r="D140" s="157"/>
      <c r="E140" s="16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2.75">
      <c r="A141" s="6"/>
      <c r="B141" s="6"/>
      <c r="C141" s="161"/>
      <c r="D141" s="157"/>
      <c r="E141" s="16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>
      <c r="A142" s="6"/>
      <c r="B142" s="6"/>
      <c r="C142" s="161"/>
      <c r="D142" s="157"/>
      <c r="E142" s="16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>
      <c r="A143" s="6"/>
      <c r="B143" s="6"/>
      <c r="C143" s="161"/>
      <c r="D143" s="157"/>
      <c r="E143" s="16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>
      <c r="A144" s="6"/>
      <c r="B144" s="6"/>
      <c r="C144" s="161"/>
      <c r="D144" s="157"/>
      <c r="E144" s="16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>
      <c r="A145" s="6"/>
      <c r="B145" s="6"/>
      <c r="C145" s="161"/>
      <c r="D145" s="157"/>
      <c r="E145" s="16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>
      <c r="A146" s="6"/>
      <c r="B146" s="6"/>
      <c r="C146" s="161"/>
      <c r="D146" s="157"/>
      <c r="E146" s="16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>
      <c r="A147" s="6"/>
      <c r="B147" s="6"/>
      <c r="C147" s="161"/>
      <c r="D147" s="157"/>
      <c r="E147" s="16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>
      <c r="A148" s="6"/>
      <c r="B148" s="6"/>
      <c r="C148" s="161"/>
      <c r="D148" s="157"/>
      <c r="E148" s="16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>
      <c r="A149" s="6"/>
      <c r="B149" s="6"/>
      <c r="C149" s="161"/>
      <c r="D149" s="157"/>
      <c r="E149" s="16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>
      <c r="A150" s="6"/>
      <c r="B150" s="6"/>
      <c r="C150" s="161"/>
      <c r="D150" s="157"/>
      <c r="E150" s="16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>
      <c r="A151" s="6"/>
      <c r="B151" s="6"/>
      <c r="C151" s="161"/>
      <c r="D151" s="157"/>
      <c r="E151" s="16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5">
      <c r="A152" s="6"/>
      <c r="B152" s="6"/>
      <c r="C152" s="163"/>
      <c r="D152" s="157"/>
      <c r="E152" s="16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>
      <c r="A153" s="6"/>
      <c r="B153" s="6"/>
      <c r="C153" s="164"/>
      <c r="D153" s="157"/>
      <c r="E153" s="16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2.75">
      <c r="A154" s="6"/>
      <c r="B154" s="6"/>
      <c r="C154" s="161"/>
      <c r="D154" s="157"/>
      <c r="E154" s="16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>
      <c r="A155" s="6"/>
      <c r="B155" s="6"/>
      <c r="C155" s="164"/>
      <c r="D155" s="157"/>
      <c r="E155" s="16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>
      <c r="A156" s="6"/>
      <c r="B156" s="6"/>
      <c r="C156" s="161"/>
      <c r="D156" s="157"/>
      <c r="E156" s="16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>
      <c r="A157" s="6"/>
      <c r="B157" s="6"/>
      <c r="C157" s="161"/>
      <c r="D157" s="157"/>
      <c r="E157" s="16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>
      <c r="A158" s="6"/>
      <c r="B158" s="6"/>
      <c r="C158" s="161"/>
      <c r="D158" s="157"/>
      <c r="E158" s="16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>
      <c r="A159" s="6"/>
      <c r="B159" s="6"/>
      <c r="C159" s="161"/>
      <c r="D159" s="157"/>
      <c r="E159" s="16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>
      <c r="A160" s="6"/>
      <c r="B160" s="6"/>
      <c r="C160" s="161"/>
      <c r="D160" s="157"/>
      <c r="E160" s="16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>
      <c r="A161" s="6"/>
      <c r="B161" s="6"/>
      <c r="C161" s="161"/>
      <c r="D161" s="157"/>
      <c r="E161" s="16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>
      <c r="A162" s="6"/>
      <c r="B162" s="6"/>
      <c r="C162" s="161"/>
      <c r="D162" s="157"/>
      <c r="E162" s="16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>
      <c r="A163" s="6"/>
      <c r="B163" s="6"/>
      <c r="C163" s="164"/>
      <c r="D163" s="157"/>
      <c r="E163" s="16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>
      <c r="A164" s="6"/>
      <c r="B164" s="6"/>
      <c r="C164" s="161"/>
      <c r="D164" s="157"/>
      <c r="E164" s="16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>
      <c r="A165" s="6"/>
      <c r="B165" s="6"/>
      <c r="C165" s="161"/>
      <c r="D165" s="157"/>
      <c r="E165" s="16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>
      <c r="A166" s="6"/>
      <c r="B166" s="6"/>
      <c r="C166" s="161"/>
      <c r="D166" s="157"/>
      <c r="E166" s="16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>
      <c r="A167" s="6"/>
      <c r="B167" s="6"/>
      <c r="C167" s="161"/>
      <c r="D167" s="157"/>
      <c r="E167" s="16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>
      <c r="A168" s="6"/>
      <c r="B168" s="6"/>
      <c r="C168" s="164"/>
      <c r="D168" s="157"/>
      <c r="E168" s="16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>
      <c r="A169" s="6"/>
      <c r="B169" s="6"/>
      <c r="C169" s="161"/>
      <c r="D169" s="157"/>
      <c r="E169" s="16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>
      <c r="A170" s="6"/>
      <c r="B170" s="6"/>
      <c r="C170" s="164"/>
      <c r="D170" s="157"/>
      <c r="E170" s="16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>
      <c r="A171" s="6"/>
      <c r="B171" s="6"/>
      <c r="C171" s="164"/>
      <c r="D171" s="157"/>
      <c r="E171" s="16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>
      <c r="A172" s="6"/>
      <c r="B172" s="6"/>
      <c r="C172" s="161"/>
      <c r="D172" s="157"/>
      <c r="E172" s="16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>
      <c r="A173" s="6"/>
      <c r="B173" s="6"/>
      <c r="C173" s="161"/>
      <c r="D173" s="157"/>
      <c r="E173" s="16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>
      <c r="A174" s="6"/>
      <c r="B174" s="6"/>
      <c r="C174" s="161"/>
      <c r="D174" s="157"/>
      <c r="E174" s="16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>
      <c r="A175" s="6"/>
      <c r="B175" s="6"/>
      <c r="C175" s="161"/>
      <c r="D175" s="157"/>
      <c r="E175" s="16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>
      <c r="A176" s="6"/>
      <c r="B176" s="6"/>
      <c r="C176" s="161"/>
      <c r="D176" s="157"/>
      <c r="E176" s="16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>
      <c r="A177" s="6"/>
      <c r="B177" s="6"/>
      <c r="C177" s="161"/>
      <c r="D177" s="157"/>
      <c r="E177" s="16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>
      <c r="A178" s="6"/>
      <c r="B178" s="6"/>
      <c r="C178" s="161"/>
      <c r="D178" s="157"/>
      <c r="E178" s="16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>
      <c r="A179" s="6"/>
      <c r="B179" s="6"/>
      <c r="C179" s="161"/>
      <c r="D179" s="157"/>
      <c r="E179" s="16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>
      <c r="A180" s="6"/>
      <c r="B180" s="6"/>
      <c r="C180" s="161"/>
      <c r="D180" s="157"/>
      <c r="E180" s="16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>
      <c r="A181" s="6"/>
      <c r="B181" s="6"/>
      <c r="C181" s="161"/>
      <c r="D181" s="157"/>
      <c r="E181" s="16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>
      <c r="A182" s="6"/>
      <c r="B182" s="6"/>
      <c r="C182" s="161"/>
      <c r="D182" s="157"/>
      <c r="E182" s="16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>
      <c r="A183" s="6"/>
      <c r="B183" s="6"/>
      <c r="C183" s="164"/>
      <c r="D183" s="157"/>
      <c r="E183" s="16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>
      <c r="A184" s="6"/>
      <c r="B184" s="6"/>
      <c r="C184" s="161"/>
      <c r="D184" s="157"/>
      <c r="E184" s="16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>
      <c r="A185" s="6"/>
      <c r="B185" s="6"/>
      <c r="C185" s="161"/>
      <c r="D185" s="157"/>
      <c r="E185" s="16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>
      <c r="A186" s="6"/>
      <c r="B186" s="6"/>
      <c r="C186" s="161"/>
      <c r="D186" s="157"/>
      <c r="E186" s="16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>
      <c r="A187" s="6"/>
      <c r="B187" s="6"/>
      <c r="C187" s="161"/>
      <c r="D187" s="157"/>
      <c r="E187" s="16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>
      <c r="A188" s="6"/>
      <c r="B188" s="6"/>
      <c r="C188" s="165"/>
      <c r="D188" s="157"/>
      <c r="E188" s="16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>
      <c r="A189" s="6"/>
      <c r="B189" s="6"/>
      <c r="C189" s="165"/>
      <c r="D189" s="157"/>
      <c r="E189" s="16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>
      <c r="A190" s="6"/>
      <c r="B190" s="6"/>
      <c r="C190" s="165"/>
      <c r="D190" s="157"/>
      <c r="E190" s="16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>
      <c r="A191" s="6"/>
      <c r="B191" s="6"/>
      <c r="C191" s="161"/>
      <c r="D191" s="157"/>
      <c r="E191" s="16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5">
      <c r="A192" s="6"/>
      <c r="B192" s="6"/>
      <c r="C192" s="167"/>
      <c r="D192" s="157"/>
      <c r="E192" s="16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>
      <c r="A193" s="6"/>
      <c r="B193" s="6"/>
      <c r="C193" s="161"/>
      <c r="D193" s="157"/>
      <c r="E193" s="16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2.75">
      <c r="A194" s="6"/>
      <c r="B194" s="6"/>
      <c r="C194" s="161"/>
      <c r="D194" s="157"/>
      <c r="E194" s="16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>
      <c r="A195" s="6"/>
      <c r="B195" s="6"/>
      <c r="C195" s="161"/>
      <c r="D195" s="157"/>
      <c r="E195" s="16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>
      <c r="A196" s="6"/>
      <c r="B196" s="6"/>
      <c r="C196" s="161"/>
      <c r="D196" s="157"/>
      <c r="E196" s="16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>
      <c r="A197" s="6"/>
      <c r="B197" s="6"/>
      <c r="C197" s="161"/>
      <c r="D197" s="157"/>
      <c r="E197" s="16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>
      <c r="A198" s="6"/>
      <c r="B198" s="6"/>
      <c r="C198" s="161"/>
      <c r="D198" s="157"/>
      <c r="E198" s="16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>
      <c r="A199" s="6"/>
      <c r="B199" s="6"/>
      <c r="C199" s="161"/>
      <c r="D199" s="157"/>
      <c r="E199" s="16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>
      <c r="A200" s="6"/>
      <c r="B200" s="6"/>
      <c r="C200" s="161"/>
      <c r="D200" s="157"/>
      <c r="E200" s="16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>
      <c r="A201" s="6"/>
      <c r="B201" s="6"/>
      <c r="C201" s="161"/>
      <c r="D201" s="157"/>
      <c r="E201" s="16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>
      <c r="A202" s="6"/>
      <c r="B202" s="6"/>
      <c r="C202" s="161"/>
      <c r="D202" s="157"/>
      <c r="E202" s="16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>
      <c r="A203" s="6"/>
      <c r="B203" s="6"/>
      <c r="C203" s="161"/>
      <c r="D203" s="157"/>
      <c r="E203" s="16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5">
      <c r="A204" s="6"/>
      <c r="B204" s="6"/>
      <c r="C204" s="163"/>
      <c r="D204" s="157"/>
      <c r="E204" s="16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>
      <c r="A205" s="6"/>
      <c r="B205" s="6"/>
      <c r="C205" s="161"/>
      <c r="D205" s="157"/>
      <c r="E205" s="16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2.75">
      <c r="A206" s="6"/>
      <c r="B206" s="6"/>
      <c r="C206" s="161"/>
      <c r="D206" s="157"/>
      <c r="E206" s="16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>
      <c r="A207" s="6"/>
      <c r="B207" s="6"/>
      <c r="C207" s="161"/>
      <c r="D207" s="157"/>
      <c r="E207" s="16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>
      <c r="A208" s="6"/>
      <c r="B208" s="6"/>
      <c r="C208" s="161"/>
      <c r="D208" s="157"/>
      <c r="E208" s="16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>
      <c r="A209" s="6"/>
      <c r="B209" s="6"/>
      <c r="C209" s="161"/>
      <c r="D209" s="157"/>
      <c r="E209" s="16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>
      <c r="A210" s="6"/>
      <c r="B210" s="6"/>
      <c r="C210" s="161"/>
      <c r="D210" s="157"/>
      <c r="E210" s="16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>
      <c r="A211" s="6"/>
      <c r="B211" s="6"/>
      <c r="C211" s="161"/>
      <c r="D211" s="157"/>
      <c r="E211" s="16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>
      <c r="A212" s="6"/>
      <c r="B212" s="6"/>
      <c r="C212" s="161"/>
      <c r="D212" s="157"/>
      <c r="E212" s="16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>
      <c r="A213" s="6"/>
      <c r="B213" s="6"/>
      <c r="C213" s="161"/>
      <c r="D213" s="157"/>
      <c r="E213" s="16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>
      <c r="A214" s="6"/>
      <c r="B214" s="6"/>
      <c r="C214" s="161"/>
      <c r="D214" s="157"/>
      <c r="E214" s="16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>
      <c r="A215" s="6"/>
      <c r="B215" s="6"/>
      <c r="C215" s="161"/>
      <c r="D215" s="157"/>
      <c r="E215" s="16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>
      <c r="A216" s="6"/>
      <c r="B216" s="6"/>
      <c r="C216" s="161"/>
      <c r="D216" s="157"/>
      <c r="E216" s="16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>
      <c r="A217" s="6"/>
      <c r="B217" s="6"/>
      <c r="C217" s="161"/>
      <c r="D217" s="157"/>
      <c r="E217" s="16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>
      <c r="A218" s="6"/>
      <c r="B218" s="6"/>
      <c r="C218" s="161"/>
      <c r="D218" s="157"/>
      <c r="E218" s="16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>
      <c r="A219" s="6"/>
      <c r="B219" s="6"/>
      <c r="C219" s="161"/>
      <c r="D219" s="157"/>
      <c r="E219" s="16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3.5">
      <c r="A220" s="6"/>
      <c r="B220" s="6"/>
      <c r="C220" s="168"/>
      <c r="D220" s="173"/>
      <c r="E220" s="161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3.5">
      <c r="A221" s="6"/>
      <c r="B221" s="6"/>
      <c r="C221" s="168"/>
      <c r="D221" s="173"/>
      <c r="E221" s="161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3.5">
      <c r="A222" s="6"/>
      <c r="B222" s="6"/>
      <c r="C222" s="168"/>
      <c r="D222" s="173"/>
      <c r="E222" s="161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3.5">
      <c r="A223" s="6"/>
      <c r="B223" s="6"/>
      <c r="C223" s="168"/>
      <c r="D223" s="173"/>
      <c r="E223" s="161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3.5">
      <c r="A224" s="6"/>
      <c r="B224" s="6"/>
      <c r="C224" s="169"/>
      <c r="D224" s="174"/>
      <c r="E224" s="169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3.5">
      <c r="A225" s="6"/>
      <c r="B225" s="6"/>
      <c r="C225" s="170"/>
      <c r="D225" s="175"/>
      <c r="E225" s="170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3.5">
      <c r="A226" s="6"/>
      <c r="B226" s="6"/>
      <c r="C226" s="169"/>
      <c r="D226" s="175"/>
      <c r="E226" s="170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3.5">
      <c r="A227" s="6"/>
      <c r="B227" s="6"/>
      <c r="C227" s="169"/>
      <c r="D227" s="174"/>
      <c r="E227" s="169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3.5">
      <c r="A228" s="6"/>
      <c r="B228" s="6"/>
      <c r="C228" s="169"/>
      <c r="D228" s="174"/>
      <c r="E228" s="169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3.5">
      <c r="A229" s="6"/>
      <c r="B229" s="6"/>
      <c r="C229" s="169"/>
      <c r="D229" s="174"/>
      <c r="E229" s="169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3.5">
      <c r="A230" s="6"/>
      <c r="B230" s="6"/>
      <c r="C230" s="169"/>
      <c r="D230" s="174"/>
      <c r="E230" s="169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3.5">
      <c r="A231" s="6"/>
      <c r="B231" s="6"/>
      <c r="C231" s="169"/>
      <c r="D231" s="174"/>
      <c r="E231" s="169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3.5">
      <c r="A232" s="6"/>
      <c r="B232" s="6"/>
      <c r="C232" s="169"/>
      <c r="D232" s="175"/>
      <c r="E232" s="170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>
      <c r="A233" s="6"/>
      <c r="B233" s="6"/>
      <c r="C233" s="161"/>
      <c r="D233" s="157"/>
      <c r="E233" s="16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>
      <c r="A234" s="6"/>
      <c r="B234" s="6"/>
      <c r="C234" s="161"/>
      <c r="D234" s="157"/>
      <c r="E234" s="161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>
      <c r="A235" s="6"/>
      <c r="B235" s="6"/>
      <c r="C235" s="161"/>
      <c r="D235" s="157"/>
      <c r="E235" s="161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>
      <c r="A236" s="6"/>
      <c r="B236" s="6"/>
      <c r="C236" s="171"/>
      <c r="D236" s="171"/>
      <c r="E236" s="161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>
      <c r="A237" s="6"/>
      <c r="B237" s="6"/>
      <c r="C237" s="171"/>
      <c r="D237" s="171"/>
      <c r="E237" s="161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>
      <c r="A238" s="6"/>
      <c r="B238" s="6"/>
      <c r="C238" s="171"/>
      <c r="D238" s="171"/>
      <c r="E238" s="161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>
      <c r="A239" s="6"/>
      <c r="B239" s="6"/>
      <c r="C239" s="161"/>
      <c r="D239" s="157"/>
      <c r="E239" s="161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>
      <c r="A240" s="6"/>
      <c r="B240" s="6"/>
      <c r="C240" s="171"/>
      <c r="D240" s="171"/>
      <c r="E240" s="171"/>
      <c r="F240" s="9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>
      <c r="A241" s="6"/>
      <c r="B241" s="6"/>
      <c r="C241" s="161"/>
      <c r="D241" s="157"/>
      <c r="E241" s="161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>
      <c r="A242" s="6"/>
      <c r="B242" s="6"/>
      <c r="C242" s="161"/>
      <c r="D242" s="157"/>
      <c r="E242" s="161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>
      <c r="A243" s="6"/>
      <c r="B243" s="6"/>
      <c r="C243" s="161"/>
      <c r="D243" s="157"/>
      <c r="E243" s="161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>
      <c r="A244" s="6"/>
      <c r="B244" s="6"/>
      <c r="C244" s="161"/>
      <c r="D244" s="157"/>
      <c r="E244" s="161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>
      <c r="A245" s="6"/>
      <c r="B245" s="6"/>
      <c r="C245" s="161"/>
      <c r="D245" s="157"/>
      <c r="E245" s="161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>
      <c r="A246" s="6"/>
      <c r="B246" s="6"/>
      <c r="C246" s="161"/>
      <c r="D246" s="157"/>
      <c r="E246" s="161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>
      <c r="A247" s="6"/>
      <c r="B247" s="6"/>
      <c r="C247" s="161"/>
      <c r="D247" s="157"/>
      <c r="E247" s="161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>
      <c r="A248" s="6"/>
      <c r="B248" s="6"/>
      <c r="C248" s="161"/>
      <c r="D248" s="157"/>
      <c r="E248" s="161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>
      <c r="A249" s="6"/>
      <c r="B249" s="6"/>
      <c r="C249" s="161"/>
      <c r="D249" s="157"/>
      <c r="E249" s="161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>
      <c r="A250" s="6"/>
      <c r="B250" s="6"/>
      <c r="C250" s="161"/>
      <c r="D250" s="157"/>
      <c r="E250" s="161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>
      <c r="A251" s="6"/>
      <c r="B251" s="6"/>
      <c r="C251" s="161"/>
      <c r="D251" s="171"/>
      <c r="E251" s="171"/>
      <c r="F251" s="9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>
      <c r="A252" s="6"/>
      <c r="B252" s="6"/>
      <c r="C252" s="161"/>
      <c r="D252" s="157"/>
      <c r="E252" s="161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>
      <c r="A253" s="6"/>
      <c r="B253" s="6"/>
      <c r="C253" s="161"/>
      <c r="D253" s="157"/>
      <c r="E253" s="161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>
      <c r="A254" s="6"/>
      <c r="B254" s="6"/>
      <c r="C254" s="161"/>
      <c r="D254" s="157"/>
      <c r="E254" s="161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>
      <c r="A255" s="6"/>
      <c r="B255" s="6"/>
      <c r="C255" s="161"/>
      <c r="D255" s="157"/>
      <c r="E255" s="161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>
      <c r="A256" s="6"/>
      <c r="B256" s="6"/>
      <c r="C256" s="161"/>
      <c r="D256" s="157"/>
      <c r="E256" s="161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>
      <c r="A257" s="6"/>
      <c r="B257" s="6"/>
      <c r="C257" s="161"/>
      <c r="D257" s="157"/>
      <c r="E257" s="16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>
      <c r="A258" s="6"/>
      <c r="B258" s="6"/>
      <c r="C258" s="161"/>
      <c r="D258" s="157"/>
      <c r="E258" s="161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2.75">
      <c r="A259" s="6"/>
      <c r="B259" s="6"/>
      <c r="C259" s="161"/>
      <c r="D259" s="157"/>
      <c r="E259" s="161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2.75">
      <c r="A260" s="6"/>
      <c r="B260" s="6"/>
      <c r="C260" s="161"/>
      <c r="D260" s="171"/>
      <c r="E260" s="171"/>
      <c r="F260" s="9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2.75">
      <c r="A261" s="6"/>
      <c r="B261" s="6"/>
      <c r="C261" s="161"/>
      <c r="D261" s="157"/>
      <c r="E261" s="161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2.75">
      <c r="A262" s="6"/>
      <c r="B262" s="6"/>
      <c r="C262" s="161"/>
      <c r="D262" s="157"/>
      <c r="E262" s="161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2.75">
      <c r="A263" s="6"/>
      <c r="B263" s="6"/>
      <c r="C263" s="161"/>
      <c r="D263" s="157"/>
      <c r="E263" s="161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2.75">
      <c r="A264" s="6"/>
      <c r="B264" s="6"/>
      <c r="C264" s="161"/>
      <c r="D264" s="157"/>
      <c r="E264" s="161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2.75">
      <c r="A265" s="6"/>
      <c r="B265" s="6"/>
      <c r="C265" s="161"/>
      <c r="D265" s="157"/>
      <c r="E265" s="161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2.75">
      <c r="A266" s="6"/>
      <c r="B266" s="6"/>
      <c r="C266" s="161"/>
      <c r="D266" s="157"/>
      <c r="E266" s="161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2.75">
      <c r="A267" s="6"/>
      <c r="B267" s="6"/>
      <c r="C267" s="161"/>
      <c r="D267" s="157"/>
      <c r="E267" s="161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2.75">
      <c r="A268" s="6"/>
      <c r="B268" s="6"/>
      <c r="C268" s="161"/>
      <c r="D268" s="157"/>
      <c r="E268" s="161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2.75">
      <c r="A269" s="6"/>
      <c r="B269" s="6"/>
      <c r="C269" s="161"/>
      <c r="D269" s="157"/>
      <c r="E269" s="161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2.75">
      <c r="A270" s="6"/>
      <c r="B270" s="6"/>
      <c r="C270" s="161"/>
      <c r="D270" s="171"/>
      <c r="E270" s="171"/>
      <c r="F270" s="9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2.75">
      <c r="A271" s="6"/>
      <c r="B271" s="6"/>
      <c r="C271" s="161"/>
      <c r="D271" s="171"/>
      <c r="E271" s="171"/>
      <c r="F271" s="9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2.75">
      <c r="A272" s="6"/>
      <c r="B272" s="6"/>
      <c r="C272" s="161"/>
      <c r="D272" s="171"/>
      <c r="E272" s="171"/>
      <c r="F272" s="9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2.75">
      <c r="A273" s="6"/>
      <c r="B273" s="6"/>
      <c r="C273" s="161"/>
      <c r="D273" s="157"/>
      <c r="E273" s="161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2.75">
      <c r="A274" s="6"/>
      <c r="B274" s="6"/>
      <c r="C274" s="161"/>
      <c r="D274" s="157"/>
      <c r="E274" s="161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2.75">
      <c r="A275" s="6"/>
      <c r="B275" s="6"/>
      <c r="C275" s="161"/>
      <c r="D275" s="171"/>
      <c r="E275" s="171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2.75">
      <c r="A276" s="6"/>
      <c r="B276" s="6"/>
      <c r="C276" s="171"/>
      <c r="D276" s="157"/>
      <c r="E276" s="157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2.75">
      <c r="A277" s="6"/>
      <c r="B277" s="6"/>
      <c r="C277" s="161"/>
      <c r="D277" s="157"/>
      <c r="E277" s="161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2.75">
      <c r="A278" s="6"/>
      <c r="B278" s="6"/>
      <c r="C278" s="171"/>
      <c r="D278" s="171"/>
      <c r="E278" s="171"/>
      <c r="F278" s="9"/>
      <c r="G278" s="9"/>
      <c r="H278" s="9"/>
      <c r="I278" s="9"/>
      <c r="J278" s="9"/>
      <c r="K278" s="9"/>
      <c r="L278" s="9"/>
      <c r="M278" s="9"/>
      <c r="N278" s="9"/>
      <c r="O278" s="6"/>
      <c r="P278" s="6"/>
      <c r="Q278" s="6"/>
      <c r="R278" s="6"/>
      <c r="S278" s="6"/>
      <c r="T278" s="6"/>
      <c r="U278" s="6"/>
      <c r="V278" s="6"/>
    </row>
    <row r="279" spans="1:22" ht="12.75">
      <c r="A279" s="6"/>
      <c r="B279" s="6"/>
      <c r="C279" s="161"/>
      <c r="D279" s="157"/>
      <c r="E279" s="161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2.75">
      <c r="A280" s="6"/>
      <c r="B280" s="6"/>
      <c r="C280" s="161"/>
      <c r="D280" s="157"/>
      <c r="E280" s="161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2.75">
      <c r="A281" s="6"/>
      <c r="B281" s="6"/>
      <c r="C281" s="161"/>
      <c r="D281" s="157"/>
      <c r="E281" s="16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2.75">
      <c r="A282" s="6"/>
      <c r="B282" s="6"/>
      <c r="C282" s="161"/>
      <c r="D282" s="157"/>
      <c r="E282" s="161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2.75">
      <c r="A283" s="6"/>
      <c r="B283" s="6"/>
      <c r="C283" s="161"/>
      <c r="D283" s="157"/>
      <c r="E283" s="161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2.75">
      <c r="A284" s="6"/>
      <c r="B284" s="6"/>
      <c r="C284" s="161"/>
      <c r="D284" s="157"/>
      <c r="E284" s="161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2.75">
      <c r="A285" s="6"/>
      <c r="B285" s="6"/>
      <c r="C285" s="161"/>
      <c r="D285" s="157"/>
      <c r="E285" s="161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2.75">
      <c r="A286" s="6"/>
      <c r="B286" s="6"/>
      <c r="C286" s="161"/>
      <c r="D286" s="157"/>
      <c r="E286" s="161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2.75">
      <c r="A287" s="6"/>
      <c r="B287" s="6"/>
      <c r="C287" s="161"/>
      <c r="D287" s="157"/>
      <c r="E287" s="161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2.75">
      <c r="A288" s="6"/>
      <c r="B288" s="6"/>
      <c r="C288" s="161"/>
      <c r="D288" s="157"/>
      <c r="E288" s="161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2.75">
      <c r="A289" s="6"/>
      <c r="B289" s="6"/>
      <c r="C289" s="161"/>
      <c r="D289" s="157"/>
      <c r="E289" s="161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2.75">
      <c r="A290" s="6"/>
      <c r="B290" s="6"/>
      <c r="C290" s="161"/>
      <c r="D290" s="157"/>
      <c r="E290" s="161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2.75">
      <c r="A291" s="6"/>
      <c r="B291" s="6"/>
      <c r="C291" s="161"/>
      <c r="D291" s="171"/>
      <c r="E291" s="171"/>
      <c r="F291" s="9"/>
      <c r="G291" s="9"/>
      <c r="H291" s="9"/>
      <c r="I291" s="9"/>
      <c r="J291" s="9"/>
      <c r="K291" s="9"/>
      <c r="L291" s="9"/>
      <c r="M291" s="9"/>
      <c r="N291" s="9"/>
      <c r="O291" s="3"/>
      <c r="P291" s="6"/>
      <c r="Q291" s="6"/>
      <c r="R291" s="6"/>
      <c r="S291" s="6"/>
      <c r="T291" s="6"/>
      <c r="U291" s="6"/>
      <c r="V291" s="6"/>
    </row>
    <row r="292" spans="1:22" ht="12.75">
      <c r="A292" s="6"/>
      <c r="B292" s="6"/>
      <c r="C292" s="161"/>
      <c r="D292" s="157"/>
      <c r="E292" s="161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2.75">
      <c r="A293" s="6"/>
      <c r="B293" s="6"/>
      <c r="C293" s="161"/>
      <c r="D293" s="157"/>
      <c r="E293" s="161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2.75">
      <c r="A294" s="6"/>
      <c r="B294" s="6"/>
      <c r="C294" s="161"/>
      <c r="D294" s="157"/>
      <c r="E294" s="161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2.75">
      <c r="A295" s="6"/>
      <c r="B295" s="6"/>
      <c r="C295" s="161"/>
      <c r="D295" s="157"/>
      <c r="E295" s="161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2.75">
      <c r="A296" s="6"/>
      <c r="B296" s="6"/>
      <c r="C296" s="161"/>
      <c r="D296" s="157"/>
      <c r="E296" s="161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2.75">
      <c r="A297" s="6"/>
      <c r="B297" s="6"/>
      <c r="C297" s="161"/>
      <c r="D297" s="157"/>
      <c r="E297" s="161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2.75">
      <c r="A298" s="6"/>
      <c r="B298" s="6"/>
      <c r="C298" s="161"/>
      <c r="D298" s="157"/>
      <c r="E298" s="161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2.75">
      <c r="A299" s="6"/>
      <c r="B299" s="6"/>
      <c r="C299" s="161"/>
      <c r="D299" s="157"/>
      <c r="E299" s="161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2.75">
      <c r="A300" s="6"/>
      <c r="B300" s="6"/>
      <c r="C300" s="161"/>
      <c r="D300" s="157"/>
      <c r="E300" s="161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2.75">
      <c r="A301" s="6"/>
      <c r="B301" s="6"/>
      <c r="C301" s="161"/>
      <c r="D301" s="171"/>
      <c r="E301" s="171"/>
      <c r="F301" s="9"/>
      <c r="G301" s="9"/>
      <c r="H301" s="9"/>
      <c r="I301" s="9"/>
      <c r="J301" s="9"/>
      <c r="K301" s="9"/>
      <c r="L301" s="9"/>
      <c r="M301" s="9"/>
      <c r="N301" s="9"/>
      <c r="O301" s="3"/>
      <c r="P301" s="6"/>
      <c r="Q301" s="6"/>
      <c r="R301" s="6"/>
      <c r="S301" s="6"/>
      <c r="T301" s="6"/>
      <c r="U301" s="6"/>
      <c r="V301" s="6"/>
    </row>
    <row r="302" spans="1:22" ht="12.75">
      <c r="A302" s="6"/>
      <c r="B302" s="6"/>
      <c r="C302" s="161"/>
      <c r="D302" s="157"/>
      <c r="E302" s="161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2.75">
      <c r="A303" s="6"/>
      <c r="B303" s="6"/>
      <c r="C303" s="161"/>
      <c r="D303" s="157"/>
      <c r="E303" s="161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2.75">
      <c r="A304" s="6"/>
      <c r="B304" s="6"/>
      <c r="C304" s="161"/>
      <c r="D304" s="157"/>
      <c r="E304" s="161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2.75">
      <c r="A305" s="6"/>
      <c r="B305" s="6"/>
      <c r="C305" s="161"/>
      <c r="D305" s="157"/>
      <c r="E305" s="16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2.75">
      <c r="A306" s="6"/>
      <c r="B306" s="6"/>
      <c r="C306" s="161"/>
      <c r="D306" s="157"/>
      <c r="E306" s="161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2.75">
      <c r="A307" s="6"/>
      <c r="B307" s="6"/>
      <c r="C307" s="161"/>
      <c r="D307" s="157"/>
      <c r="E307" s="161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2.75">
      <c r="A308" s="6"/>
      <c r="B308" s="6"/>
      <c r="C308" s="161"/>
      <c r="D308" s="157"/>
      <c r="E308" s="161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2.75">
      <c r="A309" s="6"/>
      <c r="B309" s="6"/>
      <c r="C309" s="161"/>
      <c r="D309" s="157"/>
      <c r="E309" s="161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2.75">
      <c r="A310" s="6"/>
      <c r="B310" s="6"/>
      <c r="C310" s="161"/>
      <c r="D310" s="157"/>
      <c r="E310" s="161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2.75">
      <c r="A311" s="6"/>
      <c r="B311" s="6"/>
      <c r="C311" s="161"/>
      <c r="D311" s="157"/>
      <c r="E311" s="161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2.75">
      <c r="A312" s="6"/>
      <c r="B312" s="6"/>
      <c r="C312" s="161"/>
      <c r="D312" s="157"/>
      <c r="E312" s="161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2.75">
      <c r="A313" s="6"/>
      <c r="B313" s="6"/>
      <c r="C313" s="161"/>
      <c r="D313" s="157"/>
      <c r="E313" s="161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2.75">
      <c r="A314" s="6"/>
      <c r="B314" s="6"/>
      <c r="C314" s="161"/>
      <c r="D314" s="157"/>
      <c r="E314" s="161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2.75">
      <c r="A315" s="6"/>
      <c r="B315" s="6"/>
      <c r="C315" s="161"/>
      <c r="D315" s="157"/>
      <c r="E315" s="161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2.75">
      <c r="A316" s="6"/>
      <c r="B316" s="6"/>
      <c r="C316" s="161"/>
      <c r="D316" s="157"/>
      <c r="E316" s="161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2.75">
      <c r="A317" s="6"/>
      <c r="B317" s="6"/>
      <c r="C317" s="161"/>
      <c r="D317" s="157"/>
      <c r="E317" s="161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2.75">
      <c r="A318" s="6"/>
      <c r="B318" s="6"/>
      <c r="C318" s="161"/>
      <c r="D318" s="157"/>
      <c r="E318" s="161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2.75">
      <c r="A319" s="6"/>
      <c r="B319" s="6"/>
      <c r="C319" s="161"/>
      <c r="D319" s="157"/>
      <c r="E319" s="161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2.75">
      <c r="A320" s="6"/>
      <c r="B320" s="6"/>
      <c r="C320" s="161"/>
      <c r="D320" s="157"/>
      <c r="E320" s="161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2.75">
      <c r="A321" s="6"/>
      <c r="B321" s="6"/>
      <c r="C321" s="161"/>
      <c r="D321" s="157"/>
      <c r="E321" s="161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2.75">
      <c r="A322" s="6"/>
      <c r="B322" s="6"/>
      <c r="C322" s="161"/>
      <c r="D322" s="157"/>
      <c r="E322" s="161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2.75">
      <c r="A323" s="6"/>
      <c r="B323" s="6"/>
      <c r="C323" s="161"/>
      <c r="D323" s="157"/>
      <c r="E323" s="161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2.75">
      <c r="A324" s="6"/>
      <c r="B324" s="6"/>
      <c r="C324" s="161"/>
      <c r="D324" s="157"/>
      <c r="E324" s="161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2.75">
      <c r="A325" s="6"/>
      <c r="B325" s="6"/>
      <c r="C325" s="161"/>
      <c r="D325" s="157"/>
      <c r="E325" s="161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2.75">
      <c r="A326" s="6"/>
      <c r="B326" s="6"/>
      <c r="C326" s="161"/>
      <c r="D326" s="157"/>
      <c r="E326" s="161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2.75">
      <c r="A327" s="6"/>
      <c r="B327" s="6"/>
      <c r="C327" s="161"/>
      <c r="D327" s="157"/>
      <c r="E327" s="161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2:22" ht="12.75">
      <c r="B328" s="6"/>
      <c r="C328" s="161"/>
      <c r="D328" s="157"/>
      <c r="E328" s="161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</sheetData>
  <sheetProtection/>
  <mergeCells count="4">
    <mergeCell ref="B45:B46"/>
    <mergeCell ref="C45:C46"/>
    <mergeCell ref="C7:E7"/>
    <mergeCell ref="C34:E34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25" customWidth="1"/>
    <col min="2" max="2" width="37.00390625" style="25" customWidth="1"/>
    <col min="3" max="3" width="11.8515625" style="25" customWidth="1"/>
    <col min="4" max="4" width="11.421875" style="25" hidden="1" customWidth="1"/>
    <col min="5" max="5" width="8.57421875" style="25" hidden="1" customWidth="1"/>
    <col min="6" max="6" width="8.421875" style="25" hidden="1" customWidth="1"/>
    <col min="7" max="7" width="14.57421875" style="25" customWidth="1"/>
    <col min="8" max="8" width="13.7109375" style="25" bestFit="1" customWidth="1"/>
    <col min="9" max="16384" width="9.140625" style="25" customWidth="1"/>
  </cols>
  <sheetData>
    <row r="1" ht="12.75">
      <c r="B1" s="4" t="s">
        <v>454</v>
      </c>
    </row>
    <row r="2" ht="12.75">
      <c r="B2" s="4" t="s">
        <v>73</v>
      </c>
    </row>
    <row r="3" ht="12.75">
      <c r="D3" s="4"/>
    </row>
    <row r="4" spans="2:4" ht="12.75">
      <c r="B4" s="4" t="s">
        <v>290</v>
      </c>
      <c r="D4" s="4"/>
    </row>
    <row r="5" spans="1:6" ht="39">
      <c r="A5" s="17"/>
      <c r="B5" s="17"/>
      <c r="C5" s="41" t="s">
        <v>317</v>
      </c>
      <c r="D5" s="104" t="s">
        <v>223</v>
      </c>
      <c r="E5" s="104" t="s">
        <v>224</v>
      </c>
      <c r="F5" s="104" t="s">
        <v>225</v>
      </c>
    </row>
    <row r="6" spans="1:8" ht="12.75">
      <c r="A6" s="35" t="s">
        <v>0</v>
      </c>
      <c r="B6" s="35" t="s">
        <v>1</v>
      </c>
      <c r="C6" s="228">
        <v>2017</v>
      </c>
      <c r="D6" s="228"/>
      <c r="E6" s="228"/>
      <c r="F6" s="228"/>
      <c r="G6" s="228"/>
      <c r="H6" s="228"/>
    </row>
    <row r="7" spans="1:8" ht="15">
      <c r="A7" s="40"/>
      <c r="B7" s="40"/>
      <c r="C7" s="13" t="s">
        <v>24</v>
      </c>
      <c r="D7" s="12"/>
      <c r="E7" s="11"/>
      <c r="F7" s="14"/>
      <c r="G7" s="14" t="s">
        <v>421</v>
      </c>
      <c r="H7" s="14" t="s">
        <v>419</v>
      </c>
    </row>
    <row r="8" spans="1:8" s="4" customFormat="1" ht="21" customHeight="1">
      <c r="A8" s="23" t="s">
        <v>67</v>
      </c>
      <c r="B8" s="42" t="s">
        <v>2</v>
      </c>
      <c r="C8" s="50">
        <f aca="true" t="shared" si="0" ref="C8:H8">SUM(C9:C12)</f>
        <v>1770291</v>
      </c>
      <c r="D8" s="50">
        <f t="shared" si="0"/>
        <v>1350000</v>
      </c>
      <c r="E8" s="50">
        <f t="shared" si="0"/>
        <v>0</v>
      </c>
      <c r="F8" s="50">
        <f t="shared" si="0"/>
        <v>0</v>
      </c>
      <c r="G8" s="11">
        <f t="shared" si="0"/>
        <v>1770291</v>
      </c>
      <c r="H8" s="11">
        <f t="shared" si="0"/>
        <v>1319054</v>
      </c>
    </row>
    <row r="9" spans="1:8" ht="12.75">
      <c r="A9" s="14" t="s">
        <v>294</v>
      </c>
      <c r="B9" s="14" t="s">
        <v>233</v>
      </c>
      <c r="C9" s="14">
        <f>635000+626935+127000-9144</f>
        <v>1379791</v>
      </c>
      <c r="D9" s="14">
        <v>250000</v>
      </c>
      <c r="E9" s="94"/>
      <c r="F9" s="14"/>
      <c r="G9" s="14">
        <v>1379791</v>
      </c>
      <c r="H9" s="14">
        <f>162563+467550+183192</f>
        <v>813305</v>
      </c>
    </row>
    <row r="10" spans="1:8" ht="12.75">
      <c r="A10" s="14" t="s">
        <v>295</v>
      </c>
      <c r="B10" s="14" t="s">
        <v>292</v>
      </c>
      <c r="C10" s="14">
        <v>25400</v>
      </c>
      <c r="D10" s="14"/>
      <c r="E10" s="94"/>
      <c r="F10" s="14"/>
      <c r="G10" s="14">
        <v>25400</v>
      </c>
      <c r="H10" s="14">
        <v>238100</v>
      </c>
    </row>
    <row r="11" spans="1:8" ht="12.75">
      <c r="A11" s="14"/>
      <c r="B11" s="14" t="s">
        <v>385</v>
      </c>
      <c r="C11" s="14">
        <f>5100</f>
        <v>5100</v>
      </c>
      <c r="D11" s="14"/>
      <c r="E11" s="94"/>
      <c r="F11" s="14"/>
      <c r="G11" s="14">
        <v>5100</v>
      </c>
      <c r="H11" s="14">
        <v>7663</v>
      </c>
    </row>
    <row r="12" spans="1:8" ht="12.75">
      <c r="A12" s="14" t="s">
        <v>296</v>
      </c>
      <c r="B12" s="14" t="s">
        <v>232</v>
      </c>
      <c r="C12" s="14">
        <f>360000</f>
        <v>360000</v>
      </c>
      <c r="D12" s="14">
        <v>1100000</v>
      </c>
      <c r="E12" s="94"/>
      <c r="F12" s="14"/>
      <c r="G12" s="14">
        <v>360000</v>
      </c>
      <c r="H12" s="14">
        <v>259986</v>
      </c>
    </row>
    <row r="13" spans="1:8" ht="21" customHeight="1">
      <c r="A13" s="11" t="s">
        <v>23</v>
      </c>
      <c r="B13" s="65" t="s">
        <v>234</v>
      </c>
      <c r="C13" s="11">
        <f aca="true" t="shared" si="1" ref="C13:H13">SUM(C14:C21)</f>
        <v>11410000</v>
      </c>
      <c r="D13" s="11">
        <f t="shared" si="1"/>
        <v>10258880</v>
      </c>
      <c r="E13" s="11">
        <f t="shared" si="1"/>
        <v>0</v>
      </c>
      <c r="F13" s="11">
        <f t="shared" si="1"/>
        <v>0</v>
      </c>
      <c r="G13" s="11">
        <f t="shared" si="1"/>
        <v>12320736</v>
      </c>
      <c r="H13" s="11">
        <f t="shared" si="1"/>
        <v>5968561</v>
      </c>
    </row>
    <row r="14" spans="1:8" ht="17.25" customHeight="1">
      <c r="A14" s="11"/>
      <c r="B14" s="92" t="s">
        <v>311</v>
      </c>
      <c r="C14" s="14">
        <v>100000</v>
      </c>
      <c r="D14" s="14">
        <v>10000</v>
      </c>
      <c r="E14" s="11"/>
      <c r="F14" s="11"/>
      <c r="G14" s="14">
        <v>100000</v>
      </c>
      <c r="H14" s="14">
        <v>105000</v>
      </c>
    </row>
    <row r="15" spans="1:8" ht="12.75">
      <c r="A15" s="108"/>
      <c r="B15" s="14" t="s">
        <v>5</v>
      </c>
      <c r="C15" s="14"/>
      <c r="D15" s="11"/>
      <c r="E15" s="14"/>
      <c r="F15" s="14"/>
      <c r="G15" s="14"/>
      <c r="H15" s="14"/>
    </row>
    <row r="16" spans="1:8" ht="12.75">
      <c r="A16" s="38"/>
      <c r="B16" s="14" t="s">
        <v>74</v>
      </c>
      <c r="C16" s="14">
        <v>9000000</v>
      </c>
      <c r="D16" s="14">
        <v>8298880</v>
      </c>
      <c r="E16" s="14"/>
      <c r="F16" s="14"/>
      <c r="G16" s="14">
        <v>9910736</v>
      </c>
      <c r="H16" s="14">
        <v>4400642</v>
      </c>
    </row>
    <row r="17" spans="1:8" ht="12.75">
      <c r="A17" s="38"/>
      <c r="B17" s="14" t="s">
        <v>167</v>
      </c>
      <c r="C17" s="14">
        <v>500000</v>
      </c>
      <c r="D17" s="14">
        <v>600000</v>
      </c>
      <c r="E17" s="14"/>
      <c r="F17" s="14"/>
      <c r="G17" s="14">
        <v>500000</v>
      </c>
      <c r="H17" s="14">
        <v>274075</v>
      </c>
    </row>
    <row r="18" spans="1:8" ht="12.75">
      <c r="A18" s="38"/>
      <c r="B18" s="14" t="s">
        <v>386</v>
      </c>
      <c r="C18" s="14">
        <v>1000000</v>
      </c>
      <c r="D18" s="14"/>
      <c r="E18" s="14"/>
      <c r="F18" s="14"/>
      <c r="G18" s="14">
        <v>1000000</v>
      </c>
      <c r="H18" s="14">
        <v>565505</v>
      </c>
    </row>
    <row r="19" spans="1:8" ht="12.75">
      <c r="A19" s="38"/>
      <c r="B19" s="14" t="s">
        <v>293</v>
      </c>
      <c r="C19" s="14">
        <v>10000</v>
      </c>
      <c r="D19" s="14">
        <v>50000</v>
      </c>
      <c r="E19" s="14"/>
      <c r="F19" s="14"/>
      <c r="G19" s="14">
        <v>10000</v>
      </c>
      <c r="H19" s="14">
        <v>81500</v>
      </c>
    </row>
    <row r="20" spans="1:8" ht="12.75">
      <c r="A20" s="108"/>
      <c r="B20" s="14" t="s">
        <v>235</v>
      </c>
      <c r="C20" s="14">
        <v>750000</v>
      </c>
      <c r="D20" s="14">
        <v>1200000</v>
      </c>
      <c r="E20" s="14"/>
      <c r="F20" s="14"/>
      <c r="G20" s="14">
        <v>750000</v>
      </c>
      <c r="H20" s="14">
        <v>499864</v>
      </c>
    </row>
    <row r="21" spans="1:8" ht="12.75">
      <c r="A21" s="108"/>
      <c r="B21" s="14" t="s">
        <v>89</v>
      </c>
      <c r="C21" s="14">
        <v>50000</v>
      </c>
      <c r="D21" s="14">
        <v>100000</v>
      </c>
      <c r="E21" s="94"/>
      <c r="F21" s="14"/>
      <c r="G21" s="14">
        <v>50000</v>
      </c>
      <c r="H21" s="14">
        <v>41975</v>
      </c>
    </row>
    <row r="22" spans="1:8" ht="22.5" customHeight="1">
      <c r="A22" s="11" t="s">
        <v>222</v>
      </c>
      <c r="B22" s="65" t="s">
        <v>254</v>
      </c>
      <c r="C22" s="11">
        <f aca="true" t="shared" si="2" ref="C22:H22">SUM(C23:C27)</f>
        <v>28252581</v>
      </c>
      <c r="D22" s="11">
        <f t="shared" si="2"/>
        <v>48627120</v>
      </c>
      <c r="E22" s="11">
        <f t="shared" si="2"/>
        <v>0</v>
      </c>
      <c r="F22" s="11">
        <f t="shared" si="2"/>
        <v>0</v>
      </c>
      <c r="G22" s="11">
        <f t="shared" si="2"/>
        <v>41278644</v>
      </c>
      <c r="H22" s="11">
        <f t="shared" si="2"/>
        <v>21909585</v>
      </c>
    </row>
    <row r="23" spans="1:8" ht="28.5" customHeight="1">
      <c r="A23" s="11"/>
      <c r="B23" s="92" t="s">
        <v>387</v>
      </c>
      <c r="C23" s="14">
        <f>686058+7493275</f>
        <v>8179333</v>
      </c>
      <c r="D23" s="11"/>
      <c r="E23" s="11"/>
      <c r="F23" s="11"/>
      <c r="G23" s="14">
        <v>19596435</v>
      </c>
      <c r="H23" s="14">
        <v>10641992</v>
      </c>
    </row>
    <row r="24" spans="1:8" ht="26.25" customHeight="1">
      <c r="A24" s="11"/>
      <c r="B24" s="92" t="s">
        <v>310</v>
      </c>
      <c r="C24" s="14">
        <f>9144+11513546</f>
        <v>11522690</v>
      </c>
      <c r="D24" s="14">
        <v>11201577</v>
      </c>
      <c r="E24" s="14"/>
      <c r="F24" s="14"/>
      <c r="G24" s="14">
        <v>11522690</v>
      </c>
      <c r="H24" s="14">
        <v>5996190</v>
      </c>
    </row>
    <row r="25" spans="1:8" ht="39">
      <c r="A25" s="14"/>
      <c r="B25" s="92" t="s">
        <v>314</v>
      </c>
      <c r="C25" s="14">
        <v>7350558</v>
      </c>
      <c r="D25" s="14">
        <v>8633543</v>
      </c>
      <c r="E25" s="14"/>
      <c r="F25" s="14"/>
      <c r="G25" s="14">
        <f>1780339+7179180</f>
        <v>8959519</v>
      </c>
      <c r="H25" s="14">
        <f>3855130+792273</f>
        <v>4647403</v>
      </c>
    </row>
    <row r="26" spans="1:8" ht="26.25">
      <c r="A26" s="14"/>
      <c r="B26" s="92" t="s">
        <v>315</v>
      </c>
      <c r="C26" s="14">
        <v>1200000</v>
      </c>
      <c r="D26" s="14">
        <v>1200000</v>
      </c>
      <c r="E26" s="14"/>
      <c r="F26" s="14"/>
      <c r="G26" s="14">
        <v>1200000</v>
      </c>
      <c r="H26" s="14">
        <v>624000</v>
      </c>
    </row>
    <row r="27" spans="1:8" ht="12.75" hidden="1">
      <c r="A27" s="14"/>
      <c r="B27" s="14" t="s">
        <v>316</v>
      </c>
      <c r="C27" s="14"/>
      <c r="D27" s="14">
        <v>27592000</v>
      </c>
      <c r="E27" s="14"/>
      <c r="F27" s="14"/>
      <c r="G27" s="14"/>
      <c r="H27" s="14"/>
    </row>
    <row r="28" spans="1:8" ht="12.75">
      <c r="A28" s="11" t="s">
        <v>27</v>
      </c>
      <c r="B28" s="11" t="s">
        <v>54</v>
      </c>
      <c r="C28" s="23">
        <v>170000</v>
      </c>
      <c r="D28" s="11">
        <v>250000</v>
      </c>
      <c r="E28" s="14"/>
      <c r="F28" s="14"/>
      <c r="G28" s="14">
        <v>170000</v>
      </c>
      <c r="H28" s="14">
        <v>37000</v>
      </c>
    </row>
    <row r="29" spans="1:8" ht="12.75">
      <c r="A29" s="11" t="s">
        <v>161</v>
      </c>
      <c r="B29" s="11" t="s">
        <v>259</v>
      </c>
      <c r="C29" s="23">
        <v>34740012</v>
      </c>
      <c r="D29" s="11">
        <v>16369000</v>
      </c>
      <c r="E29" s="14"/>
      <c r="F29" s="14"/>
      <c r="G29" s="14">
        <v>33959023</v>
      </c>
      <c r="H29" s="14">
        <v>33959023</v>
      </c>
    </row>
    <row r="30" spans="1:8" ht="12.75">
      <c r="A30" s="11" t="s">
        <v>43</v>
      </c>
      <c r="B30" s="11" t="s">
        <v>55</v>
      </c>
      <c r="C30" s="23">
        <v>0</v>
      </c>
      <c r="D30" s="14">
        <v>0</v>
      </c>
      <c r="E30" s="14"/>
      <c r="F30" s="14"/>
      <c r="G30" s="14"/>
      <c r="H30" s="14"/>
    </row>
    <row r="31" spans="1:8" ht="12.75">
      <c r="A31" s="11" t="s">
        <v>120</v>
      </c>
      <c r="B31" s="11" t="s">
        <v>125</v>
      </c>
      <c r="C31" s="23">
        <v>0</v>
      </c>
      <c r="D31" s="14">
        <v>0</v>
      </c>
      <c r="E31" s="14"/>
      <c r="F31" s="14"/>
      <c r="G31" s="14"/>
      <c r="H31" s="14"/>
    </row>
    <row r="32" spans="1:8" ht="12.75">
      <c r="A32" s="11"/>
      <c r="B32" s="11" t="s">
        <v>118</v>
      </c>
      <c r="C32" s="23">
        <f aca="true" t="shared" si="3" ref="C32:H32">SUM(C31,C30,C29,C28,C22,C13,C8)</f>
        <v>76342884</v>
      </c>
      <c r="D32" s="23">
        <f t="shared" si="3"/>
        <v>76855000</v>
      </c>
      <c r="E32" s="23">
        <f t="shared" si="3"/>
        <v>0</v>
      </c>
      <c r="F32" s="23">
        <f t="shared" si="3"/>
        <v>0</v>
      </c>
      <c r="G32" s="11">
        <f t="shared" si="3"/>
        <v>89498694</v>
      </c>
      <c r="H32" s="11">
        <f t="shared" si="3"/>
        <v>63193223</v>
      </c>
    </row>
    <row r="33" spans="1:6" ht="12.75">
      <c r="A33" s="10" t="s">
        <v>22</v>
      </c>
      <c r="B33" s="10" t="s">
        <v>22</v>
      </c>
      <c r="C33" s="10"/>
      <c r="D33" s="102"/>
      <c r="E33" s="102"/>
      <c r="F33" s="102"/>
    </row>
    <row r="34" spans="1:6" ht="15">
      <c r="A34" s="32" t="s">
        <v>56</v>
      </c>
      <c r="B34" s="32" t="s">
        <v>15</v>
      </c>
      <c r="C34" s="34"/>
      <c r="D34" s="10"/>
      <c r="E34" s="10"/>
      <c r="F34" s="10"/>
    </row>
    <row r="35" spans="1:6" ht="15">
      <c r="A35" s="32" t="s">
        <v>22</v>
      </c>
      <c r="B35" s="32" t="s">
        <v>22</v>
      </c>
      <c r="C35" s="34"/>
      <c r="D35" s="103"/>
      <c r="E35" s="103"/>
      <c r="F35" s="103"/>
    </row>
    <row r="36" spans="1:8" ht="22.5" customHeight="1">
      <c r="A36" s="11" t="s">
        <v>67</v>
      </c>
      <c r="B36" s="65" t="s">
        <v>312</v>
      </c>
      <c r="C36" s="11">
        <f aca="true" t="shared" si="4" ref="C36:H36">SUM(C37)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</row>
    <row r="37" spans="1:8" ht="15" customHeight="1">
      <c r="A37" s="14"/>
      <c r="B37" s="92" t="s">
        <v>313</v>
      </c>
      <c r="C37" s="14"/>
      <c r="D37" s="14"/>
      <c r="E37" s="14"/>
      <c r="F37" s="14"/>
      <c r="G37" s="176"/>
      <c r="H37" s="14"/>
    </row>
    <row r="38" spans="1:8" ht="12.75">
      <c r="A38" s="11" t="s">
        <v>23</v>
      </c>
      <c r="B38" s="11" t="s">
        <v>6</v>
      </c>
      <c r="C38" s="11">
        <f>SUM(C39:C42)</f>
        <v>1140000</v>
      </c>
      <c r="D38" s="11">
        <f>SUM(D39:D42)</f>
        <v>0</v>
      </c>
      <c r="E38" s="11">
        <f>SUM(E39:E42)</f>
        <v>0</v>
      </c>
      <c r="F38" s="11">
        <f>SUM(F39:F42)</f>
        <v>0</v>
      </c>
      <c r="G38" s="11">
        <f>SUM(G39:G42)</f>
        <v>5640290</v>
      </c>
      <c r="H38" s="11">
        <f>SUM(H40:H41)</f>
        <v>16242290</v>
      </c>
    </row>
    <row r="39" spans="1:8" ht="12.75">
      <c r="A39" s="14" t="s">
        <v>47</v>
      </c>
      <c r="B39" s="14" t="s">
        <v>91</v>
      </c>
      <c r="C39" s="14"/>
      <c r="D39" s="14"/>
      <c r="E39" s="14"/>
      <c r="F39" s="14"/>
      <c r="G39" s="14"/>
      <c r="H39" s="14"/>
    </row>
    <row r="40" spans="1:8" ht="12.75">
      <c r="A40" s="14"/>
      <c r="B40" s="14" t="s">
        <v>423</v>
      </c>
      <c r="C40" s="14"/>
      <c r="D40" s="14"/>
      <c r="E40" s="14"/>
      <c r="F40" s="14"/>
      <c r="G40" s="14"/>
      <c r="H40" s="14">
        <v>11742000</v>
      </c>
    </row>
    <row r="41" spans="1:8" ht="12.75">
      <c r="A41" s="14"/>
      <c r="B41" s="14" t="s">
        <v>388</v>
      </c>
      <c r="C41" s="14">
        <v>1140000</v>
      </c>
      <c r="D41" s="14"/>
      <c r="E41" s="14"/>
      <c r="F41" s="14"/>
      <c r="G41" s="14">
        <v>5640290</v>
      </c>
      <c r="H41" s="14">
        <v>4500290</v>
      </c>
    </row>
    <row r="42" spans="1:8" ht="12.75">
      <c r="A42" s="14" t="s">
        <v>4</v>
      </c>
      <c r="B42" s="14" t="s">
        <v>226</v>
      </c>
      <c r="C42" s="14"/>
      <c r="D42" s="14"/>
      <c r="E42" s="14"/>
      <c r="F42" s="14"/>
      <c r="G42" s="14"/>
      <c r="H42" s="14"/>
    </row>
    <row r="43" spans="1:8" ht="12.75">
      <c r="A43" s="11" t="s">
        <v>222</v>
      </c>
      <c r="B43" s="11" t="s">
        <v>201</v>
      </c>
      <c r="C43" s="11"/>
      <c r="D43" s="14"/>
      <c r="E43" s="14"/>
      <c r="F43" s="14"/>
      <c r="G43" s="14"/>
      <c r="H43" s="14"/>
    </row>
    <row r="44" spans="1:8" ht="12.75">
      <c r="A44" s="11" t="s">
        <v>26</v>
      </c>
      <c r="B44" s="11" t="s">
        <v>54</v>
      </c>
      <c r="C44" s="11"/>
      <c r="D44" s="14"/>
      <c r="E44" s="14"/>
      <c r="F44" s="14"/>
      <c r="G44" s="14"/>
      <c r="H44" s="14"/>
    </row>
    <row r="45" spans="1:8" ht="12.75">
      <c r="A45" s="11" t="s">
        <v>27</v>
      </c>
      <c r="B45" s="11" t="s">
        <v>90</v>
      </c>
      <c r="C45" s="11"/>
      <c r="D45" s="14"/>
      <c r="E45" s="14"/>
      <c r="F45" s="14"/>
      <c r="G45" s="14"/>
      <c r="H45" s="14"/>
    </row>
    <row r="46" spans="1:8" ht="12.75">
      <c r="A46" s="11" t="s">
        <v>161</v>
      </c>
      <c r="B46" s="11" t="s">
        <v>92</v>
      </c>
      <c r="C46" s="11"/>
      <c r="D46" s="14"/>
      <c r="E46" s="14"/>
      <c r="F46" s="14"/>
      <c r="G46" s="14"/>
      <c r="H46" s="14"/>
    </row>
    <row r="47" spans="1:8" ht="12.75">
      <c r="A47" s="11" t="s">
        <v>43</v>
      </c>
      <c r="B47" s="11" t="s">
        <v>93</v>
      </c>
      <c r="C47" s="11"/>
      <c r="D47" s="14"/>
      <c r="E47" s="14"/>
      <c r="F47" s="14"/>
      <c r="G47" s="14"/>
      <c r="H47" s="14"/>
    </row>
    <row r="48" spans="1:8" s="4" customFormat="1" ht="12.75">
      <c r="A48" s="11"/>
      <c r="B48" s="11" t="s">
        <v>119</v>
      </c>
      <c r="C48" s="11">
        <f aca="true" t="shared" si="5" ref="C48:H48">SUM(C47,C46,C45,C44,C43,C38,C36,)</f>
        <v>1140000</v>
      </c>
      <c r="D48" s="11">
        <f t="shared" si="5"/>
        <v>0</v>
      </c>
      <c r="E48" s="11">
        <f t="shared" si="5"/>
        <v>0</v>
      </c>
      <c r="F48" s="11">
        <f t="shared" si="5"/>
        <v>0</v>
      </c>
      <c r="G48" s="11">
        <f t="shared" si="5"/>
        <v>5640290</v>
      </c>
      <c r="H48" s="11">
        <f t="shared" si="5"/>
        <v>16242290</v>
      </c>
    </row>
    <row r="49" spans="1:8" ht="15">
      <c r="A49" s="11"/>
      <c r="B49" s="42" t="s">
        <v>94</v>
      </c>
      <c r="C49" s="19">
        <f aca="true" t="shared" si="6" ref="C49:H49">SUM(C48,C32)</f>
        <v>77482884</v>
      </c>
      <c r="D49" s="19">
        <f t="shared" si="6"/>
        <v>76855000</v>
      </c>
      <c r="E49" s="19">
        <f t="shared" si="6"/>
        <v>0</v>
      </c>
      <c r="F49" s="19">
        <f t="shared" si="6"/>
        <v>0</v>
      </c>
      <c r="G49" s="19">
        <f t="shared" si="6"/>
        <v>95138984</v>
      </c>
      <c r="H49" s="19">
        <f t="shared" si="6"/>
        <v>79435513</v>
      </c>
    </row>
    <row r="51" spans="5:6" s="26" customFormat="1" ht="15">
      <c r="E51" s="105"/>
      <c r="F51" s="105"/>
    </row>
    <row r="52" s="26" customFormat="1" ht="15"/>
    <row r="53" s="26" customFormat="1" ht="15"/>
    <row r="54" s="26" customFormat="1" ht="15"/>
  </sheetData>
  <sheetProtection/>
  <mergeCells count="1">
    <mergeCell ref="C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421875" style="25" customWidth="1"/>
    <col min="2" max="2" width="38.8515625" style="25" customWidth="1"/>
    <col min="3" max="4" width="12.57421875" style="151" bestFit="1" customWidth="1"/>
    <col min="5" max="5" width="14.8515625" style="151" bestFit="1" customWidth="1"/>
    <col min="6" max="6" width="12.57421875" style="151" bestFit="1" customWidth="1"/>
    <col min="7" max="7" width="13.57421875" style="151" customWidth="1"/>
    <col min="8" max="8" width="10.57421875" style="151" hidden="1" customWidth="1"/>
    <col min="9" max="10" width="13.7109375" style="151" bestFit="1" customWidth="1"/>
    <col min="11" max="14" width="7.7109375" style="25" customWidth="1"/>
    <col min="15" max="15" width="9.00390625" style="25" customWidth="1"/>
    <col min="16" max="16384" width="9.140625" style="25" customWidth="1"/>
  </cols>
  <sheetData>
    <row r="1" spans="2:5" ht="12.75">
      <c r="B1" s="25" t="s">
        <v>455</v>
      </c>
      <c r="E1" s="151" t="s">
        <v>290</v>
      </c>
    </row>
    <row r="3" spans="1:10" ht="17.25">
      <c r="A3" s="26" t="s">
        <v>162</v>
      </c>
      <c r="B3" s="43"/>
      <c r="C3" s="177"/>
      <c r="J3" s="178" t="s">
        <v>277</v>
      </c>
    </row>
    <row r="4" spans="1:10" ht="17.25">
      <c r="A4" s="19"/>
      <c r="B4" s="111"/>
      <c r="C4" s="179" t="s">
        <v>17</v>
      </c>
      <c r="D4" s="179" t="s">
        <v>270</v>
      </c>
      <c r="E4" s="179" t="s">
        <v>271</v>
      </c>
      <c r="F4" s="179" t="s">
        <v>272</v>
      </c>
      <c r="G4" s="179" t="s">
        <v>273</v>
      </c>
      <c r="H4" s="179" t="s">
        <v>274</v>
      </c>
      <c r="I4" s="180" t="s">
        <v>275</v>
      </c>
      <c r="J4" s="180" t="s">
        <v>276</v>
      </c>
    </row>
    <row r="5" spans="1:15" s="120" customFormat="1" ht="15">
      <c r="A5" s="116" t="s">
        <v>3</v>
      </c>
      <c r="B5" s="116" t="s">
        <v>262</v>
      </c>
      <c r="C5" s="181"/>
      <c r="D5" s="181"/>
      <c r="E5" s="181">
        <v>22422</v>
      </c>
      <c r="F5" s="181"/>
      <c r="G5" s="181"/>
      <c r="H5" s="181"/>
      <c r="I5" s="182">
        <f aca="true" t="shared" si="0" ref="I5:I33">SUM(C5:H5)</f>
        <v>22422</v>
      </c>
      <c r="J5" s="182">
        <f aca="true" t="shared" si="1" ref="J5:J34">SUM(I5)</f>
        <v>22422</v>
      </c>
      <c r="K5" s="118"/>
      <c r="L5" s="118"/>
      <c r="M5" s="118"/>
      <c r="N5" s="119"/>
      <c r="O5" s="118"/>
    </row>
    <row r="6" spans="1:15" s="120" customFormat="1" ht="15">
      <c r="A6" s="116" t="s">
        <v>4</v>
      </c>
      <c r="B6" s="116" t="s">
        <v>263</v>
      </c>
      <c r="C6" s="181"/>
      <c r="D6" s="181"/>
      <c r="E6" s="181">
        <v>55429</v>
      </c>
      <c r="F6" s="181"/>
      <c r="G6" s="181">
        <v>23155</v>
      </c>
      <c r="H6" s="181"/>
      <c r="I6" s="182">
        <f t="shared" si="0"/>
        <v>78584</v>
      </c>
      <c r="J6" s="182">
        <f t="shared" si="1"/>
        <v>78584</v>
      </c>
      <c r="K6" s="118"/>
      <c r="L6" s="118"/>
      <c r="M6" s="118"/>
      <c r="N6" s="119"/>
      <c r="O6" s="118"/>
    </row>
    <row r="7" spans="1:15" s="120" customFormat="1" ht="15">
      <c r="A7" s="116" t="s">
        <v>9</v>
      </c>
      <c r="B7" s="116" t="s">
        <v>264</v>
      </c>
      <c r="C7" s="181"/>
      <c r="D7" s="181"/>
      <c r="E7" s="181">
        <v>49530</v>
      </c>
      <c r="F7" s="181"/>
      <c r="G7" s="181"/>
      <c r="H7" s="181"/>
      <c r="I7" s="182">
        <f t="shared" si="0"/>
        <v>49530</v>
      </c>
      <c r="J7" s="182">
        <f t="shared" si="1"/>
        <v>49530</v>
      </c>
      <c r="K7" s="118"/>
      <c r="L7" s="118"/>
      <c r="M7" s="118"/>
      <c r="N7" s="119"/>
      <c r="O7" s="118"/>
    </row>
    <row r="8" spans="1:15" s="120" customFormat="1" ht="15">
      <c r="A8" s="116" t="s">
        <v>10</v>
      </c>
      <c r="B8" s="116" t="s">
        <v>269</v>
      </c>
      <c r="C8" s="181">
        <v>1608720</v>
      </c>
      <c r="D8" s="181">
        <v>357639</v>
      </c>
      <c r="E8" s="181">
        <v>1977052</v>
      </c>
      <c r="F8" s="181"/>
      <c r="G8" s="181">
        <v>1224331</v>
      </c>
      <c r="H8" s="181"/>
      <c r="I8" s="182">
        <f t="shared" si="0"/>
        <v>5167742</v>
      </c>
      <c r="J8" s="182">
        <f t="shared" si="1"/>
        <v>5167742</v>
      </c>
      <c r="K8" s="118"/>
      <c r="L8" s="118"/>
      <c r="M8" s="118"/>
      <c r="N8" s="119"/>
      <c r="O8" s="118"/>
    </row>
    <row r="9" spans="1:15" s="120" customFormat="1" ht="15">
      <c r="A9" s="116" t="s">
        <v>68</v>
      </c>
      <c r="B9" s="116" t="s">
        <v>260</v>
      </c>
      <c r="C9" s="181">
        <v>275053</v>
      </c>
      <c r="D9" s="181">
        <v>63160</v>
      </c>
      <c r="E9" s="181">
        <v>2278510</v>
      </c>
      <c r="F9" s="181"/>
      <c r="G9" s="181"/>
      <c r="H9" s="181"/>
      <c r="I9" s="182">
        <f t="shared" si="0"/>
        <v>2616723</v>
      </c>
      <c r="J9" s="182">
        <f t="shared" si="1"/>
        <v>2616723</v>
      </c>
      <c r="K9" s="118"/>
      <c r="L9" s="118"/>
      <c r="M9" s="118"/>
      <c r="N9" s="119"/>
      <c r="O9" s="118"/>
    </row>
    <row r="10" spans="1:15" s="120" customFormat="1" ht="15">
      <c r="A10" s="116" t="s">
        <v>69</v>
      </c>
      <c r="B10" s="116" t="s">
        <v>265</v>
      </c>
      <c r="C10" s="181"/>
      <c r="D10" s="181"/>
      <c r="E10" s="181">
        <v>819123</v>
      </c>
      <c r="F10" s="181"/>
      <c r="G10" s="181"/>
      <c r="H10" s="181"/>
      <c r="I10" s="182">
        <f t="shared" si="0"/>
        <v>819123</v>
      </c>
      <c r="J10" s="182">
        <f t="shared" si="1"/>
        <v>819123</v>
      </c>
      <c r="K10" s="118"/>
      <c r="L10" s="118"/>
      <c r="M10" s="118"/>
      <c r="N10" s="119"/>
      <c r="O10" s="118"/>
    </row>
    <row r="11" spans="1:15" s="120" customFormat="1" ht="15">
      <c r="A11" s="116" t="s">
        <v>12</v>
      </c>
      <c r="B11" s="116" t="s">
        <v>318</v>
      </c>
      <c r="C11" s="183"/>
      <c r="D11" s="183"/>
      <c r="E11" s="183">
        <v>116621</v>
      </c>
      <c r="F11" s="183"/>
      <c r="G11" s="184"/>
      <c r="H11" s="183"/>
      <c r="I11" s="182">
        <f t="shared" si="0"/>
        <v>116621</v>
      </c>
      <c r="J11" s="182">
        <f t="shared" si="1"/>
        <v>116621</v>
      </c>
      <c r="K11" s="118"/>
      <c r="L11" s="118"/>
      <c r="M11" s="118"/>
      <c r="N11" s="119"/>
      <c r="O11" s="118"/>
    </row>
    <row r="12" spans="1:15" s="120" customFormat="1" ht="15">
      <c r="A12" s="116" t="s">
        <v>96</v>
      </c>
      <c r="B12" s="116" t="s">
        <v>319</v>
      </c>
      <c r="C12" s="181">
        <v>3722887</v>
      </c>
      <c r="D12" s="181">
        <v>452345</v>
      </c>
      <c r="E12" s="181">
        <v>1111250</v>
      </c>
      <c r="F12" s="181"/>
      <c r="G12" s="184"/>
      <c r="H12" s="181"/>
      <c r="I12" s="182">
        <f t="shared" si="0"/>
        <v>5286482</v>
      </c>
      <c r="J12" s="182">
        <f>SUM(C12:I12)</f>
        <v>10572964</v>
      </c>
      <c r="K12" s="118"/>
      <c r="L12" s="118"/>
      <c r="M12" s="118"/>
      <c r="N12" s="119"/>
      <c r="O12" s="118"/>
    </row>
    <row r="13" spans="1:15" s="120" customFormat="1" ht="15">
      <c r="A13" s="116" t="s">
        <v>98</v>
      </c>
      <c r="B13" s="116" t="s">
        <v>357</v>
      </c>
      <c r="C13" s="181">
        <v>1638997</v>
      </c>
      <c r="D13" s="181">
        <v>188454</v>
      </c>
      <c r="E13" s="181">
        <v>623091</v>
      </c>
      <c r="F13" s="181"/>
      <c r="G13" s="184"/>
      <c r="H13" s="181"/>
      <c r="I13" s="182">
        <f t="shared" si="0"/>
        <v>2450542</v>
      </c>
      <c r="J13" s="182">
        <f>SUM(I13)</f>
        <v>2450542</v>
      </c>
      <c r="K13" s="118"/>
      <c r="L13" s="118"/>
      <c r="M13" s="118"/>
      <c r="N13" s="119"/>
      <c r="O13" s="118"/>
    </row>
    <row r="14" spans="1:15" s="120" customFormat="1" ht="15" hidden="1">
      <c r="A14" s="116" t="s">
        <v>99</v>
      </c>
      <c r="B14" s="116" t="s">
        <v>322</v>
      </c>
      <c r="C14" s="181"/>
      <c r="D14" s="181"/>
      <c r="E14" s="181"/>
      <c r="F14" s="181"/>
      <c r="G14" s="181"/>
      <c r="H14" s="181"/>
      <c r="I14" s="182">
        <f t="shared" si="0"/>
        <v>0</v>
      </c>
      <c r="J14" s="182">
        <f t="shared" si="1"/>
        <v>0</v>
      </c>
      <c r="K14" s="118"/>
      <c r="L14" s="118"/>
      <c r="M14" s="118"/>
      <c r="N14" s="119"/>
      <c r="O14" s="118"/>
    </row>
    <row r="15" spans="1:15" s="120" customFormat="1" ht="15">
      <c r="A15" s="116" t="s">
        <v>100</v>
      </c>
      <c r="B15" s="116" t="s">
        <v>323</v>
      </c>
      <c r="C15" s="181"/>
      <c r="D15" s="181"/>
      <c r="E15" s="181"/>
      <c r="F15" s="181">
        <v>1066120</v>
      </c>
      <c r="G15" s="181">
        <v>50000</v>
      </c>
      <c r="H15" s="181"/>
      <c r="I15" s="182">
        <f t="shared" si="0"/>
        <v>1116120</v>
      </c>
      <c r="J15" s="182">
        <f t="shared" si="1"/>
        <v>1116120</v>
      </c>
      <c r="K15" s="118"/>
      <c r="L15" s="118"/>
      <c r="M15" s="118"/>
      <c r="N15" s="119"/>
      <c r="O15" s="118"/>
    </row>
    <row r="16" spans="1:15" s="120" customFormat="1" ht="15">
      <c r="A16" s="116" t="s">
        <v>236</v>
      </c>
      <c r="B16" s="116" t="s">
        <v>261</v>
      </c>
      <c r="C16" s="181">
        <v>1191916</v>
      </c>
      <c r="D16" s="181">
        <v>272166</v>
      </c>
      <c r="E16" s="181">
        <v>354009</v>
      </c>
      <c r="F16" s="181"/>
      <c r="G16" s="181"/>
      <c r="H16" s="181"/>
      <c r="I16" s="182">
        <f t="shared" si="0"/>
        <v>1818091</v>
      </c>
      <c r="J16" s="182">
        <f t="shared" si="1"/>
        <v>1818091</v>
      </c>
      <c r="K16" s="118"/>
      <c r="L16" s="118"/>
      <c r="M16" s="118"/>
      <c r="N16" s="119"/>
      <c r="O16" s="118"/>
    </row>
    <row r="17" spans="1:15" s="120" customFormat="1" ht="15">
      <c r="A17" s="116" t="s">
        <v>101</v>
      </c>
      <c r="B17" s="116" t="s">
        <v>389</v>
      </c>
      <c r="C17" s="181"/>
      <c r="D17" s="181"/>
      <c r="E17" s="181"/>
      <c r="F17" s="181"/>
      <c r="G17" s="181"/>
      <c r="H17" s="181"/>
      <c r="I17" s="182">
        <f t="shared" si="0"/>
        <v>0</v>
      </c>
      <c r="J17" s="182">
        <f t="shared" si="1"/>
        <v>0</v>
      </c>
      <c r="K17" s="118"/>
      <c r="L17" s="118"/>
      <c r="M17" s="118"/>
      <c r="N17" s="119"/>
      <c r="O17" s="118"/>
    </row>
    <row r="18" spans="1:15" s="120" customFormat="1" ht="15">
      <c r="A18" s="116" t="s">
        <v>237</v>
      </c>
      <c r="B18" s="116" t="s">
        <v>320</v>
      </c>
      <c r="C18" s="181"/>
      <c r="D18" s="181"/>
      <c r="E18" s="181"/>
      <c r="F18" s="181"/>
      <c r="G18" s="181"/>
      <c r="H18" s="181"/>
      <c r="I18" s="182">
        <f t="shared" si="0"/>
        <v>0</v>
      </c>
      <c r="J18" s="182">
        <f t="shared" si="1"/>
        <v>0</v>
      </c>
      <c r="K18" s="118"/>
      <c r="L18" s="118"/>
      <c r="M18" s="118"/>
      <c r="N18" s="119"/>
      <c r="O18" s="118"/>
    </row>
    <row r="19" spans="1:15" s="120" customFormat="1" ht="15">
      <c r="A19" s="116" t="s">
        <v>102</v>
      </c>
      <c r="B19" s="116" t="s">
        <v>391</v>
      </c>
      <c r="C19" s="181"/>
      <c r="D19" s="181"/>
      <c r="E19" s="181"/>
      <c r="F19" s="181"/>
      <c r="G19" s="181"/>
      <c r="H19" s="181"/>
      <c r="I19" s="182">
        <f>SUM(C19:G19)</f>
        <v>0</v>
      </c>
      <c r="J19" s="182">
        <f t="shared" si="1"/>
        <v>0</v>
      </c>
      <c r="K19" s="118"/>
      <c r="L19" s="118"/>
      <c r="M19" s="118"/>
      <c r="N19" s="119"/>
      <c r="O19" s="118"/>
    </row>
    <row r="20" spans="1:15" s="120" customFormat="1" ht="15">
      <c r="A20" s="116" t="s">
        <v>103</v>
      </c>
      <c r="B20" s="116" t="s">
        <v>430</v>
      </c>
      <c r="C20" s="181"/>
      <c r="D20" s="181"/>
      <c r="E20" s="181"/>
      <c r="F20" s="181">
        <v>31920</v>
      </c>
      <c r="G20" s="181"/>
      <c r="H20" s="181"/>
      <c r="I20" s="182">
        <f>SUM(C20:G20)</f>
        <v>31920</v>
      </c>
      <c r="J20" s="182">
        <f t="shared" si="1"/>
        <v>31920</v>
      </c>
      <c r="K20" s="118"/>
      <c r="L20" s="118"/>
      <c r="M20" s="118"/>
      <c r="N20" s="119"/>
      <c r="O20" s="118"/>
    </row>
    <row r="21" spans="1:15" s="120" customFormat="1" ht="15">
      <c r="A21" s="116" t="s">
        <v>103</v>
      </c>
      <c r="B21" s="116" t="s">
        <v>267</v>
      </c>
      <c r="C21" s="181"/>
      <c r="D21" s="181"/>
      <c r="E21" s="181"/>
      <c r="F21" s="181"/>
      <c r="G21" s="181">
        <v>174000</v>
      </c>
      <c r="H21" s="181"/>
      <c r="I21" s="182">
        <f t="shared" si="0"/>
        <v>174000</v>
      </c>
      <c r="J21" s="182">
        <f t="shared" si="1"/>
        <v>174000</v>
      </c>
      <c r="K21" s="118"/>
      <c r="L21" s="118"/>
      <c r="M21" s="118"/>
      <c r="N21" s="119"/>
      <c r="O21" s="118"/>
    </row>
    <row r="22" spans="1:15" s="120" customFormat="1" ht="15">
      <c r="A22" s="116" t="s">
        <v>221</v>
      </c>
      <c r="B22" s="116" t="s">
        <v>390</v>
      </c>
      <c r="C22" s="181"/>
      <c r="D22" s="181"/>
      <c r="E22" s="181"/>
      <c r="F22" s="181"/>
      <c r="G22" s="181"/>
      <c r="H22" s="181"/>
      <c r="I22" s="182">
        <f t="shared" si="0"/>
        <v>0</v>
      </c>
      <c r="J22" s="182">
        <f t="shared" si="1"/>
        <v>0</v>
      </c>
      <c r="K22" s="118"/>
      <c r="L22" s="118"/>
      <c r="M22" s="118"/>
      <c r="N22" s="119"/>
      <c r="O22" s="118"/>
    </row>
    <row r="23" spans="1:15" s="120" customFormat="1" ht="15">
      <c r="A23" s="116" t="s">
        <v>104</v>
      </c>
      <c r="B23" s="116" t="s">
        <v>266</v>
      </c>
      <c r="C23" s="181"/>
      <c r="D23" s="181"/>
      <c r="E23" s="181"/>
      <c r="F23" s="181"/>
      <c r="G23" s="181"/>
      <c r="H23" s="181"/>
      <c r="I23" s="182">
        <f t="shared" si="0"/>
        <v>0</v>
      </c>
      <c r="J23" s="182">
        <f t="shared" si="1"/>
        <v>0</v>
      </c>
      <c r="K23" s="118"/>
      <c r="L23" s="118"/>
      <c r="M23" s="118"/>
      <c r="N23" s="119"/>
      <c r="O23" s="118"/>
    </row>
    <row r="24" spans="1:15" s="120" customFormat="1" ht="15">
      <c r="A24" s="116" t="s">
        <v>105</v>
      </c>
      <c r="B24" s="116" t="s">
        <v>360</v>
      </c>
      <c r="C24" s="181"/>
      <c r="D24" s="181"/>
      <c r="E24" s="181">
        <v>76054</v>
      </c>
      <c r="F24" s="181"/>
      <c r="G24" s="181"/>
      <c r="H24" s="181"/>
      <c r="I24" s="182">
        <f t="shared" si="0"/>
        <v>76054</v>
      </c>
      <c r="J24" s="182">
        <f t="shared" si="1"/>
        <v>76054</v>
      </c>
      <c r="K24" s="118"/>
      <c r="L24" s="118"/>
      <c r="M24" s="118"/>
      <c r="N24" s="119"/>
      <c r="O24" s="118"/>
    </row>
    <row r="25" spans="1:15" s="120" customFormat="1" ht="15">
      <c r="A25" s="116" t="s">
        <v>301</v>
      </c>
      <c r="B25" s="116" t="s">
        <v>321</v>
      </c>
      <c r="C25" s="181">
        <v>58467</v>
      </c>
      <c r="D25" s="181"/>
      <c r="E25" s="181">
        <v>155110</v>
      </c>
      <c r="F25" s="181"/>
      <c r="G25" s="181"/>
      <c r="H25" s="181"/>
      <c r="I25" s="182">
        <f t="shared" si="0"/>
        <v>213577</v>
      </c>
      <c r="J25" s="182">
        <f t="shared" si="1"/>
        <v>213577</v>
      </c>
      <c r="K25" s="118"/>
      <c r="L25" s="118"/>
      <c r="M25" s="118"/>
      <c r="N25" s="119"/>
      <c r="O25" s="118"/>
    </row>
    <row r="26" spans="1:15" s="120" customFormat="1" ht="15">
      <c r="A26" s="116" t="s">
        <v>106</v>
      </c>
      <c r="B26" s="116" t="s">
        <v>297</v>
      </c>
      <c r="C26" s="181"/>
      <c r="D26" s="181"/>
      <c r="E26" s="181"/>
      <c r="F26" s="181"/>
      <c r="G26" s="181"/>
      <c r="H26" s="181"/>
      <c r="I26" s="182">
        <f t="shared" si="0"/>
        <v>0</v>
      </c>
      <c r="J26" s="182">
        <f t="shared" si="1"/>
        <v>0</v>
      </c>
      <c r="K26" s="118"/>
      <c r="L26" s="118"/>
      <c r="M26" s="118"/>
      <c r="N26" s="119"/>
      <c r="O26" s="118"/>
    </row>
    <row r="27" spans="1:15" s="120" customFormat="1" ht="15">
      <c r="A27" s="116" t="s">
        <v>393</v>
      </c>
      <c r="B27" s="116" t="s">
        <v>268</v>
      </c>
      <c r="C27" s="181"/>
      <c r="D27" s="181"/>
      <c r="E27" s="181">
        <v>3582</v>
      </c>
      <c r="F27" s="181"/>
      <c r="G27" s="181"/>
      <c r="H27" s="181"/>
      <c r="I27" s="182">
        <f t="shared" si="0"/>
        <v>3582</v>
      </c>
      <c r="J27" s="182">
        <f t="shared" si="1"/>
        <v>3582</v>
      </c>
      <c r="K27" s="118"/>
      <c r="L27" s="118"/>
      <c r="M27" s="118"/>
      <c r="N27" s="119"/>
      <c r="O27" s="118"/>
    </row>
    <row r="28" spans="1:15" s="120" customFormat="1" ht="15">
      <c r="A28" s="116" t="s">
        <v>394</v>
      </c>
      <c r="B28" s="116" t="s">
        <v>356</v>
      </c>
      <c r="C28" s="181"/>
      <c r="D28" s="181"/>
      <c r="E28" s="181">
        <v>58834</v>
      </c>
      <c r="F28" s="181"/>
      <c r="G28" s="181"/>
      <c r="H28" s="181"/>
      <c r="I28" s="182">
        <f t="shared" si="0"/>
        <v>58834</v>
      </c>
      <c r="J28" s="182">
        <f t="shared" si="1"/>
        <v>58834</v>
      </c>
      <c r="K28" s="118"/>
      <c r="L28" s="118"/>
      <c r="M28" s="118"/>
      <c r="N28" s="119"/>
      <c r="O28" s="118"/>
    </row>
    <row r="29" spans="1:15" s="120" customFormat="1" ht="15">
      <c r="A29" s="116" t="s">
        <v>395</v>
      </c>
      <c r="B29" s="116" t="s">
        <v>324</v>
      </c>
      <c r="C29" s="181"/>
      <c r="D29" s="181"/>
      <c r="E29" s="181"/>
      <c r="F29" s="181"/>
      <c r="G29" s="181">
        <v>1199476</v>
      </c>
      <c r="H29" s="181"/>
      <c r="I29" s="182">
        <f t="shared" si="0"/>
        <v>1199476</v>
      </c>
      <c r="J29" s="182">
        <f t="shared" si="1"/>
        <v>1199476</v>
      </c>
      <c r="K29" s="118"/>
      <c r="L29" s="118"/>
      <c r="M29" s="118"/>
      <c r="N29" s="119"/>
      <c r="O29" s="118"/>
    </row>
    <row r="30" spans="1:15" s="120" customFormat="1" ht="15">
      <c r="A30" s="116" t="s">
        <v>396</v>
      </c>
      <c r="B30" s="116" t="s">
        <v>392</v>
      </c>
      <c r="C30" s="181"/>
      <c r="D30" s="181"/>
      <c r="E30" s="181"/>
      <c r="F30" s="181"/>
      <c r="G30" s="181">
        <v>9425</v>
      </c>
      <c r="H30" s="181"/>
      <c r="I30" s="182">
        <f t="shared" si="0"/>
        <v>9425</v>
      </c>
      <c r="J30" s="182">
        <f t="shared" si="1"/>
        <v>9425</v>
      </c>
      <c r="K30" s="118"/>
      <c r="L30" s="118"/>
      <c r="M30" s="118"/>
      <c r="N30" s="119"/>
      <c r="O30" s="118"/>
    </row>
    <row r="31" spans="1:15" s="120" customFormat="1" ht="15">
      <c r="A31" s="116" t="s">
        <v>398</v>
      </c>
      <c r="B31" s="116" t="s">
        <v>397</v>
      </c>
      <c r="C31" s="181"/>
      <c r="D31" s="181"/>
      <c r="E31" s="181">
        <v>889</v>
      </c>
      <c r="F31" s="181"/>
      <c r="G31" s="181"/>
      <c r="H31" s="181"/>
      <c r="I31" s="182">
        <f t="shared" si="0"/>
        <v>889</v>
      </c>
      <c r="J31" s="182">
        <f t="shared" si="1"/>
        <v>889</v>
      </c>
      <c r="K31" s="118"/>
      <c r="L31" s="118"/>
      <c r="M31" s="118"/>
      <c r="N31" s="119"/>
      <c r="O31" s="118"/>
    </row>
    <row r="32" spans="1:15" s="120" customFormat="1" ht="15">
      <c r="A32" s="116" t="s">
        <v>424</v>
      </c>
      <c r="B32" s="116" t="s">
        <v>425</v>
      </c>
      <c r="C32" s="181"/>
      <c r="D32" s="181"/>
      <c r="E32" s="181"/>
      <c r="F32" s="181"/>
      <c r="G32" s="181">
        <v>2494500</v>
      </c>
      <c r="H32" s="181"/>
      <c r="I32" s="182">
        <f t="shared" si="0"/>
        <v>2494500</v>
      </c>
      <c r="J32" s="182">
        <f t="shared" si="1"/>
        <v>2494500</v>
      </c>
      <c r="K32" s="118"/>
      <c r="L32" s="118"/>
      <c r="M32" s="118"/>
      <c r="N32" s="119"/>
      <c r="O32" s="118"/>
    </row>
    <row r="33" spans="1:15" s="120" customFormat="1" ht="15">
      <c r="A33" s="116" t="s">
        <v>426</v>
      </c>
      <c r="B33" s="116" t="s">
        <v>427</v>
      </c>
      <c r="C33" s="181"/>
      <c r="D33" s="181"/>
      <c r="E33" s="181">
        <v>7979</v>
      </c>
      <c r="F33" s="181"/>
      <c r="G33" s="181"/>
      <c r="H33" s="181"/>
      <c r="I33" s="182">
        <f t="shared" si="0"/>
        <v>7979</v>
      </c>
      <c r="J33" s="182">
        <f t="shared" si="1"/>
        <v>7979</v>
      </c>
      <c r="K33" s="118"/>
      <c r="L33" s="118"/>
      <c r="M33" s="118"/>
      <c r="N33" s="119"/>
      <c r="O33" s="118"/>
    </row>
    <row r="34" spans="1:15" s="120" customFormat="1" ht="15">
      <c r="A34" s="116"/>
      <c r="B34" s="117" t="s">
        <v>97</v>
      </c>
      <c r="C34" s="182">
        <f>SUM(C5:C29)</f>
        <v>8496040</v>
      </c>
      <c r="D34" s="182">
        <f>SUM(D5:D29)</f>
        <v>1333764</v>
      </c>
      <c r="E34" s="182">
        <f>SUM(E5:E33)</f>
        <v>7709485</v>
      </c>
      <c r="F34" s="182">
        <f>SUM(F5:F33)</f>
        <v>1098040</v>
      </c>
      <c r="G34" s="182">
        <f>SUM(G5:G32)</f>
        <v>5174887</v>
      </c>
      <c r="H34" s="182">
        <f>SUM(H5:H29)</f>
        <v>0</v>
      </c>
      <c r="I34" s="182">
        <f>SUM(I5:I31)</f>
        <v>21309737</v>
      </c>
      <c r="J34" s="182">
        <f t="shared" si="1"/>
        <v>21309737</v>
      </c>
      <c r="K34" s="118"/>
      <c r="L34" s="118"/>
      <c r="M34" s="118"/>
      <c r="N34" s="119"/>
      <c r="O34" s="118"/>
    </row>
    <row r="35" spans="1:15" ht="15">
      <c r="A35" s="10"/>
      <c r="B35" s="44"/>
      <c r="C35" s="157"/>
      <c r="D35" s="157"/>
      <c r="E35" s="157"/>
      <c r="F35" s="157"/>
      <c r="G35" s="157"/>
      <c r="H35" s="157"/>
      <c r="I35" s="157"/>
      <c r="J35" s="157"/>
      <c r="K35" s="34"/>
      <c r="L35" s="34"/>
      <c r="M35" s="34"/>
      <c r="N35" s="32"/>
      <c r="O35" s="3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12.57421875" style="144" bestFit="1" customWidth="1"/>
    <col min="3" max="3" width="10.140625" style="144" bestFit="1" customWidth="1"/>
    <col min="4" max="4" width="11.00390625" style="144" bestFit="1" customWidth="1"/>
    <col min="5" max="5" width="10.00390625" style="144" bestFit="1" customWidth="1"/>
    <col min="6" max="6" width="12.57421875" style="144" bestFit="1" customWidth="1"/>
    <col min="7" max="7" width="15.8515625" style="144" bestFit="1" customWidth="1"/>
    <col min="8" max="8" width="15.8515625" style="144" customWidth="1"/>
    <col min="9" max="10" width="10.00390625" style="144" bestFit="1" customWidth="1"/>
    <col min="11" max="13" width="11.00390625" style="144" bestFit="1" customWidth="1"/>
    <col min="14" max="14" width="10.00390625" style="144" bestFit="1" customWidth="1"/>
    <col min="15" max="15" width="9.140625" style="144" bestFit="1" customWidth="1"/>
    <col min="16" max="16" width="11.00390625" style="144" bestFit="1" customWidth="1"/>
    <col min="17" max="17" width="9.7109375" style="144" bestFit="1" customWidth="1"/>
    <col min="18" max="18" width="11.00390625" style="144" bestFit="1" customWidth="1"/>
    <col min="19" max="19" width="12.57421875" style="144" bestFit="1" customWidth="1"/>
    <col min="20" max="20" width="10.00390625" style="144" bestFit="1" customWidth="1"/>
    <col min="21" max="21" width="8.7109375" style="144" bestFit="1" customWidth="1"/>
    <col min="22" max="23" width="12.57421875" style="144" bestFit="1" customWidth="1"/>
    <col min="24" max="24" width="0.13671875" style="0" customWidth="1"/>
  </cols>
  <sheetData>
    <row r="1" spans="1:23" s="4" customFormat="1" ht="12.75">
      <c r="A1" s="4" t="s">
        <v>456</v>
      </c>
      <c r="B1" s="154"/>
      <c r="C1" s="154"/>
      <c r="D1" s="154"/>
      <c r="E1" s="154"/>
      <c r="F1" s="154"/>
      <c r="G1" s="154" t="s">
        <v>290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3" spans="1:8" ht="17.25" customHeight="1">
      <c r="A3" s="2" t="s">
        <v>133</v>
      </c>
      <c r="B3" s="150" t="s">
        <v>134</v>
      </c>
      <c r="C3" s="147" t="s">
        <v>135</v>
      </c>
      <c r="D3" s="147" t="s">
        <v>136</v>
      </c>
      <c r="E3" s="150" t="s">
        <v>325</v>
      </c>
      <c r="F3" s="150" t="s">
        <v>326</v>
      </c>
      <c r="G3" s="150" t="s">
        <v>298</v>
      </c>
      <c r="H3" s="157"/>
    </row>
    <row r="4" spans="1:22" ht="19.5" customHeight="1">
      <c r="A4" s="2" t="s">
        <v>137</v>
      </c>
      <c r="B4" s="147">
        <f>33634+1527486</f>
        <v>1561120</v>
      </c>
      <c r="C4" s="147"/>
      <c r="D4" s="147">
        <v>47600</v>
      </c>
      <c r="E4" s="149"/>
      <c r="F4" s="149">
        <f aca="true" t="shared" si="0" ref="F4:F10">SUM(B4:E4)</f>
        <v>1608720</v>
      </c>
      <c r="G4" s="147">
        <v>357639</v>
      </c>
      <c r="H4" s="16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8" ht="18.75" customHeight="1">
      <c r="A5" s="2" t="s">
        <v>138</v>
      </c>
      <c r="B5" s="147">
        <v>275053</v>
      </c>
      <c r="C5" s="147"/>
      <c r="D5" s="147"/>
      <c r="E5" s="149"/>
      <c r="F5" s="149">
        <f t="shared" si="0"/>
        <v>275053</v>
      </c>
      <c r="G5" s="147">
        <v>63160</v>
      </c>
      <c r="H5" s="161"/>
    </row>
    <row r="6" spans="1:14" ht="18.75" customHeight="1">
      <c r="A6" s="2" t="s">
        <v>139</v>
      </c>
      <c r="B6" s="147">
        <f>1046119+86673</f>
        <v>1132792</v>
      </c>
      <c r="C6" s="147">
        <v>47600</v>
      </c>
      <c r="D6" s="147"/>
      <c r="E6" s="149">
        <v>1524</v>
      </c>
      <c r="F6" s="149">
        <v>272166</v>
      </c>
      <c r="G6" s="147"/>
      <c r="H6" s="161"/>
      <c r="L6" s="151"/>
      <c r="M6" s="151"/>
      <c r="N6" s="151"/>
    </row>
    <row r="7" spans="1:8" ht="19.5" customHeight="1">
      <c r="A7" s="14" t="s">
        <v>361</v>
      </c>
      <c r="B7" s="147">
        <v>3722887</v>
      </c>
      <c r="C7" s="147"/>
      <c r="D7" s="147"/>
      <c r="E7" s="149"/>
      <c r="F7" s="149">
        <f t="shared" si="0"/>
        <v>3722887</v>
      </c>
      <c r="G7" s="147">
        <v>452345</v>
      </c>
      <c r="H7" s="161"/>
    </row>
    <row r="8" spans="1:8" ht="19.5" customHeight="1">
      <c r="A8" s="14" t="s">
        <v>362</v>
      </c>
      <c r="B8" s="147">
        <v>1638997</v>
      </c>
      <c r="C8" s="147"/>
      <c r="D8" s="147"/>
      <c r="E8" s="149"/>
      <c r="F8" s="149">
        <f t="shared" si="0"/>
        <v>1638997</v>
      </c>
      <c r="G8" s="147">
        <v>188454</v>
      </c>
      <c r="H8" s="161"/>
    </row>
    <row r="9" spans="1:8" ht="19.5" customHeight="1">
      <c r="A9" s="14" t="s">
        <v>327</v>
      </c>
      <c r="B9" s="147"/>
      <c r="C9" s="147"/>
      <c r="D9" s="147"/>
      <c r="E9" s="150">
        <v>58467</v>
      </c>
      <c r="F9" s="149">
        <f t="shared" si="0"/>
        <v>58467</v>
      </c>
      <c r="G9" s="147"/>
      <c r="H9" s="161"/>
    </row>
    <row r="10" spans="1:23" s="4" customFormat="1" ht="20.25" customHeight="1">
      <c r="A10" s="11" t="s">
        <v>140</v>
      </c>
      <c r="B10" s="149">
        <f>SUM(B4:B9)</f>
        <v>8330849</v>
      </c>
      <c r="C10" s="149">
        <f>SUM(C4:C9)</f>
        <v>47600</v>
      </c>
      <c r="D10" s="149">
        <f>SUM(D4:D9)</f>
        <v>47600</v>
      </c>
      <c r="E10" s="149">
        <f>SUM(E4:E9)</f>
        <v>59991</v>
      </c>
      <c r="F10" s="149">
        <f t="shared" si="0"/>
        <v>8486040</v>
      </c>
      <c r="G10" s="149">
        <f>SUM(G4:G9)</f>
        <v>1061598</v>
      </c>
      <c r="H10" s="171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</row>
    <row r="11" spans="1:6" ht="10.5" customHeight="1">
      <c r="A11" s="6"/>
      <c r="B11" s="161"/>
      <c r="C11" s="161"/>
      <c r="D11" s="161"/>
      <c r="E11" s="161"/>
      <c r="F11" s="161"/>
    </row>
    <row r="12" spans="1:23" ht="39" customHeight="1">
      <c r="A12" s="113" t="s">
        <v>75</v>
      </c>
      <c r="B12" s="187" t="s">
        <v>328</v>
      </c>
      <c r="C12" s="187" t="s">
        <v>363</v>
      </c>
      <c r="D12" s="187" t="s">
        <v>364</v>
      </c>
      <c r="E12" s="187" t="s">
        <v>278</v>
      </c>
      <c r="F12" s="187" t="s">
        <v>365</v>
      </c>
      <c r="G12" s="187" t="s">
        <v>366</v>
      </c>
      <c r="H12" s="187" t="s">
        <v>432</v>
      </c>
      <c r="I12" s="188" t="s">
        <v>399</v>
      </c>
      <c r="J12" s="187" t="s">
        <v>329</v>
      </c>
      <c r="K12" s="187" t="s">
        <v>227</v>
      </c>
      <c r="L12" s="181" t="s">
        <v>367</v>
      </c>
      <c r="M12" s="187" t="s">
        <v>368</v>
      </c>
      <c r="N12" s="187" t="s">
        <v>185</v>
      </c>
      <c r="O12" s="187" t="s">
        <v>369</v>
      </c>
      <c r="P12" s="187" t="s">
        <v>370</v>
      </c>
      <c r="Q12" s="187" t="s">
        <v>371</v>
      </c>
      <c r="R12" s="187" t="s">
        <v>400</v>
      </c>
      <c r="S12" s="187" t="s">
        <v>372</v>
      </c>
      <c r="T12" s="187" t="s">
        <v>330</v>
      </c>
      <c r="U12" s="187" t="s">
        <v>373</v>
      </c>
      <c r="V12" s="189" t="s">
        <v>331</v>
      </c>
      <c r="W12" s="189" t="s">
        <v>275</v>
      </c>
    </row>
    <row r="13" spans="1:23" s="138" customFormat="1" ht="15.75" customHeight="1">
      <c r="A13" s="116" t="s">
        <v>220</v>
      </c>
      <c r="B13" s="190"/>
      <c r="C13" s="190"/>
      <c r="D13" s="190"/>
      <c r="E13" s="190"/>
      <c r="F13" s="191"/>
      <c r="G13" s="191"/>
      <c r="H13" s="191"/>
      <c r="I13" s="190"/>
      <c r="J13" s="190"/>
      <c r="K13" s="190"/>
      <c r="L13" s="190"/>
      <c r="M13" s="190"/>
      <c r="N13" s="190">
        <v>6178</v>
      </c>
      <c r="O13" s="190"/>
      <c r="P13" s="190"/>
      <c r="Q13" s="190"/>
      <c r="R13" s="190"/>
      <c r="S13" s="190">
        <v>11476</v>
      </c>
      <c r="T13" s="190"/>
      <c r="U13" s="190"/>
      <c r="V13" s="190">
        <v>4768</v>
      </c>
      <c r="W13" s="182">
        <f aca="true" t="shared" si="1" ref="W13:W31">SUM(B13:V13)</f>
        <v>22422</v>
      </c>
    </row>
    <row r="14" spans="1:23" s="138" customFormat="1" ht="15.75" customHeight="1">
      <c r="A14" s="121" t="s">
        <v>141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>
        <v>49530</v>
      </c>
      <c r="Q14" s="190"/>
      <c r="R14" s="190"/>
      <c r="S14" s="190"/>
      <c r="T14" s="190"/>
      <c r="U14" s="190"/>
      <c r="V14" s="190"/>
      <c r="W14" s="182">
        <f t="shared" si="1"/>
        <v>49530</v>
      </c>
    </row>
    <row r="15" spans="1:23" s="138" customFormat="1" ht="15.75" customHeight="1">
      <c r="A15" s="116" t="s">
        <v>376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>
        <v>43645</v>
      </c>
      <c r="T15" s="190"/>
      <c r="U15" s="190"/>
      <c r="V15" s="190">
        <v>11784</v>
      </c>
      <c r="W15" s="182">
        <f t="shared" si="1"/>
        <v>55429</v>
      </c>
    </row>
    <row r="16" spans="1:23" s="138" customFormat="1" ht="16.5" customHeight="1">
      <c r="A16" s="121" t="s">
        <v>142</v>
      </c>
      <c r="B16" s="190"/>
      <c r="C16" s="190"/>
      <c r="D16" s="190"/>
      <c r="E16" s="190">
        <v>23840</v>
      </c>
      <c r="F16" s="190"/>
      <c r="G16" s="190"/>
      <c r="H16" s="190"/>
      <c r="I16" s="190">
        <v>41800</v>
      </c>
      <c r="J16" s="190">
        <f>26880+45000</f>
        <v>71880</v>
      </c>
      <c r="K16" s="190">
        <v>108746</v>
      </c>
      <c r="L16" s="190">
        <v>13891</v>
      </c>
      <c r="M16" s="190">
        <v>87249</v>
      </c>
      <c r="N16" s="190">
        <v>286</v>
      </c>
      <c r="O16" s="190"/>
      <c r="P16" s="190"/>
      <c r="Q16" s="190"/>
      <c r="R16" s="190">
        <v>643931</v>
      </c>
      <c r="S16" s="190">
        <v>510102</v>
      </c>
      <c r="T16" s="190">
        <v>25227</v>
      </c>
      <c r="U16" s="190"/>
      <c r="V16" s="190">
        <f>131100+319000</f>
        <v>450100</v>
      </c>
      <c r="W16" s="182">
        <f t="shared" si="1"/>
        <v>1977052</v>
      </c>
    </row>
    <row r="17" spans="1:23" s="138" customFormat="1" ht="15.75" customHeight="1">
      <c r="A17" s="121" t="s">
        <v>143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>
        <v>654439</v>
      </c>
      <c r="M17" s="190"/>
      <c r="N17" s="190"/>
      <c r="O17" s="190"/>
      <c r="P17" s="190"/>
      <c r="Q17" s="190"/>
      <c r="R17" s="190"/>
      <c r="S17" s="190"/>
      <c r="T17" s="190"/>
      <c r="U17" s="190"/>
      <c r="V17" s="190">
        <v>164684</v>
      </c>
      <c r="W17" s="182">
        <f t="shared" si="1"/>
        <v>819123</v>
      </c>
    </row>
    <row r="18" spans="1:23" s="138" customFormat="1" ht="15.75" customHeight="1">
      <c r="A18" s="116" t="s">
        <v>332</v>
      </c>
      <c r="B18" s="190"/>
      <c r="C18" s="190"/>
      <c r="D18" s="190">
        <v>34945</v>
      </c>
      <c r="E18" s="190"/>
      <c r="F18" s="190">
        <v>56884</v>
      </c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>
        <v>24792</v>
      </c>
      <c r="W18" s="182">
        <f t="shared" si="1"/>
        <v>116621</v>
      </c>
    </row>
    <row r="19" spans="1:23" s="138" customFormat="1" ht="15.75" customHeight="1">
      <c r="A19" s="121" t="s">
        <v>144</v>
      </c>
      <c r="B19" s="190">
        <v>490199</v>
      </c>
      <c r="C19" s="190"/>
      <c r="D19" s="190"/>
      <c r="E19" s="190">
        <v>6153</v>
      </c>
      <c r="F19" s="190">
        <v>168750</v>
      </c>
      <c r="G19" s="190">
        <v>4712</v>
      </c>
      <c r="H19" s="190"/>
      <c r="I19" s="190">
        <v>34570</v>
      </c>
      <c r="J19" s="190"/>
      <c r="K19" s="190"/>
      <c r="L19" s="190">
        <v>29172</v>
      </c>
      <c r="M19" s="190"/>
      <c r="N19" s="190">
        <v>4862</v>
      </c>
      <c r="O19" s="190"/>
      <c r="P19" s="190">
        <v>18520</v>
      </c>
      <c r="Q19" s="190"/>
      <c r="R19" s="190">
        <v>320000</v>
      </c>
      <c r="S19" s="190">
        <v>755126</v>
      </c>
      <c r="T19" s="190">
        <v>38657</v>
      </c>
      <c r="U19" s="190"/>
      <c r="V19" s="190">
        <v>407789</v>
      </c>
      <c r="W19" s="182">
        <f t="shared" si="1"/>
        <v>2278510</v>
      </c>
    </row>
    <row r="20" spans="1:23" s="138" customFormat="1" ht="16.5" customHeight="1">
      <c r="A20" s="121" t="s">
        <v>139</v>
      </c>
      <c r="B20" s="190"/>
      <c r="C20" s="190"/>
      <c r="D20" s="190"/>
      <c r="E20" s="190">
        <v>2812</v>
      </c>
      <c r="F20" s="190">
        <v>173537</v>
      </c>
      <c r="G20" s="190">
        <v>15591</v>
      </c>
      <c r="H20" s="190"/>
      <c r="I20" s="190">
        <v>4016</v>
      </c>
      <c r="J20" s="190"/>
      <c r="K20" s="190">
        <v>38830</v>
      </c>
      <c r="L20" s="190"/>
      <c r="M20" s="190"/>
      <c r="N20" s="190"/>
      <c r="O20" s="190"/>
      <c r="P20" s="190">
        <v>17125</v>
      </c>
      <c r="Q20" s="190"/>
      <c r="R20" s="190"/>
      <c r="S20" s="190">
        <v>33094</v>
      </c>
      <c r="T20" s="190"/>
      <c r="U20" s="190"/>
      <c r="V20" s="190">
        <v>69004</v>
      </c>
      <c r="W20" s="182">
        <f t="shared" si="1"/>
        <v>354009</v>
      </c>
    </row>
    <row r="21" spans="1:23" s="138" customFormat="1" ht="16.5" customHeight="1">
      <c r="A21" s="121" t="s">
        <v>374</v>
      </c>
      <c r="B21" s="190"/>
      <c r="C21" s="190"/>
      <c r="D21" s="190">
        <v>385622</v>
      </c>
      <c r="E21" s="190"/>
      <c r="F21" s="190"/>
      <c r="G21" s="190">
        <v>105000</v>
      </c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>
        <v>132469</v>
      </c>
      <c r="W21" s="182">
        <f t="shared" si="1"/>
        <v>623091</v>
      </c>
    </row>
    <row r="22" spans="1:23" s="138" customFormat="1" ht="17.25" customHeight="1" hidden="1">
      <c r="A22" s="116" t="s">
        <v>375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82">
        <f t="shared" si="1"/>
        <v>0</v>
      </c>
    </row>
    <row r="23" spans="1:23" s="138" customFormat="1" ht="17.25" customHeight="1">
      <c r="A23" s="116" t="s">
        <v>410</v>
      </c>
      <c r="B23" s="190"/>
      <c r="C23" s="190"/>
      <c r="D23" s="190"/>
      <c r="E23" s="190"/>
      <c r="F23" s="190"/>
      <c r="G23" s="190">
        <v>105000</v>
      </c>
      <c r="H23" s="190"/>
      <c r="I23" s="190"/>
      <c r="J23" s="190"/>
      <c r="K23" s="190"/>
      <c r="L23" s="190"/>
      <c r="M23" s="190"/>
      <c r="N23" s="190"/>
      <c r="O23" s="190"/>
      <c r="P23" s="190">
        <v>770000</v>
      </c>
      <c r="Q23" s="190"/>
      <c r="R23" s="190"/>
      <c r="S23" s="190"/>
      <c r="T23" s="190"/>
      <c r="U23" s="190"/>
      <c r="V23" s="190">
        <v>236250</v>
      </c>
      <c r="W23" s="182">
        <f t="shared" si="1"/>
        <v>1111250</v>
      </c>
    </row>
    <row r="24" spans="1:23" s="138" customFormat="1" ht="17.25" customHeight="1">
      <c r="A24" s="116" t="s">
        <v>377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>
        <v>23211</v>
      </c>
      <c r="L24" s="190">
        <v>23636</v>
      </c>
      <c r="M24" s="190">
        <v>2906</v>
      </c>
      <c r="N24" s="190">
        <v>286</v>
      </c>
      <c r="O24" s="190"/>
      <c r="P24" s="190">
        <v>10346</v>
      </c>
      <c r="Q24" s="190"/>
      <c r="R24" s="190"/>
      <c r="S24" s="190"/>
      <c r="T24" s="190"/>
      <c r="U24" s="190"/>
      <c r="V24" s="190">
        <v>15669</v>
      </c>
      <c r="W24" s="182">
        <f t="shared" si="1"/>
        <v>76054</v>
      </c>
    </row>
    <row r="25" spans="1:23" s="138" customFormat="1" ht="16.5" customHeight="1">
      <c r="A25" s="116" t="s">
        <v>193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82">
        <f t="shared" si="1"/>
        <v>0</v>
      </c>
    </row>
    <row r="26" spans="1:23" s="138" customFormat="1" ht="16.5" customHeight="1">
      <c r="A26" s="116" t="s">
        <v>327</v>
      </c>
      <c r="B26" s="190">
        <v>13749</v>
      </c>
      <c r="C26" s="190"/>
      <c r="D26" s="190"/>
      <c r="E26" s="190"/>
      <c r="F26" s="190"/>
      <c r="G26" s="190"/>
      <c r="H26" s="190"/>
      <c r="I26" s="190">
        <v>5516</v>
      </c>
      <c r="J26" s="190"/>
      <c r="K26" s="190">
        <v>16555</v>
      </c>
      <c r="L26" s="190">
        <v>46767</v>
      </c>
      <c r="M26" s="190"/>
      <c r="N26" s="190">
        <v>4004</v>
      </c>
      <c r="O26" s="190"/>
      <c r="P26" s="190"/>
      <c r="Q26" s="190"/>
      <c r="R26" s="190"/>
      <c r="S26" s="190">
        <v>25000</v>
      </c>
      <c r="T26" s="190"/>
      <c r="U26" s="190"/>
      <c r="V26" s="190">
        <v>43519</v>
      </c>
      <c r="W26" s="182">
        <f t="shared" si="1"/>
        <v>155110</v>
      </c>
    </row>
    <row r="27" spans="1:23" s="138" customFormat="1" ht="17.25" customHeight="1">
      <c r="A27" s="121" t="s">
        <v>145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>
        <v>2283</v>
      </c>
      <c r="M27" s="190"/>
      <c r="N27" s="190">
        <v>572</v>
      </c>
      <c r="O27" s="190"/>
      <c r="P27" s="190"/>
      <c r="Q27" s="190"/>
      <c r="R27" s="190"/>
      <c r="S27" s="190"/>
      <c r="T27" s="190"/>
      <c r="U27" s="190"/>
      <c r="V27" s="190">
        <v>727</v>
      </c>
      <c r="W27" s="182">
        <f t="shared" si="1"/>
        <v>3582</v>
      </c>
    </row>
    <row r="28" spans="1:23" s="138" customFormat="1" ht="17.25" customHeight="1">
      <c r="A28" s="116" t="s">
        <v>431</v>
      </c>
      <c r="B28" s="190"/>
      <c r="C28" s="190"/>
      <c r="D28" s="190"/>
      <c r="E28" s="190"/>
      <c r="F28" s="190"/>
      <c r="G28" s="190"/>
      <c r="H28" s="190">
        <v>6283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>
        <v>1696</v>
      </c>
      <c r="W28" s="182">
        <f t="shared" si="1"/>
        <v>7979</v>
      </c>
    </row>
    <row r="29" spans="1:23" s="138" customFormat="1" ht="17.25" customHeight="1">
      <c r="A29" s="116" t="s">
        <v>433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>
        <v>889</v>
      </c>
      <c r="T29" s="190"/>
      <c r="U29" s="190"/>
      <c r="V29" s="190"/>
      <c r="W29" s="182">
        <f t="shared" si="1"/>
        <v>889</v>
      </c>
    </row>
    <row r="30" spans="1:23" s="138" customFormat="1" ht="17.25" customHeight="1">
      <c r="A30" s="121" t="s">
        <v>378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>
        <v>9604</v>
      </c>
      <c r="M30" s="190">
        <v>36915</v>
      </c>
      <c r="N30" s="190">
        <v>12315</v>
      </c>
      <c r="O30" s="190"/>
      <c r="P30" s="190"/>
      <c r="Q30" s="190"/>
      <c r="R30" s="190"/>
      <c r="S30" s="190"/>
      <c r="T30" s="190"/>
      <c r="U30" s="190"/>
      <c r="V30" s="190"/>
      <c r="W30" s="182">
        <f t="shared" si="1"/>
        <v>58834</v>
      </c>
    </row>
    <row r="31" spans="1:23" s="138" customFormat="1" ht="19.5" customHeight="1">
      <c r="A31" s="117" t="s">
        <v>140</v>
      </c>
      <c r="B31" s="182">
        <f>SUM(B13:B30)</f>
        <v>503948</v>
      </c>
      <c r="C31" s="182">
        <f aca="true" t="shared" si="2" ref="C31:V31">SUM(C13:C30)</f>
        <v>0</v>
      </c>
      <c r="D31" s="182">
        <f t="shared" si="2"/>
        <v>420567</v>
      </c>
      <c r="E31" s="182">
        <f t="shared" si="2"/>
        <v>32805</v>
      </c>
      <c r="F31" s="182">
        <f t="shared" si="2"/>
        <v>399171</v>
      </c>
      <c r="G31" s="182">
        <f t="shared" si="2"/>
        <v>230303</v>
      </c>
      <c r="H31" s="182">
        <f t="shared" si="2"/>
        <v>6283</v>
      </c>
      <c r="I31" s="182">
        <f t="shared" si="2"/>
        <v>85902</v>
      </c>
      <c r="J31" s="182">
        <f t="shared" si="2"/>
        <v>71880</v>
      </c>
      <c r="K31" s="182">
        <f t="shared" si="2"/>
        <v>187342</v>
      </c>
      <c r="L31" s="182">
        <f t="shared" si="2"/>
        <v>779792</v>
      </c>
      <c r="M31" s="182">
        <f t="shared" si="2"/>
        <v>127070</v>
      </c>
      <c r="N31" s="182">
        <f t="shared" si="2"/>
        <v>28503</v>
      </c>
      <c r="O31" s="182">
        <f t="shared" si="2"/>
        <v>0</v>
      </c>
      <c r="P31" s="182">
        <f t="shared" si="2"/>
        <v>865521</v>
      </c>
      <c r="Q31" s="182">
        <f t="shared" si="2"/>
        <v>0</v>
      </c>
      <c r="R31" s="182">
        <f t="shared" si="2"/>
        <v>963931</v>
      </c>
      <c r="S31" s="182">
        <f>SUM(S13:S30)</f>
        <v>1379332</v>
      </c>
      <c r="T31" s="182">
        <f t="shared" si="2"/>
        <v>63884</v>
      </c>
      <c r="U31" s="182">
        <f t="shared" si="2"/>
        <v>0</v>
      </c>
      <c r="V31" s="182">
        <f t="shared" si="2"/>
        <v>1563251</v>
      </c>
      <c r="W31" s="182">
        <f t="shared" si="1"/>
        <v>7709485</v>
      </c>
    </row>
    <row r="32" spans="1:23" s="138" customFormat="1" ht="12.75">
      <c r="A32" s="121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</row>
    <row r="34" spans="1:23" ht="12.75">
      <c r="A34" s="6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40.28125" style="25" bestFit="1" customWidth="1"/>
    <col min="3" max="3" width="16.28125" style="151" bestFit="1" customWidth="1"/>
    <col min="4" max="4" width="13.7109375" style="151" bestFit="1" customWidth="1"/>
    <col min="5" max="5" width="14.28125" style="151" bestFit="1" customWidth="1"/>
    <col min="6" max="16384" width="9.140625" style="25" customWidth="1"/>
  </cols>
  <sheetData>
    <row r="1" spans="1:3" ht="15">
      <c r="A1" s="4" t="s">
        <v>457</v>
      </c>
      <c r="C1" s="172"/>
    </row>
    <row r="2" spans="1:3" ht="15" customHeight="1">
      <c r="A2" s="229" t="s">
        <v>65</v>
      </c>
      <c r="B2" s="229"/>
      <c r="C2" s="229"/>
    </row>
    <row r="3" spans="1:3" ht="15">
      <c r="A3" s="27"/>
      <c r="C3" s="151" t="s">
        <v>48</v>
      </c>
    </row>
    <row r="4" spans="1:3" ht="15">
      <c r="A4" s="27"/>
      <c r="C4" s="172"/>
    </row>
    <row r="5" spans="1:3" ht="15">
      <c r="A5" s="27"/>
      <c r="B5" s="112" t="s">
        <v>290</v>
      </c>
      <c r="C5" s="172"/>
    </row>
    <row r="6" spans="1:5" ht="12.75">
      <c r="A6" s="11" t="s">
        <v>16</v>
      </c>
      <c r="B6" s="11" t="s">
        <v>1</v>
      </c>
      <c r="C6" s="192" t="s">
        <v>66</v>
      </c>
      <c r="D6" s="193" t="s">
        <v>434</v>
      </c>
      <c r="E6" s="193" t="s">
        <v>419</v>
      </c>
    </row>
    <row r="7" spans="1:5" ht="12.75">
      <c r="A7" s="14"/>
      <c r="B7" s="14"/>
      <c r="C7" s="194"/>
      <c r="D7" s="150"/>
      <c r="E7" s="150"/>
    </row>
    <row r="8" spans="1:5" ht="12.75">
      <c r="A8" s="14" t="s">
        <v>67</v>
      </c>
      <c r="B8" s="11" t="s">
        <v>64</v>
      </c>
      <c r="C8" s="194"/>
      <c r="D8" s="150"/>
      <c r="E8" s="150"/>
    </row>
    <row r="9" spans="1:5" ht="12.75">
      <c r="A9" s="14" t="s">
        <v>3</v>
      </c>
      <c r="B9" s="14" t="s">
        <v>2</v>
      </c>
      <c r="C9" s="194">
        <v>1770291</v>
      </c>
      <c r="D9" s="150">
        <v>1770291</v>
      </c>
      <c r="E9" s="150">
        <v>1319054</v>
      </c>
    </row>
    <row r="10" spans="1:5" ht="12.75">
      <c r="A10" s="14" t="s">
        <v>4</v>
      </c>
      <c r="B10" s="14" t="s">
        <v>234</v>
      </c>
      <c r="C10" s="194">
        <v>11410000</v>
      </c>
      <c r="D10" s="150">
        <v>12320736</v>
      </c>
      <c r="E10" s="150">
        <v>5968561</v>
      </c>
    </row>
    <row r="11" spans="1:5" ht="12.75">
      <c r="A11" s="14" t="s">
        <v>9</v>
      </c>
      <c r="B11" s="92" t="s">
        <v>254</v>
      </c>
      <c r="C11" s="194">
        <v>28252581</v>
      </c>
      <c r="D11" s="150">
        <v>41278644</v>
      </c>
      <c r="E11" s="150">
        <v>21909585</v>
      </c>
    </row>
    <row r="12" spans="1:5" ht="12.75">
      <c r="A12" s="14" t="s">
        <v>10</v>
      </c>
      <c r="B12" s="14" t="s">
        <v>279</v>
      </c>
      <c r="C12" s="194">
        <v>0</v>
      </c>
      <c r="D12" s="150"/>
      <c r="E12" s="150"/>
    </row>
    <row r="13" spans="1:5" ht="12.75">
      <c r="A13" s="14" t="s">
        <v>68</v>
      </c>
      <c r="B13" s="14" t="s">
        <v>117</v>
      </c>
      <c r="C13" s="194">
        <v>170000</v>
      </c>
      <c r="D13" s="150">
        <v>170000</v>
      </c>
      <c r="E13" s="150">
        <v>37000</v>
      </c>
    </row>
    <row r="14" spans="1:5" ht="12.75">
      <c r="A14" s="14" t="s">
        <v>69</v>
      </c>
      <c r="B14" s="14" t="s">
        <v>255</v>
      </c>
      <c r="C14" s="194">
        <v>34740012</v>
      </c>
      <c r="D14" s="150">
        <v>33959023</v>
      </c>
      <c r="E14" s="150">
        <v>33959023</v>
      </c>
    </row>
    <row r="15" spans="1:5" ht="12.75">
      <c r="A15" s="14" t="s">
        <v>12</v>
      </c>
      <c r="B15" s="14" t="s">
        <v>280</v>
      </c>
      <c r="C15" s="194">
        <v>0</v>
      </c>
      <c r="D15" s="150"/>
      <c r="E15" s="150"/>
    </row>
    <row r="16" spans="1:5" ht="12.75">
      <c r="A16" s="14" t="s">
        <v>96</v>
      </c>
      <c r="B16" s="14" t="s">
        <v>281</v>
      </c>
      <c r="C16" s="194">
        <v>1140000</v>
      </c>
      <c r="D16" s="150">
        <v>5640290</v>
      </c>
      <c r="E16" s="150">
        <v>16242290</v>
      </c>
    </row>
    <row r="17" spans="1:5" ht="12.75">
      <c r="A17" s="14" t="s">
        <v>98</v>
      </c>
      <c r="B17" s="14" t="s">
        <v>282</v>
      </c>
      <c r="C17" s="194">
        <v>0</v>
      </c>
      <c r="D17" s="150"/>
      <c r="E17" s="150"/>
    </row>
    <row r="18" spans="1:5" ht="12.75">
      <c r="A18" s="14" t="s">
        <v>99</v>
      </c>
      <c r="B18" s="14" t="s">
        <v>288</v>
      </c>
      <c r="C18" s="194">
        <v>0</v>
      </c>
      <c r="D18" s="150"/>
      <c r="E18" s="150"/>
    </row>
    <row r="19" spans="1:5" ht="12.75">
      <c r="A19" s="14"/>
      <c r="B19" s="11" t="s">
        <v>44</v>
      </c>
      <c r="C19" s="192">
        <f>SUM(C9:C18)</f>
        <v>77482884</v>
      </c>
      <c r="D19" s="192">
        <f>SUM(D9:D18)</f>
        <v>95138984</v>
      </c>
      <c r="E19" s="192">
        <f>SUM(E9:E18)</f>
        <v>79435513</v>
      </c>
    </row>
    <row r="20" spans="1:5" ht="12.75">
      <c r="A20" s="14"/>
      <c r="B20" s="14"/>
      <c r="C20" s="194"/>
      <c r="D20" s="150"/>
      <c r="E20" s="150"/>
    </row>
    <row r="21" spans="1:5" ht="12.75">
      <c r="A21" s="14" t="s">
        <v>41</v>
      </c>
      <c r="B21" s="11" t="s">
        <v>70</v>
      </c>
      <c r="C21" s="194"/>
      <c r="D21" s="150"/>
      <c r="E21" s="150"/>
    </row>
    <row r="22" spans="1:5" ht="12.75">
      <c r="A22" s="14" t="s">
        <v>3</v>
      </c>
      <c r="B22" s="14" t="s">
        <v>13</v>
      </c>
      <c r="C22" s="192">
        <f>3922883+775300+2277016+5742463+604456+400000</f>
        <v>13722118</v>
      </c>
      <c r="D22" s="150">
        <v>21062638</v>
      </c>
      <c r="E22" s="150">
        <v>8486040</v>
      </c>
    </row>
    <row r="23" spans="1:5" ht="12.75">
      <c r="A23" s="14" t="s">
        <v>4</v>
      </c>
      <c r="B23" s="14" t="s">
        <v>71</v>
      </c>
      <c r="C23" s="192">
        <f>1097457+170566+500944+644972+81602</f>
        <v>2495541</v>
      </c>
      <c r="D23" s="150">
        <v>3248853</v>
      </c>
      <c r="E23" s="150">
        <v>1333764</v>
      </c>
    </row>
    <row r="24" spans="1:5" ht="12.75">
      <c r="A24" s="14" t="s">
        <v>9</v>
      </c>
      <c r="B24" s="14" t="s">
        <v>14</v>
      </c>
      <c r="C24" s="192">
        <f>2474900+1802600+317500+830250+710870+12700+571500+1270000+1651000+146050+101600+2324150+100000+127000+100</f>
        <v>12440220</v>
      </c>
      <c r="D24" s="150">
        <v>14996720</v>
      </c>
      <c r="E24" s="150">
        <v>7709485</v>
      </c>
    </row>
    <row r="25" spans="1:5" ht="12.75">
      <c r="A25" s="14" t="s">
        <v>10</v>
      </c>
      <c r="B25" s="14" t="s">
        <v>40</v>
      </c>
      <c r="C25" s="192">
        <f>4033000+471960</f>
        <v>4504960</v>
      </c>
      <c r="D25" s="150">
        <v>4504960</v>
      </c>
      <c r="E25" s="150">
        <v>1098040</v>
      </c>
    </row>
    <row r="26" spans="1:5" ht="12.75">
      <c r="A26" s="14" t="s">
        <v>68</v>
      </c>
      <c r="B26" s="14" t="s">
        <v>121</v>
      </c>
      <c r="C26" s="192">
        <v>70000</v>
      </c>
      <c r="D26" s="150">
        <v>135000</v>
      </c>
      <c r="E26" s="150">
        <v>59425</v>
      </c>
    </row>
    <row r="27" spans="1:5" ht="12.75">
      <c r="A27" s="14" t="s">
        <v>69</v>
      </c>
      <c r="B27" s="14" t="s">
        <v>123</v>
      </c>
      <c r="C27" s="192">
        <f>1315170+25000+3276000+174000+157000+2192000+104000+353970</f>
        <v>7597140</v>
      </c>
      <c r="D27" s="150">
        <v>8442646</v>
      </c>
      <c r="E27" s="150">
        <v>5115462</v>
      </c>
    </row>
    <row r="28" spans="1:5" ht="12.75">
      <c r="A28" s="14" t="s">
        <v>12</v>
      </c>
      <c r="B28" s="14" t="s">
        <v>116</v>
      </c>
      <c r="C28" s="194">
        <v>0</v>
      </c>
      <c r="D28" s="150"/>
      <c r="E28" s="150"/>
    </row>
    <row r="29" spans="1:5" ht="12.75">
      <c r="A29" s="14" t="s">
        <v>96</v>
      </c>
      <c r="B29" s="14" t="s">
        <v>20</v>
      </c>
      <c r="C29" s="192">
        <v>9298030</v>
      </c>
      <c r="D29" s="150">
        <v>96858</v>
      </c>
      <c r="E29" s="150"/>
    </row>
    <row r="30" spans="1:5" ht="12.75">
      <c r="A30" s="14" t="s">
        <v>98</v>
      </c>
      <c r="B30" s="14" t="s">
        <v>299</v>
      </c>
      <c r="C30" s="194">
        <v>0</v>
      </c>
      <c r="D30" s="150"/>
      <c r="E30" s="150"/>
    </row>
    <row r="31" spans="1:5" ht="12.75">
      <c r="A31" s="14" t="s">
        <v>99</v>
      </c>
      <c r="B31" s="14" t="s">
        <v>350</v>
      </c>
      <c r="C31" s="194">
        <v>0</v>
      </c>
      <c r="D31" s="150"/>
      <c r="E31" s="150"/>
    </row>
    <row r="32" spans="1:5" ht="12.75">
      <c r="A32" s="14" t="s">
        <v>100</v>
      </c>
      <c r="B32" s="14" t="s">
        <v>21</v>
      </c>
      <c r="C32" s="194">
        <f>8333190+12126715+5000000</f>
        <v>25459905</v>
      </c>
      <c r="D32" s="150">
        <v>30160195</v>
      </c>
      <c r="E32" s="150">
        <v>21183689</v>
      </c>
    </row>
    <row r="33" spans="1:5" ht="12.75">
      <c r="A33" s="14" t="s">
        <v>236</v>
      </c>
      <c r="B33" s="14" t="s">
        <v>163</v>
      </c>
      <c r="C33" s="161">
        <v>1894970</v>
      </c>
      <c r="D33" s="150">
        <v>12491114</v>
      </c>
      <c r="E33" s="150">
        <v>11784431</v>
      </c>
    </row>
    <row r="34" spans="1:5" ht="12.75">
      <c r="A34" s="14" t="s">
        <v>101</v>
      </c>
      <c r="B34" s="14" t="s">
        <v>283</v>
      </c>
      <c r="C34" s="194">
        <v>0</v>
      </c>
      <c r="D34" s="150"/>
      <c r="E34" s="150"/>
    </row>
    <row r="35" spans="1:5" ht="12.75">
      <c r="A35" s="14"/>
      <c r="B35" s="11" t="s">
        <v>72</v>
      </c>
      <c r="C35" s="149">
        <f>SUM(C22:C34)</f>
        <v>77482884</v>
      </c>
      <c r="D35" s="149">
        <f>SUM(D22:D34)</f>
        <v>95138984</v>
      </c>
      <c r="E35" s="149">
        <f>SUM(E22:E34)</f>
        <v>56770336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5.421875" style="0" customWidth="1"/>
    <col min="3" max="3" width="13.7109375" style="0" bestFit="1" customWidth="1"/>
    <col min="4" max="4" width="14.140625" style="0" bestFit="1" customWidth="1"/>
  </cols>
  <sheetData>
    <row r="1" spans="2:3" ht="12.75">
      <c r="B1" s="4" t="s">
        <v>458</v>
      </c>
      <c r="C1" t="s">
        <v>22</v>
      </c>
    </row>
    <row r="2" ht="12.75">
      <c r="B2" s="4" t="s">
        <v>76</v>
      </c>
    </row>
    <row r="3" ht="12.75">
      <c r="B3" s="25"/>
    </row>
    <row r="4" ht="12.75">
      <c r="B4" s="25" t="s">
        <v>290</v>
      </c>
    </row>
    <row r="5" spans="3:4" ht="12.75">
      <c r="C5" s="4"/>
      <c r="D5" s="4"/>
    </row>
    <row r="6" ht="12.75">
      <c r="C6" s="45" t="s">
        <v>333</v>
      </c>
    </row>
    <row r="7" spans="1:4" ht="12.75">
      <c r="A7" s="11" t="s">
        <v>16</v>
      </c>
      <c r="B7" s="23" t="s">
        <v>126</v>
      </c>
      <c r="C7" s="11" t="s">
        <v>127</v>
      </c>
      <c r="D7" s="11" t="s">
        <v>435</v>
      </c>
    </row>
    <row r="8" spans="1:4" ht="12.75">
      <c r="A8" s="14" t="s">
        <v>3</v>
      </c>
      <c r="B8" s="14" t="s">
        <v>401</v>
      </c>
      <c r="C8" s="150">
        <v>1800000</v>
      </c>
      <c r="D8" s="147"/>
    </row>
    <row r="9" spans="1:4" ht="12.75">
      <c r="A9" s="14" t="s">
        <v>4</v>
      </c>
      <c r="B9" s="14" t="s">
        <v>402</v>
      </c>
      <c r="C9" s="150">
        <v>6533190</v>
      </c>
      <c r="D9" s="147"/>
    </row>
    <row r="10" spans="1:4" ht="12.75">
      <c r="A10" s="14" t="s">
        <v>9</v>
      </c>
      <c r="B10" s="14" t="s">
        <v>403</v>
      </c>
      <c r="C10" s="150">
        <v>3122715</v>
      </c>
      <c r="D10" s="147"/>
    </row>
    <row r="11" spans="1:4" ht="12.75">
      <c r="A11" s="14" t="s">
        <v>10</v>
      </c>
      <c r="B11" s="14" t="s">
        <v>404</v>
      </c>
      <c r="C11" s="150">
        <v>6500000</v>
      </c>
      <c r="D11" s="147"/>
    </row>
    <row r="12" spans="1:4" ht="12.75">
      <c r="A12" s="14" t="s">
        <v>68</v>
      </c>
      <c r="B12" s="14" t="s">
        <v>405</v>
      </c>
      <c r="C12" s="150">
        <v>1200000</v>
      </c>
      <c r="D12" s="147">
        <v>7410641</v>
      </c>
    </row>
    <row r="13" spans="1:4" ht="12.75">
      <c r="A13" s="14" t="s">
        <v>69</v>
      </c>
      <c r="B13" s="14" t="s">
        <v>406</v>
      </c>
      <c r="C13" s="150">
        <v>1304000</v>
      </c>
      <c r="D13" s="147">
        <v>13049148</v>
      </c>
    </row>
    <row r="14" spans="1:4" ht="12.75">
      <c r="A14" s="14" t="s">
        <v>12</v>
      </c>
      <c r="B14" s="14" t="s">
        <v>407</v>
      </c>
      <c r="C14" s="150">
        <v>5000000</v>
      </c>
      <c r="D14" s="147"/>
    </row>
    <row r="15" spans="1:4" ht="12.75">
      <c r="A15" s="14" t="s">
        <v>96</v>
      </c>
      <c r="B15" s="14" t="s">
        <v>436</v>
      </c>
      <c r="C15" s="150"/>
      <c r="D15" s="147">
        <v>723900</v>
      </c>
    </row>
    <row r="16" spans="1:4" ht="12.75">
      <c r="A16" s="14" t="s">
        <v>98</v>
      </c>
      <c r="B16" s="14" t="s">
        <v>437</v>
      </c>
      <c r="C16" s="150"/>
      <c r="D16" s="147">
        <v>301501</v>
      </c>
    </row>
    <row r="17" spans="1:4" ht="12.75">
      <c r="A17" s="14" t="s">
        <v>22</v>
      </c>
      <c r="B17" s="11" t="s">
        <v>31</v>
      </c>
      <c r="C17" s="195">
        <f>SUM(C8:C15)</f>
        <v>25459905</v>
      </c>
      <c r="D17" s="195">
        <f>SUM(D8:D16)</f>
        <v>21485190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25" customWidth="1"/>
    <col min="2" max="2" width="30.28125" style="25" customWidth="1"/>
    <col min="3" max="3" width="19.28125" style="25" bestFit="1" customWidth="1"/>
    <col min="4" max="4" width="15.28125" style="25" bestFit="1" customWidth="1"/>
    <col min="5" max="16384" width="9.140625" style="25" customWidth="1"/>
  </cols>
  <sheetData>
    <row r="1" spans="2:3" ht="12.75">
      <c r="B1" s="4" t="s">
        <v>459</v>
      </c>
      <c r="C1" s="25" t="s">
        <v>108</v>
      </c>
    </row>
    <row r="2" spans="2:3" ht="12.75">
      <c r="B2" s="4" t="s">
        <v>109</v>
      </c>
      <c r="C2" s="4"/>
    </row>
    <row r="4" spans="2:7" ht="12.75">
      <c r="B4" s="25" t="s">
        <v>290</v>
      </c>
      <c r="D4" s="4"/>
      <c r="E4" s="4"/>
      <c r="F4" s="4"/>
      <c r="G4" s="4"/>
    </row>
    <row r="5" spans="2:7" ht="12.75">
      <c r="B5" s="4"/>
      <c r="C5" s="4"/>
      <c r="D5" s="4"/>
      <c r="E5" s="4"/>
      <c r="F5" s="4"/>
      <c r="G5" s="4"/>
    </row>
    <row r="6" ht="12.75">
      <c r="C6" s="46" t="s">
        <v>333</v>
      </c>
    </row>
    <row r="7" spans="1:4" ht="12.75">
      <c r="A7" s="11" t="s">
        <v>16</v>
      </c>
      <c r="B7" s="11" t="s">
        <v>110</v>
      </c>
      <c r="C7" s="23" t="s">
        <v>111</v>
      </c>
      <c r="D7" s="14" t="s">
        <v>419</v>
      </c>
    </row>
    <row r="8" spans="1:4" ht="12.75">
      <c r="A8" s="14" t="s">
        <v>3</v>
      </c>
      <c r="B8" s="139" t="s">
        <v>358</v>
      </c>
      <c r="C8" s="196">
        <f>311000</f>
        <v>311000</v>
      </c>
      <c r="D8" s="150">
        <f>5800+267717+250000+15740</f>
        <v>539257</v>
      </c>
    </row>
    <row r="9" spans="1:4" ht="12.75">
      <c r="A9" s="14"/>
      <c r="B9" s="137" t="s">
        <v>408</v>
      </c>
      <c r="C9" s="196">
        <v>1500000</v>
      </c>
      <c r="D9" s="150"/>
    </row>
    <row r="10" spans="1:4" ht="12.75">
      <c r="A10" s="14"/>
      <c r="B10" s="137" t="s">
        <v>407</v>
      </c>
      <c r="C10" s="196"/>
      <c r="D10" s="150">
        <v>1950000</v>
      </c>
    </row>
    <row r="11" spans="1:4" ht="12.75">
      <c r="A11" s="14"/>
      <c r="B11" s="137" t="s">
        <v>437</v>
      </c>
      <c r="C11" s="196"/>
      <c r="D11" s="150">
        <f>70200+858000+100050+165480+45050+321260+3637000+730000</f>
        <v>5927040</v>
      </c>
    </row>
    <row r="12" spans="1:4" ht="12.75">
      <c r="A12" s="14"/>
      <c r="B12" s="137" t="s">
        <v>438</v>
      </c>
      <c r="C12" s="196"/>
      <c r="D12" s="150">
        <f>1000000+250005</f>
        <v>1250005</v>
      </c>
    </row>
    <row r="13" spans="1:4" ht="12.75">
      <c r="A13" s="14"/>
      <c r="B13" s="139" t="s">
        <v>359</v>
      </c>
      <c r="C13" s="197">
        <f>83970</f>
        <v>83970</v>
      </c>
      <c r="D13" s="150">
        <v>1880727</v>
      </c>
    </row>
    <row r="14" spans="2:4" ht="12.75">
      <c r="B14" s="140" t="s">
        <v>11</v>
      </c>
      <c r="C14" s="198">
        <f>SUM(C8:C13)</f>
        <v>1894970</v>
      </c>
      <c r="D14" s="220">
        <f>SUM(D8:D13)</f>
        <v>11547029</v>
      </c>
    </row>
    <row r="16" ht="12.75">
      <c r="B16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Körjegyzőségm, 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Felhasználó</cp:lastModifiedBy>
  <cp:lastPrinted>2017-09-07T14:34:46Z</cp:lastPrinted>
  <dcterms:created xsi:type="dcterms:W3CDTF">2004-05-26T08:30:06Z</dcterms:created>
  <dcterms:modified xsi:type="dcterms:W3CDTF">2018-10-15T12:33:01Z</dcterms:modified>
  <cp:category/>
  <cp:version/>
  <cp:contentType/>
  <cp:contentStatus/>
</cp:coreProperties>
</file>