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8220" firstSheet="1" activeTab="8"/>
  </bookViews>
  <sheets>
    <sheet name="Összefoglaló" sheetId="45" r:id="rId1"/>
    <sheet name="1.Onbe" sheetId="35" r:id="rId2"/>
    <sheet name="2.Norm" sheetId="39" r:id="rId3"/>
    <sheet name="3.Onki" sheetId="36" r:id="rId4"/>
    <sheet name="4.Önk.kiad" sheetId="37" r:id="rId5"/>
    <sheet name="5.Beruházás" sheetId="40" r:id="rId6"/>
    <sheet name="6.Mérleg" sheetId="28" r:id="rId7"/>
    <sheet name="7.Létszám" sheetId="34" r:id="rId8"/>
    <sheet name="8.Felújítás" sheetId="46" r:id="rId9"/>
  </sheets>
  <definedNames>
    <definedName name="_4._sz._sor_részletezése">#REF!</definedName>
    <definedName name="_xlnm.Print_Titles" localSheetId="1">'1.Onbe'!$5:$7</definedName>
    <definedName name="_xlnm.Print_Titles" localSheetId="3">'3.Onki'!$5:$7</definedName>
    <definedName name="_xlnm.Print_Titles" localSheetId="4">'4.Önk.kiad'!$4:$7</definedName>
    <definedName name="_xlnm.Print_Titles" localSheetId="5">'5.Beruházás'!$5:$7</definedName>
    <definedName name="_xlnm.Print_Titles" localSheetId="7">'7.Létszám'!$5:$5</definedName>
    <definedName name="_xlnm.Print_Titles" localSheetId="8">'8.Felújítás'!$5:$7</definedName>
    <definedName name="_xlnm.Print_Titles" localSheetId="0">Összefoglaló!$6:$8</definedName>
    <definedName name="_xlnm.Print_Area" localSheetId="1">'1.Onbe'!$A$1:$L$42</definedName>
    <definedName name="_xlnm.Print_Area" localSheetId="2">'2.Norm'!$A$1:$D$22</definedName>
    <definedName name="_xlnm.Print_Area" localSheetId="3">'3.Onki'!$A$1:$L$25</definedName>
    <definedName name="_xlnm.Print_Area" localSheetId="4">'4.Önk.kiad'!$A$1:$L$112</definedName>
    <definedName name="_xlnm.Print_Area" localSheetId="5">'5.Beruházás'!$A$1:$K$16</definedName>
    <definedName name="_xlnm.Print_Area" localSheetId="6">'6.Mérleg'!$A$1:$I$38</definedName>
    <definedName name="_xlnm.Print_Area" localSheetId="7">'7.Létszám'!$A$1:$G$8</definedName>
    <definedName name="_xlnm.Print_Area" localSheetId="8">'8.Felújítás'!$A$1:$K$13</definedName>
    <definedName name="_xlnm.Print_Area" localSheetId="0">Összefoglaló!$A$1:$E$55</definedName>
  </definedNames>
  <calcPr calcId="125725" fullCalcOnLoad="1"/>
</workbook>
</file>

<file path=xl/calcChain.xml><?xml version="1.0" encoding="utf-8"?>
<calcChain xmlns="http://schemas.openxmlformats.org/spreadsheetml/2006/main">
  <c r="E25" i="45"/>
  <c r="K13" i="36"/>
  <c r="L13"/>
  <c r="I12" i="28"/>
  <c r="K9" i="36"/>
  <c r="L91" i="37"/>
  <c r="K91"/>
  <c r="J91"/>
  <c r="G91"/>
  <c r="I91"/>
  <c r="L90"/>
  <c r="H11" i="28"/>
  <c r="K90" i="37"/>
  <c r="K95"/>
  <c r="H90"/>
  <c r="H91"/>
  <c r="L92"/>
  <c r="L97"/>
  <c r="L114"/>
  <c r="K92"/>
  <c r="J92"/>
  <c r="I92"/>
  <c r="I97"/>
  <c r="H92"/>
  <c r="L78"/>
  <c r="K78"/>
  <c r="J78"/>
  <c r="I78"/>
  <c r="H78"/>
  <c r="G78"/>
  <c r="G77"/>
  <c r="G76"/>
  <c r="K9" i="46"/>
  <c r="I9"/>
  <c r="H9"/>
  <c r="G9"/>
  <c r="J8"/>
  <c r="J9"/>
  <c r="I16" i="28"/>
  <c r="J11" i="40"/>
  <c r="J12"/>
  <c r="I15" i="28"/>
  <c r="I19" s="1"/>
  <c r="J10" i="40"/>
  <c r="J9"/>
  <c r="J8"/>
  <c r="H12"/>
  <c r="L88" i="37"/>
  <c r="K88"/>
  <c r="J88"/>
  <c r="I88"/>
  <c r="G88"/>
  <c r="H88"/>
  <c r="L83"/>
  <c r="K83"/>
  <c r="J83"/>
  <c r="I83"/>
  <c r="H83"/>
  <c r="G83"/>
  <c r="L72"/>
  <c r="K72"/>
  <c r="J72"/>
  <c r="I72"/>
  <c r="G72"/>
  <c r="H72"/>
  <c r="L67"/>
  <c r="K67"/>
  <c r="J67"/>
  <c r="I67"/>
  <c r="H67"/>
  <c r="L62"/>
  <c r="K62"/>
  <c r="J62"/>
  <c r="I62"/>
  <c r="H62"/>
  <c r="G62"/>
  <c r="L57"/>
  <c r="K57"/>
  <c r="J57"/>
  <c r="G57"/>
  <c r="I57"/>
  <c r="H57"/>
  <c r="L52"/>
  <c r="K52"/>
  <c r="J52"/>
  <c r="I52"/>
  <c r="H52"/>
  <c r="G52"/>
  <c r="L47"/>
  <c r="K47"/>
  <c r="J47"/>
  <c r="I47"/>
  <c r="H47"/>
  <c r="G47"/>
  <c r="L42"/>
  <c r="K42"/>
  <c r="J42"/>
  <c r="I42"/>
  <c r="H42"/>
  <c r="L37"/>
  <c r="K37"/>
  <c r="J37"/>
  <c r="I37"/>
  <c r="H37"/>
  <c r="G37"/>
  <c r="L32"/>
  <c r="K32"/>
  <c r="J32"/>
  <c r="I32"/>
  <c r="G32"/>
  <c r="H32"/>
  <c r="L27"/>
  <c r="K27"/>
  <c r="J27"/>
  <c r="I27"/>
  <c r="H27"/>
  <c r="G27"/>
  <c r="L22"/>
  <c r="K22"/>
  <c r="J22"/>
  <c r="I22"/>
  <c r="H22"/>
  <c r="G22"/>
  <c r="L17"/>
  <c r="K17"/>
  <c r="J17"/>
  <c r="J93"/>
  <c r="I17"/>
  <c r="H17"/>
  <c r="L12"/>
  <c r="L93"/>
  <c r="K12"/>
  <c r="K93"/>
  <c r="J12"/>
  <c r="I12"/>
  <c r="I93"/>
  <c r="H12"/>
  <c r="H93"/>
  <c r="L96"/>
  <c r="K96"/>
  <c r="J96"/>
  <c r="G96"/>
  <c r="I96"/>
  <c r="H96"/>
  <c r="G106"/>
  <c r="G101"/>
  <c r="G86"/>
  <c r="G81"/>
  <c r="G70"/>
  <c r="G65"/>
  <c r="G60"/>
  <c r="G55"/>
  <c r="G50"/>
  <c r="G45"/>
  <c r="G40"/>
  <c r="G35"/>
  <c r="G30"/>
  <c r="G25"/>
  <c r="G20"/>
  <c r="G15"/>
  <c r="G11"/>
  <c r="G10"/>
  <c r="J13" i="36"/>
  <c r="J9"/>
  <c r="J8"/>
  <c r="J20"/>
  <c r="J25"/>
  <c r="L23"/>
  <c r="L18"/>
  <c r="L17"/>
  <c r="L16"/>
  <c r="J21"/>
  <c r="J15"/>
  <c r="J10"/>
  <c r="J11" i="35"/>
  <c r="L11"/>
  <c r="L10"/>
  <c r="L9"/>
  <c r="L40"/>
  <c r="L36"/>
  <c r="E24" i="28"/>
  <c r="L24" i="35"/>
  <c r="L23"/>
  <c r="L22"/>
  <c r="L21"/>
  <c r="L19"/>
  <c r="L15"/>
  <c r="L14"/>
  <c r="E8" i="28"/>
  <c r="L18" i="35"/>
  <c r="L17"/>
  <c r="L16"/>
  <c r="L13"/>
  <c r="L12"/>
  <c r="J38"/>
  <c r="J35"/>
  <c r="J27"/>
  <c r="J26"/>
  <c r="J20"/>
  <c r="J15"/>
  <c r="J14"/>
  <c r="J10"/>
  <c r="J9"/>
  <c r="J8"/>
  <c r="J32"/>
  <c r="E54" i="45"/>
  <c r="E48"/>
  <c r="E43"/>
  <c r="E55"/>
  <c r="E56"/>
  <c r="K97" i="37"/>
  <c r="K114"/>
  <c r="J97"/>
  <c r="J114"/>
  <c r="H97"/>
  <c r="G66"/>
  <c r="F7" i="34"/>
  <c r="F6"/>
  <c r="H12" i="28"/>
  <c r="E17"/>
  <c r="E16"/>
  <c r="E10"/>
  <c r="D24"/>
  <c r="D23"/>
  <c r="D29"/>
  <c r="D17"/>
  <c r="D16"/>
  <c r="D10"/>
  <c r="K12" i="40"/>
  <c r="I12"/>
  <c r="G12"/>
  <c r="H15" i="28"/>
  <c r="H19" s="1"/>
  <c r="G82" i="37"/>
  <c r="G80"/>
  <c r="I39"/>
  <c r="I90"/>
  <c r="J39"/>
  <c r="I64"/>
  <c r="J64"/>
  <c r="L95"/>
  <c r="G85"/>
  <c r="G87"/>
  <c r="H64"/>
  <c r="J59"/>
  <c r="J54"/>
  <c r="J49"/>
  <c r="G49"/>
  <c r="J44"/>
  <c r="H39"/>
  <c r="J34"/>
  <c r="J29"/>
  <c r="J24"/>
  <c r="J19"/>
  <c r="J14"/>
  <c r="J9"/>
  <c r="J90"/>
  <c r="H9"/>
  <c r="E23" i="28"/>
  <c r="E29" s="1"/>
  <c r="I9" i="36"/>
  <c r="I8"/>
  <c r="I20"/>
  <c r="I25"/>
  <c r="H9"/>
  <c r="G9"/>
  <c r="H24" i="35"/>
  <c r="H11"/>
  <c r="H35"/>
  <c r="G35"/>
  <c r="G34"/>
  <c r="H38"/>
  <c r="H34"/>
  <c r="G38"/>
  <c r="K38"/>
  <c r="I38"/>
  <c r="L35"/>
  <c r="L34"/>
  <c r="K35"/>
  <c r="K34"/>
  <c r="I35"/>
  <c r="I34"/>
  <c r="I27"/>
  <c r="D15" i="28"/>
  <c r="D19" s="1"/>
  <c r="I11" i="35"/>
  <c r="I10"/>
  <c r="I9"/>
  <c r="D20" i="39"/>
  <c r="D17"/>
  <c r="D15"/>
  <c r="D9"/>
  <c r="D22"/>
  <c r="H18" i="28"/>
  <c r="L15" i="36"/>
  <c r="H29" i="28"/>
  <c r="I21" i="36"/>
  <c r="I15"/>
  <c r="I10"/>
  <c r="K21"/>
  <c r="K15"/>
  <c r="K10"/>
  <c r="K8"/>
  <c r="K20"/>
  <c r="K25"/>
  <c r="K27" i="35"/>
  <c r="K26"/>
  <c r="K20"/>
  <c r="K15"/>
  <c r="K14"/>
  <c r="K8"/>
  <c r="K32"/>
  <c r="K10"/>
  <c r="K9"/>
  <c r="I26"/>
  <c r="I20"/>
  <c r="D9" i="28"/>
  <c r="I15" i="35"/>
  <c r="I14"/>
  <c r="D8" i="28"/>
  <c r="F11" i="40"/>
  <c r="F10"/>
  <c r="F9"/>
  <c r="G102" i="37"/>
  <c r="G107"/>
  <c r="G71"/>
  <c r="G69"/>
  <c r="G64"/>
  <c r="G61"/>
  <c r="G59"/>
  <c r="G56"/>
  <c r="G54"/>
  <c r="G51"/>
  <c r="G46"/>
  <c r="G44"/>
  <c r="G41"/>
  <c r="G39"/>
  <c r="G36"/>
  <c r="G34"/>
  <c r="G31"/>
  <c r="G29"/>
  <c r="G26"/>
  <c r="G24"/>
  <c r="G21"/>
  <c r="G19"/>
  <c r="G16"/>
  <c r="G14"/>
  <c r="H20" i="35"/>
  <c r="G20"/>
  <c r="H21" i="36"/>
  <c r="G21"/>
  <c r="H15"/>
  <c r="G15"/>
  <c r="H10"/>
  <c r="H8"/>
  <c r="H20"/>
  <c r="H25"/>
  <c r="G10"/>
  <c r="G8"/>
  <c r="G20"/>
  <c r="G25"/>
  <c r="G27" i="35"/>
  <c r="G26"/>
  <c r="L27"/>
  <c r="E15" i="28"/>
  <c r="E19"/>
  <c r="H27" i="35"/>
  <c r="H26"/>
  <c r="H15"/>
  <c r="H14"/>
  <c r="H8"/>
  <c r="H32"/>
  <c r="G15"/>
  <c r="G14"/>
  <c r="H10"/>
  <c r="H9"/>
  <c r="G10"/>
  <c r="G9"/>
  <c r="G8"/>
  <c r="G32"/>
  <c r="C8" i="34"/>
  <c r="D8"/>
  <c r="E8"/>
  <c r="F8"/>
  <c r="G108" i="37"/>
  <c r="G105"/>
  <c r="L26" i="35"/>
  <c r="I18" i="28"/>
  <c r="L10" i="36"/>
  <c r="I23" i="28"/>
  <c r="I29" s="1"/>
  <c r="G103" i="37"/>
  <c r="G100"/>
  <c r="H7" i="28"/>
  <c r="L113" i="37"/>
  <c r="F9" i="46"/>
  <c r="F8" i="40"/>
  <c r="F12"/>
  <c r="G67" i="37"/>
  <c r="G42"/>
  <c r="H114"/>
  <c r="L21" i="36"/>
  <c r="J34" i="35"/>
  <c r="L38"/>
  <c r="L20"/>
  <c r="E9" i="28"/>
  <c r="I95" i="37"/>
  <c r="I113"/>
  <c r="H8" i="28"/>
  <c r="G42" i="35"/>
  <c r="G26" i="36"/>
  <c r="G33" i="35"/>
  <c r="E7" i="28"/>
  <c r="E13" s="1"/>
  <c r="L8" i="35"/>
  <c r="L32"/>
  <c r="I8" i="28"/>
  <c r="I98" i="37"/>
  <c r="I115"/>
  <c r="H9" i="28"/>
  <c r="J95" i="37"/>
  <c r="J113"/>
  <c r="J42" i="35"/>
  <c r="J33"/>
  <c r="J26" i="36"/>
  <c r="K98" i="37"/>
  <c r="K115"/>
  <c r="I10" i="28"/>
  <c r="I9"/>
  <c r="J115" i="37"/>
  <c r="J98"/>
  <c r="G90"/>
  <c r="G97"/>
  <c r="I114"/>
  <c r="H33" i="35"/>
  <c r="H42"/>
  <c r="H26" i="36"/>
  <c r="K42" i="35"/>
  <c r="K26" i="36"/>
  <c r="K33" i="35"/>
  <c r="D7" i="28"/>
  <c r="D13"/>
  <c r="I8" i="35"/>
  <c r="I32"/>
  <c r="H98" i="37"/>
  <c r="H115"/>
  <c r="G93"/>
  <c r="I7" i="28"/>
  <c r="L98" i="37"/>
  <c r="L115"/>
  <c r="I11" i="28"/>
  <c r="I13" s="1"/>
  <c r="G92" i="37"/>
  <c r="G114"/>
  <c r="L9" i="36"/>
  <c r="L8"/>
  <c r="L20"/>
  <c r="L25"/>
  <c r="G17" i="37"/>
  <c r="G9"/>
  <c r="H10" i="28"/>
  <c r="H13" s="1"/>
  <c r="H95" i="37"/>
  <c r="K113"/>
  <c r="G12"/>
  <c r="L33" i="35"/>
  <c r="L42"/>
  <c r="I33"/>
  <c r="I42"/>
  <c r="I26" i="36"/>
  <c r="L26"/>
  <c r="G115" i="37"/>
  <c r="G95"/>
  <c r="G113"/>
  <c r="H113"/>
  <c r="G98"/>
  <c r="L43" i="35"/>
  <c r="I20" i="28" l="1"/>
  <c r="D33"/>
  <c r="D20"/>
  <c r="H30"/>
  <c r="H39" s="1"/>
  <c r="D32"/>
  <c r="H20"/>
  <c r="H37"/>
  <c r="E20"/>
  <c r="E32"/>
  <c r="E33"/>
  <c r="I30"/>
  <c r="I39" s="1"/>
  <c r="I38"/>
  <c r="E31" l="1"/>
  <c r="E34" s="1"/>
  <c r="E35" s="1"/>
  <c r="E36" s="1"/>
  <c r="E30"/>
  <c r="D30"/>
  <c r="D31"/>
  <c r="D34" s="1"/>
  <c r="D35" s="1"/>
  <c r="D36" s="1"/>
  <c r="H38"/>
  <c r="I37"/>
  <c r="D39" l="1"/>
  <c r="D37"/>
  <c r="D38"/>
  <c r="E39"/>
  <c r="E38"/>
  <c r="E37"/>
</calcChain>
</file>

<file path=xl/sharedStrings.xml><?xml version="1.0" encoding="utf-8"?>
<sst xmlns="http://schemas.openxmlformats.org/spreadsheetml/2006/main" count="543" uniqueCount="272">
  <si>
    <t>MINDÖSSZESEN:</t>
  </si>
  <si>
    <t>Cím</t>
  </si>
  <si>
    <t>1.</t>
  </si>
  <si>
    <t>2.</t>
  </si>
  <si>
    <t>3.</t>
  </si>
  <si>
    <t>4.</t>
  </si>
  <si>
    <t>Gépjárműadó</t>
  </si>
  <si>
    <t>5.</t>
  </si>
  <si>
    <t>6.</t>
  </si>
  <si>
    <t>7.</t>
  </si>
  <si>
    <t>Önkormányzati hivatal működésének támogatása</t>
  </si>
  <si>
    <t>Zöldterület-gazdálkodással kapcsolatos feladatok ellátásának támogatása</t>
  </si>
  <si>
    <t>Közvilágítás fenntartásának támogatása</t>
  </si>
  <si>
    <t>Közutak fenntartásának támogatása</t>
  </si>
  <si>
    <t>Település-üzemeltetéshez kapcsolódó feladatellátás támogatása</t>
  </si>
  <si>
    <t>A települési önkormányzatok kulturális feladatainak támogatása</t>
  </si>
  <si>
    <t xml:space="preserve">Cím  </t>
  </si>
  <si>
    <t>Általános tartalék</t>
  </si>
  <si>
    <t>A</t>
  </si>
  <si>
    <t>B</t>
  </si>
  <si>
    <t>C</t>
  </si>
  <si>
    <t>D</t>
  </si>
  <si>
    <t>E</t>
  </si>
  <si>
    <t>F</t>
  </si>
  <si>
    <t>G</t>
  </si>
  <si>
    <t>Alcím</t>
  </si>
  <si>
    <t>Közvilágítás</t>
  </si>
  <si>
    <t xml:space="preserve"> - Beruházások</t>
  </si>
  <si>
    <t>H</t>
  </si>
  <si>
    <t>I</t>
  </si>
  <si>
    <t>Előir. csop. szám</t>
  </si>
  <si>
    <t>Kie-melt előir. szám</t>
  </si>
  <si>
    <t>Közhatalmi bevételek</t>
  </si>
  <si>
    <t>Iparűzési adó</t>
  </si>
  <si>
    <t>Egyéb pótlékok, bírságok</t>
  </si>
  <si>
    <t>Felhalmozási bevételek</t>
  </si>
  <si>
    <t>Költségvetési bevételek összesen</t>
  </si>
  <si>
    <t>Költségvetési egyenleg összege:</t>
  </si>
  <si>
    <t>Finanszírozási bevételek</t>
  </si>
  <si>
    <t>Bevételi főösszeg</t>
  </si>
  <si>
    <t xml:space="preserve"> - Felújítások</t>
  </si>
  <si>
    <t>Finanszírozási kiadások</t>
  </si>
  <si>
    <t>Kiadási főösszeg</t>
  </si>
  <si>
    <t>adatok eFt-ban</t>
  </si>
  <si>
    <t>Megnevezés</t>
  </si>
  <si>
    <t>Működési bevételek</t>
  </si>
  <si>
    <t>Összesen</t>
  </si>
  <si>
    <t>Ellátottak pénzbeli juttatásai</t>
  </si>
  <si>
    <t>KIMUTATÁS</t>
  </si>
  <si>
    <t>Módosítás</t>
  </si>
  <si>
    <t>Megjegyzés</t>
  </si>
  <si>
    <t>ÖSSZESEN</t>
  </si>
  <si>
    <t>Céltartalékok</t>
  </si>
  <si>
    <t>Működési céltartalékok</t>
  </si>
  <si>
    <t>Felhalmozási céltartalékok</t>
  </si>
  <si>
    <t>Működési finanszírozási kiadások</t>
  </si>
  <si>
    <t>Felhalmozási finanszírozási kiadások</t>
  </si>
  <si>
    <t>MŰKÖDÉSI KÖLTSÉGVETÉSI BEVÉTELEK</t>
  </si>
  <si>
    <t>MŰKÖDÉSI KÖLTSÉGVETÉSI KIADÁSOK</t>
  </si>
  <si>
    <t>Működési célú támogatások államháztartáson belülről</t>
  </si>
  <si>
    <t>Személyi juttatások</t>
  </si>
  <si>
    <t>Munkaadókat terhelő járulékok és szociális hozzájárulási adó</t>
  </si>
  <si>
    <t>Dologi kiadások</t>
  </si>
  <si>
    <t>Működési célú átvett pénzeszközök</t>
  </si>
  <si>
    <t>Egyéb működési kiadások</t>
  </si>
  <si>
    <t>FELHALMOZÁSI KÖLTSÉGVETÉSI BEVÉTELEK</t>
  </si>
  <si>
    <t>FELHALMOZÁSI KÖLTSÉGVETÉSI KIADÁSOK</t>
  </si>
  <si>
    <t>Felhalmozási célú támogatások államháztartáson belülről</t>
  </si>
  <si>
    <t>Felhalmozási célú átvett pénzeszközök</t>
  </si>
  <si>
    <t>MŰKÖDÉSI FINANSZÍROZÁSI BEVÉTELEK</t>
  </si>
  <si>
    <t>MŰKÖDÉSI FINANSZÍROZÁSI KIADÁSOK</t>
  </si>
  <si>
    <t>Hosszú lejáratú hitel felvétele</t>
  </si>
  <si>
    <t>Hosszú lejáratú hitel tőkeösszegének törlesztése</t>
  </si>
  <si>
    <t>Rövid lejáratú hitel felvétele</t>
  </si>
  <si>
    <t>Rövid lejáratú hitel tőkeösszegének törlesztése</t>
  </si>
  <si>
    <t>FELHALMOZÁSI FINANSZÍROZÁSI BEVÉTELEK</t>
  </si>
  <si>
    <t>FELHALMOZÁSI FINANSZÍROZÁSI KIADÁSOK</t>
  </si>
  <si>
    <t>Működési bevételek aránya %-ban</t>
  </si>
  <si>
    <t>Működési kiadások aránya %-ban</t>
  </si>
  <si>
    <t>Felhalmozási bevételek aránya %-ban</t>
  </si>
  <si>
    <t>Felhalmozási kiadások aránya %-ban</t>
  </si>
  <si>
    <t>I.</t>
  </si>
  <si>
    <t>Köztemető fenntartással kapcs.feladatok támogatása</t>
  </si>
  <si>
    <t xml:space="preserve">   info: Beszámítás összege</t>
  </si>
  <si>
    <t>Működési költségvetési bevételek</t>
  </si>
  <si>
    <t>J</t>
  </si>
  <si>
    <t>K</t>
  </si>
  <si>
    <t>Felhalmozási költségvetési bevételek</t>
  </si>
  <si>
    <t>Működési költségvetési kiadások</t>
  </si>
  <si>
    <t>Felhalmozási költségvetési kiadások</t>
  </si>
  <si>
    <t>Munk.a. terh. jár. és szoc.hj.adó</t>
  </si>
  <si>
    <t>Ellátottak pénzbeli. juttatásai</t>
  </si>
  <si>
    <t>Beruházási kiadások</t>
  </si>
  <si>
    <t>Működési célú támogatások Áht-on belülről</t>
  </si>
  <si>
    <t>Felhalmozási célú támogatások Áht-on belülről</t>
  </si>
  <si>
    <t>Talajterhelési díj</t>
  </si>
  <si>
    <t>Adók</t>
  </si>
  <si>
    <t>Egyéb felhalmozási célú kiadások</t>
  </si>
  <si>
    <t>2016. évi előirányzat</t>
  </si>
  <si>
    <t>Működési költségvetési bevételek összesen</t>
  </si>
  <si>
    <t>Működési költségvetési kiadások összesen</t>
  </si>
  <si>
    <t>Felújítási kiadások</t>
  </si>
  <si>
    <t>Felhalmozási költségvetési bevételek összesen</t>
  </si>
  <si>
    <t>Felhalmozási költségvetési kiadások összesen</t>
  </si>
  <si>
    <t>Költségvetési kiadások összesen</t>
  </si>
  <si>
    <t>Finanszírozási bevételek összesen</t>
  </si>
  <si>
    <t>Finanszírozási kiadások összesen</t>
  </si>
  <si>
    <t>ÖSSZES BEVÉTEL</t>
  </si>
  <si>
    <t>ÖSSZES KIADÁS</t>
  </si>
  <si>
    <t>Feladatellátás jellege*</t>
  </si>
  <si>
    <t>* Feladatellátás jellege:</t>
  </si>
  <si>
    <t>K= Magyarország helyi önkormányzatairól szóló 2011. évi CLXXXIX. törvény 13. § (1) bekezdése szerinti kötelező feladatok</t>
  </si>
  <si>
    <t>NK= Önkormányzat által önként vállalt feladatok</t>
  </si>
  <si>
    <t>Önkormányzatok működési támogatásai</t>
  </si>
  <si>
    <t>Egyéb működési célú támogatások bevételei</t>
  </si>
  <si>
    <t>Önkormányzatok felhalmozási támogatásai</t>
  </si>
  <si>
    <t>Egyéb felhalmozási célú támogatások bevételei</t>
  </si>
  <si>
    <t>Működési hitelfelvétel</t>
  </si>
  <si>
    <t>Beruházási hitelfelvétel</t>
  </si>
  <si>
    <t xml:space="preserve"> - Egyéb felhalmozási célú kiadások</t>
  </si>
  <si>
    <t>Ebből: Önkormányzat által ellátott kötelező feladatok összesen:</t>
  </si>
  <si>
    <t>Ebből: Önkormányzat által ellátott önként vállalt feladatok összesen:</t>
  </si>
  <si>
    <t>Önkormányzati költségvetési kiadások</t>
  </si>
  <si>
    <t>Á= Állami (államigazgatási) feladatok</t>
  </si>
  <si>
    <t>Közfoglalkoztatás</t>
  </si>
  <si>
    <t>1</t>
  </si>
  <si>
    <t>Költségvetési egyenleg összege</t>
  </si>
  <si>
    <t>MINDÖSSZESEN</t>
  </si>
  <si>
    <t>Finanszírozási kiadásokkal korrigált egyenleg</t>
  </si>
  <si>
    <t>2015. évi engedélyezett létszám             módosított (1)</t>
  </si>
  <si>
    <t>Működési célú tartalék</t>
  </si>
  <si>
    <t>Felhalmozási célú tartalék</t>
  </si>
  <si>
    <t>A települési önkormányzatok szociális feladatainak egyéb támogatása</t>
  </si>
  <si>
    <t>1. A települési önkormányzatok működésének támogatása</t>
  </si>
  <si>
    <t>Működési célú költségvetési támogatások és kiegészítő támogatások</t>
  </si>
  <si>
    <t>2015. évi eredeti előirányzat</t>
  </si>
  <si>
    <t>eredeti előirányzat</t>
  </si>
  <si>
    <t>Teljes           költség</t>
  </si>
  <si>
    <t>ebből: működési</t>
  </si>
  <si>
    <t>ebből: felhalmozási</t>
  </si>
  <si>
    <t>Egyéb működési célú kiadások</t>
  </si>
  <si>
    <t>Belső finanszírozásra szolgáló előző évek költségvetési maradványával korrigált egyenleg</t>
  </si>
  <si>
    <t>Ebből: Önkormányzat által ellátott állami (államigazgatási) feladatok összesen:</t>
  </si>
  <si>
    <t>Működési célú költségvetési maradvány igénybevétele</t>
  </si>
  <si>
    <t>Felhalmozási célú költségvetési maradvány igénybevétele</t>
  </si>
  <si>
    <t>Helyi önkormányzatok működésének általános és ágazati feladataihoz kapcsolódó támogatás</t>
  </si>
  <si>
    <t xml:space="preserve">A működés során keletkező egyéb bevételek </t>
  </si>
  <si>
    <t>Szolgáltatások, közvetített szolgáltatások ellenértéke</t>
  </si>
  <si>
    <t>Tulajdonosi bevételek</t>
  </si>
  <si>
    <t>ÁFA bevételek és visszatérülések</t>
  </si>
  <si>
    <t>2016. évi eredeti előirányzat</t>
  </si>
  <si>
    <t>Államháztartáson belüli megelőlegezések</t>
  </si>
  <si>
    <t xml:space="preserve"> - Államháztartáson belüli megelőlegezések visszafizetése</t>
  </si>
  <si>
    <t>2016. utáni javaslat</t>
  </si>
  <si>
    <t>költségvetési bevételei és kiadásai 2016. évben</t>
  </si>
  <si>
    <t>Eredeti előirányzat</t>
  </si>
  <si>
    <t xml:space="preserve">Eredeti előirányzat </t>
  </si>
  <si>
    <t>Költségvetési maradvány</t>
  </si>
  <si>
    <t>Államháztartáson belüli megelőlegezések visszafizetése</t>
  </si>
  <si>
    <t>a 2016. évi engedélyezett létszámról</t>
  </si>
  <si>
    <t>2016. évi engedélyezett létszám</t>
  </si>
  <si>
    <t>2016. év</t>
  </si>
  <si>
    <t>Költségvetési hiány belső finanszírozására szolgáló bevételek</t>
  </si>
  <si>
    <t>Költségvetési hiány külső finanszírozására szolgáló bevételek</t>
  </si>
  <si>
    <t>Külső finanszírozásra szolgáló költségvetési bevételek összegével korrigált hiány</t>
  </si>
  <si>
    <t>Előterjesztés 1.  melléklete</t>
  </si>
  <si>
    <t>ÖSSZEFOGLALÓ TÁBLA</t>
  </si>
  <si>
    <t>bevételi és kiadási előirányzatainak módosításáról</t>
  </si>
  <si>
    <t xml:space="preserve">                </t>
  </si>
  <si>
    <t>BEVÉTELEK</t>
  </si>
  <si>
    <t>Működési célú támogatása Áht.-on belülről</t>
  </si>
  <si>
    <t>BEVÉTELEK ÖSSZESEN:</t>
  </si>
  <si>
    <t>II.</t>
  </si>
  <si>
    <t>KIADÁSOK</t>
  </si>
  <si>
    <t>KIADÁSOK ÖSSZESEN:</t>
  </si>
  <si>
    <t xml:space="preserve">módosítás - </t>
  </si>
  <si>
    <t>módosított előirányzat (1)</t>
  </si>
  <si>
    <t>módosítás</t>
  </si>
  <si>
    <t>2016. évi módosított előirányzat (1)</t>
  </si>
  <si>
    <t>2015. évi                tény</t>
  </si>
  <si>
    <t>2015. évi             tény</t>
  </si>
  <si>
    <t>Jogcím</t>
  </si>
  <si>
    <t>adatok Ft-ban</t>
  </si>
  <si>
    <t>2. I.1.a)</t>
  </si>
  <si>
    <t>2. I.1.ba.)</t>
  </si>
  <si>
    <t>2. I.1.bb.)</t>
  </si>
  <si>
    <t>2. I.1.bc.)</t>
  </si>
  <si>
    <t>2. I.1.bd.)</t>
  </si>
  <si>
    <t>2. I.1.b)</t>
  </si>
  <si>
    <t>2. I.1.c)</t>
  </si>
  <si>
    <t>Falugondnoki, vagy tanyagondnoki támogatások</t>
  </si>
  <si>
    <t>2. Szociális, gyermekjóléti és gyermekétkezetési feladatok támogatása</t>
  </si>
  <si>
    <t>2. III.2.</t>
  </si>
  <si>
    <t>2. III.3.e)</t>
  </si>
  <si>
    <t>3. Települési önkormányzatok kulturális feladatainak támogatása</t>
  </si>
  <si>
    <t>2. IV.1.d)</t>
  </si>
  <si>
    <t>Szápár Község Önkormányzatának</t>
  </si>
  <si>
    <t>bérkompenzáció</t>
  </si>
  <si>
    <t>Szápár Község Önkormányzata</t>
  </si>
  <si>
    <t>Kormányzati funkció</t>
  </si>
  <si>
    <t>011130.</t>
  </si>
  <si>
    <t>Önkormányzatok és önk.hivatalok jogalkotó és ált. igazgatási tevékenysége</t>
  </si>
  <si>
    <t>013320.</t>
  </si>
  <si>
    <t>Köztemető -fenntartás és működtetés</t>
  </si>
  <si>
    <t>013350.</t>
  </si>
  <si>
    <t>045160.</t>
  </si>
  <si>
    <t>Közutak, hidak, alagutak üzemeltetése és fenntartása</t>
  </si>
  <si>
    <t>064010.</t>
  </si>
  <si>
    <t>066010.</t>
  </si>
  <si>
    <t>Zöldterület-kezelés</t>
  </si>
  <si>
    <t>066020.</t>
  </si>
  <si>
    <t>Város-, községgazdálkodási egyéb szolgáltatások</t>
  </si>
  <si>
    <t>072111.</t>
  </si>
  <si>
    <t>Háziorvosi alapellátás</t>
  </si>
  <si>
    <t>082044.</t>
  </si>
  <si>
    <t>Könyvtári szolgáltatások</t>
  </si>
  <si>
    <t>082092.</t>
  </si>
  <si>
    <t>Közművelődés - hagyományos közösségi kulturális értékek gondozása</t>
  </si>
  <si>
    <t>041233.</t>
  </si>
  <si>
    <t>Hosszabb időtartamú közfoglalkoztatás</t>
  </si>
  <si>
    <t>107055.</t>
  </si>
  <si>
    <t>Falugondnoki, tanyagondnoki szolgáltatás</t>
  </si>
  <si>
    <t>Egyéb szociális pénzbeli és természetbeni ellátások, támogatások</t>
  </si>
  <si>
    <t>107060.</t>
  </si>
  <si>
    <t>Kisértékű tárgyi eszköz - háziorvosi alapell.</t>
  </si>
  <si>
    <t>Kisértékű tárgyi eszköz - könyvtári szolg.</t>
  </si>
  <si>
    <t>BERUHÁZÁSI KIADÁSOK ÖSSZESEN</t>
  </si>
  <si>
    <t>Szápár Község Önkormányzatának működési és felhalmozási</t>
  </si>
  <si>
    <t>2016. évi engedélyezett létszám (1)</t>
  </si>
  <si>
    <t>módosítás - ágazati pótlék</t>
  </si>
  <si>
    <t>módosítás - átcsoportosítás</t>
  </si>
  <si>
    <t>közfoglalkoztatás</t>
  </si>
  <si>
    <t>ágazati pótlék</t>
  </si>
  <si>
    <t>módosítás - közfoglalkoztatás</t>
  </si>
  <si>
    <t>5-7.</t>
  </si>
  <si>
    <t>8.</t>
  </si>
  <si>
    <t>-Államháztartáson belüli megelőlegezések (közfoglalkoztatáshoz kapcsolódó)</t>
  </si>
  <si>
    <t>-Közcélú és közhasznú foglalkoztatás támogatás</t>
  </si>
  <si>
    <t>-Átcsoportosítás ellátottak pénzbeli juttatásaira</t>
  </si>
  <si>
    <t>Az önkormányzati vagyonnal való gazdálkodással kapcs.fel. (szolgálati lakás)</t>
  </si>
  <si>
    <t>módosítás - bérkompenzáció</t>
  </si>
  <si>
    <t>Államháztartáson belüli szervezetek támogatása</t>
  </si>
  <si>
    <t>Államháztartásin kívüli szervezetek támogatása</t>
  </si>
  <si>
    <t>Kisértékű tárgyi eszköz - közfoglalkoztatás</t>
  </si>
  <si>
    <t>Kisértékű tárgyi eszköz - falugondnoki szolg.</t>
  </si>
  <si>
    <t>Helyi önkormányzat általános működéséhez és ágazati feladataihoz</t>
  </si>
  <si>
    <t xml:space="preserve"> kapcsolódó támogatások 2016. évben</t>
  </si>
  <si>
    <t>2016. évi költségvetési bevételeinek módosítása - 2016. október</t>
  </si>
  <si>
    <t>2016. évi költségvetési kiadásainak módosítása - 2016. október</t>
  </si>
  <si>
    <t>2016. évi módosított előirányzat (2)</t>
  </si>
  <si>
    <t>Önkormányzati feladatok és egyéb kötelezettségek működési költségvetési kiadásainak módosítása - 2016. október</t>
  </si>
  <si>
    <t>módosított előirányzat (2)</t>
  </si>
  <si>
    <t>Beruházási célú kiadások előirányzatának módosítása - 2016. október</t>
  </si>
  <si>
    <t>Módosított előirányzat (2)</t>
  </si>
  <si>
    <t>Felújítási célú kiadások előirányzatának módosítása - 2016. október</t>
  </si>
  <si>
    <t>Buszmegálló felújítása</t>
  </si>
  <si>
    <t>NK</t>
  </si>
  <si>
    <t>Körzeti Egységes Óvoda-Bölcsőde Csetény működési hozzájárulás</t>
  </si>
  <si>
    <t>módosítás - előirányzat rendezés</t>
  </si>
  <si>
    <t>módosítás - átcsoportosítás Bursa Hungarica</t>
  </si>
  <si>
    <t>2016. október</t>
  </si>
  <si>
    <t>-Átcsoportosítás egyéb működési kiadásokról (Bursa Hungarica)</t>
  </si>
  <si>
    <t>-Körzeti Egységes Óvoda-Bölcsőde Csetény előirányzat rendezés</t>
  </si>
  <si>
    <t>-Önkormányzatok jogalkotó és ált.igazgatási tevékenysége ÁFA rendezés</t>
  </si>
  <si>
    <t>-Buszmegálló felújítása</t>
  </si>
  <si>
    <t>1. melléklet a 7/2016.(X.7.)önkormányzati rendelethez</t>
  </si>
  <si>
    <t>2. melléklet a 7/2016.(X.7.)önkormányzati rendelethez</t>
  </si>
  <si>
    <t>3. melléklet a 7/2016.(X.7.)önkormányzati rendelethez</t>
  </si>
  <si>
    <t>5. melléklet a 7/2016.(X.7.)önkormányzati rendelethez</t>
  </si>
  <si>
    <t>6. melléklet a7/2016.(X.7.)önkormányzati rendelethez</t>
  </si>
  <si>
    <t>7. melléklet a 7/2016.(X.7.)önkormányzatiendelethez</t>
  </si>
  <si>
    <t>8. melléklet a 7/2016.(X.7.)önkormányzati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</si>
</sst>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73" formatCode="0.0%"/>
    <numFmt numFmtId="174" formatCode="0.0"/>
    <numFmt numFmtId="187" formatCode="0.000"/>
  </numFmts>
  <fonts count="37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8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Palatino Linotype"/>
      <family val="1"/>
      <charset val="238"/>
    </font>
    <font>
      <b/>
      <sz val="10"/>
      <name val="Palatino Linotype"/>
      <family val="1"/>
      <charset val="238"/>
    </font>
    <font>
      <b/>
      <sz val="11"/>
      <name val="Palatino Linotype"/>
      <family val="1"/>
      <charset val="238"/>
    </font>
    <font>
      <i/>
      <sz val="10"/>
      <name val="Palatino Linotype"/>
      <family val="1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i/>
      <sz val="11"/>
      <name val="Palatino Linotype"/>
      <family val="1"/>
      <charset val="238"/>
    </font>
    <font>
      <sz val="11"/>
      <name val="Palatino Linotype"/>
      <family val="1"/>
      <charset val="238"/>
    </font>
    <font>
      <sz val="10"/>
      <name val="Arial CE"/>
      <charset val="238"/>
    </font>
    <font>
      <sz val="8"/>
      <name val="Palatino Linotype"/>
      <family val="1"/>
      <charset val="238"/>
    </font>
    <font>
      <i/>
      <u/>
      <sz val="11"/>
      <name val="Palatino Linotype"/>
      <family val="1"/>
      <charset val="238"/>
    </font>
    <font>
      <u/>
      <sz val="11"/>
      <name val="Palatino Linotype"/>
      <family val="1"/>
      <charset val="238"/>
    </font>
    <font>
      <b/>
      <i/>
      <sz val="10"/>
      <name val="Palatino Linotype"/>
      <family val="1"/>
      <charset val="238"/>
    </font>
    <font>
      <b/>
      <sz val="10"/>
      <color indexed="16"/>
      <name val="Palatino Linotype"/>
      <family val="1"/>
      <charset val="238"/>
    </font>
    <font>
      <b/>
      <sz val="10"/>
      <color indexed="18"/>
      <name val="Palatino Linotype"/>
      <family val="1"/>
      <charset val="238"/>
    </font>
    <font>
      <sz val="10"/>
      <color indexed="18"/>
      <name val="Palatino Linotype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</fills>
  <borders count="1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7" fillId="3" borderId="0" applyNumberFormat="0" applyBorder="0" applyAlignment="0" applyProtection="0"/>
    <xf numFmtId="0" fontId="3" fillId="7" borderId="1" applyNumberFormat="0" applyAlignment="0" applyProtection="0"/>
    <xf numFmtId="0" fontId="19" fillId="20" borderId="1" applyNumberFormat="0" applyAlignment="0" applyProtection="0"/>
    <xf numFmtId="0" fontId="8" fillId="21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1" borderId="2" applyNumberFormat="0" applyAlignment="0" applyProtection="0"/>
    <xf numFmtId="0" fontId="14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3" fillId="7" borderId="1" applyNumberFormat="0" applyAlignment="0" applyProtection="0"/>
    <xf numFmtId="0" fontId="11" fillId="22" borderId="7" applyNumberFormat="0" applyFont="0" applyAlignment="0" applyProtection="0"/>
    <xf numFmtId="0" fontId="12" fillId="4" borderId="0" applyNumberFormat="0" applyBorder="0" applyAlignment="0" applyProtection="0"/>
    <xf numFmtId="0" fontId="13" fillId="20" borderId="8" applyNumberFormat="0" applyAlignment="0" applyProtection="0"/>
    <xf numFmtId="0" fontId="10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25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15" fillId="0" borderId="0"/>
    <xf numFmtId="0" fontId="29" fillId="0" borderId="0"/>
    <xf numFmtId="0" fontId="15" fillId="0" borderId="0"/>
    <xf numFmtId="0" fontId="15" fillId="22" borderId="7" applyNumberFormat="0" applyFont="0" applyAlignment="0" applyProtection="0"/>
    <xf numFmtId="0" fontId="13" fillId="20" borderId="8" applyNumberFormat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0" borderId="1" applyNumberFormat="0" applyAlignment="0" applyProtection="0"/>
    <xf numFmtId="9" fontId="29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733">
    <xf numFmtId="0" fontId="0" fillId="0" borderId="0" xfId="0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wrapText="1"/>
    </xf>
    <xf numFmtId="3" fontId="20" fillId="0" borderId="0" xfId="0" applyNumberFormat="1" applyFont="1" applyBorder="1"/>
    <xf numFmtId="0" fontId="20" fillId="0" borderId="0" xfId="0" applyFont="1" applyBorder="1"/>
    <xf numFmtId="0" fontId="21" fillId="0" borderId="0" xfId="0" applyFont="1" applyBorder="1" applyAlignment="1">
      <alignment horizontal="center"/>
    </xf>
    <xf numFmtId="3" fontId="20" fillId="0" borderId="0" xfId="0" applyNumberFormat="1" applyFont="1"/>
    <xf numFmtId="3" fontId="20" fillId="0" borderId="0" xfId="0" applyNumberFormat="1" applyFont="1" applyAlignment="1">
      <alignment vertical="center"/>
    </xf>
    <xf numFmtId="3" fontId="20" fillId="0" borderId="0" xfId="0" applyNumberFormat="1" applyFont="1" applyBorder="1" applyAlignment="1">
      <alignment vertical="center"/>
    </xf>
    <xf numFmtId="3" fontId="20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left" vertical="top"/>
    </xf>
    <xf numFmtId="3" fontId="20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/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3" fontId="20" fillId="0" borderId="0" xfId="0" applyNumberFormat="1" applyFont="1" applyBorder="1" applyAlignment="1">
      <alignment horizontal="right" vertical="center"/>
    </xf>
    <xf numFmtId="174" fontId="20" fillId="0" borderId="0" xfId="0" applyNumberFormat="1" applyFont="1" applyBorder="1" applyAlignment="1">
      <alignment vertical="center"/>
    </xf>
    <xf numFmtId="174" fontId="20" fillId="0" borderId="0" xfId="0" applyNumberFormat="1" applyFont="1" applyBorder="1"/>
    <xf numFmtId="0" fontId="20" fillId="0" borderId="10" xfId="0" applyFont="1" applyBorder="1" applyAlignment="1">
      <alignment horizontal="center" vertical="top"/>
    </xf>
    <xf numFmtId="0" fontId="20" fillId="0" borderId="11" xfId="0" applyFont="1" applyBorder="1" applyAlignment="1">
      <alignment horizontal="center"/>
    </xf>
    <xf numFmtId="3" fontId="20" fillId="0" borderId="12" xfId="0" applyNumberFormat="1" applyFont="1" applyBorder="1"/>
    <xf numFmtId="0" fontId="20" fillId="0" borderId="11" xfId="0" applyFont="1" applyBorder="1" applyAlignment="1">
      <alignment horizontal="center" vertical="top"/>
    </xf>
    <xf numFmtId="0" fontId="20" fillId="0" borderId="0" xfId="0" applyFont="1" applyFill="1" applyBorder="1" applyAlignment="1">
      <alignment vertical="top"/>
    </xf>
    <xf numFmtId="3" fontId="20" fillId="0" borderId="12" xfId="0" applyNumberFormat="1" applyFont="1" applyBorder="1" applyAlignment="1">
      <alignment vertical="top"/>
    </xf>
    <xf numFmtId="0" fontId="21" fillId="0" borderId="13" xfId="0" applyFont="1" applyBorder="1" applyAlignment="1">
      <alignment horizontal="right" vertical="center"/>
    </xf>
    <xf numFmtId="0" fontId="21" fillId="0" borderId="14" xfId="0" applyFont="1" applyFill="1" applyBorder="1" applyAlignment="1">
      <alignment horizontal="left" vertical="center"/>
    </xf>
    <xf numFmtId="3" fontId="21" fillId="0" borderId="15" xfId="0" applyNumberFormat="1" applyFont="1" applyBorder="1" applyAlignment="1">
      <alignment horizontal="center" vertical="center"/>
    </xf>
    <xf numFmtId="3" fontId="21" fillId="0" borderId="16" xfId="0" applyNumberFormat="1" applyFont="1" applyBorder="1" applyAlignment="1">
      <alignment horizontal="right" vertical="center"/>
    </xf>
    <xf numFmtId="0" fontId="21" fillId="0" borderId="10" xfId="0" applyFont="1" applyBorder="1" applyAlignment="1">
      <alignment horizontal="left"/>
    </xf>
    <xf numFmtId="0" fontId="21" fillId="0" borderId="11" xfId="0" applyFont="1" applyBorder="1" applyAlignment="1">
      <alignment horizontal="center"/>
    </xf>
    <xf numFmtId="3" fontId="20" fillId="0" borderId="12" xfId="0" applyNumberFormat="1" applyFont="1" applyBorder="1" applyAlignment="1">
      <alignment horizontal="right"/>
    </xf>
    <xf numFmtId="1" fontId="20" fillId="0" borderId="0" xfId="0" applyNumberFormat="1" applyFont="1" applyBorder="1" applyAlignment="1">
      <alignment horizontal="center" vertical="center" textRotation="180"/>
    </xf>
    <xf numFmtId="0" fontId="20" fillId="0" borderId="1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1" fontId="20" fillId="0" borderId="11" xfId="0" applyNumberFormat="1" applyFont="1" applyBorder="1" applyAlignment="1">
      <alignment horizontal="center"/>
    </xf>
    <xf numFmtId="10" fontId="20" fillId="0" borderId="0" xfId="0" applyNumberFormat="1" applyFont="1" applyBorder="1" applyAlignment="1">
      <alignment horizontal="right"/>
    </xf>
    <xf numFmtId="0" fontId="21" fillId="0" borderId="17" xfId="0" applyFont="1" applyBorder="1" applyAlignment="1">
      <alignment horizontal="right" vertical="center"/>
    </xf>
    <xf numFmtId="0" fontId="21" fillId="0" borderId="18" xfId="0" applyFont="1" applyFill="1" applyBorder="1" applyAlignment="1">
      <alignment horizontal="left" vertical="center"/>
    </xf>
    <xf numFmtId="3" fontId="21" fillId="0" borderId="19" xfId="0" applyNumberFormat="1" applyFont="1" applyBorder="1" applyAlignment="1">
      <alignment horizontal="center" vertical="center"/>
    </xf>
    <xf numFmtId="3" fontId="21" fillId="0" borderId="20" xfId="0" applyNumberFormat="1" applyFont="1" applyBorder="1" applyAlignment="1">
      <alignment horizontal="right"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horizontal="center" vertical="center"/>
    </xf>
    <xf numFmtId="3" fontId="21" fillId="0" borderId="23" xfId="0" applyNumberFormat="1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3" fontId="21" fillId="0" borderId="25" xfId="0" applyNumberFormat="1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11" xfId="0" applyFont="1" applyFill="1" applyBorder="1" applyAlignment="1">
      <alignment horizontal="center" vertical="center"/>
    </xf>
    <xf numFmtId="3" fontId="20" fillId="0" borderId="12" xfId="0" applyNumberFormat="1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3" fontId="20" fillId="0" borderId="20" xfId="0" applyNumberFormat="1" applyFont="1" applyBorder="1" applyAlignment="1">
      <alignment vertical="center"/>
    </xf>
    <xf numFmtId="0" fontId="21" fillId="0" borderId="26" xfId="0" applyFont="1" applyBorder="1" applyAlignment="1">
      <alignment horizontal="right" vertical="center"/>
    </xf>
    <xf numFmtId="0" fontId="21" fillId="0" borderId="27" xfId="0" applyFont="1" applyFill="1" applyBorder="1" applyAlignment="1">
      <alignment horizontal="left" vertical="center"/>
    </xf>
    <xf numFmtId="3" fontId="21" fillId="0" borderId="11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3" fontId="21" fillId="0" borderId="12" xfId="0" applyNumberFormat="1" applyFont="1" applyBorder="1" applyAlignment="1">
      <alignment horizontal="right" vertical="center"/>
    </xf>
    <xf numFmtId="0" fontId="21" fillId="0" borderId="28" xfId="0" applyFont="1" applyBorder="1" applyAlignment="1">
      <alignment horizontal="right" vertical="center"/>
    </xf>
    <xf numFmtId="0" fontId="21" fillId="0" borderId="29" xfId="0" applyFont="1" applyFill="1" applyBorder="1" applyAlignment="1">
      <alignment horizontal="left" vertical="center"/>
    </xf>
    <xf numFmtId="3" fontId="21" fillId="0" borderId="30" xfId="0" applyNumberFormat="1" applyFont="1" applyBorder="1" applyAlignment="1">
      <alignment horizontal="center" vertical="center"/>
    </xf>
    <xf numFmtId="3" fontId="21" fillId="0" borderId="31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horizontal="right"/>
    </xf>
    <xf numFmtId="0" fontId="20" fillId="0" borderId="11" xfId="0" applyFont="1" applyBorder="1" applyAlignment="1">
      <alignment horizontal="right"/>
    </xf>
    <xf numFmtId="0" fontId="20" fillId="0" borderId="28" xfId="0" applyFont="1" applyBorder="1" applyAlignment="1">
      <alignment horizontal="right"/>
    </xf>
    <xf numFmtId="0" fontId="20" fillId="0" borderId="29" xfId="0" applyFont="1" applyBorder="1"/>
    <xf numFmtId="0" fontId="20" fillId="0" borderId="30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3" fontId="20" fillId="0" borderId="0" xfId="0" applyNumberFormat="1" applyFont="1" applyFill="1"/>
    <xf numFmtId="173" fontId="20" fillId="0" borderId="12" xfId="87" applyNumberFormat="1" applyFont="1" applyBorder="1" applyAlignment="1">
      <alignment horizontal="center"/>
    </xf>
    <xf numFmtId="173" fontId="20" fillId="0" borderId="31" xfId="87" applyNumberFormat="1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174" fontId="20" fillId="0" borderId="0" xfId="0" applyNumberFormat="1" applyFont="1" applyBorder="1" applyAlignment="1">
      <alignment horizontal="center"/>
    </xf>
    <xf numFmtId="3" fontId="20" fillId="0" borderId="0" xfId="75" applyNumberFormat="1" applyFont="1" applyAlignment="1">
      <alignment horizontal="center"/>
    </xf>
    <xf numFmtId="3" fontId="28" fillId="0" borderId="0" xfId="0" applyNumberFormat="1" applyFont="1" applyFill="1"/>
    <xf numFmtId="3" fontId="20" fillId="0" borderId="0" xfId="75" applyNumberFormat="1" applyFont="1"/>
    <xf numFmtId="3" fontId="21" fillId="0" borderId="0" xfId="0" applyNumberFormat="1" applyFont="1"/>
    <xf numFmtId="3" fontId="20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vertical="top"/>
    </xf>
    <xf numFmtId="0" fontId="21" fillId="0" borderId="29" xfId="0" applyFont="1" applyFill="1" applyBorder="1" applyAlignment="1">
      <alignment horizontal="left" vertical="center" wrapText="1"/>
    </xf>
    <xf numFmtId="3" fontId="22" fillId="0" borderId="0" xfId="0" applyNumberFormat="1" applyFont="1" applyFill="1"/>
    <xf numFmtId="3" fontId="20" fillId="0" borderId="0" xfId="75" applyNumberFormat="1" applyFont="1" applyBorder="1"/>
    <xf numFmtId="3" fontId="20" fillId="0" borderId="0" xfId="75" applyNumberFormat="1" applyFont="1" applyAlignment="1">
      <alignment horizontal="left"/>
    </xf>
    <xf numFmtId="3" fontId="21" fillId="0" borderId="0" xfId="75" applyNumberFormat="1" applyFont="1"/>
    <xf numFmtId="3" fontId="20" fillId="0" borderId="0" xfId="75" applyNumberFormat="1" applyFont="1" applyFill="1" applyAlignment="1">
      <alignment horizontal="right"/>
    </xf>
    <xf numFmtId="3" fontId="21" fillId="0" borderId="0" xfId="75" applyNumberFormat="1" applyFont="1" applyAlignment="1">
      <alignment horizontal="center"/>
    </xf>
    <xf numFmtId="3" fontId="20" fillId="0" borderId="0" xfId="75" applyNumberFormat="1" applyFont="1" applyBorder="1" applyAlignment="1">
      <alignment vertical="center"/>
    </xf>
    <xf numFmtId="3" fontId="21" fillId="0" borderId="0" xfId="75" applyNumberFormat="1" applyFont="1" applyAlignment="1">
      <alignment horizontal="center" vertical="center"/>
    </xf>
    <xf numFmtId="3" fontId="20" fillId="0" borderId="0" xfId="75" applyNumberFormat="1" applyFont="1" applyFill="1" applyAlignment="1">
      <alignment horizontal="center"/>
    </xf>
    <xf numFmtId="0" fontId="21" fillId="0" borderId="0" xfId="75" applyFont="1" applyFill="1" applyBorder="1" applyAlignment="1">
      <alignment wrapText="1"/>
    </xf>
    <xf numFmtId="0" fontId="21" fillId="0" borderId="0" xfId="75" applyFont="1" applyFill="1" applyBorder="1" applyAlignment="1">
      <alignment horizontal="center"/>
    </xf>
    <xf numFmtId="3" fontId="20" fillId="0" borderId="0" xfId="75" applyNumberFormat="1" applyFont="1" applyFill="1"/>
    <xf numFmtId="3" fontId="20" fillId="0" borderId="0" xfId="75" applyNumberFormat="1" applyFont="1" applyBorder="1" applyAlignment="1">
      <alignment horizontal="center"/>
    </xf>
    <xf numFmtId="3" fontId="20" fillId="0" borderId="32" xfId="75" applyNumberFormat="1" applyFont="1" applyBorder="1" applyAlignment="1">
      <alignment horizontal="center"/>
    </xf>
    <xf numFmtId="3" fontId="20" fillId="0" borderId="32" xfId="75" applyNumberFormat="1" applyFont="1" applyBorder="1" applyAlignment="1">
      <alignment horizontal="center" wrapText="1"/>
    </xf>
    <xf numFmtId="3" fontId="21" fillId="0" borderId="0" xfId="75" applyNumberFormat="1" applyFont="1" applyFill="1" applyBorder="1" applyAlignment="1">
      <alignment horizontal="center"/>
    </xf>
    <xf numFmtId="3" fontId="20" fillId="0" borderId="33" xfId="75" applyNumberFormat="1" applyFont="1" applyBorder="1" applyAlignment="1">
      <alignment horizontal="center"/>
    </xf>
    <xf numFmtId="3" fontId="20" fillId="0" borderId="34" xfId="75" applyNumberFormat="1" applyFont="1" applyFill="1" applyBorder="1" applyAlignment="1">
      <alignment horizontal="center"/>
    </xf>
    <xf numFmtId="3" fontId="20" fillId="0" borderId="34" xfId="75" applyNumberFormat="1" applyFont="1" applyFill="1" applyBorder="1" applyAlignment="1">
      <alignment wrapText="1"/>
    </xf>
    <xf numFmtId="3" fontId="20" fillId="0" borderId="35" xfId="75" applyNumberFormat="1" applyFont="1" applyFill="1" applyBorder="1" applyAlignment="1">
      <alignment horizontal="center" wrapText="1"/>
    </xf>
    <xf numFmtId="3" fontId="20" fillId="0" borderId="36" xfId="75" applyNumberFormat="1" applyFont="1" applyBorder="1"/>
    <xf numFmtId="3" fontId="20" fillId="0" borderId="34" xfId="75" applyNumberFormat="1" applyFont="1" applyBorder="1"/>
    <xf numFmtId="3" fontId="20" fillId="0" borderId="34" xfId="75" applyNumberFormat="1" applyFont="1" applyFill="1" applyBorder="1"/>
    <xf numFmtId="3" fontId="20" fillId="0" borderId="37" xfId="75" applyNumberFormat="1" applyFont="1" applyBorder="1"/>
    <xf numFmtId="3" fontId="20" fillId="0" borderId="38" xfId="75" applyNumberFormat="1" applyFont="1" applyBorder="1" applyAlignment="1">
      <alignment horizontal="center"/>
    </xf>
    <xf numFmtId="3" fontId="20" fillId="0" borderId="39" xfId="75" applyNumberFormat="1" applyFont="1" applyFill="1" applyBorder="1" applyAlignment="1">
      <alignment horizontal="center"/>
    </xf>
    <xf numFmtId="3" fontId="20" fillId="0" borderId="39" xfId="75" applyNumberFormat="1" applyFont="1" applyFill="1" applyBorder="1" applyAlignment="1">
      <alignment wrapText="1"/>
    </xf>
    <xf numFmtId="3" fontId="20" fillId="0" borderId="40" xfId="75" applyNumberFormat="1" applyFont="1" applyFill="1" applyBorder="1" applyAlignment="1">
      <alignment horizontal="center" wrapText="1"/>
    </xf>
    <xf numFmtId="3" fontId="20" fillId="0" borderId="39" xfId="75" applyNumberFormat="1" applyFont="1" applyFill="1" applyBorder="1" applyAlignment="1">
      <alignment horizontal="right"/>
    </xf>
    <xf numFmtId="3" fontId="20" fillId="0" borderId="41" xfId="75" applyNumberFormat="1" applyFont="1" applyBorder="1"/>
    <xf numFmtId="3" fontId="20" fillId="0" borderId="39" xfId="75" applyNumberFormat="1" applyFont="1" applyBorder="1"/>
    <xf numFmtId="3" fontId="20" fillId="0" borderId="42" xfId="75" applyNumberFormat="1" applyFont="1" applyBorder="1"/>
    <xf numFmtId="0" fontId="20" fillId="0" borderId="39" xfId="0" applyFont="1" applyBorder="1" applyAlignment="1">
      <alignment horizontal="left" wrapText="1"/>
    </xf>
    <xf numFmtId="0" fontId="20" fillId="0" borderId="39" xfId="0" applyFont="1" applyFill="1" applyBorder="1" applyAlignment="1">
      <alignment horizontal="left" wrapText="1"/>
    </xf>
    <xf numFmtId="3" fontId="20" fillId="0" borderId="41" xfId="75" applyNumberFormat="1" applyFont="1" applyFill="1" applyBorder="1"/>
    <xf numFmtId="3" fontId="20" fillId="0" borderId="39" xfId="75" applyNumberFormat="1" applyFont="1" applyFill="1" applyBorder="1"/>
    <xf numFmtId="3" fontId="20" fillId="0" borderId="0" xfId="75" applyNumberFormat="1" applyFont="1" applyBorder="1" applyAlignment="1">
      <alignment horizontal="right"/>
    </xf>
    <xf numFmtId="3" fontId="20" fillId="0" borderId="35" xfId="75" applyNumberFormat="1" applyFont="1" applyFill="1" applyBorder="1" applyAlignment="1">
      <alignment horizontal="center" vertical="center" wrapText="1"/>
    </xf>
    <xf numFmtId="3" fontId="20" fillId="0" borderId="33" xfId="0" applyNumberFormat="1" applyFont="1" applyBorder="1" applyAlignment="1">
      <alignment horizontal="center" wrapText="1"/>
    </xf>
    <xf numFmtId="3" fontId="20" fillId="0" borderId="34" xfId="0" applyNumberFormat="1" applyFont="1" applyBorder="1" applyAlignment="1">
      <alignment wrapText="1"/>
    </xf>
    <xf numFmtId="3" fontId="20" fillId="0" borderId="35" xfId="0" applyNumberFormat="1" applyFont="1" applyBorder="1" applyAlignment="1">
      <alignment horizontal="center" vertical="center" wrapText="1"/>
    </xf>
    <xf numFmtId="3" fontId="20" fillId="0" borderId="38" xfId="0" applyNumberFormat="1" applyFont="1" applyBorder="1" applyAlignment="1">
      <alignment horizontal="center" wrapText="1"/>
    </xf>
    <xf numFmtId="3" fontId="20" fillId="0" borderId="39" xfId="0" applyNumberFormat="1" applyFont="1" applyBorder="1" applyAlignment="1">
      <alignment wrapText="1"/>
    </xf>
    <xf numFmtId="3" fontId="20" fillId="0" borderId="40" xfId="0" applyNumberFormat="1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left"/>
    </xf>
    <xf numFmtId="3" fontId="20" fillId="0" borderId="0" xfId="0" applyNumberFormat="1" applyFont="1" applyAlignment="1">
      <alignment wrapText="1"/>
    </xf>
    <xf numFmtId="3" fontId="20" fillId="0" borderId="0" xfId="75" applyNumberFormat="1" applyFont="1" applyAlignment="1">
      <alignment wrapText="1"/>
    </xf>
    <xf numFmtId="3" fontId="21" fillId="0" borderId="0" xfId="75" applyNumberFormat="1" applyFont="1" applyFill="1" applyBorder="1"/>
    <xf numFmtId="0" fontId="20" fillId="0" borderId="0" xfId="75" applyFont="1" applyBorder="1" applyAlignment="1">
      <alignment wrapText="1"/>
    </xf>
    <xf numFmtId="0" fontId="20" fillId="0" borderId="0" xfId="75" applyFont="1" applyBorder="1" applyAlignment="1">
      <alignment horizontal="center"/>
    </xf>
    <xf numFmtId="3" fontId="21" fillId="0" borderId="0" xfId="75" applyNumberFormat="1" applyFont="1" applyBorder="1"/>
    <xf numFmtId="0" fontId="20" fillId="0" borderId="0" xfId="75" applyFont="1" applyBorder="1" applyAlignment="1">
      <alignment horizontal="center" wrapText="1"/>
    </xf>
    <xf numFmtId="3" fontId="21" fillId="0" borderId="0" xfId="75" applyNumberFormat="1" applyFont="1" applyBorder="1" applyAlignment="1">
      <alignment horizontal="center"/>
    </xf>
    <xf numFmtId="3" fontId="20" fillId="0" borderId="0" xfId="75" applyNumberFormat="1" applyFont="1" applyBorder="1" applyAlignment="1">
      <alignment wrapText="1"/>
    </xf>
    <xf numFmtId="3" fontId="21" fillId="0" borderId="0" xfId="75" applyNumberFormat="1" applyFont="1" applyBorder="1" applyAlignment="1">
      <alignment wrapText="1"/>
    </xf>
    <xf numFmtId="3" fontId="20" fillId="0" borderId="0" xfId="75" applyNumberFormat="1" applyFont="1" applyBorder="1" applyAlignment="1">
      <alignment horizontal="center" wrapText="1"/>
    </xf>
    <xf numFmtId="3" fontId="21" fillId="0" borderId="0" xfId="75" applyNumberFormat="1" applyFont="1" applyAlignment="1">
      <alignment wrapText="1"/>
    </xf>
    <xf numFmtId="3" fontId="21" fillId="0" borderId="43" xfId="75" applyNumberFormat="1" applyFont="1" applyFill="1" applyBorder="1" applyAlignment="1">
      <alignment horizontal="right"/>
    </xf>
    <xf numFmtId="3" fontId="21" fillId="0" borderId="44" xfId="75" applyNumberFormat="1" applyFont="1" applyFill="1" applyBorder="1" applyAlignment="1">
      <alignment horizontal="right"/>
    </xf>
    <xf numFmtId="3" fontId="21" fillId="0" borderId="43" xfId="0" applyNumberFormat="1" applyFont="1" applyBorder="1" applyAlignment="1">
      <alignment horizontal="right"/>
    </xf>
    <xf numFmtId="3" fontId="20" fillId="0" borderId="36" xfId="0" applyNumberFormat="1" applyFont="1" applyBorder="1" applyAlignment="1">
      <alignment horizontal="right"/>
    </xf>
    <xf numFmtId="3" fontId="20" fillId="0" borderId="34" xfId="0" applyNumberFormat="1" applyFont="1" applyBorder="1" applyAlignment="1">
      <alignment horizontal="right"/>
    </xf>
    <xf numFmtId="3" fontId="20" fillId="0" borderId="37" xfId="0" applyNumberFormat="1" applyFont="1" applyBorder="1" applyAlignment="1">
      <alignment horizontal="right"/>
    </xf>
    <xf numFmtId="3" fontId="21" fillId="0" borderId="44" xfId="0" applyNumberFormat="1" applyFont="1" applyBorder="1" applyAlignment="1">
      <alignment horizontal="right"/>
    </xf>
    <xf numFmtId="3" fontId="20" fillId="0" borderId="41" xfId="0" applyNumberFormat="1" applyFont="1" applyBorder="1" applyAlignment="1">
      <alignment horizontal="right"/>
    </xf>
    <xf numFmtId="3" fontId="20" fillId="0" borderId="39" xfId="0" applyNumberFormat="1" applyFont="1" applyBorder="1" applyAlignment="1">
      <alignment horizontal="right"/>
    </xf>
    <xf numFmtId="3" fontId="20" fillId="0" borderId="42" xfId="0" applyNumberFormat="1" applyFont="1" applyBorder="1" applyAlignment="1">
      <alignment horizontal="right"/>
    </xf>
    <xf numFmtId="3" fontId="28" fillId="0" borderId="0" xfId="0" applyNumberFormat="1" applyFont="1" applyFill="1" applyBorder="1"/>
    <xf numFmtId="3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Alignment="1">
      <alignment horizontal="center" vertical="center"/>
    </xf>
    <xf numFmtId="174" fontId="28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4" fontId="28" fillId="0" borderId="0" xfId="0" applyNumberFormat="1" applyFont="1" applyFill="1" applyAlignment="1">
      <alignment horizontal="center" vertical="center"/>
    </xf>
    <xf numFmtId="0" fontId="28" fillId="0" borderId="45" xfId="0" applyFont="1" applyFill="1" applyBorder="1" applyAlignment="1">
      <alignment horizontal="center" vertical="center"/>
    </xf>
    <xf numFmtId="4" fontId="28" fillId="0" borderId="46" xfId="0" applyNumberFormat="1" applyFont="1" applyFill="1" applyBorder="1" applyAlignment="1">
      <alignment horizontal="center" vertical="center" wrapText="1"/>
    </xf>
    <xf numFmtId="174" fontId="28" fillId="0" borderId="47" xfId="0" applyNumberFormat="1" applyFont="1" applyFill="1" applyBorder="1" applyAlignment="1">
      <alignment horizontal="center" vertical="center"/>
    </xf>
    <xf numFmtId="187" fontId="28" fillId="0" borderId="38" xfId="79" applyNumberFormat="1" applyFont="1" applyFill="1" applyBorder="1" applyAlignment="1">
      <alignment vertical="center" wrapText="1"/>
    </xf>
    <xf numFmtId="4" fontId="28" fillId="0" borderId="39" xfId="0" applyNumberFormat="1" applyFont="1" applyFill="1" applyBorder="1" applyAlignment="1">
      <alignment vertical="center"/>
    </xf>
    <xf numFmtId="174" fontId="28" fillId="0" borderId="42" xfId="0" applyNumberFormat="1" applyFont="1" applyFill="1" applyBorder="1" applyAlignment="1">
      <alignment horizontal="center" vertical="center"/>
    </xf>
    <xf numFmtId="174" fontId="28" fillId="0" borderId="42" xfId="0" applyNumberFormat="1" applyFont="1" applyFill="1" applyBorder="1" applyAlignment="1">
      <alignment horizontal="center" vertical="center" wrapText="1"/>
    </xf>
    <xf numFmtId="187" fontId="22" fillId="0" borderId="45" xfId="0" applyNumberFormat="1" applyFont="1" applyFill="1" applyBorder="1" applyAlignment="1">
      <alignment vertical="center"/>
    </xf>
    <xf numFmtId="4" fontId="22" fillId="0" borderId="46" xfId="0" applyNumberFormat="1" applyFont="1" applyFill="1" applyBorder="1" applyAlignment="1">
      <alignment vertical="center"/>
    </xf>
    <xf numFmtId="4" fontId="22" fillId="0" borderId="47" xfId="0" applyNumberFormat="1" applyFont="1" applyFill="1" applyBorder="1" applyAlignment="1">
      <alignment vertical="center"/>
    </xf>
    <xf numFmtId="4" fontId="28" fillId="0" borderId="0" xfId="0" applyNumberFormat="1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4" fontId="28" fillId="0" borderId="0" xfId="0" applyNumberFormat="1" applyFont="1" applyFill="1" applyBorder="1" applyAlignment="1">
      <alignment vertical="center"/>
    </xf>
    <xf numFmtId="174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4" fontId="28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4" fontId="22" fillId="0" borderId="0" xfId="0" applyNumberFormat="1" applyFont="1" applyFill="1" applyAlignment="1">
      <alignment vertical="center"/>
    </xf>
    <xf numFmtId="4" fontId="28" fillId="0" borderId="0" xfId="0" applyNumberFormat="1" applyFont="1" applyFill="1" applyAlignment="1">
      <alignment horizontal="right" vertical="center"/>
    </xf>
    <xf numFmtId="3" fontId="20" fillId="0" borderId="39" xfId="75" applyNumberFormat="1" applyFont="1" applyFill="1" applyBorder="1" applyAlignment="1">
      <alignment horizontal="center" vertical="top"/>
    </xf>
    <xf numFmtId="3" fontId="20" fillId="0" borderId="48" xfId="0" applyNumberFormat="1" applyFont="1" applyFill="1" applyBorder="1" applyAlignment="1">
      <alignment horizontal="center" vertical="center" wrapText="1"/>
    </xf>
    <xf numFmtId="3" fontId="20" fillId="0" borderId="49" xfId="0" applyNumberFormat="1" applyFont="1" applyFill="1" applyBorder="1" applyAlignment="1">
      <alignment horizontal="center" vertical="center" wrapText="1"/>
    </xf>
    <xf numFmtId="3" fontId="20" fillId="0" borderId="50" xfId="0" applyNumberFormat="1" applyFont="1" applyFill="1" applyBorder="1" applyAlignment="1">
      <alignment horizontal="center" vertical="center" wrapText="1"/>
    </xf>
    <xf numFmtId="3" fontId="20" fillId="0" borderId="0" xfId="75" applyNumberFormat="1" applyFont="1" applyBorder="1" applyAlignment="1">
      <alignment horizontal="center" vertical="center"/>
    </xf>
    <xf numFmtId="3" fontId="20" fillId="0" borderId="0" xfId="75" applyNumberFormat="1" applyFont="1" applyBorder="1" applyAlignment="1">
      <alignment horizontal="left" vertical="center"/>
    </xf>
    <xf numFmtId="0" fontId="21" fillId="0" borderId="13" xfId="0" applyFont="1" applyBorder="1" applyAlignment="1">
      <alignment horizontal="left"/>
    </xf>
    <xf numFmtId="0" fontId="21" fillId="0" borderId="51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0" xfId="0" applyFont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 indent="3"/>
    </xf>
    <xf numFmtId="0" fontId="20" fillId="0" borderId="52" xfId="0" applyFont="1" applyBorder="1" applyAlignment="1">
      <alignment horizontal="right" vertical="center"/>
    </xf>
    <xf numFmtId="0" fontId="21" fillId="0" borderId="23" xfId="0" applyFont="1" applyBorder="1" applyAlignment="1">
      <alignment horizontal="center" vertical="center"/>
    </xf>
    <xf numFmtId="0" fontId="21" fillId="0" borderId="53" xfId="0" applyFont="1" applyBorder="1" applyAlignment="1">
      <alignment horizontal="right" vertical="center"/>
    </xf>
    <xf numFmtId="3" fontId="21" fillId="0" borderId="54" xfId="0" applyNumberFormat="1" applyFont="1" applyBorder="1" applyAlignment="1">
      <alignment vertical="center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28" fillId="0" borderId="0" xfId="0" applyFont="1" applyFill="1"/>
    <xf numFmtId="3" fontId="21" fillId="0" borderId="16" xfId="0" applyNumberFormat="1" applyFont="1" applyBorder="1" applyAlignment="1">
      <alignment horizontal="center" wrapText="1"/>
    </xf>
    <xf numFmtId="0" fontId="3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 applyAlignment="1">
      <alignment vertical="top"/>
    </xf>
    <xf numFmtId="49" fontId="28" fillId="0" borderId="0" xfId="0" applyNumberFormat="1" applyFont="1" applyFill="1" applyAlignment="1">
      <alignment wrapText="1"/>
    </xf>
    <xf numFmtId="3" fontId="28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 vertical="top"/>
    </xf>
    <xf numFmtId="49" fontId="28" fillId="0" borderId="0" xfId="0" applyNumberFormat="1" applyFont="1" applyFill="1" applyAlignment="1">
      <alignment horizontal="center" wrapText="1"/>
    </xf>
    <xf numFmtId="3" fontId="28" fillId="0" borderId="0" xfId="0" applyNumberFormat="1" applyFont="1" applyFill="1" applyAlignment="1">
      <alignment horizontal="center"/>
    </xf>
    <xf numFmtId="0" fontId="22" fillId="0" borderId="55" xfId="0" applyFont="1" applyFill="1" applyBorder="1" applyAlignment="1">
      <alignment vertical="center"/>
    </xf>
    <xf numFmtId="0" fontId="22" fillId="0" borderId="56" xfId="0" applyFont="1" applyFill="1" applyBorder="1" applyAlignment="1">
      <alignment horizontal="center" vertical="top"/>
    </xf>
    <xf numFmtId="49" fontId="22" fillId="0" borderId="56" xfId="0" applyNumberFormat="1" applyFont="1" applyFill="1" applyBorder="1" applyAlignment="1">
      <alignment horizontal="center" vertical="center" wrapText="1"/>
    </xf>
    <xf numFmtId="3" fontId="22" fillId="0" borderId="57" xfId="0" applyNumberFormat="1" applyFont="1" applyFill="1" applyBorder="1" applyAlignment="1">
      <alignment horizontal="center" vertical="center"/>
    </xf>
    <xf numFmtId="0" fontId="22" fillId="0" borderId="0" xfId="0" applyFont="1" applyFill="1"/>
    <xf numFmtId="0" fontId="22" fillId="0" borderId="0" xfId="0" applyFont="1" applyFill="1" applyAlignment="1">
      <alignment vertical="top"/>
    </xf>
    <xf numFmtId="49" fontId="22" fillId="0" borderId="0" xfId="0" applyNumberFormat="1" applyFont="1" applyFill="1" applyAlignment="1">
      <alignment wrapText="1"/>
    </xf>
    <xf numFmtId="0" fontId="27" fillId="0" borderId="0" xfId="0" applyFont="1" applyFill="1" applyAlignment="1"/>
    <xf numFmtId="49" fontId="31" fillId="0" borderId="0" xfId="0" applyNumberFormat="1" applyFont="1" applyFill="1" applyAlignment="1">
      <alignment wrapText="1"/>
    </xf>
    <xf numFmtId="49" fontId="20" fillId="0" borderId="0" xfId="0" applyNumberFormat="1" applyFont="1" applyBorder="1" applyAlignment="1">
      <alignment horizontal="left" indent="2"/>
    </xf>
    <xf numFmtId="49" fontId="20" fillId="0" borderId="0" xfId="0" applyNumberFormat="1" applyFont="1" applyBorder="1" applyAlignment="1">
      <alignment horizontal="left" indent="4"/>
    </xf>
    <xf numFmtId="0" fontId="27" fillId="0" borderId="0" xfId="0" applyFont="1" applyFill="1" applyAlignment="1">
      <alignment vertical="top"/>
    </xf>
    <xf numFmtId="0" fontId="22" fillId="0" borderId="56" xfId="0" applyFont="1" applyFill="1" applyBorder="1" applyAlignment="1">
      <alignment vertical="top"/>
    </xf>
    <xf numFmtId="49" fontId="22" fillId="0" borderId="56" xfId="0" applyNumberFormat="1" applyFont="1" applyFill="1" applyBorder="1" applyAlignment="1">
      <alignment vertical="center" wrapText="1"/>
    </xf>
    <xf numFmtId="3" fontId="22" fillId="0" borderId="58" xfId="0" applyNumberFormat="1" applyFont="1" applyFill="1" applyBorder="1" applyAlignment="1">
      <alignment vertical="center"/>
    </xf>
    <xf numFmtId="3" fontId="28" fillId="0" borderId="59" xfId="0" applyNumberFormat="1" applyFont="1" applyFill="1" applyBorder="1"/>
    <xf numFmtId="0" fontId="22" fillId="0" borderId="0" xfId="0" applyFont="1" applyFill="1" applyBorder="1"/>
    <xf numFmtId="0" fontId="22" fillId="0" borderId="0" xfId="0" applyFont="1" applyFill="1" applyBorder="1" applyAlignment="1">
      <alignment vertical="top"/>
    </xf>
    <xf numFmtId="49" fontId="22" fillId="0" borderId="0" xfId="0" applyNumberFormat="1" applyFont="1" applyFill="1" applyBorder="1" applyAlignment="1">
      <alignment wrapText="1"/>
    </xf>
    <xf numFmtId="3" fontId="22" fillId="0" borderId="0" xfId="0" applyNumberFormat="1" applyFont="1" applyFill="1" applyBorder="1"/>
    <xf numFmtId="0" fontId="28" fillId="0" borderId="0" xfId="0" applyFont="1" applyFill="1" applyBorder="1"/>
    <xf numFmtId="0" fontId="28" fillId="0" borderId="0" xfId="0" applyFont="1" applyFill="1" applyBorder="1" applyAlignment="1">
      <alignment vertical="top"/>
    </xf>
    <xf numFmtId="49" fontId="28" fillId="0" borderId="0" xfId="0" applyNumberFormat="1" applyFont="1" applyFill="1" applyBorder="1" applyAlignment="1">
      <alignment wrapText="1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top"/>
    </xf>
    <xf numFmtId="49" fontId="28" fillId="0" borderId="0" xfId="0" applyNumberFormat="1" applyFont="1" applyFill="1" applyBorder="1" applyAlignment="1">
      <alignment horizontal="center" wrapText="1"/>
    </xf>
    <xf numFmtId="3" fontId="28" fillId="0" borderId="0" xfId="0" applyNumberFormat="1" applyFont="1" applyFill="1" applyBorder="1" applyAlignment="1">
      <alignment horizontal="right"/>
    </xf>
    <xf numFmtId="49" fontId="32" fillId="0" borderId="0" xfId="0" applyNumberFormat="1" applyFont="1" applyFill="1" applyBorder="1" applyAlignment="1">
      <alignment wrapText="1"/>
    </xf>
    <xf numFmtId="0" fontId="27" fillId="0" borderId="0" xfId="0" applyFont="1" applyFill="1" applyBorder="1" applyAlignment="1">
      <alignment vertical="top"/>
    </xf>
    <xf numFmtId="49" fontId="27" fillId="0" borderId="0" xfId="0" applyNumberFormat="1" applyFont="1" applyFill="1" applyBorder="1" applyAlignment="1">
      <alignment wrapText="1"/>
    </xf>
    <xf numFmtId="3" fontId="27" fillId="0" borderId="0" xfId="0" applyNumberFormat="1" applyFont="1" applyFill="1" applyBorder="1"/>
    <xf numFmtId="3" fontId="32" fillId="0" borderId="0" xfId="0" applyNumberFormat="1" applyFont="1" applyFill="1" applyBorder="1"/>
    <xf numFmtId="49" fontId="32" fillId="0" borderId="0" xfId="0" applyNumberFormat="1" applyFont="1" applyFill="1" applyAlignment="1">
      <alignment wrapText="1"/>
    </xf>
    <xf numFmtId="3" fontId="32" fillId="0" borderId="0" xfId="0" applyNumberFormat="1" applyFont="1" applyFill="1"/>
    <xf numFmtId="49" fontId="27" fillId="0" borderId="0" xfId="0" applyNumberFormat="1" applyFont="1" applyFill="1" applyAlignment="1">
      <alignment wrapText="1"/>
    </xf>
    <xf numFmtId="3" fontId="27" fillId="0" borderId="0" xfId="0" applyNumberFormat="1" applyFont="1" applyFill="1"/>
    <xf numFmtId="3" fontId="21" fillId="0" borderId="60" xfId="75" applyNumberFormat="1" applyFont="1" applyFill="1" applyBorder="1" applyAlignment="1">
      <alignment horizontal="right"/>
    </xf>
    <xf numFmtId="3" fontId="34" fillId="0" borderId="60" xfId="75" applyNumberFormat="1" applyFont="1" applyFill="1" applyBorder="1" applyAlignment="1">
      <alignment horizontal="right"/>
    </xf>
    <xf numFmtId="3" fontId="34" fillId="0" borderId="61" xfId="75" applyNumberFormat="1" applyFont="1" applyBorder="1" applyAlignment="1">
      <alignment horizontal="center"/>
    </xf>
    <xf numFmtId="3" fontId="34" fillId="0" borderId="62" xfId="75" applyNumberFormat="1" applyFont="1" applyFill="1" applyBorder="1" applyAlignment="1">
      <alignment horizontal="center"/>
    </xf>
    <xf numFmtId="3" fontId="34" fillId="0" borderId="62" xfId="75" applyNumberFormat="1" applyFont="1" applyFill="1" applyBorder="1" applyAlignment="1">
      <alignment horizontal="left" wrapText="1" indent="2"/>
    </xf>
    <xf numFmtId="3" fontId="34" fillId="0" borderId="63" xfId="75" applyNumberFormat="1" applyFont="1" applyFill="1" applyBorder="1" applyAlignment="1">
      <alignment horizontal="center" wrapText="1"/>
    </xf>
    <xf numFmtId="3" fontId="34" fillId="0" borderId="64" xfId="75" applyNumberFormat="1" applyFont="1" applyBorder="1"/>
    <xf numFmtId="3" fontId="34" fillId="0" borderId="62" xfId="75" applyNumberFormat="1" applyFont="1" applyBorder="1"/>
    <xf numFmtId="3" fontId="34" fillId="0" borderId="62" xfId="75" applyNumberFormat="1" applyFont="1" applyFill="1" applyBorder="1"/>
    <xf numFmtId="3" fontId="34" fillId="0" borderId="65" xfId="75" applyNumberFormat="1" applyFont="1" applyBorder="1"/>
    <xf numFmtId="3" fontId="34" fillId="0" borderId="0" xfId="75" applyNumberFormat="1" applyFont="1" applyBorder="1"/>
    <xf numFmtId="3" fontId="34" fillId="0" borderId="0" xfId="75" applyNumberFormat="1" applyFont="1"/>
    <xf numFmtId="3" fontId="23" fillId="0" borderId="61" xfId="75" applyNumberFormat="1" applyFont="1" applyBorder="1" applyAlignment="1">
      <alignment horizontal="center"/>
    </xf>
    <xf numFmtId="3" fontId="23" fillId="0" borderId="62" xfId="75" applyNumberFormat="1" applyFont="1" applyFill="1" applyBorder="1" applyAlignment="1">
      <alignment horizontal="center"/>
    </xf>
    <xf numFmtId="3" fontId="23" fillId="0" borderId="62" xfId="75" applyNumberFormat="1" applyFont="1" applyFill="1" applyBorder="1" applyAlignment="1">
      <alignment horizontal="left" wrapText="1" indent="2"/>
    </xf>
    <xf numFmtId="3" fontId="23" fillId="0" borderId="63" xfId="75" applyNumberFormat="1" applyFont="1" applyFill="1" applyBorder="1" applyAlignment="1">
      <alignment horizontal="center" wrapText="1"/>
    </xf>
    <xf numFmtId="3" fontId="33" fillId="0" borderId="60" xfId="75" applyNumberFormat="1" applyFont="1" applyFill="1" applyBorder="1" applyAlignment="1">
      <alignment horizontal="right"/>
    </xf>
    <xf numFmtId="3" fontId="23" fillId="0" borderId="64" xfId="75" applyNumberFormat="1" applyFont="1" applyBorder="1"/>
    <xf numFmtId="3" fontId="23" fillId="0" borderId="62" xfId="75" applyNumberFormat="1" applyFont="1" applyBorder="1"/>
    <xf numFmtId="3" fontId="23" fillId="0" borderId="62" xfId="75" applyNumberFormat="1" applyFont="1" applyFill="1" applyBorder="1"/>
    <xf numFmtId="3" fontId="23" fillId="0" borderId="65" xfId="75" applyNumberFormat="1" applyFont="1" applyBorder="1"/>
    <xf numFmtId="3" fontId="23" fillId="0" borderId="0" xfId="75" applyNumberFormat="1" applyFont="1" applyBorder="1"/>
    <xf numFmtId="3" fontId="23" fillId="0" borderId="0" xfId="75" applyNumberFormat="1" applyFont="1"/>
    <xf numFmtId="3" fontId="21" fillId="0" borderId="61" xfId="75" applyNumberFormat="1" applyFont="1" applyBorder="1" applyAlignment="1">
      <alignment horizontal="center"/>
    </xf>
    <xf numFmtId="3" fontId="21" fillId="0" borderId="62" xfId="75" applyNumberFormat="1" applyFont="1" applyFill="1" applyBorder="1" applyAlignment="1">
      <alignment horizontal="center"/>
    </xf>
    <xf numFmtId="3" fontId="21" fillId="0" borderId="62" xfId="75" applyNumberFormat="1" applyFont="1" applyFill="1" applyBorder="1" applyAlignment="1">
      <alignment horizontal="left" wrapText="1" indent="2"/>
    </xf>
    <xf numFmtId="3" fontId="21" fillId="0" borderId="63" xfId="75" applyNumberFormat="1" applyFont="1" applyFill="1" applyBorder="1" applyAlignment="1">
      <alignment horizontal="center" wrapText="1"/>
    </xf>
    <xf numFmtId="3" fontId="21" fillId="0" borderId="64" xfId="75" applyNumberFormat="1" applyFont="1" applyBorder="1"/>
    <xf numFmtId="3" fontId="21" fillId="0" borderId="62" xfId="75" applyNumberFormat="1" applyFont="1" applyBorder="1"/>
    <xf numFmtId="3" fontId="21" fillId="0" borderId="62" xfId="75" applyNumberFormat="1" applyFont="1" applyFill="1" applyBorder="1"/>
    <xf numFmtId="3" fontId="21" fillId="0" borderId="65" xfId="75" applyNumberFormat="1" applyFont="1" applyBorder="1"/>
    <xf numFmtId="3" fontId="20" fillId="0" borderId="66" xfId="0" applyNumberFormat="1" applyFont="1" applyFill="1" applyBorder="1" applyAlignment="1">
      <alignment horizontal="center" wrapText="1"/>
    </xf>
    <xf numFmtId="3" fontId="20" fillId="0" borderId="67" xfId="0" applyNumberFormat="1" applyFont="1" applyFill="1" applyBorder="1" applyAlignment="1">
      <alignment wrapText="1"/>
    </xf>
    <xf numFmtId="3" fontId="20" fillId="0" borderId="68" xfId="0" applyNumberFormat="1" applyFont="1" applyFill="1" applyBorder="1" applyAlignment="1">
      <alignment horizontal="center" vertical="top" wrapText="1"/>
    </xf>
    <xf numFmtId="3" fontId="21" fillId="0" borderId="69" xfId="0" applyNumberFormat="1" applyFont="1" applyFill="1" applyBorder="1" applyAlignment="1">
      <alignment horizontal="right"/>
    </xf>
    <xf numFmtId="3" fontId="20" fillId="0" borderId="70" xfId="0" applyNumberFormat="1" applyFont="1" applyFill="1" applyBorder="1" applyAlignment="1">
      <alignment horizontal="right"/>
    </xf>
    <xf numFmtId="3" fontId="20" fillId="0" borderId="67" xfId="0" applyNumberFormat="1" applyFont="1" applyFill="1" applyBorder="1" applyAlignment="1">
      <alignment horizontal="right"/>
    </xf>
    <xf numFmtId="3" fontId="20" fillId="0" borderId="71" xfId="0" applyNumberFormat="1" applyFont="1" applyFill="1" applyBorder="1" applyAlignment="1">
      <alignment horizontal="right"/>
    </xf>
    <xf numFmtId="3" fontId="34" fillId="0" borderId="38" xfId="75" applyNumberFormat="1" applyFont="1" applyBorder="1" applyAlignment="1">
      <alignment horizontal="center"/>
    </xf>
    <xf numFmtId="3" fontId="34" fillId="0" borderId="39" xfId="75" applyNumberFormat="1" applyFont="1" applyFill="1" applyBorder="1" applyAlignment="1">
      <alignment horizontal="center"/>
    </xf>
    <xf numFmtId="3" fontId="34" fillId="0" borderId="39" xfId="75" applyNumberFormat="1" applyFont="1" applyFill="1" applyBorder="1" applyAlignment="1">
      <alignment horizontal="left" wrapText="1" indent="2"/>
    </xf>
    <xf numFmtId="3" fontId="34" fillId="0" borderId="40" xfId="75" applyNumberFormat="1" applyFont="1" applyFill="1" applyBorder="1" applyAlignment="1">
      <alignment horizontal="center" wrapText="1"/>
    </xf>
    <xf numFmtId="3" fontId="34" fillId="0" borderId="44" xfId="75" applyNumberFormat="1" applyFont="1" applyFill="1" applyBorder="1" applyAlignment="1">
      <alignment horizontal="right"/>
    </xf>
    <xf numFmtId="3" fontId="34" fillId="0" borderId="41" xfId="75" applyNumberFormat="1" applyFont="1" applyBorder="1"/>
    <xf numFmtId="3" fontId="34" fillId="0" borderId="39" xfId="75" applyNumberFormat="1" applyFont="1" applyBorder="1"/>
    <xf numFmtId="3" fontId="34" fillId="0" borderId="39" xfId="75" applyNumberFormat="1" applyFont="1" applyFill="1" applyBorder="1"/>
    <xf numFmtId="3" fontId="34" fillId="0" borderId="42" xfId="75" applyNumberFormat="1" applyFont="1" applyBorder="1"/>
    <xf numFmtId="3" fontId="21" fillId="0" borderId="48" xfId="75" applyNumberFormat="1" applyFont="1" applyBorder="1" applyAlignment="1">
      <alignment horizontal="center"/>
    </xf>
    <xf numFmtId="3" fontId="21" fillId="0" borderId="49" xfId="75" applyNumberFormat="1" applyFont="1" applyFill="1" applyBorder="1" applyAlignment="1">
      <alignment horizontal="center"/>
    </xf>
    <xf numFmtId="3" fontId="21" fillId="0" borderId="49" xfId="75" applyNumberFormat="1" applyFont="1" applyFill="1" applyBorder="1" applyAlignment="1">
      <alignment horizontal="left" wrapText="1" indent="2"/>
    </xf>
    <xf numFmtId="3" fontId="21" fillId="0" borderId="72" xfId="75" applyNumberFormat="1" applyFont="1" applyFill="1" applyBorder="1" applyAlignment="1">
      <alignment horizontal="center" wrapText="1"/>
    </xf>
    <xf numFmtId="3" fontId="21" fillId="0" borderId="73" xfId="75" applyNumberFormat="1" applyFont="1" applyFill="1" applyBorder="1" applyAlignment="1">
      <alignment horizontal="right"/>
    </xf>
    <xf numFmtId="3" fontId="21" fillId="0" borderId="74" xfId="75" applyNumberFormat="1" applyFont="1" applyBorder="1"/>
    <xf numFmtId="3" fontId="21" fillId="0" borderId="49" xfId="75" applyNumberFormat="1" applyFont="1" applyBorder="1"/>
    <xf numFmtId="3" fontId="21" fillId="0" borderId="49" xfId="75" applyNumberFormat="1" applyFont="1" applyFill="1" applyBorder="1"/>
    <xf numFmtId="3" fontId="21" fillId="0" borderId="50" xfId="75" applyNumberFormat="1" applyFont="1" applyBorder="1"/>
    <xf numFmtId="3" fontId="21" fillId="0" borderId="14" xfId="0" applyNumberFormat="1" applyFont="1" applyBorder="1" applyAlignment="1">
      <alignment horizontal="center" wrapText="1"/>
    </xf>
    <xf numFmtId="3" fontId="20" fillId="0" borderId="75" xfId="0" applyNumberFormat="1" applyFont="1" applyBorder="1"/>
    <xf numFmtId="3" fontId="21" fillId="0" borderId="14" xfId="0" applyNumberFormat="1" applyFont="1" applyBorder="1" applyAlignment="1">
      <alignment vertical="center"/>
    </xf>
    <xf numFmtId="3" fontId="21" fillId="0" borderId="75" xfId="0" applyNumberFormat="1" applyFont="1" applyBorder="1" applyAlignment="1">
      <alignment horizontal="center"/>
    </xf>
    <xf numFmtId="3" fontId="20" fillId="0" borderId="75" xfId="0" applyNumberFormat="1" applyFont="1" applyBorder="1" applyAlignment="1">
      <alignment horizontal="right"/>
    </xf>
    <xf numFmtId="3" fontId="21" fillId="0" borderId="76" xfId="0" applyNumberFormat="1" applyFont="1" applyBorder="1" applyAlignment="1">
      <alignment vertical="center"/>
    </xf>
    <xf numFmtId="3" fontId="20" fillId="0" borderId="75" xfId="0" applyNumberFormat="1" applyFont="1" applyBorder="1" applyAlignment="1">
      <alignment vertical="center"/>
    </xf>
    <xf numFmtId="3" fontId="20" fillId="0" borderId="76" xfId="0" applyNumberFormat="1" applyFont="1" applyBorder="1" applyAlignment="1">
      <alignment vertical="center"/>
    </xf>
    <xf numFmtId="3" fontId="21" fillId="0" borderId="77" xfId="0" applyNumberFormat="1" applyFont="1" applyBorder="1" applyAlignment="1">
      <alignment vertical="center"/>
    </xf>
    <xf numFmtId="3" fontId="21" fillId="0" borderId="75" xfId="0" applyNumberFormat="1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21" fillId="0" borderId="29" xfId="0" applyNumberFormat="1" applyFont="1" applyBorder="1" applyAlignment="1">
      <alignment vertical="center"/>
    </xf>
    <xf numFmtId="173" fontId="20" fillId="0" borderId="78" xfId="87" applyNumberFormat="1" applyFont="1" applyBorder="1" applyAlignment="1">
      <alignment horizontal="center"/>
    </xf>
    <xf numFmtId="173" fontId="20" fillId="0" borderId="79" xfId="87" applyNumberFormat="1" applyFont="1" applyBorder="1" applyAlignment="1">
      <alignment horizontal="center"/>
    </xf>
    <xf numFmtId="3" fontId="21" fillId="0" borderId="16" xfId="0" applyNumberFormat="1" applyFont="1" applyBorder="1" applyAlignment="1">
      <alignment vertical="center"/>
    </xf>
    <xf numFmtId="3" fontId="21" fillId="0" borderId="12" xfId="0" applyNumberFormat="1" applyFont="1" applyBorder="1" applyAlignment="1">
      <alignment horizontal="center"/>
    </xf>
    <xf numFmtId="3" fontId="21" fillId="0" borderId="20" xfId="0" applyNumberFormat="1" applyFont="1" applyBorder="1" applyAlignment="1">
      <alignment vertical="center"/>
    </xf>
    <xf numFmtId="3" fontId="21" fillId="0" borderId="80" xfId="0" applyNumberFormat="1" applyFont="1" applyBorder="1" applyAlignment="1">
      <alignment vertical="center"/>
    </xf>
    <xf numFmtId="3" fontId="21" fillId="0" borderId="12" xfId="0" applyNumberFormat="1" applyFont="1" applyBorder="1" applyAlignment="1">
      <alignment vertical="center"/>
    </xf>
    <xf numFmtId="3" fontId="21" fillId="0" borderId="31" xfId="0" applyNumberFormat="1" applyFont="1" applyBorder="1" applyAlignment="1">
      <alignment vertical="center"/>
    </xf>
    <xf numFmtId="3" fontId="28" fillId="0" borderId="0" xfId="0" applyNumberFormat="1" applyFont="1" applyFill="1" applyBorder="1" applyAlignment="1">
      <alignment vertical="top"/>
    </xf>
    <xf numFmtId="0" fontId="20" fillId="0" borderId="0" xfId="0" applyFont="1" applyBorder="1" applyAlignment="1">
      <alignment horizontal="left" vertical="center"/>
    </xf>
    <xf numFmtId="0" fontId="20" fillId="0" borderId="0" xfId="76" applyFont="1" applyBorder="1" applyAlignment="1">
      <alignment horizontal="center" vertical="center"/>
    </xf>
    <xf numFmtId="0" fontId="20" fillId="0" borderId="0" xfId="76" applyFont="1" applyBorder="1" applyAlignment="1">
      <alignment vertical="center"/>
    </xf>
    <xf numFmtId="3" fontId="20" fillId="0" borderId="0" xfId="0" applyNumberFormat="1" applyFont="1" applyFill="1" applyBorder="1" applyAlignment="1">
      <alignment horizontal="center"/>
    </xf>
    <xf numFmtId="0" fontId="21" fillId="0" borderId="0" xfId="76" applyFont="1" applyBorder="1" applyAlignment="1">
      <alignment vertical="center"/>
    </xf>
    <xf numFmtId="0" fontId="23" fillId="0" borderId="0" xfId="76" applyFont="1" applyBorder="1" applyAlignment="1">
      <alignment vertical="center"/>
    </xf>
    <xf numFmtId="0" fontId="20" fillId="0" borderId="0" xfId="76" applyFont="1" applyBorder="1" applyAlignment="1">
      <alignment horizontal="center"/>
    </xf>
    <xf numFmtId="0" fontId="20" fillId="0" borderId="0" xfId="76" applyFont="1" applyBorder="1"/>
    <xf numFmtId="3" fontId="20" fillId="0" borderId="0" xfId="76" applyNumberFormat="1" applyFont="1" applyFill="1" applyBorder="1"/>
    <xf numFmtId="0" fontId="20" fillId="0" borderId="0" xfId="76" applyFont="1" applyBorder="1" applyAlignment="1">
      <alignment horizontal="left" vertical="center"/>
    </xf>
    <xf numFmtId="0" fontId="20" fillId="0" borderId="0" xfId="76" applyFont="1" applyBorder="1" applyAlignment="1">
      <alignment horizontal="left"/>
    </xf>
    <xf numFmtId="3" fontId="21" fillId="0" borderId="42" xfId="76" applyNumberFormat="1" applyFont="1" applyBorder="1" applyAlignment="1">
      <alignment vertical="center" wrapText="1"/>
    </xf>
    <xf numFmtId="0" fontId="23" fillId="0" borderId="38" xfId="76" applyFont="1" applyBorder="1" applyAlignment="1">
      <alignment horizontal="left" vertical="center"/>
    </xf>
    <xf numFmtId="0" fontId="23" fillId="0" borderId="39" xfId="76" applyFont="1" applyBorder="1" applyAlignment="1">
      <alignment horizontal="left" vertical="center" wrapText="1" indent="1"/>
    </xf>
    <xf numFmtId="3" fontId="23" fillId="0" borderId="42" xfId="76" applyNumberFormat="1" applyFont="1" applyFill="1" applyBorder="1" applyAlignment="1">
      <alignment vertical="center" wrapText="1"/>
    </xf>
    <xf numFmtId="0" fontId="20" fillId="0" borderId="38" xfId="76" applyFont="1" applyBorder="1" applyAlignment="1">
      <alignment horizontal="left" vertical="center"/>
    </xf>
    <xf numFmtId="0" fontId="20" fillId="0" borderId="39" xfId="76" applyFont="1" applyBorder="1" applyAlignment="1">
      <alignment horizontal="left" vertical="center" wrapText="1" indent="2"/>
    </xf>
    <xf numFmtId="3" fontId="20" fillId="0" borderId="42" xfId="76" applyNumberFormat="1" applyFont="1" applyFill="1" applyBorder="1" applyAlignment="1">
      <alignment vertical="center" wrapText="1"/>
    </xf>
    <xf numFmtId="3" fontId="21" fillId="0" borderId="65" xfId="76" applyNumberFormat="1" applyFont="1" applyBorder="1" applyAlignment="1">
      <alignment vertical="center" wrapText="1"/>
    </xf>
    <xf numFmtId="0" fontId="20" fillId="0" borderId="66" xfId="76" applyFont="1" applyBorder="1" applyAlignment="1">
      <alignment horizontal="left" vertical="center"/>
    </xf>
    <xf numFmtId="0" fontId="20" fillId="0" borderId="67" xfId="76" applyFont="1" applyBorder="1" applyAlignment="1">
      <alignment horizontal="left" vertical="center" wrapText="1" indent="2"/>
    </xf>
    <xf numFmtId="3" fontId="20" fillId="0" borderId="71" xfId="76" applyNumberFormat="1" applyFont="1" applyFill="1" applyBorder="1" applyAlignment="1">
      <alignment vertical="center" wrapText="1"/>
    </xf>
    <xf numFmtId="3" fontId="21" fillId="0" borderId="47" xfId="76" applyNumberFormat="1" applyFont="1" applyFill="1" applyBorder="1" applyAlignment="1">
      <alignment vertical="center"/>
    </xf>
    <xf numFmtId="0" fontId="20" fillId="0" borderId="0" xfId="0" applyFont="1" applyAlignment="1"/>
    <xf numFmtId="0" fontId="20" fillId="0" borderId="0" xfId="0" applyFont="1" applyAlignment="1">
      <alignment vertical="center"/>
    </xf>
    <xf numFmtId="0" fontId="20" fillId="0" borderId="32" xfId="0" applyFont="1" applyBorder="1" applyAlignment="1">
      <alignment horizontal="center"/>
    </xf>
    <xf numFmtId="3" fontId="20" fillId="0" borderId="32" xfId="0" applyNumberFormat="1" applyFont="1" applyBorder="1" applyAlignment="1">
      <alignment horizontal="center"/>
    </xf>
    <xf numFmtId="3" fontId="20" fillId="0" borderId="32" xfId="0" applyNumberFormat="1" applyFont="1" applyFill="1" applyBorder="1" applyAlignment="1">
      <alignment horizontal="center"/>
    </xf>
    <xf numFmtId="3" fontId="20" fillId="0" borderId="81" xfId="75" applyNumberFormat="1" applyFont="1" applyBorder="1" applyAlignment="1">
      <alignment horizontal="center" vertical="center" textRotation="90" wrapText="1"/>
    </xf>
    <xf numFmtId="3" fontId="20" fillId="0" borderId="82" xfId="75" applyNumberFormat="1" applyFont="1" applyBorder="1" applyAlignment="1">
      <alignment horizontal="center" vertical="center" textRotation="90" wrapText="1"/>
    </xf>
    <xf numFmtId="3" fontId="20" fillId="0" borderId="82" xfId="75" applyNumberFormat="1" applyFont="1" applyBorder="1" applyAlignment="1">
      <alignment horizontal="center" vertical="center" wrapText="1"/>
    </xf>
    <xf numFmtId="3" fontId="21" fillId="0" borderId="82" xfId="75" applyNumberFormat="1" applyFont="1" applyBorder="1" applyAlignment="1">
      <alignment horizontal="center" vertical="center" wrapText="1"/>
    </xf>
    <xf numFmtId="3" fontId="21" fillId="0" borderId="46" xfId="75" applyNumberFormat="1" applyFont="1" applyFill="1" applyBorder="1" applyAlignment="1">
      <alignment horizontal="center" vertical="center" wrapText="1"/>
    </xf>
    <xf numFmtId="3" fontId="21" fillId="0" borderId="58" xfId="75" applyNumberFormat="1" applyFont="1" applyFill="1" applyBorder="1" applyAlignment="1">
      <alignment horizontal="center" vertical="center" wrapText="1"/>
    </xf>
    <xf numFmtId="3" fontId="20" fillId="0" borderId="83" xfId="75" applyNumberFormat="1" applyFont="1" applyBorder="1" applyAlignment="1">
      <alignment horizontal="center" vertical="center" wrapText="1"/>
    </xf>
    <xf numFmtId="3" fontId="21" fillId="0" borderId="84" xfId="75" applyNumberFormat="1" applyFont="1" applyBorder="1" applyAlignment="1">
      <alignment horizontal="left" vertical="center" textRotation="90" wrapText="1"/>
    </xf>
    <xf numFmtId="3" fontId="20" fillId="0" borderId="84" xfId="75" applyNumberFormat="1" applyFont="1" applyBorder="1" applyAlignment="1">
      <alignment horizontal="center" vertical="center" wrapText="1"/>
    </xf>
    <xf numFmtId="3" fontId="21" fillId="0" borderId="84" xfId="75" applyNumberFormat="1" applyFont="1" applyBorder="1" applyAlignment="1">
      <alignment horizontal="left" vertical="center" wrapText="1"/>
    </xf>
    <xf numFmtId="3" fontId="21" fillId="0" borderId="84" xfId="75" applyNumberFormat="1" applyFont="1" applyBorder="1" applyAlignment="1">
      <alignment horizontal="right" vertical="center" wrapText="1"/>
    </xf>
    <xf numFmtId="3" fontId="21" fillId="0" borderId="85" xfId="75" applyNumberFormat="1" applyFont="1" applyBorder="1" applyAlignment="1">
      <alignment horizontal="right" vertical="center" wrapText="1"/>
    </xf>
    <xf numFmtId="3" fontId="21" fillId="0" borderId="86" xfId="75" applyNumberFormat="1" applyFont="1" applyBorder="1" applyAlignment="1">
      <alignment horizontal="right" vertical="center" wrapText="1"/>
    </xf>
    <xf numFmtId="3" fontId="20" fillId="0" borderId="0" xfId="75" applyNumberFormat="1" applyFont="1" applyBorder="1" applyAlignment="1">
      <alignment horizontal="left"/>
    </xf>
    <xf numFmtId="3" fontId="21" fillId="0" borderId="0" xfId="75" applyNumberFormat="1" applyFont="1" applyBorder="1" applyAlignment="1">
      <alignment horizontal="left"/>
    </xf>
    <xf numFmtId="3" fontId="21" fillId="0" borderId="0" xfId="75" applyNumberFormat="1" applyFont="1" applyAlignment="1">
      <alignment horizontal="left"/>
    </xf>
    <xf numFmtId="3" fontId="20" fillId="0" borderId="87" xfId="75" applyNumberFormat="1" applyFont="1" applyBorder="1" applyAlignment="1">
      <alignment horizontal="center" vertical="center" wrapText="1"/>
    </xf>
    <xf numFmtId="3" fontId="21" fillId="0" borderId="88" xfId="75" applyNumberFormat="1" applyFont="1" applyBorder="1" applyAlignment="1">
      <alignment horizontal="left" vertical="center" textRotation="90" wrapText="1"/>
    </xf>
    <xf numFmtId="3" fontId="20" fillId="0" borderId="88" xfId="75" applyNumberFormat="1" applyFont="1" applyBorder="1" applyAlignment="1">
      <alignment horizontal="center" vertical="center" wrapText="1"/>
    </xf>
    <xf numFmtId="3" fontId="21" fillId="0" borderId="88" xfId="75" applyNumberFormat="1" applyFont="1" applyBorder="1" applyAlignment="1">
      <alignment horizontal="left" vertical="center" wrapText="1"/>
    </xf>
    <xf numFmtId="3" fontId="21" fillId="0" borderId="88" xfId="75" applyNumberFormat="1" applyFont="1" applyBorder="1" applyAlignment="1">
      <alignment horizontal="right" vertical="center" wrapText="1"/>
    </xf>
    <xf numFmtId="3" fontId="21" fillId="0" borderId="89" xfId="75" applyNumberFormat="1" applyFont="1" applyBorder="1" applyAlignment="1">
      <alignment horizontal="right" vertical="center" wrapText="1"/>
    </xf>
    <xf numFmtId="3" fontId="21" fillId="0" borderId="90" xfId="75" applyNumberFormat="1" applyFont="1" applyBorder="1" applyAlignment="1">
      <alignment horizontal="right" vertical="center" wrapText="1"/>
    </xf>
    <xf numFmtId="0" fontId="20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0" applyFont="1" applyBorder="1" applyAlignment="1">
      <alignment horizontal="left" indent="1"/>
    </xf>
    <xf numFmtId="3" fontId="21" fillId="0" borderId="39" xfId="0" applyNumberFormat="1" applyFont="1" applyBorder="1"/>
    <xf numFmtId="3" fontId="21" fillId="0" borderId="40" xfId="0" applyNumberFormat="1" applyFont="1" applyBorder="1"/>
    <xf numFmtId="3" fontId="21" fillId="0" borderId="91" xfId="0" applyNumberFormat="1" applyFont="1" applyBorder="1"/>
    <xf numFmtId="0" fontId="21" fillId="0" borderId="0" xfId="0" applyFont="1"/>
    <xf numFmtId="0" fontId="20" fillId="0" borderId="38" xfId="0" applyFont="1" applyBorder="1" applyAlignment="1">
      <alignment horizontal="center" vertical="top"/>
    </xf>
    <xf numFmtId="0" fontId="20" fillId="0" borderId="39" xfId="0" applyFont="1" applyBorder="1" applyAlignment="1">
      <alignment horizontal="center" vertical="top"/>
    </xf>
    <xf numFmtId="0" fontId="20" fillId="0" borderId="39" xfId="0" applyFont="1" applyBorder="1" applyAlignment="1">
      <alignment horizontal="left" wrapText="1" indent="3"/>
    </xf>
    <xf numFmtId="3" fontId="20" fillId="0" borderId="39" xfId="0" applyNumberFormat="1" applyFont="1" applyBorder="1"/>
    <xf numFmtId="3" fontId="20" fillId="0" borderId="40" xfId="0" applyNumberFormat="1" applyFont="1" applyBorder="1"/>
    <xf numFmtId="3" fontId="20" fillId="0" borderId="39" xfId="0" applyNumberFormat="1" applyFont="1" applyFill="1" applyBorder="1"/>
    <xf numFmtId="3" fontId="20" fillId="0" borderId="91" xfId="0" applyNumberFormat="1" applyFont="1" applyFill="1" applyBorder="1"/>
    <xf numFmtId="0" fontId="21" fillId="0" borderId="39" xfId="0" applyFont="1" applyBorder="1" applyAlignment="1">
      <alignment horizontal="center" vertical="top"/>
    </xf>
    <xf numFmtId="0" fontId="21" fillId="0" borderId="39" xfId="0" applyFont="1" applyFill="1" applyBorder="1" applyAlignment="1">
      <alignment horizontal="left" wrapText="1" indent="1"/>
    </xf>
    <xf numFmtId="3" fontId="21" fillId="0" borderId="39" xfId="0" applyNumberFormat="1" applyFont="1" applyFill="1" applyBorder="1"/>
    <xf numFmtId="3" fontId="21" fillId="0" borderId="91" xfId="0" applyNumberFormat="1" applyFont="1" applyFill="1" applyBorder="1"/>
    <xf numFmtId="0" fontId="21" fillId="0" borderId="39" xfId="0" applyFont="1" applyBorder="1"/>
    <xf numFmtId="0" fontId="20" fillId="0" borderId="39" xfId="0" applyFont="1" applyBorder="1" applyAlignment="1">
      <alignment horizontal="left" indent="2"/>
    </xf>
    <xf numFmtId="3" fontId="21" fillId="0" borderId="0" xfId="0" applyNumberFormat="1" applyFont="1" applyFill="1"/>
    <xf numFmtId="0" fontId="20" fillId="0" borderId="39" xfId="0" applyFont="1" applyBorder="1" applyAlignment="1">
      <alignment horizontal="left" indent="1"/>
    </xf>
    <xf numFmtId="3" fontId="21" fillId="0" borderId="0" xfId="75" applyNumberFormat="1" applyFont="1" applyFill="1" applyBorder="1" applyAlignment="1">
      <alignment horizontal="left"/>
    </xf>
    <xf numFmtId="0" fontId="20" fillId="0" borderId="92" xfId="0" applyFont="1" applyBorder="1" applyAlignment="1">
      <alignment horizontal="center"/>
    </xf>
    <xf numFmtId="0" fontId="21" fillId="0" borderId="93" xfId="0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21" fillId="0" borderId="93" xfId="0" applyFont="1" applyBorder="1"/>
    <xf numFmtId="3" fontId="21" fillId="0" borderId="93" xfId="0" applyNumberFormat="1" applyFont="1" applyBorder="1"/>
    <xf numFmtId="3" fontId="21" fillId="0" borderId="94" xfId="0" applyNumberFormat="1" applyFont="1" applyBorder="1"/>
    <xf numFmtId="3" fontId="21" fillId="0" borderId="93" xfId="0" applyNumberFormat="1" applyFont="1" applyFill="1" applyBorder="1"/>
    <xf numFmtId="3" fontId="21" fillId="0" borderId="95" xfId="0" applyNumberFormat="1" applyFont="1" applyFill="1" applyBorder="1"/>
    <xf numFmtId="3" fontId="20" fillId="0" borderId="96" xfId="75" applyNumberFormat="1" applyFont="1" applyBorder="1" applyAlignment="1">
      <alignment horizontal="center" vertical="center" wrapText="1"/>
    </xf>
    <xf numFmtId="3" fontId="21" fillId="0" borderId="97" xfId="75" applyNumberFormat="1" applyFont="1" applyBorder="1" applyAlignment="1">
      <alignment horizontal="left" vertical="center" textRotation="90" wrapText="1"/>
    </xf>
    <xf numFmtId="3" fontId="20" fillId="0" borderId="97" xfId="75" applyNumberFormat="1" applyFont="1" applyBorder="1" applyAlignment="1">
      <alignment horizontal="center" vertical="center" wrapText="1"/>
    </xf>
    <xf numFmtId="3" fontId="21" fillId="0" borderId="97" xfId="75" applyNumberFormat="1" applyFont="1" applyBorder="1" applyAlignment="1">
      <alignment horizontal="left" vertical="center" wrapText="1"/>
    </xf>
    <xf numFmtId="3" fontId="21" fillId="0" borderId="97" xfId="75" applyNumberFormat="1" applyFont="1" applyBorder="1" applyAlignment="1">
      <alignment horizontal="right" vertical="center" wrapText="1"/>
    </xf>
    <xf numFmtId="3" fontId="21" fillId="0" borderId="98" xfId="75" applyNumberFormat="1" applyFont="1" applyBorder="1" applyAlignment="1">
      <alignment horizontal="right" vertical="center" wrapText="1"/>
    </xf>
    <xf numFmtId="3" fontId="21" fillId="0" borderId="99" xfId="75" applyNumberFormat="1" applyFont="1" applyBorder="1" applyAlignment="1">
      <alignment horizontal="right" vertical="center" wrapText="1"/>
    </xf>
    <xf numFmtId="0" fontId="20" fillId="0" borderId="87" xfId="0" applyFont="1" applyBorder="1" applyAlignment="1">
      <alignment horizontal="center"/>
    </xf>
    <xf numFmtId="0" fontId="21" fillId="0" borderId="88" xfId="0" applyFont="1" applyBorder="1" applyAlignment="1">
      <alignment horizontal="center"/>
    </xf>
    <xf numFmtId="0" fontId="20" fillId="0" borderId="88" xfId="0" applyFont="1" applyBorder="1" applyAlignment="1">
      <alignment horizontal="center"/>
    </xf>
    <xf numFmtId="3" fontId="21" fillId="0" borderId="88" xfId="0" applyNumberFormat="1" applyFont="1" applyBorder="1"/>
    <xf numFmtId="3" fontId="21" fillId="0" borderId="89" xfId="0" applyNumberFormat="1" applyFont="1" applyBorder="1"/>
    <xf numFmtId="3" fontId="21" fillId="0" borderId="90" xfId="0" applyNumberFormat="1" applyFont="1" applyBorder="1"/>
    <xf numFmtId="3" fontId="21" fillId="0" borderId="40" xfId="0" applyNumberFormat="1" applyFont="1" applyFill="1" applyBorder="1"/>
    <xf numFmtId="0" fontId="20" fillId="0" borderId="100" xfId="0" applyFont="1" applyBorder="1" applyAlignment="1">
      <alignment horizontal="center"/>
    </xf>
    <xf numFmtId="0" fontId="21" fillId="0" borderId="101" xfId="0" applyFont="1" applyBorder="1" applyAlignment="1">
      <alignment horizontal="center"/>
    </xf>
    <xf numFmtId="0" fontId="20" fillId="0" borderId="101" xfId="0" applyFont="1" applyBorder="1" applyAlignment="1">
      <alignment horizontal="center"/>
    </xf>
    <xf numFmtId="0" fontId="21" fillId="0" borderId="101" xfId="0" applyFont="1" applyBorder="1"/>
    <xf numFmtId="3" fontId="21" fillId="0" borderId="101" xfId="0" applyNumberFormat="1" applyFont="1" applyBorder="1"/>
    <xf numFmtId="3" fontId="21" fillId="0" borderId="102" xfId="0" applyNumberFormat="1" applyFont="1" applyBorder="1"/>
    <xf numFmtId="3" fontId="21" fillId="0" borderId="103" xfId="0" applyNumberFormat="1" applyFont="1" applyBorder="1"/>
    <xf numFmtId="0" fontId="20" fillId="24" borderId="104" xfId="0" applyFont="1" applyFill="1" applyBorder="1" applyAlignment="1">
      <alignment horizontal="center"/>
    </xf>
    <xf numFmtId="0" fontId="21" fillId="24" borderId="105" xfId="0" applyFont="1" applyFill="1" applyBorder="1" applyAlignment="1">
      <alignment horizontal="center"/>
    </xf>
    <xf numFmtId="0" fontId="20" fillId="24" borderId="105" xfId="0" applyFont="1" applyFill="1" applyBorder="1" applyAlignment="1">
      <alignment horizontal="center"/>
    </xf>
    <xf numFmtId="0" fontId="21" fillId="24" borderId="105" xfId="0" applyFont="1" applyFill="1" applyBorder="1"/>
    <xf numFmtId="3" fontId="21" fillId="24" borderId="105" xfId="0" applyNumberFormat="1" applyFont="1" applyFill="1" applyBorder="1"/>
    <xf numFmtId="3" fontId="21" fillId="24" borderId="106" xfId="0" applyNumberFormat="1" applyFont="1" applyFill="1" applyBorder="1"/>
    <xf numFmtId="3" fontId="21" fillId="24" borderId="107" xfId="0" applyNumberFormat="1" applyFont="1" applyFill="1" applyBorder="1"/>
    <xf numFmtId="0" fontId="20" fillId="0" borderId="108" xfId="0" applyFont="1" applyBorder="1" applyAlignment="1">
      <alignment horizontal="center"/>
    </xf>
    <xf numFmtId="0" fontId="21" fillId="0" borderId="109" xfId="0" applyFont="1" applyBorder="1" applyAlignment="1">
      <alignment horizontal="center"/>
    </xf>
    <xf numFmtId="0" fontId="20" fillId="0" borderId="109" xfId="0" applyFont="1" applyBorder="1" applyAlignment="1">
      <alignment horizontal="center"/>
    </xf>
    <xf numFmtId="0" fontId="21" fillId="0" borderId="109" xfId="0" applyFont="1" applyBorder="1"/>
    <xf numFmtId="3" fontId="21" fillId="0" borderId="109" xfId="0" applyNumberFormat="1" applyFont="1" applyBorder="1"/>
    <xf numFmtId="3" fontId="21" fillId="0" borderId="110" xfId="0" applyNumberFormat="1" applyFont="1" applyBorder="1"/>
    <xf numFmtId="3" fontId="21" fillId="0" borderId="109" xfId="0" applyNumberFormat="1" applyFont="1" applyFill="1" applyBorder="1"/>
    <xf numFmtId="3" fontId="21" fillId="0" borderId="111" xfId="0" applyNumberFormat="1" applyFont="1" applyFill="1" applyBorder="1"/>
    <xf numFmtId="0" fontId="20" fillId="0" borderId="96" xfId="0" applyFont="1" applyBorder="1" applyAlignment="1">
      <alignment horizontal="center"/>
    </xf>
    <xf numFmtId="0" fontId="21" fillId="0" borderId="97" xfId="0" applyFont="1" applyBorder="1" applyAlignment="1">
      <alignment horizontal="center"/>
    </xf>
    <xf numFmtId="0" fontId="20" fillId="0" borderId="97" xfId="0" applyFont="1" applyBorder="1" applyAlignment="1">
      <alignment horizontal="center"/>
    </xf>
    <xf numFmtId="0" fontId="21" fillId="0" borderId="97" xfId="0" applyFont="1" applyBorder="1"/>
    <xf numFmtId="3" fontId="21" fillId="0" borderId="97" xfId="0" applyNumberFormat="1" applyFont="1" applyBorder="1"/>
    <xf numFmtId="3" fontId="21" fillId="0" borderId="98" xfId="0" applyNumberFormat="1" applyFont="1" applyBorder="1"/>
    <xf numFmtId="3" fontId="21" fillId="0" borderId="97" xfId="0" applyNumberFormat="1" applyFont="1" applyFill="1" applyBorder="1"/>
    <xf numFmtId="3" fontId="21" fillId="0" borderId="99" xfId="0" applyNumberFormat="1" applyFont="1" applyFill="1" applyBorder="1"/>
    <xf numFmtId="0" fontId="20" fillId="0" borderId="88" xfId="0" applyFont="1" applyBorder="1" applyAlignment="1">
      <alignment horizontal="left" indent="2"/>
    </xf>
    <xf numFmtId="3" fontId="20" fillId="0" borderId="88" xfId="0" applyNumberFormat="1" applyFont="1" applyBorder="1" applyAlignment="1">
      <alignment horizontal="right"/>
    </xf>
    <xf numFmtId="3" fontId="20" fillId="0" borderId="89" xfId="0" applyNumberFormat="1" applyFont="1" applyBorder="1" applyAlignment="1">
      <alignment horizontal="right"/>
    </xf>
    <xf numFmtId="3" fontId="20" fillId="0" borderId="88" xfId="0" applyNumberFormat="1" applyFont="1" applyFill="1" applyBorder="1" applyAlignment="1">
      <alignment horizontal="right"/>
    </xf>
    <xf numFmtId="3" fontId="20" fillId="0" borderId="90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left" indent="2"/>
    </xf>
    <xf numFmtId="0" fontId="20" fillId="0" borderId="0" xfId="0" applyFont="1" applyAlignment="1">
      <alignment horizontal="left" indent="2"/>
    </xf>
    <xf numFmtId="0" fontId="20" fillId="0" borderId="93" xfId="0" applyFont="1" applyBorder="1" applyAlignment="1">
      <alignment horizontal="left" indent="2"/>
    </xf>
    <xf numFmtId="3" fontId="20" fillId="0" borderId="93" xfId="0" applyNumberFormat="1" applyFont="1" applyBorder="1" applyAlignment="1">
      <alignment horizontal="right"/>
    </xf>
    <xf numFmtId="3" fontId="20" fillId="0" borderId="94" xfId="0" applyNumberFormat="1" applyFont="1" applyBorder="1" applyAlignment="1">
      <alignment horizontal="right"/>
    </xf>
    <xf numFmtId="3" fontId="20" fillId="0" borderId="93" xfId="0" applyNumberFormat="1" applyFont="1" applyFill="1" applyBorder="1" applyAlignment="1">
      <alignment horizontal="right"/>
    </xf>
    <xf numFmtId="3" fontId="20" fillId="0" borderId="91" xfId="0" applyNumberFormat="1" applyFont="1" applyFill="1" applyBorder="1" applyAlignment="1">
      <alignment horizontal="right"/>
    </xf>
    <xf numFmtId="3" fontId="21" fillId="0" borderId="97" xfId="0" applyNumberFormat="1" applyFont="1" applyBorder="1" applyAlignment="1">
      <alignment horizontal="right"/>
    </xf>
    <xf numFmtId="3" fontId="21" fillId="0" borderId="98" xfId="0" applyNumberFormat="1" applyFont="1" applyBorder="1" applyAlignment="1">
      <alignment horizontal="right"/>
    </xf>
    <xf numFmtId="3" fontId="21" fillId="0" borderId="97" xfId="0" applyNumberFormat="1" applyFont="1" applyFill="1" applyBorder="1" applyAlignment="1">
      <alignment horizontal="right"/>
    </xf>
    <xf numFmtId="3" fontId="21" fillId="0" borderId="99" xfId="0" applyNumberFormat="1" applyFont="1" applyFill="1" applyBorder="1" applyAlignment="1">
      <alignment horizontal="right"/>
    </xf>
    <xf numFmtId="0" fontId="20" fillId="0" borderId="88" xfId="0" applyFont="1" applyBorder="1" applyAlignment="1">
      <alignment horizontal="left" wrapText="1" indent="2"/>
    </xf>
    <xf numFmtId="0" fontId="20" fillId="0" borderId="66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20" fillId="0" borderId="67" xfId="0" applyFont="1" applyBorder="1" applyAlignment="1">
      <alignment horizontal="left" wrapText="1" indent="2"/>
    </xf>
    <xf numFmtId="3" fontId="20" fillId="0" borderId="67" xfId="0" applyNumberFormat="1" applyFont="1" applyBorder="1" applyAlignment="1">
      <alignment horizontal="right"/>
    </xf>
    <xf numFmtId="3" fontId="20" fillId="0" borderId="68" xfId="0" applyNumberFormat="1" applyFont="1" applyBorder="1" applyAlignment="1">
      <alignment horizontal="right"/>
    </xf>
    <xf numFmtId="3" fontId="20" fillId="0" borderId="112" xfId="0" applyNumberFormat="1" applyFont="1" applyFill="1" applyBorder="1" applyAlignment="1">
      <alignment horizontal="right"/>
    </xf>
    <xf numFmtId="0" fontId="20" fillId="0" borderId="113" xfId="0" applyFont="1" applyBorder="1" applyAlignment="1">
      <alignment horizontal="center" vertical="center"/>
    </xf>
    <xf numFmtId="0" fontId="21" fillId="0" borderId="114" xfId="0" applyFont="1" applyBorder="1" applyAlignment="1">
      <alignment horizontal="center" vertical="center"/>
    </xf>
    <xf numFmtId="0" fontId="20" fillId="0" borderId="114" xfId="0" applyFont="1" applyBorder="1" applyAlignment="1">
      <alignment horizontal="center" vertical="center"/>
    </xf>
    <xf numFmtId="3" fontId="21" fillId="0" borderId="114" xfId="0" applyNumberFormat="1" applyFont="1" applyBorder="1" applyAlignment="1">
      <alignment horizontal="right" vertical="center"/>
    </xf>
    <xf numFmtId="3" fontId="21" fillId="0" borderId="115" xfId="0" applyNumberFormat="1" applyFont="1" applyBorder="1" applyAlignment="1">
      <alignment horizontal="right" vertical="center"/>
    </xf>
    <xf numFmtId="3" fontId="21" fillId="0" borderId="114" xfId="0" applyNumberFormat="1" applyFont="1" applyFill="1" applyBorder="1" applyAlignment="1">
      <alignment horizontal="right" vertical="center"/>
    </xf>
    <xf numFmtId="3" fontId="21" fillId="0" borderId="116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3" fontId="20" fillId="0" borderId="82" xfId="75" applyNumberFormat="1" applyFont="1" applyFill="1" applyBorder="1" applyAlignment="1">
      <alignment horizontal="center" vertical="center" wrapText="1"/>
    </xf>
    <xf numFmtId="3" fontId="20" fillId="0" borderId="117" xfId="75" applyNumberFormat="1" applyFont="1" applyFill="1" applyBorder="1" applyAlignment="1">
      <alignment horizontal="center" vertical="center" wrapText="1"/>
    </xf>
    <xf numFmtId="3" fontId="20" fillId="0" borderId="0" xfId="75" applyNumberFormat="1" applyFont="1" applyAlignment="1">
      <alignment horizontal="right"/>
    </xf>
    <xf numFmtId="3" fontId="20" fillId="0" borderId="0" xfId="75" applyNumberFormat="1" applyFont="1" applyAlignment="1"/>
    <xf numFmtId="49" fontId="21" fillId="0" borderId="0" xfId="75" applyNumberFormat="1" applyFont="1" applyFill="1" applyAlignment="1">
      <alignment horizontal="center"/>
    </xf>
    <xf numFmtId="3" fontId="21" fillId="0" borderId="0" xfId="75" applyNumberFormat="1" applyFont="1" applyFill="1" applyAlignment="1">
      <alignment horizontal="center"/>
    </xf>
    <xf numFmtId="3" fontId="35" fillId="0" borderId="0" xfId="75" applyNumberFormat="1" applyFont="1" applyAlignment="1">
      <alignment horizontal="center"/>
    </xf>
    <xf numFmtId="3" fontId="36" fillId="0" borderId="0" xfId="75" applyNumberFormat="1" applyFont="1" applyAlignment="1">
      <alignment horizontal="right"/>
    </xf>
    <xf numFmtId="49" fontId="20" fillId="0" borderId="0" xfId="75" applyNumberFormat="1" applyFont="1" applyFill="1" applyAlignment="1">
      <alignment horizontal="center"/>
    </xf>
    <xf numFmtId="3" fontId="20" fillId="0" borderId="0" xfId="75" applyNumberFormat="1" applyFont="1" applyAlignment="1">
      <alignment horizontal="center" vertical="center"/>
    </xf>
    <xf numFmtId="49" fontId="20" fillId="0" borderId="81" xfId="75" applyNumberFormat="1" applyFont="1" applyFill="1" applyBorder="1" applyAlignment="1">
      <alignment horizontal="center" vertical="center" textRotation="90"/>
    </xf>
    <xf numFmtId="3" fontId="20" fillId="0" borderId="82" xfId="75" applyNumberFormat="1" applyFont="1" applyFill="1" applyBorder="1" applyAlignment="1">
      <alignment horizontal="center" vertical="center" textRotation="90"/>
    </xf>
    <xf numFmtId="3" fontId="21" fillId="0" borderId="82" xfId="75" applyNumberFormat="1" applyFont="1" applyBorder="1" applyAlignment="1">
      <alignment horizontal="center" vertical="center"/>
    </xf>
    <xf numFmtId="3" fontId="20" fillId="0" borderId="117" xfId="75" applyNumberFormat="1" applyFont="1" applyBorder="1" applyAlignment="1">
      <alignment horizontal="center" vertical="center" wrapText="1"/>
    </xf>
    <xf numFmtId="3" fontId="21" fillId="0" borderId="55" xfId="75" applyNumberFormat="1" applyFont="1" applyBorder="1" applyAlignment="1">
      <alignment horizontal="center" vertical="center" wrapText="1"/>
    </xf>
    <xf numFmtId="3" fontId="21" fillId="0" borderId="56" xfId="75" applyNumberFormat="1" applyFont="1" applyBorder="1" applyAlignment="1">
      <alignment horizontal="center" vertical="center" wrapText="1"/>
    </xf>
    <xf numFmtId="3" fontId="21" fillId="0" borderId="58" xfId="75" applyNumberFormat="1" applyFont="1" applyBorder="1" applyAlignment="1">
      <alignment horizontal="center" vertical="center" wrapText="1"/>
    </xf>
    <xf numFmtId="3" fontId="20" fillId="0" borderId="84" xfId="75" applyNumberFormat="1" applyFont="1" applyFill="1" applyBorder="1" applyAlignment="1">
      <alignment horizontal="center"/>
    </xf>
    <xf numFmtId="49" fontId="20" fillId="0" borderId="87" xfId="75" applyNumberFormat="1" applyFont="1" applyFill="1" applyBorder="1" applyAlignment="1">
      <alignment horizontal="center"/>
    </xf>
    <xf numFmtId="3" fontId="20" fillId="0" borderId="88" xfId="75" applyNumberFormat="1" applyFont="1" applyFill="1" applyBorder="1" applyAlignment="1">
      <alignment horizontal="center"/>
    </xf>
    <xf numFmtId="3" fontId="20" fillId="0" borderId="88" xfId="75" applyNumberFormat="1" applyFont="1" applyBorder="1"/>
    <xf numFmtId="3" fontId="20" fillId="0" borderId="89" xfId="75" applyNumberFormat="1" applyFont="1" applyBorder="1"/>
    <xf numFmtId="3" fontId="20" fillId="0" borderId="118" xfId="75" applyNumberFormat="1" applyFont="1" applyBorder="1"/>
    <xf numFmtId="3" fontId="20" fillId="0" borderId="119" xfId="75" applyNumberFormat="1" applyFont="1" applyBorder="1"/>
    <xf numFmtId="3" fontId="20" fillId="0" borderId="90" xfId="75" applyNumberFormat="1" applyFont="1" applyBorder="1"/>
    <xf numFmtId="49" fontId="20" fillId="0" borderId="38" xfId="75" applyNumberFormat="1" applyFont="1" applyFill="1" applyBorder="1" applyAlignment="1">
      <alignment horizontal="center"/>
    </xf>
    <xf numFmtId="3" fontId="20" fillId="0" borderId="40" xfId="75" applyNumberFormat="1" applyFont="1" applyBorder="1"/>
    <xf numFmtId="3" fontId="20" fillId="0" borderId="120" xfId="75" applyNumberFormat="1" applyFont="1" applyBorder="1"/>
    <xf numFmtId="3" fontId="20" fillId="0" borderId="121" xfId="75" applyNumberFormat="1" applyFont="1" applyBorder="1"/>
    <xf numFmtId="3" fontId="20" fillId="0" borderId="91" xfId="75" applyNumberFormat="1" applyFont="1" applyBorder="1"/>
    <xf numFmtId="49" fontId="20" fillId="0" borderId="66" xfId="75" applyNumberFormat="1" applyFont="1" applyFill="1" applyBorder="1" applyAlignment="1">
      <alignment horizontal="center"/>
    </xf>
    <xf numFmtId="3" fontId="20" fillId="0" borderId="67" xfId="75" applyNumberFormat="1" applyFont="1" applyFill="1" applyBorder="1" applyAlignment="1">
      <alignment horizontal="center"/>
    </xf>
    <xf numFmtId="3" fontId="20" fillId="0" borderId="67" xfId="75" applyNumberFormat="1" applyFont="1" applyBorder="1"/>
    <xf numFmtId="3" fontId="20" fillId="0" borderId="68" xfId="75" applyNumberFormat="1" applyFont="1" applyBorder="1"/>
    <xf numFmtId="3" fontId="20" fillId="0" borderId="122" xfId="75" applyNumberFormat="1" applyFont="1" applyBorder="1"/>
    <xf numFmtId="3" fontId="20" fillId="0" borderId="123" xfId="75" applyNumberFormat="1" applyFont="1" applyBorder="1"/>
    <xf numFmtId="3" fontId="20" fillId="0" borderId="112" xfId="75" applyNumberFormat="1" applyFont="1" applyBorder="1"/>
    <xf numFmtId="49" fontId="21" fillId="0" borderId="96" xfId="75" applyNumberFormat="1" applyFont="1" applyFill="1" applyBorder="1" applyAlignment="1">
      <alignment horizontal="center"/>
    </xf>
    <xf numFmtId="3" fontId="21" fillId="0" borderId="97" xfId="75" applyNumberFormat="1" applyFont="1" applyFill="1" applyBorder="1" applyAlignment="1">
      <alignment horizontal="center"/>
    </xf>
    <xf numFmtId="3" fontId="20" fillId="0" borderId="97" xfId="75" applyNumberFormat="1" applyFont="1" applyFill="1" applyBorder="1" applyAlignment="1">
      <alignment horizontal="center"/>
    </xf>
    <xf numFmtId="3" fontId="21" fillId="0" borderId="97" xfId="75" applyNumberFormat="1" applyFont="1" applyBorder="1"/>
    <xf numFmtId="3" fontId="21" fillId="0" borderId="97" xfId="75" applyNumberFormat="1" applyFont="1" applyFill="1" applyBorder="1"/>
    <xf numFmtId="3" fontId="21" fillId="0" borderId="98" xfId="75" applyNumberFormat="1" applyFont="1" applyFill="1" applyBorder="1"/>
    <xf numFmtId="3" fontId="21" fillId="0" borderId="124" xfId="75" applyNumberFormat="1" applyFont="1" applyFill="1" applyBorder="1"/>
    <xf numFmtId="3" fontId="21" fillId="0" borderId="14" xfId="75" applyNumberFormat="1" applyFont="1" applyFill="1" applyBorder="1"/>
    <xf numFmtId="3" fontId="21" fillId="0" borderId="99" xfId="75" applyNumberFormat="1" applyFont="1" applyFill="1" applyBorder="1"/>
    <xf numFmtId="49" fontId="21" fillId="0" borderId="87" xfId="75" applyNumberFormat="1" applyFont="1" applyFill="1" applyBorder="1" applyAlignment="1">
      <alignment horizontal="center"/>
    </xf>
    <xf numFmtId="3" fontId="21" fillId="0" borderId="88" xfId="75" applyNumberFormat="1" applyFont="1" applyFill="1" applyBorder="1" applyAlignment="1">
      <alignment horizontal="center"/>
    </xf>
    <xf numFmtId="3" fontId="20" fillId="0" borderId="39" xfId="75" applyNumberFormat="1" applyFont="1" applyBorder="1" applyAlignment="1">
      <alignment horizontal="left"/>
    </xf>
    <xf numFmtId="3" fontId="20" fillId="0" borderId="40" xfId="75" applyNumberFormat="1" applyFont="1" applyFill="1" applyBorder="1"/>
    <xf numFmtId="3" fontId="20" fillId="0" borderId="120" xfId="75" applyNumberFormat="1" applyFont="1" applyFill="1" applyBorder="1"/>
    <xf numFmtId="3" fontId="20" fillId="0" borderId="121" xfId="75" applyNumberFormat="1" applyFont="1" applyFill="1" applyBorder="1"/>
    <xf numFmtId="3" fontId="20" fillId="0" borderId="91" xfId="75" applyNumberFormat="1" applyFont="1" applyFill="1" applyBorder="1"/>
    <xf numFmtId="49" fontId="23" fillId="0" borderId="38" xfId="75" applyNumberFormat="1" applyFont="1" applyFill="1" applyBorder="1" applyAlignment="1">
      <alignment horizontal="center"/>
    </xf>
    <xf numFmtId="3" fontId="23" fillId="0" borderId="39" xfId="75" applyNumberFormat="1" applyFont="1" applyFill="1" applyBorder="1" applyAlignment="1">
      <alignment horizontal="center"/>
    </xf>
    <xf numFmtId="3" fontId="23" fillId="0" borderId="39" xfId="75" applyNumberFormat="1" applyFont="1" applyBorder="1" applyAlignment="1">
      <alignment horizontal="left" indent="2"/>
    </xf>
    <xf numFmtId="3" fontId="23" fillId="0" borderId="39" xfId="75" applyNumberFormat="1" applyFont="1" applyBorder="1"/>
    <xf numFmtId="3" fontId="23" fillId="0" borderId="40" xfId="75" applyNumberFormat="1" applyFont="1" applyBorder="1"/>
    <xf numFmtId="3" fontId="23" fillId="0" borderId="120" xfId="75" applyNumberFormat="1" applyFont="1" applyBorder="1"/>
    <xf numFmtId="3" fontId="23" fillId="0" borderId="121" xfId="75" applyNumberFormat="1" applyFont="1" applyBorder="1"/>
    <xf numFmtId="3" fontId="23" fillId="0" borderId="91" xfId="75" applyNumberFormat="1" applyFont="1" applyBorder="1"/>
    <xf numFmtId="49" fontId="20" fillId="0" borderId="39" xfId="75" applyNumberFormat="1" applyFont="1" applyBorder="1" applyAlignment="1">
      <alignment horizontal="left"/>
    </xf>
    <xf numFmtId="3" fontId="15" fillId="0" borderId="0" xfId="75" applyNumberFormat="1" applyFont="1" applyBorder="1"/>
    <xf numFmtId="49" fontId="21" fillId="0" borderId="38" xfId="75" applyNumberFormat="1" applyFont="1" applyFill="1" applyBorder="1" applyAlignment="1">
      <alignment horizontal="center"/>
    </xf>
    <xf numFmtId="3" fontId="21" fillId="0" borderId="39" xfId="75" applyNumberFormat="1" applyFont="1" applyFill="1" applyBorder="1" applyAlignment="1">
      <alignment horizontal="center"/>
    </xf>
    <xf numFmtId="49" fontId="21" fillId="0" borderId="45" xfId="75" applyNumberFormat="1" applyFont="1" applyFill="1" applyBorder="1" applyAlignment="1">
      <alignment horizontal="center" vertical="center"/>
    </xf>
    <xf numFmtId="3" fontId="21" fillId="0" borderId="46" xfId="75" applyNumberFormat="1" applyFont="1" applyFill="1" applyBorder="1" applyAlignment="1">
      <alignment horizontal="center" vertical="center"/>
    </xf>
    <xf numFmtId="3" fontId="20" fillId="0" borderId="46" xfId="75" applyNumberFormat="1" applyFont="1" applyFill="1" applyBorder="1" applyAlignment="1">
      <alignment horizontal="center" vertical="center"/>
    </xf>
    <xf numFmtId="3" fontId="21" fillId="0" borderId="46" xfId="75" applyNumberFormat="1" applyFont="1" applyBorder="1" applyAlignment="1">
      <alignment vertical="center"/>
    </xf>
    <xf numFmtId="3" fontId="21" fillId="0" borderId="46" xfId="75" applyNumberFormat="1" applyFont="1" applyFill="1" applyBorder="1" applyAlignment="1">
      <alignment vertical="center"/>
    </xf>
    <xf numFmtId="3" fontId="21" fillId="0" borderId="125" xfId="75" applyNumberFormat="1" applyFont="1" applyFill="1" applyBorder="1" applyAlignment="1">
      <alignment vertical="center"/>
    </xf>
    <xf numFmtId="3" fontId="21" fillId="0" borderId="55" xfId="75" applyNumberFormat="1" applyFont="1" applyFill="1" applyBorder="1" applyAlignment="1">
      <alignment vertical="center"/>
    </xf>
    <xf numFmtId="3" fontId="21" fillId="0" borderId="56" xfId="75" applyNumberFormat="1" applyFont="1" applyFill="1" applyBorder="1" applyAlignment="1">
      <alignment vertical="center"/>
    </xf>
    <xf numFmtId="3" fontId="21" fillId="0" borderId="58" xfId="75" applyNumberFormat="1" applyFont="1" applyFill="1" applyBorder="1" applyAlignment="1">
      <alignment vertical="center"/>
    </xf>
    <xf numFmtId="3" fontId="21" fillId="0" borderId="0" xfId="75" applyNumberFormat="1" applyFont="1" applyBorder="1" applyAlignment="1">
      <alignment vertical="center"/>
    </xf>
    <xf numFmtId="49" fontId="20" fillId="0" borderId="83" xfId="75" applyNumberFormat="1" applyFont="1" applyFill="1" applyBorder="1" applyAlignment="1">
      <alignment horizontal="center"/>
    </xf>
    <xf numFmtId="3" fontId="20" fillId="0" borderId="84" xfId="75" applyNumberFormat="1" applyFont="1" applyBorder="1" applyAlignment="1"/>
    <xf numFmtId="3" fontId="20" fillId="0" borderId="85" xfId="75" applyNumberFormat="1" applyFont="1" applyBorder="1" applyAlignment="1"/>
    <xf numFmtId="3" fontId="20" fillId="0" borderId="126" xfId="75" applyNumberFormat="1" applyFont="1" applyBorder="1" applyAlignment="1"/>
    <xf numFmtId="3" fontId="20" fillId="0" borderId="127" xfId="75" applyNumberFormat="1" applyFont="1" applyBorder="1" applyAlignment="1"/>
    <xf numFmtId="3" fontId="20" fillId="0" borderId="86" xfId="75" applyNumberFormat="1" applyFont="1" applyBorder="1" applyAlignment="1"/>
    <xf numFmtId="3" fontId="20" fillId="0" borderId="0" xfId="75" applyNumberFormat="1" applyFont="1" applyBorder="1" applyAlignment="1"/>
    <xf numFmtId="3" fontId="20" fillId="0" borderId="88" xfId="75" applyNumberFormat="1" applyFont="1" applyBorder="1" applyAlignment="1"/>
    <xf numFmtId="3" fontId="20" fillId="0" borderId="89" xfId="75" applyNumberFormat="1" applyFont="1" applyBorder="1" applyAlignment="1"/>
    <xf numFmtId="3" fontId="20" fillId="0" borderId="118" xfId="75" applyNumberFormat="1" applyFont="1" applyBorder="1" applyAlignment="1"/>
    <xf numFmtId="3" fontId="20" fillId="0" borderId="119" xfId="75" applyNumberFormat="1" applyFont="1" applyBorder="1" applyAlignment="1"/>
    <xf numFmtId="3" fontId="20" fillId="0" borderId="90" xfId="75" applyNumberFormat="1" applyFont="1" applyBorder="1" applyAlignment="1"/>
    <xf numFmtId="49" fontId="20" fillId="0" borderId="39" xfId="75" applyNumberFormat="1" applyFont="1" applyBorder="1" applyAlignment="1">
      <alignment horizontal="left" indent="1"/>
    </xf>
    <xf numFmtId="3" fontId="20" fillId="0" borderId="39" xfId="75" applyNumberFormat="1" applyFont="1" applyBorder="1" applyAlignment="1"/>
    <xf numFmtId="3" fontId="21" fillId="0" borderId="46" xfId="75" applyNumberFormat="1" applyFont="1" applyBorder="1" applyAlignment="1">
      <alignment horizontal="center" vertical="center"/>
    </xf>
    <xf numFmtId="3" fontId="21" fillId="0" borderId="125" xfId="75" applyNumberFormat="1" applyFont="1" applyBorder="1" applyAlignment="1">
      <alignment vertical="center"/>
    </xf>
    <xf numFmtId="3" fontId="21" fillId="0" borderId="55" xfId="75" applyNumberFormat="1" applyFont="1" applyBorder="1" applyAlignment="1">
      <alignment vertical="center"/>
    </xf>
    <xf numFmtId="3" fontId="21" fillId="0" borderId="56" xfId="75" applyNumberFormat="1" applyFont="1" applyBorder="1" applyAlignment="1">
      <alignment vertical="center"/>
    </xf>
    <xf numFmtId="3" fontId="21" fillId="0" borderId="58" xfId="75" applyNumberFormat="1" applyFont="1" applyBorder="1" applyAlignment="1">
      <alignment vertical="center"/>
    </xf>
    <xf numFmtId="49" fontId="20" fillId="24" borderId="0" xfId="75" applyNumberFormat="1" applyFont="1" applyFill="1" applyBorder="1" applyAlignment="1">
      <alignment horizontal="center"/>
    </xf>
    <xf numFmtId="3" fontId="20" fillId="24" borderId="0" xfId="75" applyNumberFormat="1" applyFont="1" applyFill="1" applyBorder="1" applyAlignment="1">
      <alignment horizontal="center"/>
    </xf>
    <xf numFmtId="3" fontId="20" fillId="0" borderId="0" xfId="75" applyNumberFormat="1" applyFont="1" applyFill="1" applyBorder="1"/>
    <xf numFmtId="49" fontId="21" fillId="24" borderId="0" xfId="75" applyNumberFormat="1" applyFont="1" applyFill="1" applyBorder="1" applyAlignment="1">
      <alignment horizontal="center"/>
    </xf>
    <xf numFmtId="3" fontId="21" fillId="24" borderId="0" xfId="75" applyNumberFormat="1" applyFont="1" applyFill="1" applyBorder="1" applyAlignment="1">
      <alignment horizontal="center"/>
    </xf>
    <xf numFmtId="49" fontId="21" fillId="24" borderId="0" xfId="75" applyNumberFormat="1" applyFont="1" applyFill="1" applyAlignment="1">
      <alignment horizontal="center"/>
    </xf>
    <xf numFmtId="3" fontId="21" fillId="24" borderId="0" xfId="75" applyNumberFormat="1" applyFont="1" applyFill="1" applyAlignment="1">
      <alignment horizontal="center"/>
    </xf>
    <xf numFmtId="3" fontId="20" fillId="24" borderId="0" xfId="75" applyNumberFormat="1" applyFont="1" applyFill="1" applyAlignment="1">
      <alignment horizontal="center"/>
    </xf>
    <xf numFmtId="49" fontId="20" fillId="24" borderId="0" xfId="75" applyNumberFormat="1" applyFont="1" applyFill="1" applyAlignment="1">
      <alignment horizontal="center"/>
    </xf>
    <xf numFmtId="3" fontId="20" fillId="0" borderId="0" xfId="75" applyNumberFormat="1" applyFont="1" applyAlignment="1">
      <alignment vertical="center"/>
    </xf>
    <xf numFmtId="3" fontId="21" fillId="0" borderId="34" xfId="75" applyNumberFormat="1" applyFont="1" applyFill="1" applyBorder="1" applyAlignment="1">
      <alignment horizontal="center" wrapText="1"/>
    </xf>
    <xf numFmtId="3" fontId="21" fillId="0" borderId="43" xfId="75" applyNumberFormat="1" applyFont="1" applyFill="1" applyBorder="1" applyAlignment="1">
      <alignment horizontal="right" vertical="center"/>
    </xf>
    <xf numFmtId="3" fontId="21" fillId="0" borderId="36" xfId="75" applyNumberFormat="1" applyFont="1" applyBorder="1" applyAlignment="1">
      <alignment vertical="center"/>
    </xf>
    <xf numFmtId="3" fontId="21" fillId="0" borderId="34" xfId="75" applyNumberFormat="1" applyFont="1" applyBorder="1" applyAlignment="1">
      <alignment vertical="center"/>
    </xf>
    <xf numFmtId="3" fontId="21" fillId="0" borderId="37" xfId="75" applyNumberFormat="1" applyFont="1" applyBorder="1" applyAlignment="1">
      <alignment vertical="center"/>
    </xf>
    <xf numFmtId="3" fontId="20" fillId="0" borderId="0" xfId="75" applyNumberFormat="1" applyFont="1" applyBorder="1" applyAlignment="1">
      <alignment horizontal="center" vertical="top"/>
    </xf>
    <xf numFmtId="3" fontId="20" fillId="0" borderId="33" xfId="75" applyNumberFormat="1" applyFont="1" applyBorder="1" applyAlignment="1">
      <alignment horizontal="center" vertical="top"/>
    </xf>
    <xf numFmtId="3" fontId="20" fillId="0" borderId="34" xfId="75" applyNumberFormat="1" applyFont="1" applyFill="1" applyBorder="1" applyAlignment="1">
      <alignment horizontal="center" vertical="top"/>
    </xf>
    <xf numFmtId="0" fontId="20" fillId="0" borderId="0" xfId="80" applyFont="1" applyBorder="1" applyAlignment="1">
      <alignment vertical="center"/>
    </xf>
    <xf numFmtId="0" fontId="20" fillId="0" borderId="0" xfId="80" applyFont="1" applyBorder="1" applyAlignment="1">
      <alignment horizontal="center"/>
    </xf>
    <xf numFmtId="3" fontId="20" fillId="0" borderId="0" xfId="80" applyNumberFormat="1" applyFont="1" applyBorder="1"/>
    <xf numFmtId="3" fontId="21" fillId="0" borderId="0" xfId="80" applyNumberFormat="1" applyFont="1" applyBorder="1" applyAlignment="1"/>
    <xf numFmtId="3" fontId="20" fillId="0" borderId="0" xfId="80" applyNumberFormat="1" applyFont="1" applyBorder="1" applyAlignment="1"/>
    <xf numFmtId="0" fontId="20" fillId="0" borderId="0" xfId="80" applyFont="1" applyBorder="1"/>
    <xf numFmtId="0" fontId="20" fillId="0" borderId="0" xfId="80" applyFont="1" applyBorder="1" applyAlignment="1"/>
    <xf numFmtId="0" fontId="20" fillId="0" borderId="0" xfId="80" applyFont="1" applyFill="1" applyBorder="1" applyAlignment="1">
      <alignment horizontal="center" vertical="center"/>
    </xf>
    <xf numFmtId="0" fontId="20" fillId="0" borderId="0" xfId="80" applyFont="1" applyFill="1" applyBorder="1" applyAlignment="1">
      <alignment horizontal="center" vertical="top"/>
    </xf>
    <xf numFmtId="0" fontId="20" fillId="0" borderId="0" xfId="80" applyFont="1" applyBorder="1" applyAlignment="1">
      <alignment wrapText="1"/>
    </xf>
    <xf numFmtId="0" fontId="20" fillId="0" borderId="0" xfId="80" applyFont="1" applyBorder="1" applyAlignment="1">
      <alignment horizontal="center" wrapText="1"/>
    </xf>
    <xf numFmtId="3" fontId="20" fillId="0" borderId="0" xfId="80" applyNumberFormat="1" applyFont="1" applyBorder="1" applyAlignment="1">
      <alignment horizontal="right"/>
    </xf>
    <xf numFmtId="3" fontId="20" fillId="0" borderId="0" xfId="80" applyNumberFormat="1" applyFont="1" applyBorder="1" applyAlignment="1">
      <alignment horizontal="center"/>
    </xf>
    <xf numFmtId="3" fontId="20" fillId="0" borderId="46" xfId="75" applyNumberFormat="1" applyFont="1" applyFill="1" applyBorder="1" applyAlignment="1">
      <alignment horizontal="center" vertical="center" textRotation="90"/>
    </xf>
    <xf numFmtId="0" fontId="21" fillId="0" borderId="46" xfId="80" applyFont="1" applyFill="1" applyBorder="1" applyAlignment="1">
      <alignment horizontal="center" vertical="center" wrapText="1"/>
    </xf>
    <xf numFmtId="0" fontId="20" fillId="0" borderId="46" xfId="80" applyFont="1" applyFill="1" applyBorder="1" applyAlignment="1">
      <alignment horizontal="center" vertical="center" textRotation="90" wrapText="1"/>
    </xf>
    <xf numFmtId="3" fontId="21" fillId="0" borderId="46" xfId="80" applyNumberFormat="1" applyFont="1" applyFill="1" applyBorder="1" applyAlignment="1">
      <alignment horizontal="center" vertical="center" wrapText="1"/>
    </xf>
    <xf numFmtId="3" fontId="21" fillId="0" borderId="47" xfId="80" applyNumberFormat="1" applyFont="1" applyFill="1" applyBorder="1" applyAlignment="1">
      <alignment horizontal="center" vertical="center" wrapText="1"/>
    </xf>
    <xf numFmtId="3" fontId="21" fillId="0" borderId="58" xfId="80" applyNumberFormat="1" applyFont="1" applyFill="1" applyBorder="1" applyAlignment="1">
      <alignment horizontal="center" vertical="center" wrapText="1"/>
    </xf>
    <xf numFmtId="0" fontId="20" fillId="0" borderId="62" xfId="80" applyFont="1" applyFill="1" applyBorder="1" applyAlignment="1">
      <alignment horizontal="center"/>
    </xf>
    <xf numFmtId="3" fontId="20" fillId="0" borderId="62" xfId="75" applyNumberFormat="1" applyFont="1" applyFill="1" applyBorder="1" applyAlignment="1">
      <alignment wrapText="1"/>
    </xf>
    <xf numFmtId="3" fontId="20" fillId="0" borderId="62" xfId="75" applyNumberFormat="1" applyFont="1" applyFill="1" applyBorder="1" applyAlignment="1">
      <alignment horizontal="center" wrapText="1"/>
    </xf>
    <xf numFmtId="3" fontId="20" fillId="0" borderId="62" xfId="75" applyNumberFormat="1" applyFont="1" applyFill="1" applyBorder="1" applyAlignment="1">
      <alignment horizontal="right"/>
    </xf>
    <xf numFmtId="3" fontId="21" fillId="0" borderId="63" xfId="77" applyNumberFormat="1" applyFont="1" applyFill="1" applyBorder="1" applyAlignment="1">
      <alignment horizontal="right"/>
    </xf>
    <xf numFmtId="3" fontId="21" fillId="0" borderId="65" xfId="77" applyNumberFormat="1" applyFont="1" applyFill="1" applyBorder="1" applyAlignment="1">
      <alignment horizontal="right"/>
    </xf>
    <xf numFmtId="3" fontId="20" fillId="0" borderId="128" xfId="77" applyNumberFormat="1" applyFont="1" applyFill="1" applyBorder="1" applyAlignment="1">
      <alignment horizontal="right"/>
    </xf>
    <xf numFmtId="0" fontId="20" fillId="0" borderId="38" xfId="80" applyFont="1" applyFill="1" applyBorder="1" applyAlignment="1">
      <alignment horizontal="center" vertical="top"/>
    </xf>
    <xf numFmtId="0" fontId="20" fillId="0" borderId="39" xfId="80" applyFont="1" applyFill="1" applyBorder="1" applyAlignment="1">
      <alignment horizontal="center"/>
    </xf>
    <xf numFmtId="3" fontId="20" fillId="0" borderId="39" xfId="75" applyNumberFormat="1" applyFont="1" applyFill="1" applyBorder="1" applyAlignment="1">
      <alignment horizontal="center" wrapText="1"/>
    </xf>
    <xf numFmtId="3" fontId="21" fillId="0" borderId="40" xfId="77" applyNumberFormat="1" applyFont="1" applyFill="1" applyBorder="1" applyAlignment="1">
      <alignment horizontal="right"/>
    </xf>
    <xf numFmtId="3" fontId="21" fillId="0" borderId="42" xfId="77" applyNumberFormat="1" applyFont="1" applyFill="1" applyBorder="1" applyAlignment="1">
      <alignment horizontal="right"/>
    </xf>
    <xf numFmtId="3" fontId="20" fillId="0" borderId="91" xfId="77" applyNumberFormat="1" applyFont="1" applyFill="1" applyBorder="1" applyAlignment="1">
      <alignment horizontal="right"/>
    </xf>
    <xf numFmtId="0" fontId="20" fillId="0" borderId="38" xfId="80" applyFont="1" applyFill="1" applyBorder="1" applyAlignment="1">
      <alignment horizontal="center"/>
    </xf>
    <xf numFmtId="0" fontId="20" fillId="0" borderId="45" xfId="80" applyFont="1" applyFill="1" applyBorder="1" applyAlignment="1">
      <alignment horizontal="center" vertical="top"/>
    </xf>
    <xf numFmtId="0" fontId="20" fillId="0" borderId="46" xfId="80" applyFont="1" applyFill="1" applyBorder="1" applyAlignment="1">
      <alignment horizontal="center" vertical="top"/>
    </xf>
    <xf numFmtId="0" fontId="21" fillId="0" borderId="46" xfId="80" applyFont="1" applyBorder="1" applyAlignment="1">
      <alignment horizontal="center" vertical="center"/>
    </xf>
    <xf numFmtId="3" fontId="21" fillId="0" borderId="125" xfId="80" applyNumberFormat="1" applyFont="1" applyFill="1" applyBorder="1" applyAlignment="1">
      <alignment horizontal="right" vertical="center"/>
    </xf>
    <xf numFmtId="3" fontId="21" fillId="0" borderId="47" xfId="80" applyNumberFormat="1" applyFont="1" applyFill="1" applyBorder="1" applyAlignment="1">
      <alignment horizontal="right" vertical="center"/>
    </xf>
    <xf numFmtId="3" fontId="21" fillId="0" borderId="58" xfId="80" applyNumberFormat="1" applyFont="1" applyFill="1" applyBorder="1" applyAlignment="1">
      <alignment horizontal="right" vertical="center"/>
    </xf>
    <xf numFmtId="0" fontId="21" fillId="0" borderId="0" xfId="80" applyFont="1" applyBorder="1" applyAlignment="1">
      <alignment vertical="center"/>
    </xf>
    <xf numFmtId="3" fontId="21" fillId="0" borderId="0" xfId="80" applyNumberFormat="1" applyFont="1" applyBorder="1" applyAlignment="1">
      <alignment horizontal="right"/>
    </xf>
    <xf numFmtId="3" fontId="21" fillId="0" borderId="0" xfId="80" applyNumberFormat="1" applyFont="1" applyBorder="1"/>
    <xf numFmtId="3" fontId="20" fillId="0" borderId="45" xfId="75" applyNumberFormat="1" applyFont="1" applyBorder="1" applyAlignment="1">
      <alignment horizontal="center" vertical="center" textRotation="90"/>
    </xf>
    <xf numFmtId="0" fontId="20" fillId="0" borderId="61" xfId="80" applyFont="1" applyFill="1" applyBorder="1" applyAlignment="1">
      <alignment horizontal="center"/>
    </xf>
    <xf numFmtId="0" fontId="20" fillId="0" borderId="66" xfId="80" applyFont="1" applyFill="1" applyBorder="1" applyAlignment="1">
      <alignment horizontal="center"/>
    </xf>
    <xf numFmtId="0" fontId="20" fillId="0" borderId="67" xfId="80" applyFont="1" applyFill="1" applyBorder="1" applyAlignment="1">
      <alignment horizontal="center"/>
    </xf>
    <xf numFmtId="3" fontId="20" fillId="0" borderId="67" xfId="75" applyNumberFormat="1" applyFont="1" applyFill="1" applyBorder="1" applyAlignment="1">
      <alignment wrapText="1"/>
    </xf>
    <xf numFmtId="3" fontId="20" fillId="0" borderId="67" xfId="75" applyNumberFormat="1" applyFont="1" applyFill="1" applyBorder="1" applyAlignment="1">
      <alignment horizontal="center" wrapText="1"/>
    </xf>
    <xf numFmtId="3" fontId="20" fillId="0" borderId="67" xfId="75" applyNumberFormat="1" applyFont="1" applyFill="1" applyBorder="1" applyAlignment="1">
      <alignment horizontal="right"/>
    </xf>
    <xf numFmtId="3" fontId="21" fillId="0" borderId="68" xfId="77" applyNumberFormat="1" applyFont="1" applyFill="1" applyBorder="1" applyAlignment="1">
      <alignment horizontal="right"/>
    </xf>
    <xf numFmtId="3" fontId="21" fillId="0" borderId="71" xfId="77" applyNumberFormat="1" applyFont="1" applyFill="1" applyBorder="1" applyAlignment="1">
      <alignment horizontal="right"/>
    </xf>
    <xf numFmtId="3" fontId="20" fillId="0" borderId="112" xfId="78" applyNumberFormat="1" applyFont="1" applyBorder="1" applyAlignment="1">
      <alignment horizontal="right"/>
    </xf>
    <xf numFmtId="3" fontId="20" fillId="0" borderId="46" xfId="75" applyNumberFormat="1" applyFont="1" applyFill="1" applyBorder="1" applyAlignment="1">
      <alignment horizontal="right"/>
    </xf>
    <xf numFmtId="49" fontId="27" fillId="0" borderId="0" xfId="0" applyNumberFormat="1" applyFont="1" applyFill="1" applyAlignment="1"/>
    <xf numFmtId="3" fontId="21" fillId="0" borderId="55" xfId="75" applyNumberFormat="1" applyFont="1" applyFill="1" applyBorder="1" applyAlignment="1">
      <alignment horizontal="center" vertical="center" wrapText="1"/>
    </xf>
    <xf numFmtId="3" fontId="21" fillId="0" borderId="126" xfId="75" applyNumberFormat="1" applyFont="1" applyBorder="1" applyAlignment="1">
      <alignment horizontal="right" vertical="center" wrapText="1"/>
    </xf>
    <xf numFmtId="3" fontId="21" fillId="0" borderId="118" xfId="75" applyNumberFormat="1" applyFont="1" applyBorder="1" applyAlignment="1">
      <alignment horizontal="right" vertical="center" wrapText="1"/>
    </xf>
    <xf numFmtId="3" fontId="21" fillId="0" borderId="120" xfId="0" applyNumberFormat="1" applyFont="1" applyBorder="1"/>
    <xf numFmtId="3" fontId="20" fillId="0" borderId="120" xfId="0" applyNumberFormat="1" applyFont="1" applyFill="1" applyBorder="1"/>
    <xf numFmtId="3" fontId="21" fillId="0" borderId="120" xfId="0" applyNumberFormat="1" applyFont="1" applyFill="1" applyBorder="1"/>
    <xf numFmtId="3" fontId="21" fillId="0" borderId="129" xfId="0" applyNumberFormat="1" applyFont="1" applyFill="1" applyBorder="1"/>
    <xf numFmtId="3" fontId="21" fillId="0" borderId="124" xfId="75" applyNumberFormat="1" applyFont="1" applyBorder="1" applyAlignment="1">
      <alignment horizontal="right" vertical="center" wrapText="1"/>
    </xf>
    <xf numFmtId="3" fontId="21" fillId="0" borderId="118" xfId="0" applyNumberFormat="1" applyFont="1" applyBorder="1"/>
    <xf numFmtId="3" fontId="21" fillId="0" borderId="130" xfId="0" applyNumberFormat="1" applyFont="1" applyBorder="1"/>
    <xf numFmtId="3" fontId="21" fillId="24" borderId="131" xfId="0" applyNumberFormat="1" applyFont="1" applyFill="1" applyBorder="1"/>
    <xf numFmtId="3" fontId="21" fillId="0" borderId="132" xfId="0" applyNumberFormat="1" applyFont="1" applyFill="1" applyBorder="1"/>
    <xf numFmtId="3" fontId="21" fillId="0" borderId="124" xfId="0" applyNumberFormat="1" applyFont="1" applyFill="1" applyBorder="1"/>
    <xf numFmtId="3" fontId="20" fillId="0" borderId="118" xfId="0" applyNumberFormat="1" applyFont="1" applyFill="1" applyBorder="1" applyAlignment="1">
      <alignment horizontal="right"/>
    </xf>
    <xf numFmtId="3" fontId="20" fillId="0" borderId="129" xfId="0" applyNumberFormat="1" applyFont="1" applyFill="1" applyBorder="1" applyAlignment="1">
      <alignment horizontal="right"/>
    </xf>
    <xf numFmtId="3" fontId="21" fillId="0" borderId="124" xfId="0" applyNumberFormat="1" applyFont="1" applyFill="1" applyBorder="1" applyAlignment="1">
      <alignment horizontal="right"/>
    </xf>
    <xf numFmtId="3" fontId="20" fillId="0" borderId="122" xfId="0" applyNumberFormat="1" applyFont="1" applyFill="1" applyBorder="1" applyAlignment="1">
      <alignment horizontal="right"/>
    </xf>
    <xf numFmtId="3" fontId="21" fillId="0" borderId="133" xfId="0" applyNumberFormat="1" applyFont="1" applyFill="1" applyBorder="1" applyAlignment="1">
      <alignment horizontal="right" vertical="center"/>
    </xf>
    <xf numFmtId="3" fontId="21" fillId="0" borderId="125" xfId="75" applyNumberFormat="1" applyFont="1" applyBorder="1" applyAlignment="1">
      <alignment horizontal="center" vertical="center" wrapText="1"/>
    </xf>
    <xf numFmtId="3" fontId="20" fillId="0" borderId="61" xfId="75" applyNumberFormat="1" applyFont="1" applyBorder="1" applyAlignment="1">
      <alignment horizontal="center"/>
    </xf>
    <xf numFmtId="3" fontId="20" fillId="0" borderId="62" xfId="75" applyNumberFormat="1" applyFont="1" applyFill="1" applyBorder="1" applyAlignment="1">
      <alignment horizontal="center"/>
    </xf>
    <xf numFmtId="3" fontId="20" fillId="0" borderId="62" xfId="75" applyNumberFormat="1" applyFont="1" applyFill="1" applyBorder="1" applyAlignment="1">
      <alignment horizontal="left" wrapText="1" indent="2"/>
    </xf>
    <xf numFmtId="3" fontId="20" fillId="0" borderId="63" xfId="75" applyNumberFormat="1" applyFont="1" applyFill="1" applyBorder="1" applyAlignment="1">
      <alignment horizontal="center" wrapText="1"/>
    </xf>
    <xf numFmtId="3" fontId="20" fillId="0" borderId="60" xfId="75" applyNumberFormat="1" applyFont="1" applyFill="1" applyBorder="1" applyAlignment="1">
      <alignment horizontal="right"/>
    </xf>
    <xf numFmtId="3" fontId="20" fillId="0" borderId="64" xfId="75" applyNumberFormat="1" applyFont="1" applyBorder="1"/>
    <xf numFmtId="3" fontId="20" fillId="0" borderId="62" xfId="75" applyNumberFormat="1" applyFont="1" applyBorder="1"/>
    <xf numFmtId="3" fontId="20" fillId="0" borderId="62" xfId="75" applyNumberFormat="1" applyFont="1" applyFill="1" applyBorder="1"/>
    <xf numFmtId="3" fontId="20" fillId="0" borderId="65" xfId="75" applyNumberFormat="1" applyFont="1" applyBorder="1"/>
    <xf numFmtId="3" fontId="21" fillId="0" borderId="55" xfId="80" applyNumberFormat="1" applyFont="1" applyFill="1" applyBorder="1" applyAlignment="1">
      <alignment horizontal="center" vertical="center" wrapText="1"/>
    </xf>
    <xf numFmtId="3" fontId="21" fillId="0" borderId="134" xfId="77" applyNumberFormat="1" applyFont="1" applyFill="1" applyBorder="1" applyAlignment="1">
      <alignment horizontal="right"/>
    </xf>
    <xf numFmtId="3" fontId="21" fillId="0" borderId="120" xfId="77" applyNumberFormat="1" applyFont="1" applyFill="1" applyBorder="1" applyAlignment="1">
      <alignment horizontal="right"/>
    </xf>
    <xf numFmtId="3" fontId="21" fillId="0" borderId="122" xfId="77" applyNumberFormat="1" applyFont="1" applyFill="1" applyBorder="1" applyAlignment="1">
      <alignment horizontal="right"/>
    </xf>
    <xf numFmtId="3" fontId="21" fillId="0" borderId="55" xfId="80" applyNumberFormat="1" applyFont="1" applyFill="1" applyBorder="1" applyAlignment="1">
      <alignment horizontal="right" vertical="center"/>
    </xf>
    <xf numFmtId="3" fontId="21" fillId="0" borderId="62" xfId="77" applyNumberFormat="1" applyFont="1" applyFill="1" applyBorder="1" applyAlignment="1">
      <alignment horizontal="right"/>
    </xf>
    <xf numFmtId="3" fontId="21" fillId="0" borderId="39" xfId="77" applyNumberFormat="1" applyFont="1" applyFill="1" applyBorder="1" applyAlignment="1">
      <alignment horizontal="right"/>
    </xf>
    <xf numFmtId="3" fontId="21" fillId="0" borderId="67" xfId="77" applyNumberFormat="1" applyFont="1" applyFill="1" applyBorder="1" applyAlignment="1">
      <alignment horizontal="right"/>
    </xf>
    <xf numFmtId="3" fontId="21" fillId="0" borderId="46" xfId="80" applyNumberFormat="1" applyFont="1" applyFill="1" applyBorder="1" applyAlignment="1">
      <alignment horizontal="right" vertical="center"/>
    </xf>
    <xf numFmtId="3" fontId="28" fillId="0" borderId="32" xfId="0" applyNumberFormat="1" applyFont="1" applyFill="1" applyBorder="1" applyAlignment="1">
      <alignment vertical="top"/>
    </xf>
    <xf numFmtId="0" fontId="28" fillId="0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3" fontId="20" fillId="0" borderId="0" xfId="0" applyNumberFormat="1" applyFont="1" applyBorder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1" fillId="0" borderId="120" xfId="76" applyFont="1" applyFill="1" applyBorder="1" applyAlignment="1">
      <alignment horizontal="center" vertical="center" wrapText="1"/>
    </xf>
    <xf numFmtId="0" fontId="21" fillId="0" borderId="41" xfId="76" applyFont="1" applyFill="1" applyBorder="1" applyAlignment="1">
      <alignment horizontal="center" vertical="center" wrapText="1"/>
    </xf>
    <xf numFmtId="0" fontId="21" fillId="0" borderId="55" xfId="76" applyFont="1" applyBorder="1" applyAlignment="1">
      <alignment horizontal="center" vertical="center"/>
    </xf>
    <xf numFmtId="0" fontId="21" fillId="0" borderId="135" xfId="76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136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2" fillId="0" borderId="0" xfId="76" applyFont="1" applyBorder="1" applyAlignment="1">
      <alignment horizontal="center" vertical="center" wrapText="1"/>
    </xf>
    <xf numFmtId="0" fontId="21" fillId="0" borderId="137" xfId="76" applyFont="1" applyBorder="1" applyAlignment="1">
      <alignment horizontal="center" vertical="center" wrapText="1"/>
    </xf>
    <xf numFmtId="0" fontId="21" fillId="0" borderId="36" xfId="76" applyFont="1" applyBorder="1" applyAlignment="1">
      <alignment horizontal="center" vertical="center" wrapText="1"/>
    </xf>
    <xf numFmtId="0" fontId="21" fillId="0" borderId="120" xfId="76" applyFont="1" applyBorder="1" applyAlignment="1">
      <alignment horizontal="center" vertical="center" wrapText="1"/>
    </xf>
    <xf numFmtId="0" fontId="21" fillId="0" borderId="41" xfId="76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/>
    </xf>
    <xf numFmtId="0" fontId="21" fillId="0" borderId="138" xfId="0" applyFont="1" applyBorder="1" applyAlignment="1">
      <alignment horizontal="center" vertical="center"/>
    </xf>
    <xf numFmtId="3" fontId="21" fillId="0" borderId="37" xfId="0" applyNumberFormat="1" applyFont="1" applyFill="1" applyBorder="1" applyAlignment="1">
      <alignment horizontal="center" vertical="center"/>
    </xf>
    <xf numFmtId="3" fontId="21" fillId="0" borderId="139" xfId="0" applyNumberFormat="1" applyFont="1" applyFill="1" applyBorder="1" applyAlignment="1">
      <alignment horizontal="center" vertical="center"/>
    </xf>
    <xf numFmtId="3" fontId="21" fillId="0" borderId="0" xfId="75" applyNumberFormat="1" applyFont="1" applyBorder="1" applyAlignment="1">
      <alignment horizontal="center"/>
    </xf>
    <xf numFmtId="3" fontId="20" fillId="0" borderId="0" xfId="75" applyNumberFormat="1" applyFont="1" applyBorder="1" applyAlignment="1">
      <alignment horizontal="right"/>
    </xf>
    <xf numFmtId="3" fontId="20" fillId="0" borderId="0" xfId="75" applyNumberFormat="1" applyFont="1" applyAlignment="1">
      <alignment horizontal="left"/>
    </xf>
    <xf numFmtId="3" fontId="21" fillId="0" borderId="0" xfId="75" applyNumberFormat="1" applyFont="1" applyAlignment="1">
      <alignment horizontal="center"/>
    </xf>
    <xf numFmtId="3" fontId="22" fillId="0" borderId="0" xfId="75" applyNumberFormat="1" applyFont="1" applyAlignment="1">
      <alignment horizontal="center"/>
    </xf>
    <xf numFmtId="3" fontId="20" fillId="0" borderId="140" xfId="0" applyNumberFormat="1" applyFont="1" applyBorder="1" applyAlignment="1">
      <alignment horizontal="center" vertical="center" textRotation="90" wrapText="1"/>
    </xf>
    <xf numFmtId="0" fontId="29" fillId="0" borderId="141" xfId="0" applyFont="1" applyBorder="1" applyAlignment="1">
      <alignment horizontal="center" vertical="center" textRotation="90" wrapText="1"/>
    </xf>
    <xf numFmtId="3" fontId="20" fillId="0" borderId="142" xfId="75" applyNumberFormat="1" applyFont="1" applyFill="1" applyBorder="1" applyAlignment="1">
      <alignment horizontal="center" vertical="center" wrapText="1"/>
    </xf>
    <xf numFmtId="3" fontId="20" fillId="0" borderId="49" xfId="75" applyNumberFormat="1" applyFont="1" applyFill="1" applyBorder="1" applyAlignment="1">
      <alignment horizontal="center" vertical="center" wrapText="1"/>
    </xf>
    <xf numFmtId="3" fontId="22" fillId="0" borderId="0" xfId="75" applyNumberFormat="1" applyFont="1" applyAlignment="1">
      <alignment horizontal="center" vertical="center"/>
    </xf>
    <xf numFmtId="3" fontId="21" fillId="0" borderId="143" xfId="75" applyNumberFormat="1" applyFont="1" applyFill="1" applyBorder="1" applyAlignment="1">
      <alignment horizontal="center" vertical="center" wrapText="1"/>
    </xf>
    <xf numFmtId="3" fontId="21" fillId="0" borderId="144" xfId="75" applyNumberFormat="1" applyFont="1" applyFill="1" applyBorder="1" applyAlignment="1">
      <alignment horizontal="center" vertical="center" wrapText="1"/>
    </xf>
    <xf numFmtId="3" fontId="20" fillId="0" borderId="145" xfId="0" applyNumberFormat="1" applyFont="1" applyFill="1" applyBorder="1" applyAlignment="1">
      <alignment horizontal="center" vertical="center"/>
    </xf>
    <xf numFmtId="3" fontId="20" fillId="0" borderId="146" xfId="0" applyNumberFormat="1" applyFont="1" applyFill="1" applyBorder="1" applyAlignment="1">
      <alignment horizontal="center" vertical="center"/>
    </xf>
    <xf numFmtId="3" fontId="20" fillId="0" borderId="83" xfId="75" applyNumberFormat="1" applyFont="1" applyBorder="1" applyAlignment="1">
      <alignment horizontal="center" vertical="center" textRotation="90"/>
    </xf>
    <xf numFmtId="3" fontId="20" fillId="0" borderId="113" xfId="75" applyNumberFormat="1" applyFont="1" applyBorder="1" applyAlignment="1">
      <alignment horizontal="center" vertical="center" textRotation="90"/>
    </xf>
    <xf numFmtId="3" fontId="20" fillId="0" borderId="84" xfId="75" applyNumberFormat="1" applyFont="1" applyFill="1" applyBorder="1" applyAlignment="1">
      <alignment horizontal="center" vertical="center" textRotation="90"/>
    </xf>
    <xf numFmtId="3" fontId="20" fillId="0" borderId="114" xfId="75" applyNumberFormat="1" applyFont="1" applyFill="1" applyBorder="1" applyAlignment="1">
      <alignment horizontal="center" vertical="center" textRotation="90"/>
    </xf>
    <xf numFmtId="0" fontId="21" fillId="0" borderId="142" xfId="75" applyFont="1" applyBorder="1" applyAlignment="1">
      <alignment horizontal="center" vertical="center" wrapText="1"/>
    </xf>
    <xf numFmtId="0" fontId="21" fillId="0" borderId="49" xfId="75" applyFont="1" applyBorder="1" applyAlignment="1">
      <alignment horizontal="center" vertical="center" wrapText="1"/>
    </xf>
    <xf numFmtId="0" fontId="20" fillId="0" borderId="0" xfId="80" applyFont="1" applyBorder="1" applyAlignment="1">
      <alignment horizontal="left"/>
    </xf>
    <xf numFmtId="0" fontId="20" fillId="0" borderId="0" xfId="80" applyFont="1" applyBorder="1" applyAlignment="1">
      <alignment horizontal="center"/>
    </xf>
    <xf numFmtId="0" fontId="22" fillId="0" borderId="0" xfId="8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</cellXfs>
  <cellStyles count="91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Ezres 3" xfId="55"/>
    <cellStyle name="Ezres 4" xfId="56"/>
    <cellStyle name="Figyelmeztetés" xfId="57" builtinId="11" customBuiltin="1"/>
    <cellStyle name="Good" xfId="58"/>
    <cellStyle name="Heading 1" xfId="59"/>
    <cellStyle name="Heading 2" xfId="60"/>
    <cellStyle name="Heading 3" xfId="61"/>
    <cellStyle name="Heading 4" xfId="62"/>
    <cellStyle name="Hivatkozott cella" xfId="63" builtinId="24" customBuiltin="1"/>
    <cellStyle name="Input" xfId="64"/>
    <cellStyle name="Jegyzet" xfId="65" builtinId="10" customBuiltin="1"/>
    <cellStyle name="Jó" xfId="66" builtinId="26" customBuiltin="1"/>
    <cellStyle name="Kimenet" xfId="67" builtinId="21" customBuiltin="1"/>
    <cellStyle name="Linked Cell" xfId="68"/>
    <cellStyle name="Magyarázó szöveg" xfId="69" builtinId="53" customBuiltin="1"/>
    <cellStyle name="Neutral" xfId="70"/>
    <cellStyle name="Normál" xfId="0" builtinId="0"/>
    <cellStyle name="Normál 2" xfId="71"/>
    <cellStyle name="Normál 3" xfId="72"/>
    <cellStyle name="Normál 4" xfId="73"/>
    <cellStyle name="Normál 5" xfId="74"/>
    <cellStyle name="Normál_2007.évi konc. összefoglaló bevétel 2" xfId="75"/>
    <cellStyle name="Normál_2011koltsegvetes (2) 2" xfId="76"/>
    <cellStyle name="Normál_Beruházási tábla 2007" xfId="77"/>
    <cellStyle name="Normál_EU-s tábla kv-hez" xfId="78"/>
    <cellStyle name="Normál_Intézményi bevétel-kiadás 2" xfId="79"/>
    <cellStyle name="Normál_Városfejlesztési Iroda - 2008. kv. tervezés" xfId="80"/>
    <cellStyle name="Note" xfId="81"/>
    <cellStyle name="Output" xfId="82"/>
    <cellStyle name="Összesen" xfId="83" builtinId="25" customBuiltin="1"/>
    <cellStyle name="Rossz" xfId="84" builtinId="27" customBuiltin="1"/>
    <cellStyle name="Semleges" xfId="85" builtinId="28" customBuiltin="1"/>
    <cellStyle name="Számítás" xfId="86" builtinId="22" customBuiltin="1"/>
    <cellStyle name="Százalék 2" xfId="87"/>
    <cellStyle name="Title" xfId="88"/>
    <cellStyle name="Total" xfId="89"/>
    <cellStyle name="Warning Text" xfId="9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6</xdr:row>
      <xdr:rowOff>0</xdr:rowOff>
    </xdr:from>
    <xdr:to>
      <xdr:col>6</xdr:col>
      <xdr:colOff>95250</xdr:colOff>
      <xdr:row>6</xdr:row>
      <xdr:rowOff>0</xdr:rowOff>
    </xdr:to>
    <xdr:sp macro="" textlink="">
      <xdr:nvSpPr>
        <xdr:cNvPr id="16624" name="AutoShape 1"/>
        <xdr:cNvSpPr>
          <a:spLocks/>
        </xdr:cNvSpPr>
      </xdr:nvSpPr>
      <xdr:spPr bwMode="auto">
        <a:xfrm>
          <a:off x="5743575" y="209550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498"/>
  <sheetViews>
    <sheetView view="pageBreakPreview" zoomScaleNormal="100" workbookViewId="0">
      <selection activeCell="B1" sqref="B1:D1"/>
    </sheetView>
  </sheetViews>
  <sheetFormatPr defaultRowHeight="16.5"/>
  <cols>
    <col min="1" max="1" width="3.5703125" style="200" bestFit="1" customWidth="1"/>
    <col min="2" max="2" width="3.7109375" style="196" customWidth="1"/>
    <col min="3" max="3" width="5.7109375" style="201" customWidth="1"/>
    <col min="4" max="4" width="77.7109375" style="202" customWidth="1"/>
    <col min="5" max="5" width="15.28515625" style="78" bestFit="1" customWidth="1"/>
    <col min="6" max="16384" width="9.140625" style="196"/>
  </cols>
  <sheetData>
    <row r="1" spans="1:5" s="156" customFormat="1">
      <c r="A1" s="198"/>
      <c r="B1" s="684" t="s">
        <v>165</v>
      </c>
      <c r="C1" s="684"/>
      <c r="D1" s="684"/>
      <c r="E1" s="199"/>
    </row>
    <row r="2" spans="1:5" s="156" customFormat="1" ht="17.25">
      <c r="A2" s="200"/>
      <c r="B2" s="685" t="s">
        <v>166</v>
      </c>
      <c r="C2" s="685"/>
      <c r="D2" s="685"/>
      <c r="E2" s="685"/>
    </row>
    <row r="3" spans="1:5" s="156" customFormat="1">
      <c r="A3" s="200"/>
      <c r="B3" s="686" t="s">
        <v>198</v>
      </c>
      <c r="C3" s="686"/>
      <c r="D3" s="686"/>
      <c r="E3" s="686"/>
    </row>
    <row r="4" spans="1:5" s="156" customFormat="1">
      <c r="A4" s="200"/>
      <c r="B4" s="683" t="s">
        <v>167</v>
      </c>
      <c r="C4" s="683"/>
      <c r="D4" s="683"/>
      <c r="E4" s="683"/>
    </row>
    <row r="5" spans="1:5" s="156" customFormat="1">
      <c r="A5" s="200"/>
      <c r="B5" s="683" t="s">
        <v>260</v>
      </c>
      <c r="C5" s="683"/>
      <c r="D5" s="683"/>
      <c r="E5" s="683"/>
    </row>
    <row r="6" spans="1:5">
      <c r="C6" s="201" t="s">
        <v>168</v>
      </c>
      <c r="E6" s="203" t="s">
        <v>43</v>
      </c>
    </row>
    <row r="7" spans="1:5" s="204" customFormat="1" ht="17.25" thickBot="1">
      <c r="A7" s="200"/>
      <c r="C7" s="205"/>
      <c r="D7" s="206" t="s">
        <v>18</v>
      </c>
      <c r="E7" s="207" t="s">
        <v>19</v>
      </c>
    </row>
    <row r="8" spans="1:5" s="175" customFormat="1" ht="18" thickBot="1">
      <c r="A8" s="200"/>
      <c r="B8" s="208"/>
      <c r="C8" s="209"/>
      <c r="D8" s="210" t="s">
        <v>44</v>
      </c>
      <c r="E8" s="211" t="s">
        <v>46</v>
      </c>
    </row>
    <row r="9" spans="1:5" ht="17.25">
      <c r="A9" s="200">
        <v>1</v>
      </c>
      <c r="B9" s="212" t="s">
        <v>81</v>
      </c>
      <c r="C9" s="213"/>
      <c r="D9" s="214" t="s">
        <v>169</v>
      </c>
    </row>
    <row r="10" spans="1:5" ht="17.25">
      <c r="A10" s="200">
        <v>2</v>
      </c>
      <c r="B10" s="212"/>
      <c r="C10" s="215" t="s">
        <v>2</v>
      </c>
      <c r="D10" s="216" t="s">
        <v>170</v>
      </c>
    </row>
    <row r="11" spans="1:5" ht="17.25">
      <c r="A11" s="200">
        <v>3</v>
      </c>
      <c r="B11" s="212"/>
      <c r="C11" s="215"/>
      <c r="D11" s="217" t="s">
        <v>114</v>
      </c>
    </row>
    <row r="12" spans="1:5" ht="17.25">
      <c r="A12" s="200">
        <v>4</v>
      </c>
      <c r="B12" s="212"/>
      <c r="C12" s="215"/>
      <c r="D12" s="218" t="s">
        <v>237</v>
      </c>
      <c r="E12" s="78">
        <v>259</v>
      </c>
    </row>
    <row r="13" spans="1:5" ht="17.25">
      <c r="A13" s="200">
        <v>5</v>
      </c>
      <c r="B13" s="212"/>
      <c r="C13" s="215"/>
      <c r="D13" s="218"/>
      <c r="E13" s="152"/>
    </row>
    <row r="14" spans="1:5" ht="17.25">
      <c r="A14" s="200">
        <v>6</v>
      </c>
      <c r="B14" s="212"/>
      <c r="C14" s="215" t="s">
        <v>3</v>
      </c>
      <c r="D14" s="216" t="s">
        <v>32</v>
      </c>
    </row>
    <row r="15" spans="1:5" ht="17.25">
      <c r="A15" s="200">
        <v>7</v>
      </c>
      <c r="B15" s="212"/>
      <c r="C15" s="213"/>
      <c r="D15" s="214"/>
      <c r="E15" s="152"/>
    </row>
    <row r="16" spans="1:5" ht="17.25">
      <c r="A16" s="200">
        <v>8</v>
      </c>
      <c r="B16" s="212"/>
      <c r="C16" s="215" t="s">
        <v>4</v>
      </c>
      <c r="D16" s="216" t="s">
        <v>45</v>
      </c>
    </row>
    <row r="17" spans="1:5" ht="17.25">
      <c r="A17" s="200">
        <v>9</v>
      </c>
      <c r="B17" s="212"/>
      <c r="C17" s="213"/>
      <c r="D17" s="214"/>
      <c r="E17" s="152"/>
    </row>
    <row r="18" spans="1:5" ht="17.25">
      <c r="A18" s="200">
        <v>10</v>
      </c>
      <c r="B18" s="212"/>
      <c r="C18" s="215" t="s">
        <v>5</v>
      </c>
      <c r="D18" s="216" t="s">
        <v>63</v>
      </c>
    </row>
    <row r="19" spans="1:5" ht="17.25">
      <c r="A19" s="200">
        <v>11</v>
      </c>
      <c r="B19" s="212"/>
      <c r="C19" s="215"/>
      <c r="D19" s="218"/>
    </row>
    <row r="20" spans="1:5" ht="17.25">
      <c r="A20" s="200">
        <v>12</v>
      </c>
      <c r="B20" s="212"/>
      <c r="C20" s="644" t="s">
        <v>234</v>
      </c>
      <c r="D20" s="216" t="s">
        <v>87</v>
      </c>
    </row>
    <row r="21" spans="1:5" ht="17.25">
      <c r="A21" s="200">
        <v>13</v>
      </c>
      <c r="B21" s="212"/>
      <c r="C21" s="215"/>
      <c r="D21" s="218"/>
    </row>
    <row r="22" spans="1:5" ht="17.25">
      <c r="A22" s="200">
        <v>14</v>
      </c>
      <c r="B22" s="212"/>
      <c r="C22" s="215" t="s">
        <v>235</v>
      </c>
      <c r="D22" s="216" t="s">
        <v>157</v>
      </c>
    </row>
    <row r="23" spans="1:5" s="201" customFormat="1">
      <c r="A23" s="200">
        <v>15</v>
      </c>
      <c r="D23" s="217" t="s">
        <v>236</v>
      </c>
      <c r="E23" s="320">
        <v>360</v>
      </c>
    </row>
    <row r="24" spans="1:5" s="201" customFormat="1" ht="17.25" thickBot="1">
      <c r="A24" s="200">
        <v>16</v>
      </c>
      <c r="D24" s="217"/>
      <c r="E24" s="682"/>
    </row>
    <row r="25" spans="1:5" s="156" customFormat="1" ht="24.95" customHeight="1" thickBot="1">
      <c r="A25" s="200">
        <v>17</v>
      </c>
      <c r="B25" s="208" t="s">
        <v>81</v>
      </c>
      <c r="C25" s="220"/>
      <c r="D25" s="221" t="s">
        <v>171</v>
      </c>
      <c r="E25" s="222">
        <f>SUM(E9:E24)</f>
        <v>619</v>
      </c>
    </row>
    <row r="26" spans="1:5" ht="24.95" customHeight="1">
      <c r="A26" s="200">
        <v>18</v>
      </c>
      <c r="B26" s="212" t="s">
        <v>172</v>
      </c>
      <c r="C26" s="213"/>
      <c r="D26" s="214" t="s">
        <v>173</v>
      </c>
    </row>
    <row r="27" spans="1:5" ht="17.25">
      <c r="A27" s="200">
        <v>19</v>
      </c>
      <c r="C27" s="219" t="s">
        <v>2</v>
      </c>
      <c r="D27" s="216" t="s">
        <v>88</v>
      </c>
    </row>
    <row r="28" spans="1:5" ht="17.25">
      <c r="A28" s="200">
        <v>20</v>
      </c>
      <c r="C28" s="219"/>
      <c r="D28" s="217" t="s">
        <v>60</v>
      </c>
    </row>
    <row r="29" spans="1:5" ht="17.25">
      <c r="A29" s="200">
        <v>21</v>
      </c>
      <c r="C29" s="219"/>
      <c r="D29" s="218" t="s">
        <v>237</v>
      </c>
      <c r="E29" s="152">
        <v>228</v>
      </c>
    </row>
    <row r="30" spans="1:5" ht="9" customHeight="1">
      <c r="A30" s="200">
        <v>22</v>
      </c>
      <c r="C30" s="219"/>
      <c r="D30" s="218"/>
      <c r="E30" s="152"/>
    </row>
    <row r="31" spans="1:5" ht="17.25">
      <c r="A31" s="200">
        <v>23</v>
      </c>
      <c r="C31" s="219"/>
      <c r="D31" s="217" t="s">
        <v>90</v>
      </c>
    </row>
    <row r="32" spans="1:5" ht="17.25">
      <c r="A32" s="200">
        <v>24</v>
      </c>
      <c r="C32" s="219"/>
      <c r="D32" s="218" t="s">
        <v>237</v>
      </c>
      <c r="E32" s="152">
        <v>31</v>
      </c>
    </row>
    <row r="33" spans="1:5" ht="9" customHeight="1">
      <c r="A33" s="200">
        <v>25</v>
      </c>
      <c r="C33" s="219"/>
      <c r="D33" s="218"/>
      <c r="E33" s="152"/>
    </row>
    <row r="34" spans="1:5" ht="17.25">
      <c r="A34" s="200">
        <v>26</v>
      </c>
      <c r="C34" s="219"/>
      <c r="D34" s="217" t="s">
        <v>62</v>
      </c>
      <c r="E34" s="152"/>
    </row>
    <row r="35" spans="1:5" ht="17.25">
      <c r="A35" s="200">
        <v>27</v>
      </c>
      <c r="C35" s="219"/>
      <c r="D35" s="218" t="s">
        <v>263</v>
      </c>
      <c r="E35" s="152">
        <v>131</v>
      </c>
    </row>
    <row r="36" spans="1:5" ht="9" customHeight="1">
      <c r="A36" s="200">
        <v>28</v>
      </c>
      <c r="C36" s="219"/>
      <c r="D36" s="218"/>
      <c r="E36" s="152"/>
    </row>
    <row r="37" spans="1:5" ht="17.25">
      <c r="A37" s="200">
        <v>29</v>
      </c>
      <c r="C37" s="219"/>
      <c r="D37" s="217" t="s">
        <v>47</v>
      </c>
      <c r="E37" s="152"/>
    </row>
    <row r="38" spans="1:5" ht="17.25">
      <c r="A38" s="200">
        <v>30</v>
      </c>
      <c r="C38" s="219"/>
      <c r="D38" s="218" t="s">
        <v>261</v>
      </c>
      <c r="E38" s="152">
        <v>425</v>
      </c>
    </row>
    <row r="39" spans="1:5" ht="9" customHeight="1">
      <c r="A39" s="200">
        <v>31</v>
      </c>
      <c r="C39" s="219"/>
      <c r="D39" s="218"/>
      <c r="E39" s="152"/>
    </row>
    <row r="40" spans="1:5" ht="17.25">
      <c r="A40" s="200">
        <v>32</v>
      </c>
      <c r="C40" s="219"/>
      <c r="D40" s="217" t="s">
        <v>64</v>
      </c>
      <c r="E40" s="152"/>
    </row>
    <row r="41" spans="1:5" ht="17.25">
      <c r="A41" s="200">
        <v>33</v>
      </c>
      <c r="C41" s="219"/>
      <c r="D41" s="218" t="s">
        <v>238</v>
      </c>
      <c r="E41" s="152">
        <v>-425</v>
      </c>
    </row>
    <row r="42" spans="1:5" ht="17.25">
      <c r="A42" s="200">
        <v>34</v>
      </c>
      <c r="C42" s="219"/>
      <c r="D42" s="218" t="s">
        <v>262</v>
      </c>
      <c r="E42" s="152">
        <v>1538</v>
      </c>
    </row>
    <row r="43" spans="1:5" ht="17.25">
      <c r="A43" s="200">
        <v>35</v>
      </c>
      <c r="C43" s="219"/>
      <c r="D43" s="218"/>
      <c r="E43" s="223">
        <f>SUM(E27:E42)</f>
        <v>1928</v>
      </c>
    </row>
    <row r="44" spans="1:5" ht="17.25">
      <c r="A44" s="200">
        <v>36</v>
      </c>
      <c r="C44" s="219"/>
      <c r="D44" s="217" t="s">
        <v>17</v>
      </c>
      <c r="E44" s="152"/>
    </row>
    <row r="45" spans="1:5" ht="17.25">
      <c r="A45" s="200">
        <v>37</v>
      </c>
      <c r="C45" s="219"/>
      <c r="D45" s="218" t="s">
        <v>263</v>
      </c>
      <c r="E45" s="152">
        <v>-131</v>
      </c>
    </row>
    <row r="46" spans="1:5" ht="17.25">
      <c r="A46" s="200">
        <v>38</v>
      </c>
      <c r="C46" s="219"/>
      <c r="D46" s="218" t="s">
        <v>262</v>
      </c>
      <c r="E46" s="152">
        <v>-1538</v>
      </c>
    </row>
    <row r="47" spans="1:5" ht="17.25">
      <c r="A47" s="200">
        <v>39</v>
      </c>
      <c r="C47" s="219"/>
      <c r="D47" s="218" t="s">
        <v>264</v>
      </c>
      <c r="E47" s="152">
        <v>-653</v>
      </c>
    </row>
    <row r="48" spans="1:5" ht="17.25">
      <c r="A48" s="200">
        <v>40</v>
      </c>
      <c r="C48" s="219"/>
      <c r="D48" s="218"/>
      <c r="E48" s="223">
        <f>SUM(E45:E47)</f>
        <v>-2322</v>
      </c>
    </row>
    <row r="49" spans="1:5" ht="17.25">
      <c r="A49" s="200">
        <v>41</v>
      </c>
      <c r="C49" s="219" t="s">
        <v>3</v>
      </c>
      <c r="D49" s="216" t="s">
        <v>89</v>
      </c>
    </row>
    <row r="50" spans="1:5" ht="17.25">
      <c r="A50" s="200">
        <v>42</v>
      </c>
      <c r="C50" s="219"/>
      <c r="D50" s="218" t="s">
        <v>264</v>
      </c>
      <c r="E50" s="152">
        <v>653</v>
      </c>
    </row>
    <row r="51" spans="1:5" ht="17.25">
      <c r="A51" s="200">
        <v>43</v>
      </c>
      <c r="C51" s="219"/>
      <c r="D51" s="218"/>
      <c r="E51" s="152"/>
    </row>
    <row r="52" spans="1:5" ht="17.25">
      <c r="A52" s="200">
        <v>44</v>
      </c>
      <c r="C52" s="219" t="s">
        <v>4</v>
      </c>
      <c r="D52" s="216" t="s">
        <v>41</v>
      </c>
    </row>
    <row r="53" spans="1:5" ht="17.25">
      <c r="A53" s="200">
        <v>45</v>
      </c>
      <c r="C53" s="219"/>
      <c r="D53" s="218" t="s">
        <v>236</v>
      </c>
      <c r="E53" s="152">
        <v>360</v>
      </c>
    </row>
    <row r="54" spans="1:5" ht="17.25" customHeight="1" thickBot="1">
      <c r="A54" s="200">
        <v>46</v>
      </c>
      <c r="C54" s="219"/>
      <c r="D54" s="218"/>
      <c r="E54" s="223">
        <f>SUM(E53:E53)</f>
        <v>360</v>
      </c>
    </row>
    <row r="55" spans="1:5" s="156" customFormat="1" ht="24.95" customHeight="1" thickBot="1">
      <c r="A55" s="200">
        <v>47</v>
      </c>
      <c r="B55" s="208"/>
      <c r="C55" s="220"/>
      <c r="D55" s="221" t="s">
        <v>174</v>
      </c>
      <c r="E55" s="222">
        <f>SUM(E43,E48,E50,E54)</f>
        <v>619</v>
      </c>
    </row>
    <row r="56" spans="1:5">
      <c r="E56" s="78">
        <f>+E25-E55</f>
        <v>0</v>
      </c>
    </row>
    <row r="72" spans="2:5" ht="17.25">
      <c r="B72" s="224"/>
      <c r="C72" s="225"/>
      <c r="D72" s="226"/>
      <c r="E72" s="227"/>
    </row>
    <row r="73" spans="2:5" ht="17.25">
      <c r="B73" s="224"/>
      <c r="C73" s="225"/>
      <c r="D73" s="226"/>
      <c r="E73" s="227"/>
    </row>
    <row r="74" spans="2:5" ht="17.25">
      <c r="B74" s="224"/>
      <c r="C74" s="225"/>
      <c r="D74" s="226"/>
      <c r="E74" s="227"/>
    </row>
    <row r="75" spans="2:5" ht="17.25">
      <c r="B75" s="224"/>
      <c r="C75" s="225"/>
      <c r="D75" s="226"/>
      <c r="E75" s="227"/>
    </row>
    <row r="76" spans="2:5" ht="17.25">
      <c r="B76" s="224"/>
      <c r="C76" s="225"/>
      <c r="D76" s="226"/>
      <c r="E76" s="227"/>
    </row>
    <row r="77" spans="2:5">
      <c r="B77" s="228"/>
      <c r="C77" s="229"/>
      <c r="D77" s="230"/>
      <c r="E77" s="152"/>
    </row>
    <row r="78" spans="2:5">
      <c r="C78" s="229"/>
    </row>
    <row r="79" spans="2:5">
      <c r="C79" s="229"/>
    </row>
    <row r="80" spans="2:5">
      <c r="C80" s="229"/>
    </row>
    <row r="81" spans="2:5">
      <c r="C81" s="229"/>
    </row>
    <row r="82" spans="2:5">
      <c r="C82" s="229"/>
    </row>
    <row r="83" spans="2:5">
      <c r="C83" s="229"/>
    </row>
    <row r="84" spans="2:5">
      <c r="C84" s="229"/>
    </row>
    <row r="95" spans="2:5">
      <c r="B95" s="231"/>
      <c r="C95" s="232"/>
      <c r="D95" s="233"/>
      <c r="E95" s="152"/>
    </row>
    <row r="145" spans="2:5">
      <c r="B145" s="228"/>
      <c r="C145" s="229"/>
      <c r="D145" s="230"/>
      <c r="E145" s="234"/>
    </row>
    <row r="146" spans="2:5">
      <c r="B146" s="231"/>
      <c r="C146" s="232"/>
      <c r="D146" s="233"/>
      <c r="E146" s="152"/>
    </row>
    <row r="147" spans="2:5">
      <c r="B147" s="228"/>
      <c r="C147" s="232"/>
      <c r="D147" s="233"/>
      <c r="E147" s="153"/>
    </row>
    <row r="148" spans="2:5">
      <c r="B148" s="231"/>
      <c r="C148" s="232"/>
      <c r="D148" s="233"/>
      <c r="E148" s="152"/>
    </row>
    <row r="149" spans="2:5">
      <c r="B149" s="228"/>
      <c r="C149" s="229"/>
      <c r="D149" s="230"/>
      <c r="E149" s="152"/>
    </row>
    <row r="150" spans="2:5" ht="17.25">
      <c r="B150" s="224"/>
      <c r="C150" s="225"/>
      <c r="D150" s="226"/>
      <c r="E150" s="152"/>
    </row>
    <row r="151" spans="2:5">
      <c r="B151" s="228"/>
      <c r="C151" s="229"/>
      <c r="D151" s="235"/>
      <c r="E151" s="152"/>
    </row>
    <row r="152" spans="2:5" ht="17.25">
      <c r="B152" s="228"/>
      <c r="C152" s="236"/>
      <c r="D152" s="237"/>
      <c r="E152" s="152"/>
    </row>
    <row r="153" spans="2:5">
      <c r="B153" s="228"/>
      <c r="C153" s="229"/>
      <c r="D153" s="230"/>
      <c r="E153" s="152"/>
    </row>
    <row r="198" spans="2:5">
      <c r="B198" s="228"/>
      <c r="C198" s="229"/>
      <c r="D198" s="230"/>
      <c r="E198" s="234"/>
    </row>
    <row r="199" spans="2:5">
      <c r="B199" s="231"/>
      <c r="C199" s="232"/>
      <c r="D199" s="233"/>
      <c r="E199" s="152"/>
    </row>
    <row r="200" spans="2:5">
      <c r="B200" s="228"/>
      <c r="C200" s="232"/>
      <c r="D200" s="233"/>
      <c r="E200" s="153"/>
    </row>
    <row r="201" spans="2:5">
      <c r="B201" s="231"/>
      <c r="C201" s="232"/>
      <c r="D201" s="233"/>
      <c r="E201" s="152"/>
    </row>
    <row r="202" spans="2:5">
      <c r="B202" s="228"/>
      <c r="C202" s="229"/>
      <c r="D202" s="230"/>
      <c r="E202" s="152"/>
    </row>
    <row r="218" spans="1:5" s="202" customFormat="1">
      <c r="A218" s="200"/>
      <c r="B218" s="196"/>
      <c r="C218" s="229"/>
      <c r="E218" s="78"/>
    </row>
    <row r="239" spans="2:5">
      <c r="B239" s="228"/>
      <c r="C239" s="229"/>
      <c r="D239" s="230"/>
      <c r="E239" s="152"/>
    </row>
    <row r="240" spans="2:5" ht="17.25">
      <c r="B240" s="228"/>
      <c r="C240" s="236"/>
      <c r="D240" s="237"/>
      <c r="E240" s="238"/>
    </row>
    <row r="241" spans="2:5" ht="17.25">
      <c r="B241" s="228"/>
      <c r="C241" s="236"/>
      <c r="D241" s="237"/>
      <c r="E241" s="238"/>
    </row>
    <row r="242" spans="2:5">
      <c r="B242" s="228"/>
      <c r="C242" s="229"/>
      <c r="D242" s="230"/>
      <c r="E242" s="152"/>
    </row>
    <row r="243" spans="2:5" ht="17.25">
      <c r="B243" s="228"/>
      <c r="C243" s="236"/>
      <c r="D243" s="237"/>
      <c r="E243" s="152"/>
    </row>
    <row r="244" spans="2:5">
      <c r="B244" s="228"/>
      <c r="C244" s="229"/>
      <c r="D244" s="230"/>
      <c r="E244" s="152"/>
    </row>
    <row r="245" spans="2:5">
      <c r="B245" s="228"/>
      <c r="C245" s="229"/>
      <c r="D245" s="230"/>
      <c r="E245" s="152"/>
    </row>
    <row r="246" spans="2:5">
      <c r="B246" s="228"/>
      <c r="C246" s="229"/>
      <c r="D246" s="230"/>
      <c r="E246" s="152"/>
    </row>
    <row r="247" spans="2:5">
      <c r="B247" s="228"/>
      <c r="C247" s="229"/>
      <c r="D247" s="230"/>
      <c r="E247" s="152"/>
    </row>
    <row r="248" spans="2:5">
      <c r="B248" s="228"/>
      <c r="C248" s="229"/>
      <c r="D248" s="230"/>
      <c r="E248" s="152"/>
    </row>
    <row r="249" spans="2:5" ht="17.25">
      <c r="B249" s="228"/>
      <c r="C249" s="236"/>
      <c r="D249" s="237"/>
      <c r="E249" s="238"/>
    </row>
    <row r="250" spans="2:5">
      <c r="B250" s="228"/>
      <c r="C250" s="229"/>
      <c r="D250" s="230"/>
      <c r="E250" s="152"/>
    </row>
    <row r="251" spans="2:5">
      <c r="B251" s="228"/>
      <c r="C251" s="229"/>
      <c r="D251" s="230"/>
      <c r="E251" s="152"/>
    </row>
    <row r="252" spans="2:5">
      <c r="B252" s="228"/>
      <c r="C252" s="229"/>
      <c r="D252" s="230"/>
      <c r="E252" s="234"/>
    </row>
    <row r="253" spans="2:5">
      <c r="B253" s="231"/>
      <c r="C253" s="232"/>
      <c r="D253" s="233"/>
      <c r="E253" s="152"/>
    </row>
    <row r="254" spans="2:5">
      <c r="B254" s="228"/>
      <c r="C254" s="232"/>
      <c r="D254" s="233"/>
      <c r="E254" s="153"/>
    </row>
    <row r="255" spans="2:5">
      <c r="B255" s="231"/>
      <c r="C255" s="232"/>
      <c r="D255" s="233"/>
      <c r="E255" s="152"/>
    </row>
    <row r="256" spans="2:5">
      <c r="B256" s="228"/>
      <c r="C256" s="229"/>
      <c r="D256" s="230"/>
      <c r="E256" s="152"/>
    </row>
    <row r="257" spans="2:5" ht="17.25">
      <c r="B257" s="228"/>
      <c r="C257" s="236"/>
      <c r="D257" s="237"/>
      <c r="E257" s="152"/>
    </row>
    <row r="258" spans="2:5">
      <c r="B258" s="228"/>
      <c r="C258" s="229"/>
      <c r="D258" s="230"/>
      <c r="E258" s="152"/>
    </row>
    <row r="259" spans="2:5">
      <c r="B259" s="228"/>
      <c r="C259" s="229"/>
      <c r="D259" s="230"/>
      <c r="E259" s="152"/>
    </row>
    <row r="260" spans="2:5">
      <c r="B260" s="228"/>
      <c r="C260" s="229"/>
      <c r="D260" s="230"/>
      <c r="E260" s="152"/>
    </row>
    <row r="261" spans="2:5">
      <c r="B261" s="228"/>
      <c r="C261" s="229"/>
      <c r="D261" s="230"/>
      <c r="E261" s="152"/>
    </row>
    <row r="262" spans="2:5" ht="17.25">
      <c r="B262" s="228"/>
      <c r="C262" s="236"/>
      <c r="D262" s="237"/>
      <c r="E262" s="238"/>
    </row>
    <row r="263" spans="2:5">
      <c r="B263" s="228"/>
      <c r="C263" s="229"/>
      <c r="D263" s="230"/>
      <c r="E263" s="152"/>
    </row>
    <row r="264" spans="2:5" ht="17.25">
      <c r="B264" s="228"/>
      <c r="C264" s="236"/>
      <c r="D264" s="237"/>
      <c r="E264" s="152"/>
    </row>
    <row r="265" spans="2:5">
      <c r="B265" s="228"/>
      <c r="C265" s="229"/>
      <c r="D265" s="230"/>
      <c r="E265" s="152"/>
    </row>
    <row r="266" spans="2:5">
      <c r="B266" s="228"/>
      <c r="C266" s="229"/>
      <c r="D266" s="230"/>
      <c r="E266" s="152"/>
    </row>
    <row r="267" spans="2:5">
      <c r="B267" s="228"/>
      <c r="C267" s="229"/>
      <c r="D267" s="230"/>
      <c r="E267" s="152"/>
    </row>
    <row r="268" spans="2:5">
      <c r="B268" s="228"/>
      <c r="C268" s="229"/>
      <c r="D268" s="230"/>
      <c r="E268" s="152"/>
    </row>
    <row r="269" spans="2:5">
      <c r="B269" s="228"/>
      <c r="C269" s="229"/>
      <c r="D269" s="230"/>
      <c r="E269" s="152"/>
    </row>
    <row r="270" spans="2:5">
      <c r="B270" s="228"/>
      <c r="C270" s="229"/>
      <c r="D270" s="230"/>
      <c r="E270" s="152"/>
    </row>
    <row r="271" spans="2:5">
      <c r="B271" s="228"/>
      <c r="C271" s="229"/>
      <c r="D271" s="230"/>
      <c r="E271" s="152"/>
    </row>
    <row r="272" spans="2:5">
      <c r="B272" s="228"/>
      <c r="C272" s="229"/>
      <c r="D272" s="230"/>
      <c r="E272" s="152"/>
    </row>
    <row r="273" spans="2:5">
      <c r="B273" s="228"/>
      <c r="C273" s="229"/>
      <c r="D273" s="230"/>
      <c r="E273" s="152"/>
    </row>
    <row r="274" spans="2:5">
      <c r="B274" s="228"/>
      <c r="C274" s="229"/>
      <c r="D274" s="230"/>
      <c r="E274" s="152"/>
    </row>
    <row r="275" spans="2:5">
      <c r="B275" s="228"/>
      <c r="C275" s="229"/>
      <c r="D275" s="230"/>
      <c r="E275" s="152"/>
    </row>
    <row r="276" spans="2:5">
      <c r="B276" s="228"/>
      <c r="C276" s="229"/>
      <c r="D276" s="230"/>
      <c r="E276" s="152"/>
    </row>
    <row r="277" spans="2:5">
      <c r="B277" s="228"/>
      <c r="C277" s="229"/>
      <c r="D277" s="230"/>
      <c r="E277" s="152"/>
    </row>
    <row r="278" spans="2:5">
      <c r="B278" s="228"/>
      <c r="C278" s="229"/>
      <c r="D278" s="230"/>
      <c r="E278" s="152"/>
    </row>
    <row r="279" spans="2:5" ht="17.25">
      <c r="B279" s="228"/>
      <c r="C279" s="236"/>
      <c r="D279" s="237"/>
      <c r="E279" s="238"/>
    </row>
    <row r="280" spans="2:5">
      <c r="B280" s="228"/>
      <c r="C280" s="229"/>
      <c r="D280" s="230"/>
      <c r="E280" s="152"/>
    </row>
    <row r="281" spans="2:5" ht="17.25">
      <c r="B281" s="228"/>
      <c r="C281" s="236"/>
      <c r="D281" s="237"/>
      <c r="E281" s="152"/>
    </row>
    <row r="282" spans="2:5">
      <c r="B282" s="228"/>
      <c r="C282" s="229"/>
      <c r="D282" s="230"/>
      <c r="E282" s="152"/>
    </row>
    <row r="283" spans="2:5">
      <c r="B283" s="228"/>
      <c r="C283" s="229"/>
      <c r="D283" s="230"/>
      <c r="E283" s="152"/>
    </row>
    <row r="284" spans="2:5">
      <c r="B284" s="228"/>
      <c r="C284" s="229"/>
      <c r="D284" s="230"/>
      <c r="E284" s="152"/>
    </row>
    <row r="285" spans="2:5">
      <c r="B285" s="228"/>
      <c r="C285" s="229"/>
      <c r="D285" s="230"/>
      <c r="E285" s="152"/>
    </row>
    <row r="286" spans="2:5">
      <c r="B286" s="228"/>
      <c r="C286" s="229"/>
      <c r="D286" s="230"/>
      <c r="E286" s="152"/>
    </row>
    <row r="287" spans="2:5">
      <c r="B287" s="228"/>
      <c r="C287" s="229"/>
      <c r="D287" s="230"/>
      <c r="E287" s="152"/>
    </row>
    <row r="288" spans="2:5">
      <c r="B288" s="228"/>
      <c r="C288" s="229"/>
      <c r="D288" s="230"/>
      <c r="E288" s="152"/>
    </row>
    <row r="289" spans="2:5">
      <c r="B289" s="228"/>
      <c r="C289" s="229"/>
      <c r="D289" s="230"/>
      <c r="E289" s="152"/>
    </row>
    <row r="290" spans="2:5">
      <c r="B290" s="228"/>
      <c r="C290" s="229"/>
      <c r="D290" s="230"/>
      <c r="E290" s="152"/>
    </row>
    <row r="291" spans="2:5">
      <c r="B291" s="228"/>
      <c r="C291" s="229"/>
      <c r="D291" s="230"/>
      <c r="E291" s="152"/>
    </row>
    <row r="292" spans="2:5">
      <c r="B292" s="228"/>
      <c r="C292" s="229"/>
      <c r="D292" s="230"/>
      <c r="E292" s="152"/>
    </row>
    <row r="293" spans="2:5">
      <c r="B293" s="228"/>
      <c r="C293" s="229"/>
      <c r="D293" s="230"/>
      <c r="E293" s="152"/>
    </row>
    <row r="294" spans="2:5">
      <c r="B294" s="228"/>
      <c r="C294" s="229"/>
      <c r="D294" s="230"/>
      <c r="E294" s="152"/>
    </row>
    <row r="295" spans="2:5">
      <c r="B295" s="228"/>
      <c r="C295" s="229"/>
      <c r="D295" s="230"/>
      <c r="E295" s="152"/>
    </row>
    <row r="296" spans="2:5">
      <c r="B296" s="228"/>
      <c r="C296" s="229"/>
      <c r="D296" s="230"/>
      <c r="E296" s="152"/>
    </row>
    <row r="297" spans="2:5">
      <c r="B297" s="228"/>
      <c r="C297" s="229"/>
      <c r="D297" s="230"/>
      <c r="E297" s="152"/>
    </row>
    <row r="298" spans="2:5">
      <c r="B298" s="228"/>
      <c r="C298" s="229"/>
      <c r="D298" s="230"/>
      <c r="E298" s="152"/>
    </row>
    <row r="299" spans="2:5">
      <c r="B299" s="228"/>
      <c r="C299" s="229"/>
      <c r="D299" s="230"/>
      <c r="E299" s="152"/>
    </row>
    <row r="300" spans="2:5">
      <c r="B300" s="228"/>
      <c r="C300" s="229"/>
      <c r="D300" s="230"/>
      <c r="E300" s="152"/>
    </row>
    <row r="301" spans="2:5">
      <c r="B301" s="228"/>
      <c r="C301" s="229"/>
      <c r="D301" s="230"/>
      <c r="E301" s="152"/>
    </row>
    <row r="302" spans="2:5">
      <c r="B302" s="228"/>
      <c r="C302" s="229"/>
      <c r="D302" s="230"/>
      <c r="E302" s="152"/>
    </row>
    <row r="303" spans="2:5">
      <c r="B303" s="228"/>
      <c r="C303" s="229"/>
      <c r="D303" s="230"/>
      <c r="E303" s="152"/>
    </row>
    <row r="304" spans="2:5">
      <c r="B304" s="228"/>
      <c r="C304" s="229"/>
      <c r="D304" s="230"/>
      <c r="E304" s="152"/>
    </row>
    <row r="305" spans="2:5">
      <c r="B305" s="228"/>
      <c r="C305" s="229"/>
      <c r="D305" s="230"/>
      <c r="E305" s="152"/>
    </row>
    <row r="306" spans="2:5">
      <c r="B306" s="228"/>
      <c r="C306" s="229"/>
      <c r="D306" s="230"/>
      <c r="E306" s="152"/>
    </row>
    <row r="307" spans="2:5">
      <c r="B307" s="228"/>
      <c r="C307" s="229"/>
      <c r="D307" s="230"/>
      <c r="E307" s="152"/>
    </row>
    <row r="308" spans="2:5">
      <c r="B308" s="228"/>
      <c r="C308" s="229"/>
      <c r="D308" s="230"/>
      <c r="E308" s="152"/>
    </row>
    <row r="309" spans="2:5">
      <c r="B309" s="228"/>
      <c r="C309" s="229"/>
      <c r="D309" s="230"/>
      <c r="E309" s="152"/>
    </row>
    <row r="310" spans="2:5">
      <c r="B310" s="228"/>
      <c r="C310" s="229"/>
      <c r="D310" s="230"/>
      <c r="E310" s="152"/>
    </row>
    <row r="311" spans="2:5">
      <c r="B311" s="228"/>
      <c r="C311" s="229"/>
      <c r="D311" s="230"/>
      <c r="E311" s="239"/>
    </row>
    <row r="312" spans="2:5" ht="17.25">
      <c r="B312" s="228"/>
      <c r="C312" s="236"/>
      <c r="D312" s="237"/>
      <c r="E312" s="238"/>
    </row>
    <row r="313" spans="2:5">
      <c r="B313" s="228"/>
      <c r="C313" s="229"/>
      <c r="D313" s="230"/>
      <c r="E313" s="152"/>
    </row>
    <row r="314" spans="2:5" ht="17.25">
      <c r="B314" s="228"/>
      <c r="C314" s="236"/>
      <c r="D314" s="237"/>
      <c r="E314" s="152"/>
    </row>
    <row r="315" spans="2:5">
      <c r="B315" s="228"/>
      <c r="C315" s="229"/>
      <c r="D315" s="235"/>
      <c r="E315" s="152"/>
    </row>
    <row r="316" spans="2:5">
      <c r="B316" s="228"/>
      <c r="C316" s="229"/>
      <c r="D316" s="230"/>
      <c r="E316" s="152"/>
    </row>
    <row r="317" spans="2:5">
      <c r="B317" s="228"/>
      <c r="C317" s="229"/>
      <c r="D317" s="230"/>
      <c r="E317" s="152"/>
    </row>
    <row r="318" spans="2:5">
      <c r="B318" s="228"/>
      <c r="C318" s="229"/>
      <c r="D318" s="230"/>
      <c r="E318" s="152"/>
    </row>
    <row r="319" spans="2:5">
      <c r="B319" s="228"/>
      <c r="C319" s="229"/>
      <c r="D319" s="230"/>
      <c r="E319" s="152"/>
    </row>
    <row r="320" spans="2:5">
      <c r="B320" s="228"/>
      <c r="C320" s="229"/>
      <c r="D320" s="230"/>
      <c r="E320" s="152"/>
    </row>
    <row r="321" spans="2:5">
      <c r="B321" s="228"/>
      <c r="C321" s="229"/>
      <c r="D321" s="230"/>
      <c r="E321" s="152"/>
    </row>
    <row r="322" spans="2:5">
      <c r="B322" s="228"/>
      <c r="C322" s="229"/>
      <c r="D322" s="230"/>
      <c r="E322" s="152"/>
    </row>
    <row r="323" spans="2:5">
      <c r="B323" s="228"/>
      <c r="C323" s="229"/>
      <c r="D323" s="230"/>
      <c r="E323" s="152"/>
    </row>
    <row r="324" spans="2:5">
      <c r="B324" s="228"/>
      <c r="C324" s="229"/>
      <c r="D324" s="230"/>
      <c r="E324" s="152"/>
    </row>
    <row r="325" spans="2:5">
      <c r="B325" s="228"/>
      <c r="C325" s="229"/>
      <c r="D325" s="230"/>
      <c r="E325" s="152"/>
    </row>
    <row r="326" spans="2:5">
      <c r="B326" s="228"/>
      <c r="C326" s="229"/>
      <c r="D326" s="230"/>
      <c r="E326" s="152"/>
    </row>
    <row r="327" spans="2:5">
      <c r="B327" s="228"/>
      <c r="C327" s="229"/>
      <c r="D327" s="230"/>
      <c r="E327" s="152"/>
    </row>
    <row r="328" spans="2:5">
      <c r="B328" s="228"/>
      <c r="C328" s="229"/>
      <c r="D328" s="230"/>
      <c r="E328" s="152"/>
    </row>
    <row r="329" spans="2:5">
      <c r="B329" s="228"/>
      <c r="C329" s="229"/>
      <c r="D329" s="230"/>
      <c r="E329" s="152"/>
    </row>
    <row r="330" spans="2:5" ht="17.25">
      <c r="B330" s="228"/>
      <c r="C330" s="236"/>
      <c r="D330" s="237"/>
      <c r="E330" s="238"/>
    </row>
    <row r="331" spans="2:5">
      <c r="B331" s="228"/>
      <c r="C331" s="229"/>
      <c r="D331" s="235"/>
      <c r="E331" s="152"/>
    </row>
    <row r="337" spans="2:5">
      <c r="D337" s="240"/>
    </row>
    <row r="345" spans="2:5">
      <c r="E345" s="241"/>
    </row>
    <row r="351" spans="2:5">
      <c r="B351" s="228"/>
      <c r="C351" s="229"/>
      <c r="D351" s="230"/>
      <c r="E351" s="234"/>
    </row>
    <row r="352" spans="2:5">
      <c r="B352" s="231"/>
      <c r="C352" s="232"/>
      <c r="D352" s="233"/>
      <c r="E352" s="152"/>
    </row>
    <row r="353" spans="2:5">
      <c r="B353" s="228"/>
      <c r="C353" s="232"/>
      <c r="D353" s="233"/>
      <c r="E353" s="153"/>
    </row>
    <row r="354" spans="2:5">
      <c r="B354" s="231"/>
      <c r="C354" s="232"/>
      <c r="D354" s="233"/>
      <c r="E354" s="152"/>
    </row>
    <row r="355" spans="2:5">
      <c r="B355" s="228"/>
      <c r="C355" s="229"/>
      <c r="D355" s="230"/>
      <c r="E355" s="152"/>
    </row>
    <row r="356" spans="2:5">
      <c r="D356" s="240"/>
    </row>
    <row r="365" spans="2:5">
      <c r="E365" s="241"/>
    </row>
    <row r="369" spans="2:5" ht="17.25">
      <c r="B369" s="228"/>
      <c r="C369" s="229"/>
      <c r="D369" s="237"/>
      <c r="E369" s="238"/>
    </row>
    <row r="370" spans="2:5" ht="17.25">
      <c r="B370" s="228"/>
      <c r="C370" s="229"/>
      <c r="D370" s="237"/>
      <c r="E370" s="238"/>
    </row>
    <row r="371" spans="2:5">
      <c r="B371" s="228"/>
      <c r="C371" s="229"/>
      <c r="D371" s="230"/>
      <c r="E371" s="152"/>
    </row>
    <row r="388" spans="4:5" ht="17.25">
      <c r="D388" s="242"/>
      <c r="E388" s="243"/>
    </row>
    <row r="390" spans="4:5">
      <c r="D390" s="235"/>
      <c r="E390" s="152"/>
    </row>
    <row r="391" spans="4:5">
      <c r="D391" s="230"/>
      <c r="E391" s="152"/>
    </row>
    <row r="392" spans="4:5">
      <c r="D392" s="230"/>
      <c r="E392" s="152"/>
    </row>
    <row r="393" spans="4:5">
      <c r="D393" s="230"/>
      <c r="E393" s="152"/>
    </row>
    <row r="394" spans="4:5">
      <c r="D394" s="230"/>
      <c r="E394" s="152"/>
    </row>
    <row r="395" spans="4:5">
      <c r="D395" s="230"/>
      <c r="E395" s="152"/>
    </row>
    <row r="396" spans="4:5">
      <c r="D396" s="230"/>
      <c r="E396" s="152"/>
    </row>
    <row r="397" spans="4:5">
      <c r="D397" s="230"/>
      <c r="E397" s="152"/>
    </row>
    <row r="398" spans="4:5">
      <c r="D398" s="230"/>
      <c r="E398" s="152"/>
    </row>
    <row r="399" spans="4:5">
      <c r="D399" s="230"/>
      <c r="E399" s="152"/>
    </row>
    <row r="400" spans="4:5">
      <c r="D400" s="230"/>
      <c r="E400" s="152"/>
    </row>
    <row r="401" spans="2:5">
      <c r="D401" s="230"/>
      <c r="E401" s="239"/>
    </row>
    <row r="402" spans="2:5">
      <c r="D402" s="230"/>
      <c r="E402" s="152"/>
    </row>
    <row r="403" spans="2:5">
      <c r="D403" s="230"/>
      <c r="E403" s="152"/>
    </row>
    <row r="404" spans="2:5">
      <c r="B404" s="228"/>
      <c r="C404" s="229"/>
      <c r="D404" s="230"/>
      <c r="E404" s="234"/>
    </row>
    <row r="405" spans="2:5">
      <c r="B405" s="231"/>
      <c r="C405" s="232"/>
      <c r="D405" s="233"/>
      <c r="E405" s="152"/>
    </row>
    <row r="406" spans="2:5">
      <c r="B406" s="228"/>
      <c r="C406" s="232"/>
      <c r="D406" s="233"/>
      <c r="E406" s="153"/>
    </row>
    <row r="407" spans="2:5">
      <c r="B407" s="231"/>
      <c r="C407" s="232"/>
      <c r="D407" s="233"/>
      <c r="E407" s="152"/>
    </row>
    <row r="408" spans="2:5">
      <c r="B408" s="228"/>
      <c r="C408" s="229"/>
      <c r="D408" s="230"/>
      <c r="E408" s="152"/>
    </row>
    <row r="409" spans="2:5" ht="17.25">
      <c r="D409" s="242"/>
    </row>
    <row r="411" spans="2:5">
      <c r="D411" s="240"/>
    </row>
    <row r="458" spans="2:5">
      <c r="B458" s="228"/>
      <c r="C458" s="229"/>
      <c r="D458" s="230"/>
      <c r="E458" s="234"/>
    </row>
    <row r="459" spans="2:5">
      <c r="B459" s="231"/>
      <c r="C459" s="232"/>
      <c r="D459" s="233"/>
      <c r="E459" s="152"/>
    </row>
    <row r="460" spans="2:5">
      <c r="B460" s="228"/>
      <c r="C460" s="232"/>
      <c r="D460" s="233"/>
      <c r="E460" s="153"/>
    </row>
    <row r="461" spans="2:5">
      <c r="B461" s="231"/>
      <c r="C461" s="232"/>
      <c r="D461" s="233"/>
      <c r="E461" s="152"/>
    </row>
    <row r="462" spans="2:5">
      <c r="B462" s="228"/>
      <c r="C462" s="229"/>
      <c r="D462" s="230"/>
      <c r="E462" s="152"/>
    </row>
    <row r="463" spans="2:5">
      <c r="B463" s="228"/>
      <c r="C463" s="229"/>
      <c r="D463" s="230"/>
      <c r="E463" s="239"/>
    </row>
    <row r="464" spans="2:5">
      <c r="D464" s="230"/>
      <c r="E464" s="152"/>
    </row>
    <row r="465" spans="4:5">
      <c r="D465" s="230"/>
      <c r="E465" s="152"/>
    </row>
    <row r="466" spans="4:5">
      <c r="D466" s="230"/>
      <c r="E466" s="152"/>
    </row>
    <row r="467" spans="4:5">
      <c r="D467" s="230"/>
      <c r="E467" s="152"/>
    </row>
    <row r="468" spans="4:5" ht="17.25">
      <c r="D468" s="237"/>
      <c r="E468" s="238"/>
    </row>
    <row r="469" spans="4:5">
      <c r="D469" s="230"/>
      <c r="E469" s="152"/>
    </row>
    <row r="470" spans="4:5">
      <c r="D470" s="230"/>
      <c r="E470" s="152"/>
    </row>
    <row r="471" spans="4:5">
      <c r="D471" s="235"/>
      <c r="E471" s="152"/>
    </row>
    <row r="472" spans="4:5">
      <c r="D472" s="230"/>
      <c r="E472" s="152"/>
    </row>
    <row r="473" spans="4:5">
      <c r="D473" s="230"/>
      <c r="E473" s="152"/>
    </row>
    <row r="474" spans="4:5">
      <c r="D474" s="230"/>
      <c r="E474" s="152"/>
    </row>
    <row r="475" spans="4:5">
      <c r="D475" s="230"/>
      <c r="E475" s="152"/>
    </row>
    <row r="476" spans="4:5">
      <c r="D476" s="230"/>
      <c r="E476" s="152"/>
    </row>
    <row r="477" spans="4:5">
      <c r="D477" s="230"/>
      <c r="E477" s="152"/>
    </row>
    <row r="478" spans="4:5">
      <c r="D478" s="230"/>
      <c r="E478" s="152"/>
    </row>
    <row r="479" spans="4:5">
      <c r="D479" s="235"/>
      <c r="E479" s="152"/>
    </row>
    <row r="495" spans="4:5">
      <c r="D495" s="230"/>
      <c r="E495" s="152"/>
    </row>
    <row r="498" spans="1:5" s="212" customFormat="1" ht="17.25">
      <c r="A498" s="200"/>
      <c r="C498" s="213"/>
      <c r="D498" s="214"/>
      <c r="E498" s="85"/>
    </row>
  </sheetData>
  <mergeCells count="5">
    <mergeCell ref="B5:E5"/>
    <mergeCell ref="B1:D1"/>
    <mergeCell ref="B2:E2"/>
    <mergeCell ref="B3:E3"/>
    <mergeCell ref="B4:E4"/>
  </mergeCells>
  <phoneticPr fontId="11" type="noConversion"/>
  <printOptions horizontalCentered="1"/>
  <pageMargins left="0.78740157480314965" right="0.78740157480314965" top="0.59055118110236227" bottom="0.59055118110236227" header="0.51181102362204722" footer="0.11811023622047245"/>
  <pageSetup paperSize="9" scale="73" orientation="portrait" r:id="rId1"/>
  <headerFooter alignWithMargins="0">
    <oddFooter>&amp;R&amp;P</oddFooter>
  </headerFooter>
  <rowBreaks count="1" manualBreakCount="1"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Z43"/>
  <sheetViews>
    <sheetView view="pageBreakPreview" zoomScaleNormal="100" zoomScaleSheetLayoutView="100" workbookViewId="0">
      <selection activeCell="B1" sqref="B1:F1"/>
    </sheetView>
  </sheetViews>
  <sheetFormatPr defaultRowHeight="15"/>
  <cols>
    <col min="1" max="3" width="3.7109375" style="1" customWidth="1"/>
    <col min="4" max="5" width="5.7109375" style="1" customWidth="1"/>
    <col min="6" max="6" width="56.7109375" style="2" customWidth="1"/>
    <col min="7" max="8" width="12.7109375" style="9" customWidth="1"/>
    <col min="9" max="12" width="13.7109375" style="72" customWidth="1"/>
    <col min="13" max="13" width="29.7109375" style="9" customWidth="1"/>
    <col min="14" max="16384" width="9.140625" style="2"/>
  </cols>
  <sheetData>
    <row r="1" spans="1:26">
      <c r="B1" s="688" t="s">
        <v>265</v>
      </c>
      <c r="C1" s="688"/>
      <c r="D1" s="688"/>
      <c r="E1" s="688"/>
      <c r="F1" s="688"/>
      <c r="G1" s="344"/>
      <c r="H1" s="344"/>
      <c r="I1" s="344"/>
      <c r="J1" s="344"/>
      <c r="K1" s="344"/>
      <c r="L1" s="344"/>
    </row>
    <row r="2" spans="1:26"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</row>
    <row r="3" spans="1:26" s="345" customFormat="1" ht="17.25">
      <c r="A3" s="1"/>
      <c r="B3" s="690" t="s">
        <v>196</v>
      </c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10"/>
    </row>
    <row r="4" spans="1:26" s="345" customFormat="1" ht="17.25">
      <c r="A4" s="1"/>
      <c r="B4" s="691" t="s">
        <v>247</v>
      </c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10"/>
    </row>
    <row r="5" spans="1:26">
      <c r="B5" s="3"/>
      <c r="C5" s="3"/>
      <c r="D5" s="3"/>
      <c r="E5" s="3"/>
      <c r="F5" s="3"/>
      <c r="G5" s="4"/>
      <c r="H5" s="687" t="s">
        <v>43</v>
      </c>
      <c r="I5" s="687"/>
      <c r="J5" s="687"/>
      <c r="K5" s="687"/>
      <c r="L5" s="687"/>
    </row>
    <row r="6" spans="1:26" ht="15.75" thickBot="1">
      <c r="B6" s="346" t="s">
        <v>18</v>
      </c>
      <c r="C6" s="346" t="s">
        <v>19</v>
      </c>
      <c r="D6" s="346" t="s">
        <v>20</v>
      </c>
      <c r="E6" s="346" t="s">
        <v>21</v>
      </c>
      <c r="F6" s="346" t="s">
        <v>22</v>
      </c>
      <c r="G6" s="347" t="s">
        <v>23</v>
      </c>
      <c r="H6" s="347" t="s">
        <v>24</v>
      </c>
      <c r="I6" s="348" t="s">
        <v>28</v>
      </c>
      <c r="J6" s="348" t="s">
        <v>29</v>
      </c>
      <c r="K6" s="348" t="s">
        <v>85</v>
      </c>
      <c r="L6" s="348" t="s">
        <v>86</v>
      </c>
    </row>
    <row r="7" spans="1:26" s="79" customFormat="1" ht="60.75" thickBot="1">
      <c r="A7" s="77"/>
      <c r="B7" s="349" t="s">
        <v>1</v>
      </c>
      <c r="C7" s="350" t="s">
        <v>25</v>
      </c>
      <c r="D7" s="351" t="s">
        <v>30</v>
      </c>
      <c r="E7" s="351" t="s">
        <v>31</v>
      </c>
      <c r="F7" s="352" t="s">
        <v>44</v>
      </c>
      <c r="G7" s="479" t="s">
        <v>135</v>
      </c>
      <c r="H7" s="480" t="s">
        <v>179</v>
      </c>
      <c r="I7" s="645" t="s">
        <v>150</v>
      </c>
      <c r="J7" s="353" t="s">
        <v>178</v>
      </c>
      <c r="K7" s="353" t="s">
        <v>177</v>
      </c>
      <c r="L7" s="354" t="s">
        <v>249</v>
      </c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</row>
    <row r="8" spans="1:26" s="364" customFormat="1" ht="30" customHeight="1">
      <c r="A8" s="77">
        <v>1</v>
      </c>
      <c r="B8" s="355"/>
      <c r="C8" s="356"/>
      <c r="D8" s="357">
        <v>1</v>
      </c>
      <c r="E8" s="357"/>
      <c r="F8" s="358" t="s">
        <v>84</v>
      </c>
      <c r="G8" s="359">
        <f t="shared" ref="G8:L8" si="0">SUM(G9,G14,G20,G25)</f>
        <v>20615</v>
      </c>
      <c r="H8" s="360">
        <f t="shared" si="0"/>
        <v>29755</v>
      </c>
      <c r="I8" s="646">
        <f t="shared" si="0"/>
        <v>24241</v>
      </c>
      <c r="J8" s="359">
        <f t="shared" si="0"/>
        <v>25858</v>
      </c>
      <c r="K8" s="359">
        <f t="shared" si="0"/>
        <v>259</v>
      </c>
      <c r="L8" s="361">
        <f t="shared" si="0"/>
        <v>26117</v>
      </c>
      <c r="M8" s="362"/>
      <c r="N8" s="362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</row>
    <row r="9" spans="1:26" s="364" customFormat="1" ht="22.5" customHeight="1">
      <c r="A9" s="77">
        <v>2</v>
      </c>
      <c r="B9" s="365">
        <v>1</v>
      </c>
      <c r="C9" s="366"/>
      <c r="D9" s="367"/>
      <c r="E9" s="367">
        <v>1</v>
      </c>
      <c r="F9" s="368" t="s">
        <v>93</v>
      </c>
      <c r="G9" s="369">
        <f t="shared" ref="G9:L9" si="1">SUM(G10,G13:G13)</f>
        <v>13027</v>
      </c>
      <c r="H9" s="370">
        <f t="shared" si="1"/>
        <v>18690</v>
      </c>
      <c r="I9" s="647">
        <f t="shared" si="1"/>
        <v>14276</v>
      </c>
      <c r="J9" s="369">
        <f t="shared" si="1"/>
        <v>15893</v>
      </c>
      <c r="K9" s="369">
        <f t="shared" si="1"/>
        <v>259</v>
      </c>
      <c r="L9" s="371">
        <f t="shared" si="1"/>
        <v>16152</v>
      </c>
      <c r="M9" s="362"/>
      <c r="N9" s="362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</row>
    <row r="10" spans="1:26" s="379" customFormat="1">
      <c r="A10" s="77">
        <v>3</v>
      </c>
      <c r="B10" s="372"/>
      <c r="C10" s="373"/>
      <c r="D10" s="374"/>
      <c r="E10" s="374"/>
      <c r="F10" s="375" t="s">
        <v>113</v>
      </c>
      <c r="G10" s="376">
        <f t="shared" ref="G10:L10" si="2">SUM(G11:G12)</f>
        <v>12444</v>
      </c>
      <c r="H10" s="377">
        <f t="shared" si="2"/>
        <v>16057</v>
      </c>
      <c r="I10" s="648">
        <f t="shared" si="2"/>
        <v>14276</v>
      </c>
      <c r="J10" s="376">
        <f t="shared" si="2"/>
        <v>14467</v>
      </c>
      <c r="K10" s="376">
        <f t="shared" si="2"/>
        <v>0</v>
      </c>
      <c r="L10" s="378">
        <f t="shared" si="2"/>
        <v>14467</v>
      </c>
      <c r="M10" s="9"/>
      <c r="N10" s="2"/>
    </row>
    <row r="11" spans="1:26" ht="30">
      <c r="A11" s="77">
        <v>4</v>
      </c>
      <c r="B11" s="380"/>
      <c r="C11" s="381"/>
      <c r="D11" s="381"/>
      <c r="E11" s="381"/>
      <c r="F11" s="382" t="s">
        <v>145</v>
      </c>
      <c r="G11" s="383">
        <v>12444</v>
      </c>
      <c r="H11" s="384">
        <f>16057-H12</f>
        <v>12788</v>
      </c>
      <c r="I11" s="649">
        <f>14255+21</f>
        <v>14276</v>
      </c>
      <c r="J11" s="385">
        <f>14255+21+78</f>
        <v>14354</v>
      </c>
      <c r="K11" s="385"/>
      <c r="L11" s="386">
        <f>SUM(J11:K11)</f>
        <v>14354</v>
      </c>
      <c r="M11" s="9" t="s">
        <v>232</v>
      </c>
    </row>
    <row r="12" spans="1:26" ht="30">
      <c r="A12" s="77">
        <v>5</v>
      </c>
      <c r="B12" s="372"/>
      <c r="C12" s="381"/>
      <c r="D12" s="381"/>
      <c r="E12" s="381"/>
      <c r="F12" s="382" t="s">
        <v>134</v>
      </c>
      <c r="G12" s="383"/>
      <c r="H12" s="384">
        <v>3269</v>
      </c>
      <c r="I12" s="649"/>
      <c r="J12" s="385">
        <v>113</v>
      </c>
      <c r="K12" s="385"/>
      <c r="L12" s="386">
        <f>SUM(J12:K12)</f>
        <v>113</v>
      </c>
      <c r="M12" s="9" t="s">
        <v>197</v>
      </c>
    </row>
    <row r="13" spans="1:26" s="379" customFormat="1">
      <c r="A13" s="77">
        <v>6</v>
      </c>
      <c r="B13" s="372"/>
      <c r="C13" s="387"/>
      <c r="D13" s="381"/>
      <c r="E13" s="381"/>
      <c r="F13" s="388" t="s">
        <v>114</v>
      </c>
      <c r="G13" s="376">
        <v>583</v>
      </c>
      <c r="H13" s="377">
        <v>2633</v>
      </c>
      <c r="I13" s="650"/>
      <c r="J13" s="389">
        <v>1426</v>
      </c>
      <c r="K13" s="389">
        <v>259</v>
      </c>
      <c r="L13" s="390">
        <f>SUM(J13:K13)</f>
        <v>1685</v>
      </c>
      <c r="M13" s="80" t="s">
        <v>231</v>
      </c>
    </row>
    <row r="14" spans="1:26" s="379" customFormat="1" ht="22.5" customHeight="1">
      <c r="A14" s="77">
        <v>7</v>
      </c>
      <c r="B14" s="372">
        <v>1</v>
      </c>
      <c r="C14" s="373"/>
      <c r="D14" s="374"/>
      <c r="E14" s="374">
        <v>2</v>
      </c>
      <c r="F14" s="391" t="s">
        <v>32</v>
      </c>
      <c r="G14" s="376">
        <f t="shared" ref="G14:L14" si="3">SUM(G15)</f>
        <v>6280</v>
      </c>
      <c r="H14" s="377">
        <f t="shared" si="3"/>
        <v>9802</v>
      </c>
      <c r="I14" s="648">
        <f t="shared" si="3"/>
        <v>8782</v>
      </c>
      <c r="J14" s="376">
        <f t="shared" si="3"/>
        <v>8782</v>
      </c>
      <c r="K14" s="376">
        <f t="shared" si="3"/>
        <v>0</v>
      </c>
      <c r="L14" s="378">
        <f t="shared" si="3"/>
        <v>8782</v>
      </c>
      <c r="M14" s="9"/>
      <c r="N14" s="2"/>
    </row>
    <row r="15" spans="1:26" s="379" customFormat="1">
      <c r="A15" s="77">
        <v>8</v>
      </c>
      <c r="B15" s="372"/>
      <c r="C15" s="373"/>
      <c r="D15" s="374"/>
      <c r="E15" s="374"/>
      <c r="F15" s="375" t="s">
        <v>96</v>
      </c>
      <c r="G15" s="376">
        <f t="shared" ref="G15:L15" si="4">SUM(G16:G19)</f>
        <v>6280</v>
      </c>
      <c r="H15" s="377">
        <f t="shared" si="4"/>
        <v>9802</v>
      </c>
      <c r="I15" s="648">
        <f t="shared" si="4"/>
        <v>8782</v>
      </c>
      <c r="J15" s="376">
        <f t="shared" si="4"/>
        <v>8782</v>
      </c>
      <c r="K15" s="376">
        <f t="shared" si="4"/>
        <v>0</v>
      </c>
      <c r="L15" s="378">
        <f t="shared" si="4"/>
        <v>8782</v>
      </c>
      <c r="M15" s="9"/>
      <c r="N15" s="2"/>
    </row>
    <row r="16" spans="1:26">
      <c r="A16" s="77">
        <v>9</v>
      </c>
      <c r="B16" s="372"/>
      <c r="C16" s="374"/>
      <c r="D16" s="374"/>
      <c r="E16" s="374"/>
      <c r="F16" s="392" t="s">
        <v>33</v>
      </c>
      <c r="G16" s="383">
        <v>5000</v>
      </c>
      <c r="H16" s="384">
        <v>8747</v>
      </c>
      <c r="I16" s="649">
        <v>7726</v>
      </c>
      <c r="J16" s="385">
        <v>7726</v>
      </c>
      <c r="K16" s="385"/>
      <c r="L16" s="386">
        <f>SUM(J16:K16)</f>
        <v>7726</v>
      </c>
    </row>
    <row r="17" spans="1:26">
      <c r="A17" s="77">
        <v>10</v>
      </c>
      <c r="B17" s="372"/>
      <c r="C17" s="374"/>
      <c r="D17" s="374"/>
      <c r="E17" s="374"/>
      <c r="F17" s="392" t="s">
        <v>6</v>
      </c>
      <c r="G17" s="383">
        <v>1220</v>
      </c>
      <c r="H17" s="384">
        <v>995</v>
      </c>
      <c r="I17" s="649">
        <v>995</v>
      </c>
      <c r="J17" s="385">
        <v>995</v>
      </c>
      <c r="K17" s="385"/>
      <c r="L17" s="386">
        <f>SUM(J17:K17)</f>
        <v>995</v>
      </c>
      <c r="M17" s="80"/>
      <c r="N17" s="379"/>
      <c r="O17" s="379"/>
      <c r="P17" s="379"/>
    </row>
    <row r="18" spans="1:26">
      <c r="A18" s="77">
        <v>11</v>
      </c>
      <c r="B18" s="372"/>
      <c r="C18" s="374"/>
      <c r="D18" s="374"/>
      <c r="E18" s="374"/>
      <c r="F18" s="392" t="s">
        <v>95</v>
      </c>
      <c r="G18" s="383"/>
      <c r="H18" s="384">
        <v>22</v>
      </c>
      <c r="I18" s="649">
        <v>22</v>
      </c>
      <c r="J18" s="385">
        <v>22</v>
      </c>
      <c r="K18" s="385"/>
      <c r="L18" s="386">
        <f>SUM(J18:K18)</f>
        <v>22</v>
      </c>
      <c r="M18" s="393"/>
    </row>
    <row r="19" spans="1:26">
      <c r="A19" s="77">
        <v>12</v>
      </c>
      <c r="B19" s="372"/>
      <c r="C19" s="374"/>
      <c r="D19" s="374"/>
      <c r="E19" s="374"/>
      <c r="F19" s="392" t="s">
        <v>34</v>
      </c>
      <c r="G19" s="383">
        <v>60</v>
      </c>
      <c r="H19" s="384">
        <v>38</v>
      </c>
      <c r="I19" s="649">
        <v>39</v>
      </c>
      <c r="J19" s="385">
        <v>39</v>
      </c>
      <c r="K19" s="385"/>
      <c r="L19" s="386">
        <f>SUM(J19:K19)</f>
        <v>39</v>
      </c>
      <c r="M19" s="393"/>
    </row>
    <row r="20" spans="1:26" s="379" customFormat="1" ht="22.5" customHeight="1">
      <c r="A20" s="77">
        <v>13</v>
      </c>
      <c r="B20" s="372">
        <v>1</v>
      </c>
      <c r="C20" s="373"/>
      <c r="D20" s="374"/>
      <c r="E20" s="374">
        <v>3</v>
      </c>
      <c r="F20" s="391" t="s">
        <v>45</v>
      </c>
      <c r="G20" s="376">
        <f t="shared" ref="G20:L20" si="5">SUM(G21:G24)</f>
        <v>810</v>
      </c>
      <c r="H20" s="377">
        <f t="shared" si="5"/>
        <v>1263</v>
      </c>
      <c r="I20" s="650">
        <f t="shared" si="5"/>
        <v>1183</v>
      </c>
      <c r="J20" s="389">
        <f t="shared" si="5"/>
        <v>1183</v>
      </c>
      <c r="K20" s="389">
        <f t="shared" si="5"/>
        <v>0</v>
      </c>
      <c r="L20" s="390">
        <f t="shared" si="5"/>
        <v>1183</v>
      </c>
      <c r="M20" s="393"/>
      <c r="N20" s="2"/>
      <c r="O20" s="2"/>
      <c r="P20" s="2"/>
    </row>
    <row r="21" spans="1:26">
      <c r="A21" s="77">
        <v>14</v>
      </c>
      <c r="B21" s="372"/>
      <c r="C21" s="374"/>
      <c r="D21" s="374"/>
      <c r="E21" s="374"/>
      <c r="F21" s="394" t="s">
        <v>147</v>
      </c>
      <c r="G21" s="383">
        <v>110</v>
      </c>
      <c r="H21" s="384"/>
      <c r="I21" s="649"/>
      <c r="J21" s="385"/>
      <c r="K21" s="385"/>
      <c r="L21" s="386">
        <f>SUM(J21:K21)</f>
        <v>0</v>
      </c>
      <c r="M21" s="395"/>
      <c r="N21" s="121"/>
      <c r="O21" s="121"/>
      <c r="P21" s="121"/>
    </row>
    <row r="22" spans="1:26">
      <c r="A22" s="77">
        <v>15</v>
      </c>
      <c r="B22" s="372"/>
      <c r="C22" s="374"/>
      <c r="D22" s="374"/>
      <c r="E22" s="374"/>
      <c r="F22" s="394" t="s">
        <v>148</v>
      </c>
      <c r="G22" s="383">
        <v>700</v>
      </c>
      <c r="H22" s="384">
        <v>1157</v>
      </c>
      <c r="I22" s="649">
        <v>1102</v>
      </c>
      <c r="J22" s="385">
        <v>1102</v>
      </c>
      <c r="K22" s="385"/>
      <c r="L22" s="386">
        <f>SUM(J22:K22)</f>
        <v>1102</v>
      </c>
      <c r="M22" s="393"/>
      <c r="N22" s="9"/>
    </row>
    <row r="23" spans="1:26">
      <c r="A23" s="77">
        <v>16</v>
      </c>
      <c r="B23" s="372"/>
      <c r="C23" s="374"/>
      <c r="D23" s="374"/>
      <c r="E23" s="374"/>
      <c r="F23" s="394" t="s">
        <v>149</v>
      </c>
      <c r="G23" s="383"/>
      <c r="H23" s="384"/>
      <c r="I23" s="649"/>
      <c r="J23" s="385"/>
      <c r="K23" s="385"/>
      <c r="L23" s="386">
        <f>SUM(J23:K23)</f>
        <v>0</v>
      </c>
      <c r="M23" s="393"/>
      <c r="N23" s="9"/>
    </row>
    <row r="24" spans="1:26">
      <c r="A24" s="77">
        <v>17</v>
      </c>
      <c r="B24" s="372"/>
      <c r="C24" s="374"/>
      <c r="D24" s="374"/>
      <c r="E24" s="374"/>
      <c r="F24" s="394" t="s">
        <v>146</v>
      </c>
      <c r="G24" s="383"/>
      <c r="H24" s="384">
        <f>81+25</f>
        <v>106</v>
      </c>
      <c r="I24" s="649">
        <v>81</v>
      </c>
      <c r="J24" s="385">
        <v>81</v>
      </c>
      <c r="K24" s="385"/>
      <c r="L24" s="386">
        <f>SUM(J24:K24)</f>
        <v>81</v>
      </c>
      <c r="M24" s="393"/>
      <c r="N24" s="9"/>
    </row>
    <row r="25" spans="1:26" s="379" customFormat="1" ht="22.5" customHeight="1">
      <c r="A25" s="77">
        <v>18</v>
      </c>
      <c r="B25" s="396">
        <v>1</v>
      </c>
      <c r="C25" s="397"/>
      <c r="D25" s="398"/>
      <c r="E25" s="398">
        <v>4</v>
      </c>
      <c r="F25" s="399" t="s">
        <v>63</v>
      </c>
      <c r="G25" s="400">
        <v>498</v>
      </c>
      <c r="H25" s="401"/>
      <c r="I25" s="651"/>
      <c r="J25" s="402"/>
      <c r="K25" s="402"/>
      <c r="L25" s="403"/>
      <c r="M25" s="9"/>
      <c r="N25" s="2"/>
      <c r="O25" s="2"/>
      <c r="P25" s="2"/>
      <c r="Q25" s="2"/>
      <c r="R25" s="2"/>
    </row>
    <row r="26" spans="1:26" s="364" customFormat="1" ht="30" customHeight="1">
      <c r="A26" s="77">
        <v>19</v>
      </c>
      <c r="B26" s="404"/>
      <c r="C26" s="405"/>
      <c r="D26" s="406">
        <v>2</v>
      </c>
      <c r="E26" s="406"/>
      <c r="F26" s="407" t="s">
        <v>87</v>
      </c>
      <c r="G26" s="408">
        <f t="shared" ref="G26:L26" si="6">SUM(G27,G30,G31:G31)</f>
        <v>0</v>
      </c>
      <c r="H26" s="409">
        <f t="shared" si="6"/>
        <v>0</v>
      </c>
      <c r="I26" s="652">
        <f t="shared" si="6"/>
        <v>0</v>
      </c>
      <c r="J26" s="408">
        <f t="shared" si="6"/>
        <v>0</v>
      </c>
      <c r="K26" s="408">
        <f t="shared" si="6"/>
        <v>0</v>
      </c>
      <c r="L26" s="410">
        <f t="shared" si="6"/>
        <v>0</v>
      </c>
      <c r="M26" s="9"/>
      <c r="N26" s="2"/>
      <c r="O26" s="2"/>
      <c r="P26" s="2"/>
      <c r="Q26" s="379"/>
      <c r="R26" s="363"/>
      <c r="S26" s="363"/>
      <c r="T26" s="363"/>
      <c r="U26" s="363"/>
      <c r="V26" s="363"/>
      <c r="W26" s="363"/>
      <c r="X26" s="363"/>
      <c r="Y26" s="363"/>
      <c r="Z26" s="363"/>
    </row>
    <row r="27" spans="1:26" s="379" customFormat="1" ht="22.5" customHeight="1">
      <c r="A27" s="77">
        <v>20</v>
      </c>
      <c r="B27" s="411">
        <v>1</v>
      </c>
      <c r="C27" s="412"/>
      <c r="D27" s="413"/>
      <c r="E27" s="367">
        <v>5</v>
      </c>
      <c r="F27" s="368" t="s">
        <v>94</v>
      </c>
      <c r="G27" s="414">
        <f t="shared" ref="G27:L27" si="7">SUM(G28,G29:G29)</f>
        <v>0</v>
      </c>
      <c r="H27" s="415">
        <f t="shared" si="7"/>
        <v>0</v>
      </c>
      <c r="I27" s="653">
        <f t="shared" si="7"/>
        <v>0</v>
      </c>
      <c r="J27" s="414">
        <f t="shared" si="7"/>
        <v>0</v>
      </c>
      <c r="K27" s="414">
        <f t="shared" si="7"/>
        <v>0</v>
      </c>
      <c r="L27" s="416">
        <f t="shared" si="7"/>
        <v>0</v>
      </c>
      <c r="M27" s="9"/>
      <c r="N27" s="2"/>
      <c r="O27" s="2"/>
      <c r="P27" s="2"/>
    </row>
    <row r="28" spans="1:26" s="379" customFormat="1">
      <c r="A28" s="77">
        <v>21</v>
      </c>
      <c r="B28" s="372"/>
      <c r="C28" s="373"/>
      <c r="D28" s="374"/>
      <c r="E28" s="374"/>
      <c r="F28" s="375" t="s">
        <v>115</v>
      </c>
      <c r="G28" s="376"/>
      <c r="H28" s="377"/>
      <c r="I28" s="648"/>
      <c r="J28" s="376"/>
      <c r="K28" s="376"/>
      <c r="L28" s="378"/>
      <c r="M28" s="9"/>
      <c r="N28" s="2"/>
      <c r="O28" s="2"/>
      <c r="P28" s="2"/>
    </row>
    <row r="29" spans="1:26" s="379" customFormat="1">
      <c r="A29" s="77">
        <v>22</v>
      </c>
      <c r="B29" s="372"/>
      <c r="C29" s="387"/>
      <c r="D29" s="381"/>
      <c r="E29" s="381"/>
      <c r="F29" s="388" t="s">
        <v>116</v>
      </c>
      <c r="G29" s="389"/>
      <c r="H29" s="417"/>
      <c r="I29" s="648"/>
      <c r="J29" s="376"/>
      <c r="K29" s="376"/>
      <c r="L29" s="378"/>
      <c r="M29" s="9"/>
      <c r="N29" s="2"/>
    </row>
    <row r="30" spans="1:26" s="379" customFormat="1" ht="22.5" customHeight="1">
      <c r="A30" s="77">
        <v>23</v>
      </c>
      <c r="B30" s="372">
        <v>1</v>
      </c>
      <c r="C30" s="373"/>
      <c r="D30" s="374"/>
      <c r="E30" s="374">
        <v>6</v>
      </c>
      <c r="F30" s="391" t="s">
        <v>35</v>
      </c>
      <c r="G30" s="376"/>
      <c r="H30" s="377"/>
      <c r="I30" s="648"/>
      <c r="J30" s="376"/>
      <c r="K30" s="376"/>
      <c r="L30" s="378"/>
      <c r="M30" s="9"/>
      <c r="N30" s="2"/>
    </row>
    <row r="31" spans="1:26" s="379" customFormat="1" ht="22.5" customHeight="1">
      <c r="A31" s="77">
        <v>24</v>
      </c>
      <c r="B31" s="396">
        <v>1</v>
      </c>
      <c r="C31" s="397"/>
      <c r="D31" s="398"/>
      <c r="E31" s="398">
        <v>7</v>
      </c>
      <c r="F31" s="399" t="s">
        <v>68</v>
      </c>
      <c r="G31" s="400"/>
      <c r="H31" s="401"/>
      <c r="I31" s="651"/>
      <c r="J31" s="402"/>
      <c r="K31" s="402"/>
      <c r="L31" s="403"/>
      <c r="M31" s="9"/>
      <c r="N31" s="2"/>
    </row>
    <row r="32" spans="1:26" s="379" customFormat="1" ht="30" customHeight="1" thickBot="1">
      <c r="A32" s="77">
        <v>25</v>
      </c>
      <c r="B32" s="418"/>
      <c r="C32" s="419"/>
      <c r="D32" s="420"/>
      <c r="E32" s="420"/>
      <c r="F32" s="421" t="s">
        <v>36</v>
      </c>
      <c r="G32" s="422">
        <f t="shared" ref="G32:L32" si="8">SUM(G8,G26)</f>
        <v>20615</v>
      </c>
      <c r="H32" s="423">
        <f t="shared" si="8"/>
        <v>29755</v>
      </c>
      <c r="I32" s="654">
        <f t="shared" si="8"/>
        <v>24241</v>
      </c>
      <c r="J32" s="422">
        <f t="shared" si="8"/>
        <v>25858</v>
      </c>
      <c r="K32" s="422">
        <f t="shared" si="8"/>
        <v>259</v>
      </c>
      <c r="L32" s="424">
        <f t="shared" si="8"/>
        <v>26117</v>
      </c>
      <c r="M32" s="9"/>
      <c r="N32" s="2"/>
    </row>
    <row r="33" spans="1:14" s="379" customFormat="1" ht="22.5" customHeight="1" thickTop="1" thickBot="1">
      <c r="A33" s="77">
        <v>26</v>
      </c>
      <c r="B33" s="425"/>
      <c r="C33" s="426"/>
      <c r="D33" s="427"/>
      <c r="E33" s="427"/>
      <c r="F33" s="428" t="s">
        <v>37</v>
      </c>
      <c r="G33" s="429">
        <f>+G32-'3.Onki'!G20</f>
        <v>-12009</v>
      </c>
      <c r="H33" s="430">
        <f>+H32-'3.Onki'!H20</f>
        <v>-4591</v>
      </c>
      <c r="I33" s="655">
        <f>+I32-'3.Onki'!I20</f>
        <v>-7504</v>
      </c>
      <c r="J33" s="429">
        <f>+J32-'3.Onki'!K20</f>
        <v>25599</v>
      </c>
      <c r="K33" s="429">
        <f>+K32-'3.Onki'!K20</f>
        <v>0</v>
      </c>
      <c r="L33" s="431">
        <f>+L32-'3.Onki'!L20</f>
        <v>-6365</v>
      </c>
      <c r="M33" s="9"/>
      <c r="N33" s="2"/>
    </row>
    <row r="34" spans="1:14" s="379" customFormat="1" ht="30" customHeight="1">
      <c r="A34" s="77">
        <v>27</v>
      </c>
      <c r="B34" s="432"/>
      <c r="C34" s="433"/>
      <c r="D34" s="434"/>
      <c r="E34" s="434">
        <v>8</v>
      </c>
      <c r="F34" s="435" t="s">
        <v>38</v>
      </c>
      <c r="G34" s="436">
        <f t="shared" ref="G34:L34" si="9">SUM(G35,G38)</f>
        <v>12507</v>
      </c>
      <c r="H34" s="437">
        <f t="shared" si="9"/>
        <v>13376</v>
      </c>
      <c r="I34" s="656">
        <f t="shared" si="9"/>
        <v>7504</v>
      </c>
      <c r="J34" s="438">
        <f t="shared" si="9"/>
        <v>8505</v>
      </c>
      <c r="K34" s="438">
        <f t="shared" si="9"/>
        <v>360</v>
      </c>
      <c r="L34" s="439">
        <f t="shared" si="9"/>
        <v>8865</v>
      </c>
      <c r="M34" s="9"/>
      <c r="N34" s="2"/>
    </row>
    <row r="35" spans="1:14" s="379" customFormat="1" ht="22.5" customHeight="1">
      <c r="A35" s="77">
        <v>28</v>
      </c>
      <c r="B35" s="440">
        <v>1</v>
      </c>
      <c r="C35" s="441"/>
      <c r="D35" s="442"/>
      <c r="E35" s="442"/>
      <c r="F35" s="443" t="s">
        <v>162</v>
      </c>
      <c r="G35" s="444">
        <f t="shared" ref="G35:L35" si="10">SUM(G36:G37)</f>
        <v>12507</v>
      </c>
      <c r="H35" s="445">
        <f t="shared" si="10"/>
        <v>12023</v>
      </c>
      <c r="I35" s="657">
        <f t="shared" si="10"/>
        <v>7504</v>
      </c>
      <c r="J35" s="446">
        <f t="shared" si="10"/>
        <v>7505</v>
      </c>
      <c r="K35" s="446">
        <f t="shared" si="10"/>
        <v>0</v>
      </c>
      <c r="L35" s="447">
        <f t="shared" si="10"/>
        <v>7505</v>
      </c>
      <c r="M35" s="9"/>
      <c r="N35" s="2"/>
    </row>
    <row r="36" spans="1:14" s="454" customFormat="1">
      <c r="A36" s="77">
        <v>29</v>
      </c>
      <c r="B36" s="411"/>
      <c r="C36" s="448"/>
      <c r="D36" s="448"/>
      <c r="E36" s="448"/>
      <c r="F36" s="448" t="s">
        <v>143</v>
      </c>
      <c r="G36" s="449">
        <v>12507</v>
      </c>
      <c r="H36" s="450">
        <v>12023</v>
      </c>
      <c r="I36" s="658">
        <v>7504</v>
      </c>
      <c r="J36" s="451">
        <v>7505</v>
      </c>
      <c r="K36" s="451"/>
      <c r="L36" s="452">
        <f>SUM(J36:K36)</f>
        <v>7505</v>
      </c>
      <c r="M36" s="453"/>
    </row>
    <row r="37" spans="1:14" s="454" customFormat="1">
      <c r="A37" s="77">
        <v>30</v>
      </c>
      <c r="B37" s="396"/>
      <c r="C37" s="455"/>
      <c r="D37" s="455"/>
      <c r="E37" s="455"/>
      <c r="F37" s="455" t="s">
        <v>144</v>
      </c>
      <c r="G37" s="456"/>
      <c r="H37" s="457"/>
      <c r="I37" s="659"/>
      <c r="J37" s="458"/>
      <c r="K37" s="458"/>
      <c r="L37" s="459"/>
      <c r="M37" s="453"/>
    </row>
    <row r="38" spans="1:14" s="379" customFormat="1" ht="22.5" customHeight="1">
      <c r="A38" s="77">
        <v>31</v>
      </c>
      <c r="B38" s="440">
        <v>1</v>
      </c>
      <c r="C38" s="441"/>
      <c r="D38" s="442"/>
      <c r="E38" s="442"/>
      <c r="F38" s="443" t="s">
        <v>163</v>
      </c>
      <c r="G38" s="460">
        <f t="shared" ref="G38:L38" si="11">SUM(G39:G41)</f>
        <v>0</v>
      </c>
      <c r="H38" s="461">
        <f t="shared" si="11"/>
        <v>1353</v>
      </c>
      <c r="I38" s="660">
        <f t="shared" si="11"/>
        <v>0</v>
      </c>
      <c r="J38" s="462">
        <f t="shared" si="11"/>
        <v>1000</v>
      </c>
      <c r="K38" s="462">
        <f t="shared" si="11"/>
        <v>360</v>
      </c>
      <c r="L38" s="463">
        <f t="shared" si="11"/>
        <v>1360</v>
      </c>
      <c r="M38" s="9"/>
      <c r="N38" s="2"/>
    </row>
    <row r="39" spans="1:14">
      <c r="A39" s="77">
        <v>32</v>
      </c>
      <c r="B39" s="411"/>
      <c r="C39" s="413"/>
      <c r="D39" s="413"/>
      <c r="E39" s="413"/>
      <c r="F39" s="464" t="s">
        <v>117</v>
      </c>
      <c r="G39" s="449"/>
      <c r="H39" s="450"/>
      <c r="I39" s="658"/>
      <c r="J39" s="451"/>
      <c r="K39" s="451"/>
      <c r="L39" s="452"/>
    </row>
    <row r="40" spans="1:14">
      <c r="A40" s="77">
        <v>33</v>
      </c>
      <c r="B40" s="465"/>
      <c r="C40" s="466"/>
      <c r="D40" s="466"/>
      <c r="E40" s="466"/>
      <c r="F40" s="467" t="s">
        <v>151</v>
      </c>
      <c r="G40" s="468"/>
      <c r="H40" s="469">
        <v>1353</v>
      </c>
      <c r="I40" s="661"/>
      <c r="J40" s="280">
        <v>1000</v>
      </c>
      <c r="K40" s="280">
        <v>360</v>
      </c>
      <c r="L40" s="470">
        <f>SUM(J40:K40)</f>
        <v>1360</v>
      </c>
    </row>
    <row r="41" spans="1:14">
      <c r="A41" s="77">
        <v>34</v>
      </c>
      <c r="B41" s="465"/>
      <c r="C41" s="466"/>
      <c r="D41" s="466"/>
      <c r="E41" s="466"/>
      <c r="F41" s="467" t="s">
        <v>118</v>
      </c>
      <c r="G41" s="468"/>
      <c r="H41" s="469"/>
      <c r="I41" s="661"/>
      <c r="J41" s="280"/>
      <c r="K41" s="280"/>
      <c r="L41" s="470"/>
    </row>
    <row r="42" spans="1:14" s="478" customFormat="1" ht="30" customHeight="1" thickBot="1">
      <c r="A42" s="77">
        <v>35</v>
      </c>
      <c r="B42" s="471"/>
      <c r="C42" s="472"/>
      <c r="D42" s="473"/>
      <c r="E42" s="473"/>
      <c r="F42" s="472" t="s">
        <v>39</v>
      </c>
      <c r="G42" s="474">
        <f t="shared" ref="G42:L42" si="12">SUM(G32,G34)</f>
        <v>33122</v>
      </c>
      <c r="H42" s="475">
        <f t="shared" si="12"/>
        <v>43131</v>
      </c>
      <c r="I42" s="662">
        <f t="shared" si="12"/>
        <v>31745</v>
      </c>
      <c r="J42" s="476">
        <f t="shared" si="12"/>
        <v>34363</v>
      </c>
      <c r="K42" s="476">
        <f t="shared" si="12"/>
        <v>619</v>
      </c>
      <c r="L42" s="477">
        <f t="shared" si="12"/>
        <v>34982</v>
      </c>
      <c r="M42" s="10"/>
      <c r="N42" s="345"/>
    </row>
    <row r="43" spans="1:14">
      <c r="L43" s="72">
        <f>+J42+K42</f>
        <v>34982</v>
      </c>
    </row>
  </sheetData>
  <mergeCells count="5">
    <mergeCell ref="H5:L5"/>
    <mergeCell ref="B1:F1"/>
    <mergeCell ref="B2:L2"/>
    <mergeCell ref="B3:L3"/>
    <mergeCell ref="B4:L4"/>
  </mergeCells>
  <phoneticPr fontId="11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D22"/>
  <sheetViews>
    <sheetView view="pageBreakPreview" zoomScaleNormal="100" zoomScaleSheetLayoutView="100" workbookViewId="0">
      <selection activeCell="H11" sqref="H11"/>
    </sheetView>
  </sheetViews>
  <sheetFormatPr defaultRowHeight="15"/>
  <cols>
    <col min="1" max="1" width="3.7109375" style="327" customWidth="1"/>
    <col min="2" max="2" width="12.7109375" style="331" customWidth="1"/>
    <col min="3" max="3" width="110.7109375" style="328" customWidth="1"/>
    <col min="4" max="4" width="18.7109375" style="329" customWidth="1"/>
    <col min="5" max="16384" width="9.140625" style="328"/>
  </cols>
  <sheetData>
    <row r="1" spans="1:4" s="323" customFormat="1" ht="15" customHeight="1">
      <c r="A1" s="322"/>
      <c r="B1" s="698" t="s">
        <v>266</v>
      </c>
      <c r="C1" s="698"/>
      <c r="D1" s="14"/>
    </row>
    <row r="2" spans="1:4" s="323" customFormat="1" ht="15" customHeight="1">
      <c r="A2" s="322"/>
      <c r="B2" s="330"/>
      <c r="C2" s="321"/>
      <c r="D2" s="14"/>
    </row>
    <row r="3" spans="1:4" s="323" customFormat="1" ht="15" customHeight="1">
      <c r="A3" s="322"/>
      <c r="B3" s="699" t="s">
        <v>245</v>
      </c>
      <c r="C3" s="699"/>
      <c r="D3" s="699"/>
    </row>
    <row r="4" spans="1:4" s="323" customFormat="1" ht="15" customHeight="1">
      <c r="A4" s="322"/>
      <c r="B4" s="699" t="s">
        <v>246</v>
      </c>
      <c r="C4" s="699"/>
      <c r="D4" s="699"/>
    </row>
    <row r="5" spans="1:4" s="7" customFormat="1">
      <c r="A5" s="3"/>
      <c r="B5" s="37"/>
      <c r="D5" s="39" t="s">
        <v>182</v>
      </c>
    </row>
    <row r="6" spans="1:4" s="3" customFormat="1" ht="15.75" thickBot="1">
      <c r="B6" s="3" t="s">
        <v>18</v>
      </c>
      <c r="C6" s="3" t="s">
        <v>19</v>
      </c>
      <c r="D6" s="324" t="s">
        <v>20</v>
      </c>
    </row>
    <row r="7" spans="1:4" s="3" customFormat="1" ht="22.5" customHeight="1">
      <c r="B7" s="696" t="s">
        <v>181</v>
      </c>
      <c r="C7" s="704" t="s">
        <v>44</v>
      </c>
      <c r="D7" s="706" t="s">
        <v>161</v>
      </c>
    </row>
    <row r="8" spans="1:4" s="3" customFormat="1" ht="22.5" customHeight="1" thickBot="1">
      <c r="B8" s="697"/>
      <c r="C8" s="705"/>
      <c r="D8" s="707"/>
    </row>
    <row r="9" spans="1:4" s="325" customFormat="1" ht="22.5" customHeight="1">
      <c r="A9" s="322">
        <v>1</v>
      </c>
      <c r="B9" s="700" t="s">
        <v>133</v>
      </c>
      <c r="C9" s="701"/>
      <c r="D9" s="339">
        <f>SUM(D10,D15,D16)</f>
        <v>7838656</v>
      </c>
    </row>
    <row r="10" spans="1:4" s="323" customFormat="1">
      <c r="A10" s="322">
        <v>2</v>
      </c>
      <c r="B10" s="333" t="s">
        <v>183</v>
      </c>
      <c r="C10" s="334" t="s">
        <v>10</v>
      </c>
      <c r="D10" s="335"/>
    </row>
    <row r="11" spans="1:4" s="323" customFormat="1">
      <c r="A11" s="322">
        <v>3</v>
      </c>
      <c r="B11" s="336" t="s">
        <v>184</v>
      </c>
      <c r="C11" s="337" t="s">
        <v>11</v>
      </c>
      <c r="D11" s="338">
        <v>1246570</v>
      </c>
    </row>
    <row r="12" spans="1:4" s="323" customFormat="1">
      <c r="A12" s="322">
        <v>4</v>
      </c>
      <c r="B12" s="336" t="s">
        <v>185</v>
      </c>
      <c r="C12" s="337" t="s">
        <v>12</v>
      </c>
      <c r="D12" s="338">
        <v>1184000</v>
      </c>
    </row>
    <row r="13" spans="1:4" s="323" customFormat="1">
      <c r="A13" s="322">
        <v>5</v>
      </c>
      <c r="B13" s="336" t="s">
        <v>186</v>
      </c>
      <c r="C13" s="337" t="s">
        <v>82</v>
      </c>
      <c r="D13" s="338">
        <v>100000</v>
      </c>
    </row>
    <row r="14" spans="1:4" s="323" customFormat="1">
      <c r="A14" s="322">
        <v>6</v>
      </c>
      <c r="B14" s="336" t="s">
        <v>187</v>
      </c>
      <c r="C14" s="337" t="s">
        <v>13</v>
      </c>
      <c r="D14" s="338">
        <v>735480</v>
      </c>
    </row>
    <row r="15" spans="1:4" s="326" customFormat="1">
      <c r="A15" s="322">
        <v>7</v>
      </c>
      <c r="B15" s="333" t="s">
        <v>188</v>
      </c>
      <c r="C15" s="334" t="s">
        <v>14</v>
      </c>
      <c r="D15" s="335">
        <f>SUM(D11:D14)</f>
        <v>3266050</v>
      </c>
    </row>
    <row r="16" spans="1:4" s="323" customFormat="1">
      <c r="A16" s="322">
        <v>8</v>
      </c>
      <c r="B16" s="333" t="s">
        <v>189</v>
      </c>
      <c r="C16" s="337" t="s">
        <v>83</v>
      </c>
      <c r="D16" s="338">
        <v>4572606</v>
      </c>
    </row>
    <row r="17" spans="1:4" s="325" customFormat="1" ht="22.5" customHeight="1">
      <c r="A17" s="322">
        <v>9</v>
      </c>
      <c r="B17" s="702" t="s">
        <v>191</v>
      </c>
      <c r="C17" s="703"/>
      <c r="D17" s="332">
        <f>SUM(D18:D19)</f>
        <v>5216062</v>
      </c>
    </row>
    <row r="18" spans="1:4" s="323" customFormat="1">
      <c r="A18" s="322">
        <v>10</v>
      </c>
      <c r="B18" s="336" t="s">
        <v>192</v>
      </c>
      <c r="C18" s="337" t="s">
        <v>132</v>
      </c>
      <c r="D18" s="338">
        <v>2716062</v>
      </c>
    </row>
    <row r="19" spans="1:4" s="323" customFormat="1">
      <c r="A19" s="322">
        <v>11</v>
      </c>
      <c r="B19" s="336" t="s">
        <v>193</v>
      </c>
      <c r="C19" s="337" t="s">
        <v>190</v>
      </c>
      <c r="D19" s="338">
        <v>2500000</v>
      </c>
    </row>
    <row r="20" spans="1:4" s="325" customFormat="1" ht="22.5" customHeight="1">
      <c r="A20" s="322">
        <v>12</v>
      </c>
      <c r="B20" s="692" t="s">
        <v>194</v>
      </c>
      <c r="C20" s="693"/>
      <c r="D20" s="332">
        <f>SUM(D21)</f>
        <v>1200000</v>
      </c>
    </row>
    <row r="21" spans="1:4" s="323" customFormat="1" ht="15.75" thickBot="1">
      <c r="A21" s="322">
        <v>13</v>
      </c>
      <c r="B21" s="340" t="s">
        <v>195</v>
      </c>
      <c r="C21" s="341" t="s">
        <v>15</v>
      </c>
      <c r="D21" s="342">
        <v>1200000</v>
      </c>
    </row>
    <row r="22" spans="1:4" s="325" customFormat="1" ht="22.5" customHeight="1" thickBot="1">
      <c r="A22" s="322">
        <v>14</v>
      </c>
      <c r="B22" s="694" t="s">
        <v>127</v>
      </c>
      <c r="C22" s="695"/>
      <c r="D22" s="343">
        <f>SUM(D9,D17,D20)</f>
        <v>14254718</v>
      </c>
    </row>
  </sheetData>
  <mergeCells count="10">
    <mergeCell ref="B20:C20"/>
    <mergeCell ref="B22:C22"/>
    <mergeCell ref="B7:B8"/>
    <mergeCell ref="B1:C1"/>
    <mergeCell ref="B3:D3"/>
    <mergeCell ref="B4:D4"/>
    <mergeCell ref="B9:C9"/>
    <mergeCell ref="B17:C17"/>
    <mergeCell ref="C7:C8"/>
    <mergeCell ref="D7:D8"/>
  </mergeCells>
  <phoneticPr fontId="11" type="noConversion"/>
  <printOptions horizontalCentered="1"/>
  <pageMargins left="0.19685039370078741" right="0.19685039370078741" top="0.59055118110236227" bottom="0.59055118110236227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R61"/>
  <sheetViews>
    <sheetView view="pageBreakPreview" zoomScaleNormal="100" zoomScaleSheetLayoutView="100" workbookViewId="0">
      <pane ySplit="7" topLeftCell="A8" activePane="bottomLeft" state="frozen"/>
      <selection activeCell="K14" sqref="K14"/>
      <selection pane="bottomLeft" activeCell="B1" sqref="B1:F1"/>
    </sheetView>
  </sheetViews>
  <sheetFormatPr defaultRowHeight="15"/>
  <cols>
    <col min="1" max="1" width="3.7109375" style="77" customWidth="1"/>
    <col min="2" max="2" width="3.7109375" style="581" customWidth="1"/>
    <col min="3" max="3" width="3.7109375" style="580" customWidth="1"/>
    <col min="4" max="5" width="5.7109375" style="580" customWidth="1"/>
    <col min="6" max="6" width="56.7109375" style="79" customWidth="1"/>
    <col min="7" max="8" width="12.7109375" style="79" customWidth="1"/>
    <col min="9" max="12" width="13.7109375" style="79" customWidth="1"/>
    <col min="13" max="13" width="11" style="86" bestFit="1" customWidth="1"/>
    <col min="14" max="15" width="10.28515625" style="86" bestFit="1" customWidth="1"/>
    <col min="16" max="16" width="11.85546875" style="86" bestFit="1" customWidth="1"/>
    <col min="17" max="17" width="9.140625" style="86"/>
    <col min="18" max="16384" width="9.140625" style="79"/>
  </cols>
  <sheetData>
    <row r="1" spans="1:18">
      <c r="B1" s="710" t="s">
        <v>266</v>
      </c>
      <c r="C1" s="710"/>
      <c r="D1" s="710"/>
      <c r="E1" s="710"/>
      <c r="F1" s="710"/>
      <c r="G1" s="481"/>
      <c r="H1" s="482"/>
      <c r="I1" s="482"/>
      <c r="J1" s="482"/>
      <c r="K1" s="482"/>
      <c r="L1" s="482"/>
    </row>
    <row r="2" spans="1:18"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</row>
    <row r="3" spans="1:18" ht="17.25" customHeight="1">
      <c r="B3" s="712" t="s">
        <v>196</v>
      </c>
      <c r="C3" s="712"/>
      <c r="D3" s="712"/>
      <c r="E3" s="712"/>
      <c r="F3" s="712"/>
      <c r="G3" s="712"/>
      <c r="H3" s="712"/>
      <c r="I3" s="712"/>
      <c r="J3" s="712"/>
      <c r="K3" s="712"/>
      <c r="L3" s="712"/>
    </row>
    <row r="4" spans="1:18" ht="17.25" customHeight="1">
      <c r="B4" s="712" t="s">
        <v>248</v>
      </c>
      <c r="C4" s="712"/>
      <c r="D4" s="712"/>
      <c r="E4" s="712"/>
      <c r="F4" s="712"/>
      <c r="G4" s="712"/>
      <c r="H4" s="712"/>
      <c r="I4" s="712"/>
      <c r="J4" s="712"/>
      <c r="K4" s="712"/>
      <c r="L4" s="712"/>
      <c r="M4" s="708"/>
      <c r="N4" s="708"/>
      <c r="O4" s="708"/>
      <c r="P4" s="708"/>
      <c r="Q4" s="708"/>
    </row>
    <row r="5" spans="1:18">
      <c r="B5" s="483"/>
      <c r="C5" s="484"/>
      <c r="D5" s="93"/>
      <c r="E5" s="484"/>
      <c r="F5" s="485"/>
      <c r="G5" s="486"/>
      <c r="H5" s="709" t="s">
        <v>43</v>
      </c>
      <c r="I5" s="709"/>
      <c r="J5" s="709"/>
      <c r="K5" s="709"/>
      <c r="L5" s="709"/>
    </row>
    <row r="6" spans="1:18" s="77" customFormat="1" ht="15.75" thickBot="1">
      <c r="B6" s="487" t="s">
        <v>18</v>
      </c>
      <c r="C6" s="93" t="s">
        <v>19</v>
      </c>
      <c r="D6" s="93" t="s">
        <v>20</v>
      </c>
      <c r="E6" s="93" t="s">
        <v>21</v>
      </c>
      <c r="F6" s="77" t="s">
        <v>22</v>
      </c>
      <c r="G6" s="77" t="s">
        <v>23</v>
      </c>
      <c r="H6" s="98" t="s">
        <v>24</v>
      </c>
      <c r="I6" s="98" t="s">
        <v>28</v>
      </c>
      <c r="J6" s="98" t="s">
        <v>29</v>
      </c>
      <c r="K6" s="98" t="s">
        <v>85</v>
      </c>
      <c r="L6" s="98" t="s">
        <v>86</v>
      </c>
      <c r="M6" s="97"/>
      <c r="N6" s="97"/>
      <c r="O6" s="97"/>
      <c r="P6" s="97"/>
      <c r="Q6" s="97"/>
    </row>
    <row r="7" spans="1:18" s="488" customFormat="1" ht="60.75" thickBot="1">
      <c r="B7" s="489" t="s">
        <v>16</v>
      </c>
      <c r="C7" s="490" t="s">
        <v>25</v>
      </c>
      <c r="D7" s="479" t="s">
        <v>30</v>
      </c>
      <c r="E7" s="479" t="s">
        <v>31</v>
      </c>
      <c r="F7" s="491" t="s">
        <v>44</v>
      </c>
      <c r="G7" s="351" t="s">
        <v>135</v>
      </c>
      <c r="H7" s="492" t="s">
        <v>180</v>
      </c>
      <c r="I7" s="493" t="s">
        <v>150</v>
      </c>
      <c r="J7" s="663" t="s">
        <v>178</v>
      </c>
      <c r="K7" s="494" t="s">
        <v>177</v>
      </c>
      <c r="L7" s="495" t="s">
        <v>249</v>
      </c>
      <c r="M7" s="182"/>
      <c r="Q7" s="182"/>
    </row>
    <row r="8" spans="1:18" s="88" customFormat="1" ht="30" customHeight="1">
      <c r="A8" s="77">
        <v>1</v>
      </c>
      <c r="B8" s="516" t="s">
        <v>125</v>
      </c>
      <c r="C8" s="517"/>
      <c r="D8" s="518"/>
      <c r="E8" s="518"/>
      <c r="F8" s="519" t="s">
        <v>122</v>
      </c>
      <c r="G8" s="520">
        <f t="shared" ref="G8:L8" si="0">SUM(G9:G10,G13,G15)</f>
        <v>32624</v>
      </c>
      <c r="H8" s="521">
        <f t="shared" si="0"/>
        <v>34346</v>
      </c>
      <c r="I8" s="522">
        <f t="shared" si="0"/>
        <v>31745</v>
      </c>
      <c r="J8" s="521">
        <f t="shared" si="0"/>
        <v>32223</v>
      </c>
      <c r="K8" s="523">
        <f t="shared" si="0"/>
        <v>259</v>
      </c>
      <c r="L8" s="524">
        <f t="shared" si="0"/>
        <v>32482</v>
      </c>
      <c r="M8" s="135"/>
      <c r="N8" s="132"/>
      <c r="O8" s="135"/>
      <c r="P8" s="135"/>
      <c r="Q8" s="135"/>
      <c r="R8" s="135"/>
    </row>
    <row r="9" spans="1:18" ht="18" customHeight="1">
      <c r="A9" s="77">
        <v>2</v>
      </c>
      <c r="B9" s="525"/>
      <c r="C9" s="526"/>
      <c r="D9" s="498">
        <v>1</v>
      </c>
      <c r="E9" s="526"/>
      <c r="F9" s="499" t="s">
        <v>88</v>
      </c>
      <c r="G9" s="499">
        <f>5928+1567+7744+1037+5000+80</f>
        <v>21356</v>
      </c>
      <c r="H9" s="500">
        <f>6526+1549+10785+898+3784+814</f>
        <v>24356</v>
      </c>
      <c r="I9" s="501">
        <f>6214+1574+10762+4750+1190</f>
        <v>24490</v>
      </c>
      <c r="J9" s="500">
        <f>6214+1574+10762+4750+1190+1617</f>
        <v>26107</v>
      </c>
      <c r="K9" s="502">
        <f>131+228+31+1538</f>
        <v>1928</v>
      </c>
      <c r="L9" s="503">
        <f>SUM(J9:K9)</f>
        <v>28035</v>
      </c>
    </row>
    <row r="10" spans="1:18" ht="18" customHeight="1">
      <c r="A10" s="77">
        <v>3</v>
      </c>
      <c r="B10" s="504"/>
      <c r="C10" s="110"/>
      <c r="D10" s="110"/>
      <c r="E10" s="110"/>
      <c r="F10" s="527" t="s">
        <v>52</v>
      </c>
      <c r="G10" s="120">
        <f t="shared" ref="G10:L10" si="1">SUM(G11,G12)</f>
        <v>0</v>
      </c>
      <c r="H10" s="528">
        <f t="shared" si="1"/>
        <v>0</v>
      </c>
      <c r="I10" s="529">
        <f t="shared" si="1"/>
        <v>0</v>
      </c>
      <c r="J10" s="528">
        <f t="shared" si="1"/>
        <v>0</v>
      </c>
      <c r="K10" s="530">
        <f t="shared" si="1"/>
        <v>0</v>
      </c>
      <c r="L10" s="531">
        <f t="shared" si="1"/>
        <v>0</v>
      </c>
      <c r="R10" s="86"/>
    </row>
    <row r="11" spans="1:18" s="266" customFormat="1">
      <c r="A11" s="77">
        <v>4</v>
      </c>
      <c r="B11" s="532"/>
      <c r="C11" s="533"/>
      <c r="D11" s="533"/>
      <c r="E11" s="533"/>
      <c r="F11" s="534" t="s">
        <v>53</v>
      </c>
      <c r="G11" s="535"/>
      <c r="H11" s="536"/>
      <c r="I11" s="537"/>
      <c r="J11" s="536"/>
      <c r="K11" s="538"/>
      <c r="L11" s="539"/>
      <c r="M11" s="265"/>
      <c r="N11" s="265"/>
      <c r="O11" s="265"/>
      <c r="P11" s="265"/>
      <c r="Q11" s="265"/>
      <c r="R11" s="265"/>
    </row>
    <row r="12" spans="1:18" s="266" customFormat="1">
      <c r="A12" s="77">
        <v>5</v>
      </c>
      <c r="B12" s="532"/>
      <c r="C12" s="533"/>
      <c r="D12" s="533"/>
      <c r="E12" s="533"/>
      <c r="F12" s="534" t="s">
        <v>54</v>
      </c>
      <c r="G12" s="535"/>
      <c r="H12" s="536"/>
      <c r="I12" s="537"/>
      <c r="J12" s="536"/>
      <c r="K12" s="538"/>
      <c r="L12" s="539"/>
      <c r="M12" s="265"/>
      <c r="N12" s="265"/>
      <c r="O12" s="265"/>
      <c r="P12" s="265"/>
      <c r="Q12" s="265"/>
    </row>
    <row r="13" spans="1:18" ht="18" customHeight="1">
      <c r="A13" s="77">
        <v>6</v>
      </c>
      <c r="B13" s="504"/>
      <c r="C13" s="110"/>
      <c r="D13" s="110"/>
      <c r="E13" s="110"/>
      <c r="F13" s="540" t="s">
        <v>17</v>
      </c>
      <c r="G13" s="115">
        <v>1522</v>
      </c>
      <c r="H13" s="505"/>
      <c r="I13" s="506">
        <v>6855</v>
      </c>
      <c r="J13" s="505">
        <f>6855-1139</f>
        <v>5716</v>
      </c>
      <c r="K13" s="507">
        <f>-131-653-1538</f>
        <v>-2322</v>
      </c>
      <c r="L13" s="508">
        <f>SUM(J13:K13)</f>
        <v>3394</v>
      </c>
      <c r="R13" s="86"/>
    </row>
    <row r="14" spans="1:18">
      <c r="A14" s="77">
        <v>7</v>
      </c>
      <c r="B14" s="504"/>
      <c r="C14" s="110"/>
      <c r="D14" s="110"/>
      <c r="E14" s="110"/>
      <c r="F14" s="115"/>
      <c r="G14" s="115"/>
      <c r="H14" s="528"/>
      <c r="I14" s="506"/>
      <c r="J14" s="505"/>
      <c r="K14" s="507"/>
      <c r="L14" s="508"/>
      <c r="P14" s="541"/>
    </row>
    <row r="15" spans="1:18">
      <c r="A15" s="77">
        <v>8</v>
      </c>
      <c r="B15" s="542"/>
      <c r="C15" s="543"/>
      <c r="D15" s="110">
        <v>2</v>
      </c>
      <c r="E15" s="543"/>
      <c r="F15" s="115" t="s">
        <v>89</v>
      </c>
      <c r="G15" s="120">
        <f t="shared" ref="G15:L15" si="2">SUM(G16:G18)</f>
        <v>9746</v>
      </c>
      <c r="H15" s="528">
        <f t="shared" si="2"/>
        <v>9990</v>
      </c>
      <c r="I15" s="529">
        <f t="shared" si="2"/>
        <v>400</v>
      </c>
      <c r="J15" s="528">
        <f t="shared" si="2"/>
        <v>400</v>
      </c>
      <c r="K15" s="530">
        <f t="shared" si="2"/>
        <v>653</v>
      </c>
      <c r="L15" s="531">
        <f t="shared" si="2"/>
        <v>1053</v>
      </c>
    </row>
    <row r="16" spans="1:18">
      <c r="A16" s="77">
        <v>9</v>
      </c>
      <c r="B16" s="542"/>
      <c r="C16" s="543"/>
      <c r="D16" s="110"/>
      <c r="E16" s="110">
        <v>1</v>
      </c>
      <c r="F16" s="120" t="s">
        <v>27</v>
      </c>
      <c r="G16" s="120"/>
      <c r="H16" s="528">
        <v>499</v>
      </c>
      <c r="I16" s="529">
        <v>400</v>
      </c>
      <c r="J16" s="528">
        <v>400</v>
      </c>
      <c r="K16" s="530"/>
      <c r="L16" s="531">
        <f>SUM(J16:K16)</f>
        <v>400</v>
      </c>
    </row>
    <row r="17" spans="1:17">
      <c r="A17" s="77">
        <v>10</v>
      </c>
      <c r="B17" s="542"/>
      <c r="C17" s="543"/>
      <c r="D17" s="110"/>
      <c r="E17" s="110">
        <v>2</v>
      </c>
      <c r="F17" s="115" t="s">
        <v>40</v>
      </c>
      <c r="G17" s="115">
        <v>9746</v>
      </c>
      <c r="H17" s="528">
        <v>9491</v>
      </c>
      <c r="I17" s="506"/>
      <c r="J17" s="505"/>
      <c r="K17" s="507">
        <v>653</v>
      </c>
      <c r="L17" s="508">
        <f>SUM(J17:K17)</f>
        <v>653</v>
      </c>
    </row>
    <row r="18" spans="1:17">
      <c r="A18" s="77">
        <v>11</v>
      </c>
      <c r="B18" s="542"/>
      <c r="C18" s="543"/>
      <c r="D18" s="110"/>
      <c r="E18" s="110">
        <v>3</v>
      </c>
      <c r="F18" s="115" t="s">
        <v>119</v>
      </c>
      <c r="G18" s="115"/>
      <c r="H18" s="528"/>
      <c r="I18" s="506"/>
      <c r="J18" s="505"/>
      <c r="K18" s="507"/>
      <c r="L18" s="508">
        <f>SUM(J18:K18)</f>
        <v>0</v>
      </c>
    </row>
    <row r="19" spans="1:17" ht="15.75" thickBot="1">
      <c r="A19" s="77">
        <v>12</v>
      </c>
      <c r="B19" s="509"/>
      <c r="C19" s="510"/>
      <c r="D19" s="510"/>
      <c r="E19" s="510"/>
      <c r="F19" s="511"/>
      <c r="G19" s="511"/>
      <c r="H19" s="512"/>
      <c r="I19" s="513"/>
      <c r="J19" s="512"/>
      <c r="K19" s="514"/>
      <c r="L19" s="515"/>
    </row>
    <row r="20" spans="1:17" s="553" customFormat="1" ht="30" customHeight="1" thickBot="1">
      <c r="A20" s="77">
        <v>13</v>
      </c>
      <c r="B20" s="544"/>
      <c r="C20" s="545"/>
      <c r="D20" s="546"/>
      <c r="E20" s="545"/>
      <c r="F20" s="547" t="s">
        <v>104</v>
      </c>
      <c r="G20" s="548">
        <f t="shared" ref="G20:L20" si="3">SUM(G8,)</f>
        <v>32624</v>
      </c>
      <c r="H20" s="549">
        <f t="shared" si="3"/>
        <v>34346</v>
      </c>
      <c r="I20" s="550">
        <f t="shared" si="3"/>
        <v>31745</v>
      </c>
      <c r="J20" s="549">
        <f t="shared" si="3"/>
        <v>32223</v>
      </c>
      <c r="K20" s="551">
        <f t="shared" si="3"/>
        <v>259</v>
      </c>
      <c r="L20" s="552">
        <f t="shared" si="3"/>
        <v>32482</v>
      </c>
    </row>
    <row r="21" spans="1:17" s="482" customFormat="1" ht="30" customHeight="1">
      <c r="A21" s="77">
        <v>14</v>
      </c>
      <c r="B21" s="554" t="s">
        <v>125</v>
      </c>
      <c r="C21" s="496"/>
      <c r="D21" s="496"/>
      <c r="E21" s="496"/>
      <c r="F21" s="555" t="s">
        <v>41</v>
      </c>
      <c r="G21" s="555">
        <f t="shared" ref="G21:L21" si="4">SUM(G22:G24)</f>
        <v>498</v>
      </c>
      <c r="H21" s="556">
        <f t="shared" si="4"/>
        <v>1280</v>
      </c>
      <c r="I21" s="557">
        <f t="shared" si="4"/>
        <v>0</v>
      </c>
      <c r="J21" s="556">
        <f t="shared" si="4"/>
        <v>2140</v>
      </c>
      <c r="K21" s="558">
        <f t="shared" si="4"/>
        <v>360</v>
      </c>
      <c r="L21" s="559">
        <f t="shared" si="4"/>
        <v>2500</v>
      </c>
      <c r="M21" s="560"/>
      <c r="N21" s="560"/>
      <c r="O21" s="560"/>
      <c r="P21" s="560"/>
      <c r="Q21" s="560"/>
    </row>
    <row r="22" spans="1:17" s="482" customFormat="1" ht="22.5" customHeight="1">
      <c r="A22" s="77">
        <v>15</v>
      </c>
      <c r="B22" s="497"/>
      <c r="C22" s="498"/>
      <c r="D22" s="498">
        <v>1</v>
      </c>
      <c r="E22" s="498"/>
      <c r="F22" s="561" t="s">
        <v>55</v>
      </c>
      <c r="G22" s="561"/>
      <c r="H22" s="562"/>
      <c r="I22" s="563"/>
      <c r="J22" s="562"/>
      <c r="K22" s="564"/>
      <c r="L22" s="565"/>
      <c r="M22" s="560"/>
      <c r="N22" s="560"/>
      <c r="O22" s="560"/>
      <c r="P22" s="560"/>
      <c r="Q22" s="560"/>
    </row>
    <row r="23" spans="1:17">
      <c r="A23" s="77">
        <v>16</v>
      </c>
      <c r="B23" s="504"/>
      <c r="C23" s="110"/>
      <c r="D23" s="110"/>
      <c r="E23" s="110"/>
      <c r="F23" s="566" t="s">
        <v>152</v>
      </c>
      <c r="G23" s="115">
        <v>498</v>
      </c>
      <c r="H23" s="505">
        <v>1280</v>
      </c>
      <c r="I23" s="506"/>
      <c r="J23" s="505">
        <v>2140</v>
      </c>
      <c r="K23" s="507">
        <v>360</v>
      </c>
      <c r="L23" s="508">
        <f>SUM(J23:K23)</f>
        <v>2500</v>
      </c>
    </row>
    <row r="24" spans="1:17" ht="22.5" customHeight="1" thickBot="1">
      <c r="A24" s="77">
        <v>17</v>
      </c>
      <c r="B24" s="504"/>
      <c r="C24" s="110"/>
      <c r="D24" s="110">
        <v>2</v>
      </c>
      <c r="E24" s="110"/>
      <c r="F24" s="567" t="s">
        <v>56</v>
      </c>
      <c r="G24" s="115"/>
      <c r="H24" s="505"/>
      <c r="I24" s="506"/>
      <c r="J24" s="505"/>
      <c r="K24" s="507"/>
      <c r="L24" s="508"/>
    </row>
    <row r="25" spans="1:17" s="553" customFormat="1" ht="30" customHeight="1" thickBot="1">
      <c r="A25" s="77">
        <v>18</v>
      </c>
      <c r="B25" s="544"/>
      <c r="C25" s="545"/>
      <c r="D25" s="546"/>
      <c r="E25" s="545"/>
      <c r="F25" s="568" t="s">
        <v>42</v>
      </c>
      <c r="G25" s="547">
        <f t="shared" ref="G25:L25" si="5">SUM(G20:G21)</f>
        <v>33122</v>
      </c>
      <c r="H25" s="569">
        <f t="shared" si="5"/>
        <v>35626</v>
      </c>
      <c r="I25" s="570">
        <f t="shared" si="5"/>
        <v>31745</v>
      </c>
      <c r="J25" s="569">
        <f t="shared" si="5"/>
        <v>34363</v>
      </c>
      <c r="K25" s="571">
        <f t="shared" si="5"/>
        <v>619</v>
      </c>
      <c r="L25" s="572">
        <f t="shared" si="5"/>
        <v>34982</v>
      </c>
    </row>
    <row r="26" spans="1:17">
      <c r="B26" s="573"/>
      <c r="C26" s="574"/>
      <c r="D26" s="574"/>
      <c r="E26" s="574"/>
      <c r="F26" s="86"/>
      <c r="G26" s="575">
        <f>+-G25+'1.Onbe'!G42</f>
        <v>0</v>
      </c>
      <c r="H26" s="575">
        <f>+-H25+'1.Onbe'!H42</f>
        <v>7505</v>
      </c>
      <c r="I26" s="575">
        <f>+-I25+'1.Onbe'!I42</f>
        <v>0</v>
      </c>
      <c r="J26" s="575">
        <f>+-J25+'1.Onbe'!J42</f>
        <v>0</v>
      </c>
      <c r="K26" s="575">
        <f>+-K25+'1.Onbe'!K42</f>
        <v>0</v>
      </c>
      <c r="L26" s="575">
        <f>+-L25+'1.Onbe'!L42</f>
        <v>0</v>
      </c>
    </row>
    <row r="27" spans="1:17">
      <c r="B27" s="573"/>
      <c r="C27" s="574"/>
      <c r="D27" s="574"/>
      <c r="E27" s="574"/>
      <c r="F27" s="86"/>
      <c r="G27" s="86"/>
      <c r="H27" s="86"/>
    </row>
    <row r="28" spans="1:17">
      <c r="B28" s="573"/>
      <c r="C28" s="574"/>
      <c r="D28" s="574"/>
      <c r="E28" s="574"/>
      <c r="F28" s="86"/>
      <c r="G28" s="86"/>
      <c r="H28" s="86"/>
    </row>
    <row r="29" spans="1:17">
      <c r="B29" s="573"/>
      <c r="C29" s="574"/>
      <c r="D29" s="574"/>
      <c r="E29" s="574"/>
      <c r="F29" s="86"/>
      <c r="G29" s="86"/>
      <c r="H29" s="86"/>
    </row>
    <row r="30" spans="1:17">
      <c r="B30" s="576"/>
      <c r="C30" s="577"/>
      <c r="D30" s="574"/>
      <c r="E30" s="577"/>
      <c r="F30" s="135"/>
      <c r="G30" s="135"/>
      <c r="H30" s="135"/>
    </row>
    <row r="31" spans="1:17">
      <c r="B31" s="573"/>
      <c r="C31" s="574"/>
      <c r="D31" s="574"/>
      <c r="E31" s="574"/>
      <c r="F31" s="86"/>
      <c r="G31" s="86"/>
      <c r="H31" s="86"/>
    </row>
    <row r="32" spans="1:17">
      <c r="B32" s="573"/>
      <c r="C32" s="574"/>
      <c r="D32" s="574"/>
      <c r="E32" s="574"/>
      <c r="F32" s="86"/>
      <c r="G32" s="86"/>
      <c r="H32" s="86"/>
    </row>
    <row r="41" spans="1:17" s="88" customFormat="1">
      <c r="A41" s="90"/>
      <c r="B41" s="578"/>
      <c r="C41" s="579"/>
      <c r="D41" s="580"/>
      <c r="E41" s="579"/>
      <c r="M41" s="135"/>
      <c r="N41" s="135"/>
      <c r="O41" s="135"/>
      <c r="P41" s="135"/>
      <c r="Q41" s="135"/>
    </row>
    <row r="46" spans="1:17" s="88" customFormat="1">
      <c r="A46" s="90"/>
      <c r="B46" s="578"/>
      <c r="C46" s="579"/>
      <c r="D46" s="580"/>
      <c r="E46" s="579"/>
      <c r="M46" s="135"/>
      <c r="N46" s="135"/>
      <c r="O46" s="135"/>
      <c r="P46" s="135"/>
      <c r="Q46" s="135"/>
    </row>
    <row r="48" spans="1:17" s="88" customFormat="1">
      <c r="A48" s="90"/>
      <c r="B48" s="578"/>
      <c r="C48" s="579"/>
      <c r="D48" s="580"/>
      <c r="E48" s="579"/>
      <c r="M48" s="135"/>
      <c r="N48" s="135"/>
      <c r="O48" s="135"/>
      <c r="P48" s="135"/>
      <c r="Q48" s="135"/>
    </row>
    <row r="55" spans="1:18" s="96" customFormat="1">
      <c r="A55" s="77"/>
      <c r="B55" s="581"/>
      <c r="C55" s="580"/>
      <c r="D55" s="580"/>
      <c r="E55" s="580"/>
      <c r="F55" s="86"/>
      <c r="G55" s="79"/>
      <c r="H55" s="79"/>
      <c r="I55" s="79"/>
      <c r="J55" s="79"/>
      <c r="K55" s="79"/>
      <c r="L55" s="79"/>
      <c r="M55" s="86"/>
      <c r="N55" s="86"/>
      <c r="O55" s="86"/>
      <c r="P55" s="86"/>
      <c r="Q55" s="86"/>
      <c r="R55" s="79"/>
    </row>
    <row r="56" spans="1:18" s="96" customFormat="1">
      <c r="A56" s="77"/>
      <c r="B56" s="581"/>
      <c r="C56" s="580"/>
      <c r="D56" s="580"/>
      <c r="E56" s="580"/>
      <c r="F56" s="86"/>
      <c r="G56" s="79"/>
      <c r="H56" s="79"/>
      <c r="I56" s="79"/>
      <c r="J56" s="79"/>
      <c r="K56" s="79"/>
      <c r="L56" s="79"/>
      <c r="M56" s="86"/>
      <c r="N56" s="86"/>
      <c r="O56" s="86"/>
      <c r="P56" s="86"/>
      <c r="Q56" s="86"/>
      <c r="R56" s="79"/>
    </row>
    <row r="57" spans="1:18" s="96" customFormat="1">
      <c r="A57" s="77"/>
      <c r="B57" s="581"/>
      <c r="C57" s="580"/>
      <c r="D57" s="580"/>
      <c r="E57" s="580"/>
      <c r="F57" s="86"/>
      <c r="G57" s="79"/>
      <c r="H57" s="79"/>
      <c r="I57" s="79"/>
      <c r="J57" s="79"/>
      <c r="K57" s="79"/>
      <c r="L57" s="79"/>
      <c r="M57" s="86"/>
      <c r="N57" s="86"/>
      <c r="O57" s="86"/>
      <c r="P57" s="86"/>
      <c r="Q57" s="86"/>
      <c r="R57" s="79"/>
    </row>
    <row r="58" spans="1:18" s="96" customFormat="1">
      <c r="A58" s="77"/>
      <c r="B58" s="581"/>
      <c r="C58" s="580"/>
      <c r="D58" s="580"/>
      <c r="E58" s="580"/>
      <c r="F58" s="86"/>
      <c r="G58" s="79"/>
      <c r="H58" s="79"/>
      <c r="I58" s="79"/>
      <c r="J58" s="79"/>
      <c r="K58" s="79"/>
      <c r="L58" s="79"/>
      <c r="M58" s="86"/>
      <c r="N58" s="86"/>
      <c r="O58" s="86"/>
      <c r="P58" s="86"/>
      <c r="Q58" s="86"/>
      <c r="R58" s="79"/>
    </row>
    <row r="59" spans="1:18" s="96" customFormat="1">
      <c r="A59" s="77"/>
      <c r="B59" s="581"/>
      <c r="C59" s="580"/>
      <c r="D59" s="580"/>
      <c r="E59" s="580"/>
      <c r="F59" s="86"/>
      <c r="G59" s="79"/>
      <c r="H59" s="79"/>
      <c r="I59" s="79"/>
      <c r="J59" s="79"/>
      <c r="K59" s="79"/>
      <c r="L59" s="79"/>
      <c r="M59" s="86"/>
      <c r="N59" s="86"/>
      <c r="O59" s="86"/>
      <c r="P59" s="86"/>
      <c r="Q59" s="86"/>
      <c r="R59" s="79"/>
    </row>
    <row r="60" spans="1:18" s="96" customFormat="1">
      <c r="A60" s="77"/>
      <c r="B60" s="581"/>
      <c r="C60" s="580"/>
      <c r="D60" s="580"/>
      <c r="E60" s="580"/>
      <c r="F60" s="86"/>
      <c r="G60" s="79"/>
      <c r="H60" s="79"/>
      <c r="I60" s="79"/>
      <c r="J60" s="79"/>
      <c r="K60" s="79"/>
      <c r="L60" s="79"/>
      <c r="M60" s="86"/>
      <c r="N60" s="86"/>
      <c r="O60" s="86"/>
      <c r="P60" s="86"/>
      <c r="Q60" s="86"/>
      <c r="R60" s="79"/>
    </row>
    <row r="61" spans="1:18" s="96" customFormat="1">
      <c r="A61" s="77"/>
      <c r="B61" s="581"/>
      <c r="C61" s="580"/>
      <c r="D61" s="580"/>
      <c r="E61" s="580"/>
      <c r="F61" s="86"/>
      <c r="G61" s="79"/>
      <c r="H61" s="79"/>
      <c r="I61" s="79"/>
      <c r="J61" s="79"/>
      <c r="K61" s="79"/>
      <c r="L61" s="79"/>
      <c r="M61" s="86"/>
      <c r="N61" s="86"/>
      <c r="O61" s="86"/>
      <c r="P61" s="86"/>
      <c r="Q61" s="86"/>
      <c r="R61" s="79"/>
    </row>
  </sheetData>
  <mergeCells count="6">
    <mergeCell ref="M4:Q4"/>
    <mergeCell ref="H5:L5"/>
    <mergeCell ref="B1:F1"/>
    <mergeCell ref="B2:L2"/>
    <mergeCell ref="B3:L3"/>
    <mergeCell ref="B4:L4"/>
  </mergeCells>
  <phoneticPr fontId="11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M249"/>
  <sheetViews>
    <sheetView view="pageBreakPreview" zoomScaleNormal="100" zoomScaleSheetLayoutView="100" workbookViewId="0">
      <selection activeCell="E21" sqref="E21"/>
    </sheetView>
  </sheetViews>
  <sheetFormatPr defaultRowHeight="15"/>
  <cols>
    <col min="1" max="1" width="3.7109375" style="91" customWidth="1"/>
    <col min="2" max="2" width="3.7109375" style="77" customWidth="1"/>
    <col min="3" max="3" width="3.7109375" style="93" customWidth="1"/>
    <col min="4" max="4" width="13.7109375" style="93" customWidth="1"/>
    <col min="5" max="5" width="50.7109375" style="131" customWidth="1"/>
    <col min="6" max="6" width="5.7109375" style="77" customWidth="1"/>
    <col min="7" max="7" width="15.7109375" style="132" customWidth="1"/>
    <col min="8" max="12" width="13.7109375" style="79" customWidth="1"/>
    <col min="13" max="13" width="5.7109375" style="79" customWidth="1"/>
    <col min="14" max="16384" width="9.140625" style="79"/>
  </cols>
  <sheetData>
    <row r="1" spans="1:13">
      <c r="B1" s="710" t="s">
        <v>267</v>
      </c>
      <c r="C1" s="710"/>
      <c r="D1" s="710"/>
      <c r="E1" s="710"/>
      <c r="G1" s="89"/>
    </row>
    <row r="2" spans="1:13" ht="17.25" customHeight="1">
      <c r="B2" s="712" t="s">
        <v>198</v>
      </c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7"/>
    </row>
    <row r="3" spans="1:13" s="582" customFormat="1" ht="17.25" customHeight="1">
      <c r="A3" s="91"/>
      <c r="B3" s="717" t="s">
        <v>250</v>
      </c>
      <c r="C3" s="717"/>
      <c r="D3" s="717"/>
      <c r="E3" s="717"/>
      <c r="F3" s="717"/>
      <c r="G3" s="717"/>
      <c r="H3" s="717"/>
      <c r="I3" s="717"/>
      <c r="J3" s="717"/>
      <c r="K3" s="717"/>
      <c r="L3" s="717"/>
      <c r="M3" s="92"/>
    </row>
    <row r="4" spans="1:13">
      <c r="E4" s="94"/>
      <c r="F4" s="95"/>
      <c r="G4" s="89"/>
      <c r="L4" s="89" t="s">
        <v>43</v>
      </c>
      <c r="M4" s="89"/>
    </row>
    <row r="5" spans="1:13" s="77" customFormat="1" ht="15.75" thickBot="1">
      <c r="A5" s="182"/>
      <c r="B5" s="77" t="s">
        <v>18</v>
      </c>
      <c r="C5" s="98" t="s">
        <v>19</v>
      </c>
      <c r="D5" s="98" t="s">
        <v>20</v>
      </c>
      <c r="E5" s="99" t="s">
        <v>21</v>
      </c>
      <c r="F5" s="77" t="s">
        <v>22</v>
      </c>
      <c r="G5" s="77" t="s">
        <v>23</v>
      </c>
      <c r="H5" s="77" t="s">
        <v>24</v>
      </c>
      <c r="I5" s="77" t="s">
        <v>28</v>
      </c>
      <c r="J5" s="77" t="s">
        <v>29</v>
      </c>
      <c r="K5" s="77" t="s">
        <v>85</v>
      </c>
      <c r="L5" s="77" t="s">
        <v>86</v>
      </c>
    </row>
    <row r="6" spans="1:13" s="92" customFormat="1" ht="15" customHeight="1">
      <c r="A6" s="182"/>
      <c r="B6" s="722" t="s">
        <v>1</v>
      </c>
      <c r="C6" s="724" t="s">
        <v>25</v>
      </c>
      <c r="D6" s="715" t="s">
        <v>199</v>
      </c>
      <c r="E6" s="726" t="s">
        <v>44</v>
      </c>
      <c r="F6" s="713" t="s">
        <v>109</v>
      </c>
      <c r="G6" s="718" t="s">
        <v>98</v>
      </c>
      <c r="H6" s="720" t="s">
        <v>88</v>
      </c>
      <c r="I6" s="720"/>
      <c r="J6" s="720"/>
      <c r="K6" s="720"/>
      <c r="L6" s="721"/>
      <c r="M6" s="81"/>
    </row>
    <row r="7" spans="1:13" s="92" customFormat="1" ht="45.75" thickBot="1">
      <c r="A7" s="182"/>
      <c r="B7" s="723"/>
      <c r="C7" s="725"/>
      <c r="D7" s="716"/>
      <c r="E7" s="727"/>
      <c r="F7" s="714"/>
      <c r="G7" s="719"/>
      <c r="H7" s="179" t="s">
        <v>60</v>
      </c>
      <c r="I7" s="180" t="s">
        <v>90</v>
      </c>
      <c r="J7" s="180" t="s">
        <v>62</v>
      </c>
      <c r="K7" s="180" t="s">
        <v>91</v>
      </c>
      <c r="L7" s="181" t="s">
        <v>64</v>
      </c>
      <c r="M7" s="82"/>
    </row>
    <row r="8" spans="1:13" ht="30">
      <c r="A8" s="588">
        <v>1</v>
      </c>
      <c r="B8" s="589">
        <v>1</v>
      </c>
      <c r="C8" s="590">
        <v>1</v>
      </c>
      <c r="D8" s="590" t="s">
        <v>200</v>
      </c>
      <c r="E8" s="103" t="s">
        <v>201</v>
      </c>
      <c r="F8" s="104" t="s">
        <v>86</v>
      </c>
      <c r="G8" s="142"/>
      <c r="H8" s="105"/>
      <c r="I8" s="106"/>
      <c r="J8" s="107"/>
      <c r="K8" s="106"/>
      <c r="L8" s="108"/>
      <c r="M8" s="86"/>
    </row>
    <row r="9" spans="1:13" s="255" customFormat="1">
      <c r="A9" s="182">
        <v>2</v>
      </c>
      <c r="B9" s="246"/>
      <c r="C9" s="247"/>
      <c r="D9" s="247"/>
      <c r="E9" s="248" t="s">
        <v>136</v>
      </c>
      <c r="F9" s="249"/>
      <c r="G9" s="245">
        <f>SUM(H9:L9)</f>
        <v>4108</v>
      </c>
      <c r="H9" s="250">
        <f>1798+270</f>
        <v>2068</v>
      </c>
      <c r="I9" s="251">
        <v>500</v>
      </c>
      <c r="J9" s="252">
        <f>100+60+10+200+100+20+800+250</f>
        <v>1540</v>
      </c>
      <c r="K9" s="251"/>
      <c r="L9" s="253"/>
      <c r="M9" s="254"/>
    </row>
    <row r="10" spans="1:13">
      <c r="A10" s="588">
        <v>3</v>
      </c>
      <c r="B10" s="664"/>
      <c r="C10" s="665"/>
      <c r="D10" s="665"/>
      <c r="E10" s="666" t="s">
        <v>176</v>
      </c>
      <c r="F10" s="667"/>
      <c r="G10" s="668">
        <f>SUM(H10:L10)</f>
        <v>4108</v>
      </c>
      <c r="H10" s="669">
        <v>2068</v>
      </c>
      <c r="I10" s="670">
        <v>500</v>
      </c>
      <c r="J10" s="671">
        <v>1540</v>
      </c>
      <c r="K10" s="670"/>
      <c r="L10" s="672"/>
      <c r="M10" s="86"/>
    </row>
    <row r="11" spans="1:13" s="266" customFormat="1">
      <c r="A11" s="182">
        <v>4</v>
      </c>
      <c r="B11" s="256"/>
      <c r="C11" s="257"/>
      <c r="D11" s="257"/>
      <c r="E11" s="258" t="s">
        <v>175</v>
      </c>
      <c r="F11" s="259"/>
      <c r="G11" s="260">
        <f>SUM(H11:L11)</f>
        <v>131</v>
      </c>
      <c r="H11" s="261"/>
      <c r="I11" s="262"/>
      <c r="J11" s="263">
        <v>131</v>
      </c>
      <c r="K11" s="262"/>
      <c r="L11" s="264"/>
      <c r="M11" s="265"/>
    </row>
    <row r="12" spans="1:13" s="88" customFormat="1">
      <c r="A12" s="588">
        <v>5</v>
      </c>
      <c r="B12" s="267"/>
      <c r="C12" s="268"/>
      <c r="D12" s="268"/>
      <c r="E12" s="269" t="s">
        <v>251</v>
      </c>
      <c r="F12" s="270"/>
      <c r="G12" s="244">
        <f>SUM(H12:L12)</f>
        <v>4239</v>
      </c>
      <c r="H12" s="271">
        <f>SUM(H10:H11)</f>
        <v>2068</v>
      </c>
      <c r="I12" s="272">
        <f>SUM(I10:I11)</f>
        <v>500</v>
      </c>
      <c r="J12" s="273">
        <f>SUM(J10:J11)</f>
        <v>1671</v>
      </c>
      <c r="K12" s="272">
        <f>SUM(K10:K11)</f>
        <v>0</v>
      </c>
      <c r="L12" s="274">
        <f>SUM(L10:L11)</f>
        <v>0</v>
      </c>
      <c r="M12" s="135"/>
    </row>
    <row r="13" spans="1:13" ht="22.5" customHeight="1">
      <c r="A13" s="182">
        <v>6</v>
      </c>
      <c r="B13" s="109"/>
      <c r="C13" s="110">
        <v>2</v>
      </c>
      <c r="D13" s="110" t="s">
        <v>202</v>
      </c>
      <c r="E13" s="111" t="s">
        <v>203</v>
      </c>
      <c r="F13" s="112" t="s">
        <v>86</v>
      </c>
      <c r="G13" s="143"/>
      <c r="H13" s="114"/>
      <c r="I13" s="115"/>
      <c r="J13" s="115"/>
      <c r="K13" s="115"/>
      <c r="L13" s="116"/>
      <c r="M13" s="86"/>
    </row>
    <row r="14" spans="1:13" s="255" customFormat="1">
      <c r="A14" s="588">
        <v>7</v>
      </c>
      <c r="B14" s="246"/>
      <c r="C14" s="247"/>
      <c r="D14" s="247"/>
      <c r="E14" s="248" t="s">
        <v>136</v>
      </c>
      <c r="F14" s="249"/>
      <c r="G14" s="245">
        <f>SUM(H14:L14)</f>
        <v>395</v>
      </c>
      <c r="H14" s="250"/>
      <c r="I14" s="251"/>
      <c r="J14" s="252">
        <f>10+100+200+85</f>
        <v>395</v>
      </c>
      <c r="K14" s="251"/>
      <c r="L14" s="253"/>
      <c r="M14" s="254"/>
    </row>
    <row r="15" spans="1:13">
      <c r="A15" s="182">
        <v>8</v>
      </c>
      <c r="B15" s="664"/>
      <c r="C15" s="665"/>
      <c r="D15" s="665"/>
      <c r="E15" s="666" t="s">
        <v>176</v>
      </c>
      <c r="F15" s="667"/>
      <c r="G15" s="668">
        <f>SUM(H15:L15)</f>
        <v>395</v>
      </c>
      <c r="H15" s="669"/>
      <c r="I15" s="670"/>
      <c r="J15" s="671">
        <v>395</v>
      </c>
      <c r="K15" s="670"/>
      <c r="L15" s="672"/>
      <c r="M15" s="86"/>
    </row>
    <row r="16" spans="1:13" s="266" customFormat="1">
      <c r="A16" s="588">
        <v>9</v>
      </c>
      <c r="B16" s="256"/>
      <c r="C16" s="257"/>
      <c r="D16" s="257"/>
      <c r="E16" s="258" t="s">
        <v>175</v>
      </c>
      <c r="F16" s="259"/>
      <c r="G16" s="260">
        <f>SUM(H16:L16)</f>
        <v>0</v>
      </c>
      <c r="H16" s="261"/>
      <c r="I16" s="262"/>
      <c r="J16" s="263"/>
      <c r="K16" s="262"/>
      <c r="L16" s="264"/>
      <c r="M16" s="265"/>
    </row>
    <row r="17" spans="1:13" s="88" customFormat="1">
      <c r="A17" s="182">
        <v>10</v>
      </c>
      <c r="B17" s="267"/>
      <c r="C17" s="268"/>
      <c r="D17" s="268"/>
      <c r="E17" s="269" t="s">
        <v>251</v>
      </c>
      <c r="F17" s="270"/>
      <c r="G17" s="244">
        <f>SUM(H17:L17)</f>
        <v>395</v>
      </c>
      <c r="H17" s="271">
        <f>SUM(H15:H16)</f>
        <v>0</v>
      </c>
      <c r="I17" s="272">
        <f>SUM(I15:I16)</f>
        <v>0</v>
      </c>
      <c r="J17" s="273">
        <f>SUM(J15:J16)</f>
        <v>395</v>
      </c>
      <c r="K17" s="272">
        <f>SUM(K15:K16)</f>
        <v>0</v>
      </c>
      <c r="L17" s="274">
        <f>SUM(L15:L16)</f>
        <v>0</v>
      </c>
      <c r="M17" s="135"/>
    </row>
    <row r="18" spans="1:13" ht="30">
      <c r="A18" s="588">
        <v>11</v>
      </c>
      <c r="B18" s="109"/>
      <c r="C18" s="178">
        <v>3</v>
      </c>
      <c r="D18" s="178" t="s">
        <v>204</v>
      </c>
      <c r="E18" s="117" t="s">
        <v>239</v>
      </c>
      <c r="F18" s="112" t="s">
        <v>86</v>
      </c>
      <c r="G18" s="143"/>
      <c r="H18" s="114"/>
      <c r="I18" s="115"/>
      <c r="J18" s="115"/>
      <c r="K18" s="115"/>
      <c r="L18" s="116"/>
      <c r="M18" s="86"/>
    </row>
    <row r="19" spans="1:13" s="255" customFormat="1">
      <c r="A19" s="182">
        <v>12</v>
      </c>
      <c r="B19" s="246"/>
      <c r="C19" s="247"/>
      <c r="D19" s="247"/>
      <c r="E19" s="248" t="s">
        <v>136</v>
      </c>
      <c r="F19" s="249"/>
      <c r="G19" s="245">
        <f>SUM(H19:L19)</f>
        <v>342</v>
      </c>
      <c r="H19" s="250"/>
      <c r="I19" s="251"/>
      <c r="J19" s="252">
        <f>60+205+65+12</f>
        <v>342</v>
      </c>
      <c r="K19" s="251"/>
      <c r="L19" s="253"/>
      <c r="M19" s="254"/>
    </row>
    <row r="20" spans="1:13">
      <c r="A20" s="588">
        <v>13</v>
      </c>
      <c r="B20" s="664"/>
      <c r="C20" s="665"/>
      <c r="D20" s="665"/>
      <c r="E20" s="666" t="s">
        <v>176</v>
      </c>
      <c r="F20" s="667"/>
      <c r="G20" s="668">
        <f>SUM(H20:L20)</f>
        <v>342</v>
      </c>
      <c r="H20" s="669"/>
      <c r="I20" s="670"/>
      <c r="J20" s="671">
        <v>342</v>
      </c>
      <c r="K20" s="670"/>
      <c r="L20" s="672"/>
      <c r="M20" s="86"/>
    </row>
    <row r="21" spans="1:13" s="266" customFormat="1">
      <c r="A21" s="182">
        <v>14</v>
      </c>
      <c r="B21" s="256"/>
      <c r="C21" s="257"/>
      <c r="D21" s="257"/>
      <c r="E21" s="258" t="s">
        <v>175</v>
      </c>
      <c r="F21" s="259"/>
      <c r="G21" s="260">
        <f>SUM(H21:L21)</f>
        <v>0</v>
      </c>
      <c r="H21" s="261"/>
      <c r="I21" s="262"/>
      <c r="J21" s="263"/>
      <c r="K21" s="262"/>
      <c r="L21" s="264"/>
      <c r="M21" s="265"/>
    </row>
    <row r="22" spans="1:13" s="88" customFormat="1">
      <c r="A22" s="588">
        <v>15</v>
      </c>
      <c r="B22" s="267"/>
      <c r="C22" s="268"/>
      <c r="D22" s="268"/>
      <c r="E22" s="269" t="s">
        <v>251</v>
      </c>
      <c r="F22" s="270"/>
      <c r="G22" s="244">
        <f>SUM(H22:L22)</f>
        <v>342</v>
      </c>
      <c r="H22" s="271">
        <f>SUM(H20:H21)</f>
        <v>0</v>
      </c>
      <c r="I22" s="272">
        <f>SUM(I20:I21)</f>
        <v>0</v>
      </c>
      <c r="J22" s="273">
        <f>SUM(J20:J21)</f>
        <v>342</v>
      </c>
      <c r="K22" s="272">
        <f>SUM(K20:K21)</f>
        <v>0</v>
      </c>
      <c r="L22" s="274">
        <f>SUM(L20:L21)</f>
        <v>0</v>
      </c>
      <c r="M22" s="135"/>
    </row>
    <row r="23" spans="1:13" ht="22.5" customHeight="1">
      <c r="A23" s="182">
        <v>16</v>
      </c>
      <c r="B23" s="109"/>
      <c r="C23" s="110">
        <v>4</v>
      </c>
      <c r="D23" s="110" t="s">
        <v>205</v>
      </c>
      <c r="E23" s="118" t="s">
        <v>206</v>
      </c>
      <c r="F23" s="112" t="s">
        <v>86</v>
      </c>
      <c r="G23" s="143"/>
      <c r="H23" s="119"/>
      <c r="I23" s="120"/>
      <c r="J23" s="120"/>
      <c r="K23" s="115"/>
      <c r="L23" s="116"/>
      <c r="M23" s="86"/>
    </row>
    <row r="24" spans="1:13" s="255" customFormat="1">
      <c r="A24" s="588">
        <v>17</v>
      </c>
      <c r="B24" s="246"/>
      <c r="C24" s="247"/>
      <c r="D24" s="247"/>
      <c r="E24" s="248" t="s">
        <v>136</v>
      </c>
      <c r="F24" s="249"/>
      <c r="G24" s="245">
        <f>SUM(H24:L24)</f>
        <v>750</v>
      </c>
      <c r="H24" s="250"/>
      <c r="I24" s="251"/>
      <c r="J24" s="252">
        <f>200+50+300+100+100</f>
        <v>750</v>
      </c>
      <c r="K24" s="251"/>
      <c r="L24" s="253"/>
      <c r="M24" s="254"/>
    </row>
    <row r="25" spans="1:13">
      <c r="A25" s="182">
        <v>18</v>
      </c>
      <c r="B25" s="664"/>
      <c r="C25" s="665"/>
      <c r="D25" s="665"/>
      <c r="E25" s="666" t="s">
        <v>176</v>
      </c>
      <c r="F25" s="667"/>
      <c r="G25" s="668">
        <f>SUM(H25:L25)</f>
        <v>750</v>
      </c>
      <c r="H25" s="669"/>
      <c r="I25" s="670"/>
      <c r="J25" s="671">
        <v>750</v>
      </c>
      <c r="K25" s="670"/>
      <c r="L25" s="672"/>
      <c r="M25" s="86"/>
    </row>
    <row r="26" spans="1:13" s="266" customFormat="1">
      <c r="A26" s="588">
        <v>19</v>
      </c>
      <c r="B26" s="256"/>
      <c r="C26" s="257"/>
      <c r="D26" s="257"/>
      <c r="E26" s="258" t="s">
        <v>175</v>
      </c>
      <c r="F26" s="259"/>
      <c r="G26" s="260">
        <f>SUM(H26:L26)</f>
        <v>0</v>
      </c>
      <c r="H26" s="261"/>
      <c r="I26" s="262"/>
      <c r="J26" s="263"/>
      <c r="K26" s="262"/>
      <c r="L26" s="264"/>
      <c r="M26" s="265"/>
    </row>
    <row r="27" spans="1:13" s="88" customFormat="1">
      <c r="A27" s="182">
        <v>20</v>
      </c>
      <c r="B27" s="267"/>
      <c r="C27" s="268"/>
      <c r="D27" s="268"/>
      <c r="E27" s="269" t="s">
        <v>251</v>
      </c>
      <c r="F27" s="270"/>
      <c r="G27" s="244">
        <f>SUM(H27:L27)</f>
        <v>750</v>
      </c>
      <c r="H27" s="271">
        <f>SUM(H25:H26)</f>
        <v>0</v>
      </c>
      <c r="I27" s="272">
        <f>SUM(I25:I26)</f>
        <v>0</v>
      </c>
      <c r="J27" s="273">
        <f>SUM(J25:J26)</f>
        <v>750</v>
      </c>
      <c r="K27" s="272">
        <f>SUM(K25:K26)</f>
        <v>0</v>
      </c>
      <c r="L27" s="274">
        <f>SUM(L25:L26)</f>
        <v>0</v>
      </c>
      <c r="M27" s="135"/>
    </row>
    <row r="28" spans="1:13" ht="22.5" customHeight="1">
      <c r="A28" s="588">
        <v>21</v>
      </c>
      <c r="B28" s="109"/>
      <c r="C28" s="110">
        <v>5</v>
      </c>
      <c r="D28" s="110" t="s">
        <v>207</v>
      </c>
      <c r="E28" s="111" t="s">
        <v>26</v>
      </c>
      <c r="F28" s="112" t="s">
        <v>86</v>
      </c>
      <c r="G28" s="143"/>
      <c r="H28" s="114"/>
      <c r="I28" s="115"/>
      <c r="J28" s="115"/>
      <c r="K28" s="115"/>
      <c r="L28" s="116"/>
      <c r="M28" s="86"/>
    </row>
    <row r="29" spans="1:13" s="255" customFormat="1">
      <c r="A29" s="182">
        <v>22</v>
      </c>
      <c r="B29" s="246"/>
      <c r="C29" s="247"/>
      <c r="D29" s="247"/>
      <c r="E29" s="248" t="s">
        <v>136</v>
      </c>
      <c r="F29" s="249"/>
      <c r="G29" s="245">
        <f>SUM(H29:L29)</f>
        <v>1184</v>
      </c>
      <c r="H29" s="250"/>
      <c r="I29" s="251"/>
      <c r="J29" s="252">
        <f>700+403+81</f>
        <v>1184</v>
      </c>
      <c r="K29" s="251"/>
      <c r="L29" s="253"/>
      <c r="M29" s="254"/>
    </row>
    <row r="30" spans="1:13">
      <c r="A30" s="588">
        <v>23</v>
      </c>
      <c r="B30" s="664"/>
      <c r="C30" s="665"/>
      <c r="D30" s="665"/>
      <c r="E30" s="666" t="s">
        <v>176</v>
      </c>
      <c r="F30" s="667"/>
      <c r="G30" s="668">
        <f>SUM(H30:L30)</f>
        <v>1184</v>
      </c>
      <c r="H30" s="669"/>
      <c r="I30" s="670"/>
      <c r="J30" s="671">
        <v>1184</v>
      </c>
      <c r="K30" s="670"/>
      <c r="L30" s="672"/>
      <c r="M30" s="86"/>
    </row>
    <row r="31" spans="1:13" s="266" customFormat="1">
      <c r="A31" s="182">
        <v>24</v>
      </c>
      <c r="B31" s="256"/>
      <c r="C31" s="257"/>
      <c r="D31" s="257"/>
      <c r="E31" s="258" t="s">
        <v>175</v>
      </c>
      <c r="F31" s="259"/>
      <c r="G31" s="260">
        <f>SUM(H31:L31)</f>
        <v>0</v>
      </c>
      <c r="H31" s="261"/>
      <c r="I31" s="262"/>
      <c r="J31" s="263"/>
      <c r="K31" s="262"/>
      <c r="L31" s="264"/>
      <c r="M31" s="265"/>
    </row>
    <row r="32" spans="1:13" s="88" customFormat="1">
      <c r="A32" s="588">
        <v>25</v>
      </c>
      <c r="B32" s="267"/>
      <c r="C32" s="268"/>
      <c r="D32" s="268"/>
      <c r="E32" s="269" t="s">
        <v>251</v>
      </c>
      <c r="F32" s="270"/>
      <c r="G32" s="244">
        <f>SUM(H32:L32)</f>
        <v>1184</v>
      </c>
      <c r="H32" s="271">
        <f>SUM(H30:H31)</f>
        <v>0</v>
      </c>
      <c r="I32" s="272">
        <f>SUM(I30:I31)</f>
        <v>0</v>
      </c>
      <c r="J32" s="273">
        <f>SUM(J30:J31)</f>
        <v>1184</v>
      </c>
      <c r="K32" s="272">
        <f>SUM(K30:K31)</f>
        <v>0</v>
      </c>
      <c r="L32" s="274">
        <f>SUM(L30:L31)</f>
        <v>0</v>
      </c>
      <c r="M32" s="135"/>
    </row>
    <row r="33" spans="1:13" ht="22.5" customHeight="1">
      <c r="A33" s="182">
        <v>26</v>
      </c>
      <c r="B33" s="109"/>
      <c r="C33" s="110">
        <v>6</v>
      </c>
      <c r="D33" s="110" t="s">
        <v>208</v>
      </c>
      <c r="E33" s="111" t="s">
        <v>209</v>
      </c>
      <c r="F33" s="112" t="s">
        <v>86</v>
      </c>
      <c r="G33" s="143"/>
      <c r="H33" s="114"/>
      <c r="I33" s="115"/>
      <c r="J33" s="115"/>
      <c r="K33" s="115"/>
      <c r="L33" s="116"/>
      <c r="M33" s="86"/>
    </row>
    <row r="34" spans="1:13" s="255" customFormat="1">
      <c r="A34" s="588">
        <v>27</v>
      </c>
      <c r="B34" s="246"/>
      <c r="C34" s="247"/>
      <c r="D34" s="247"/>
      <c r="E34" s="248" t="s">
        <v>136</v>
      </c>
      <c r="F34" s="249"/>
      <c r="G34" s="245">
        <f>SUM(H34:L34)</f>
        <v>1250</v>
      </c>
      <c r="H34" s="250"/>
      <c r="I34" s="251"/>
      <c r="J34" s="252">
        <f>300+250+500+200</f>
        <v>1250</v>
      </c>
      <c r="K34" s="251"/>
      <c r="L34" s="253"/>
      <c r="M34" s="254"/>
    </row>
    <row r="35" spans="1:13">
      <c r="A35" s="182">
        <v>28</v>
      </c>
      <c r="B35" s="664"/>
      <c r="C35" s="665"/>
      <c r="D35" s="665"/>
      <c r="E35" s="666" t="s">
        <v>176</v>
      </c>
      <c r="F35" s="667"/>
      <c r="G35" s="668">
        <f>SUM(H35:L35)</f>
        <v>1250</v>
      </c>
      <c r="H35" s="669"/>
      <c r="I35" s="670"/>
      <c r="J35" s="671">
        <v>1250</v>
      </c>
      <c r="K35" s="670"/>
      <c r="L35" s="672"/>
      <c r="M35" s="86"/>
    </row>
    <row r="36" spans="1:13" s="266" customFormat="1">
      <c r="A36" s="588">
        <v>29</v>
      </c>
      <c r="B36" s="256"/>
      <c r="C36" s="257"/>
      <c r="D36" s="257"/>
      <c r="E36" s="258" t="s">
        <v>175</v>
      </c>
      <c r="F36" s="259"/>
      <c r="G36" s="260">
        <f>SUM(H36:L36)</f>
        <v>0</v>
      </c>
      <c r="H36" s="261"/>
      <c r="I36" s="262"/>
      <c r="J36" s="263"/>
      <c r="K36" s="262"/>
      <c r="L36" s="264"/>
      <c r="M36" s="265"/>
    </row>
    <row r="37" spans="1:13" s="88" customFormat="1">
      <c r="A37" s="182">
        <v>30</v>
      </c>
      <c r="B37" s="267"/>
      <c r="C37" s="268"/>
      <c r="D37" s="268"/>
      <c r="E37" s="269" t="s">
        <v>251</v>
      </c>
      <c r="F37" s="270"/>
      <c r="G37" s="244">
        <f>SUM(H37:L37)</f>
        <v>1250</v>
      </c>
      <c r="H37" s="271">
        <f>SUM(H35:H36)</f>
        <v>0</v>
      </c>
      <c r="I37" s="272">
        <f>SUM(I35:I36)</f>
        <v>0</v>
      </c>
      <c r="J37" s="273">
        <f>SUM(J35:J36)</f>
        <v>1250</v>
      </c>
      <c r="K37" s="272">
        <f>SUM(K35:K36)</f>
        <v>0</v>
      </c>
      <c r="L37" s="274">
        <f>SUM(L35:L36)</f>
        <v>0</v>
      </c>
      <c r="M37" s="135"/>
    </row>
    <row r="38" spans="1:13" ht="22.5" customHeight="1">
      <c r="A38" s="588">
        <v>31</v>
      </c>
      <c r="B38" s="109"/>
      <c r="C38" s="110">
        <v>7</v>
      </c>
      <c r="D38" s="110" t="s">
        <v>210</v>
      </c>
      <c r="E38" s="111" t="s">
        <v>211</v>
      </c>
      <c r="F38" s="112" t="s">
        <v>86</v>
      </c>
      <c r="G38" s="143"/>
      <c r="H38" s="114"/>
      <c r="I38" s="115"/>
      <c r="J38" s="115"/>
      <c r="K38" s="115"/>
      <c r="L38" s="116"/>
      <c r="M38" s="86"/>
    </row>
    <row r="39" spans="1:13" s="255" customFormat="1">
      <c r="A39" s="182">
        <v>32</v>
      </c>
      <c r="B39" s="246"/>
      <c r="C39" s="247"/>
      <c r="D39" s="247"/>
      <c r="E39" s="248" t="s">
        <v>136</v>
      </c>
      <c r="F39" s="249"/>
      <c r="G39" s="245">
        <f>SUM(H39:L39)</f>
        <v>2557</v>
      </c>
      <c r="H39" s="250">
        <f>1332+108</f>
        <v>1440</v>
      </c>
      <c r="I39" s="251">
        <f>350+17</f>
        <v>367</v>
      </c>
      <c r="J39" s="252">
        <f>350+100+300</f>
        <v>750</v>
      </c>
      <c r="K39" s="251"/>
      <c r="L39" s="253"/>
      <c r="M39" s="254"/>
    </row>
    <row r="40" spans="1:13">
      <c r="A40" s="588">
        <v>33</v>
      </c>
      <c r="B40" s="664"/>
      <c r="C40" s="665"/>
      <c r="D40" s="665"/>
      <c r="E40" s="666" t="s">
        <v>176</v>
      </c>
      <c r="F40" s="667"/>
      <c r="G40" s="668">
        <f>SUM(H40:L40)</f>
        <v>2670</v>
      </c>
      <c r="H40" s="669">
        <v>1531</v>
      </c>
      <c r="I40" s="670">
        <v>389</v>
      </c>
      <c r="J40" s="671">
        <v>750</v>
      </c>
      <c r="K40" s="670"/>
      <c r="L40" s="672"/>
      <c r="M40" s="86"/>
    </row>
    <row r="41" spans="1:13" s="266" customFormat="1">
      <c r="A41" s="182">
        <v>34</v>
      </c>
      <c r="B41" s="256"/>
      <c r="C41" s="257"/>
      <c r="D41" s="257"/>
      <c r="E41" s="258" t="s">
        <v>240</v>
      </c>
      <c r="F41" s="259"/>
      <c r="G41" s="260">
        <f>SUM(H41:L41)</f>
        <v>0</v>
      </c>
      <c r="H41" s="261"/>
      <c r="I41" s="262"/>
      <c r="J41" s="263"/>
      <c r="K41" s="262"/>
      <c r="L41" s="264"/>
      <c r="M41" s="265"/>
    </row>
    <row r="42" spans="1:13" s="88" customFormat="1">
      <c r="A42" s="588">
        <v>35</v>
      </c>
      <c r="B42" s="267"/>
      <c r="C42" s="268"/>
      <c r="D42" s="268"/>
      <c r="E42" s="269" t="s">
        <v>251</v>
      </c>
      <c r="F42" s="270"/>
      <c r="G42" s="244">
        <f>SUM(H42:L42)</f>
        <v>2670</v>
      </c>
      <c r="H42" s="271">
        <f>SUM(H40:H41)</f>
        <v>1531</v>
      </c>
      <c r="I42" s="272">
        <f>SUM(I40:I41)</f>
        <v>389</v>
      </c>
      <c r="J42" s="273">
        <f>SUM(J40:J41)</f>
        <v>750</v>
      </c>
      <c r="K42" s="272">
        <f>SUM(K40:K41)</f>
        <v>0</v>
      </c>
      <c r="L42" s="274">
        <f>SUM(L40:L41)</f>
        <v>0</v>
      </c>
      <c r="M42" s="135"/>
    </row>
    <row r="43" spans="1:13" ht="22.5" customHeight="1">
      <c r="A43" s="182">
        <v>36</v>
      </c>
      <c r="B43" s="109"/>
      <c r="C43" s="110">
        <v>8</v>
      </c>
      <c r="D43" s="110" t="s">
        <v>212</v>
      </c>
      <c r="E43" s="111" t="s">
        <v>213</v>
      </c>
      <c r="F43" s="112" t="s">
        <v>86</v>
      </c>
      <c r="G43" s="143"/>
      <c r="H43" s="114"/>
      <c r="I43" s="115"/>
      <c r="J43" s="115"/>
      <c r="K43" s="115"/>
      <c r="L43" s="116"/>
      <c r="M43" s="86"/>
    </row>
    <row r="44" spans="1:13" s="255" customFormat="1">
      <c r="A44" s="588">
        <v>37</v>
      </c>
      <c r="B44" s="246"/>
      <c r="C44" s="247"/>
      <c r="D44" s="247"/>
      <c r="E44" s="248" t="s">
        <v>136</v>
      </c>
      <c r="F44" s="249"/>
      <c r="G44" s="245">
        <f>SUM(H44:L44)</f>
        <v>734</v>
      </c>
      <c r="H44" s="250"/>
      <c r="I44" s="251"/>
      <c r="J44" s="252">
        <f>30+450+20+60+75+20+25+54</f>
        <v>734</v>
      </c>
      <c r="K44" s="251"/>
      <c r="L44" s="253"/>
      <c r="M44" s="254"/>
    </row>
    <row r="45" spans="1:13">
      <c r="A45" s="182">
        <v>38</v>
      </c>
      <c r="B45" s="664"/>
      <c r="C45" s="665"/>
      <c r="D45" s="665"/>
      <c r="E45" s="666" t="s">
        <v>176</v>
      </c>
      <c r="F45" s="667"/>
      <c r="G45" s="668">
        <f>SUM(H45:L45)</f>
        <v>734</v>
      </c>
      <c r="H45" s="669"/>
      <c r="I45" s="670"/>
      <c r="J45" s="671">
        <v>734</v>
      </c>
      <c r="K45" s="670"/>
      <c r="L45" s="672"/>
      <c r="M45" s="86"/>
    </row>
    <row r="46" spans="1:13" s="266" customFormat="1">
      <c r="A46" s="588">
        <v>39</v>
      </c>
      <c r="B46" s="256"/>
      <c r="C46" s="257"/>
      <c r="D46" s="257"/>
      <c r="E46" s="258" t="s">
        <v>175</v>
      </c>
      <c r="F46" s="259"/>
      <c r="G46" s="260">
        <f>SUM(H46:L46)</f>
        <v>0</v>
      </c>
      <c r="H46" s="261"/>
      <c r="I46" s="262"/>
      <c r="J46" s="263"/>
      <c r="K46" s="262"/>
      <c r="L46" s="264"/>
      <c r="M46" s="265"/>
    </row>
    <row r="47" spans="1:13" s="88" customFormat="1">
      <c r="A47" s="182">
        <v>40</v>
      </c>
      <c r="B47" s="267"/>
      <c r="C47" s="268"/>
      <c r="D47" s="268"/>
      <c r="E47" s="269" t="s">
        <v>251</v>
      </c>
      <c r="F47" s="270"/>
      <c r="G47" s="244">
        <f>SUM(H47:L47)</f>
        <v>734</v>
      </c>
      <c r="H47" s="271">
        <f>SUM(H45:H46)</f>
        <v>0</v>
      </c>
      <c r="I47" s="272">
        <f>SUM(I45:I46)</f>
        <v>0</v>
      </c>
      <c r="J47" s="273">
        <f>SUM(J45:J46)</f>
        <v>734</v>
      </c>
      <c r="K47" s="272">
        <f>SUM(K45:K46)</f>
        <v>0</v>
      </c>
      <c r="L47" s="274">
        <f>SUM(L45:L46)</f>
        <v>0</v>
      </c>
      <c r="M47" s="135"/>
    </row>
    <row r="48" spans="1:13" ht="22.5" customHeight="1">
      <c r="A48" s="588">
        <v>41</v>
      </c>
      <c r="B48" s="109"/>
      <c r="C48" s="110">
        <v>9</v>
      </c>
      <c r="D48" s="110" t="s">
        <v>214</v>
      </c>
      <c r="E48" s="111" t="s">
        <v>215</v>
      </c>
      <c r="F48" s="112" t="s">
        <v>86</v>
      </c>
      <c r="G48" s="143"/>
      <c r="H48" s="114"/>
      <c r="I48" s="115"/>
      <c r="J48" s="115"/>
      <c r="K48" s="115"/>
      <c r="L48" s="116"/>
      <c r="M48" s="86"/>
    </row>
    <row r="49" spans="1:13" s="255" customFormat="1">
      <c r="A49" s="182">
        <v>42</v>
      </c>
      <c r="B49" s="246"/>
      <c r="C49" s="247"/>
      <c r="D49" s="247"/>
      <c r="E49" s="248" t="s">
        <v>136</v>
      </c>
      <c r="F49" s="249"/>
      <c r="G49" s="245">
        <f>SUM(H49:L49)</f>
        <v>1409</v>
      </c>
      <c r="H49" s="250"/>
      <c r="I49" s="251"/>
      <c r="J49" s="252">
        <f>50+200+75+50+12+500+50+172+100+200</f>
        <v>1409</v>
      </c>
      <c r="K49" s="251"/>
      <c r="L49" s="253"/>
      <c r="M49" s="254"/>
    </row>
    <row r="50" spans="1:13">
      <c r="A50" s="588">
        <v>43</v>
      </c>
      <c r="B50" s="664"/>
      <c r="C50" s="665"/>
      <c r="D50" s="665"/>
      <c r="E50" s="666" t="s">
        <v>176</v>
      </c>
      <c r="F50" s="667"/>
      <c r="G50" s="668">
        <f>SUM(H50:L50)</f>
        <v>1409</v>
      </c>
      <c r="H50" s="669"/>
      <c r="I50" s="670"/>
      <c r="J50" s="671">
        <v>1409</v>
      </c>
      <c r="K50" s="670"/>
      <c r="L50" s="672"/>
      <c r="M50" s="86"/>
    </row>
    <row r="51" spans="1:13" s="266" customFormat="1">
      <c r="A51" s="182">
        <v>44</v>
      </c>
      <c r="B51" s="256"/>
      <c r="C51" s="257"/>
      <c r="D51" s="257"/>
      <c r="E51" s="258" t="s">
        <v>175</v>
      </c>
      <c r="F51" s="259"/>
      <c r="G51" s="260">
        <f>SUM(H51:L51)</f>
        <v>0</v>
      </c>
      <c r="H51" s="261"/>
      <c r="I51" s="262"/>
      <c r="J51" s="263"/>
      <c r="K51" s="262"/>
      <c r="L51" s="264"/>
      <c r="M51" s="265"/>
    </row>
    <row r="52" spans="1:13" s="88" customFormat="1">
      <c r="A52" s="588">
        <v>45</v>
      </c>
      <c r="B52" s="267"/>
      <c r="C52" s="268"/>
      <c r="D52" s="268"/>
      <c r="E52" s="269" t="s">
        <v>251</v>
      </c>
      <c r="F52" s="270"/>
      <c r="G52" s="244">
        <f>SUM(H52:L52)</f>
        <v>1409</v>
      </c>
      <c r="H52" s="271">
        <f>SUM(H50:H51)</f>
        <v>0</v>
      </c>
      <c r="I52" s="272">
        <f>SUM(I50:I51)</f>
        <v>0</v>
      </c>
      <c r="J52" s="273">
        <f>SUM(J50:J51)</f>
        <v>1409</v>
      </c>
      <c r="K52" s="272">
        <f>SUM(K50:K51)</f>
        <v>0</v>
      </c>
      <c r="L52" s="274">
        <f>SUM(L50:L51)</f>
        <v>0</v>
      </c>
      <c r="M52" s="135"/>
    </row>
    <row r="53" spans="1:13" ht="30">
      <c r="A53" s="182">
        <v>46</v>
      </c>
      <c r="B53" s="109"/>
      <c r="C53" s="178">
        <v>10</v>
      </c>
      <c r="D53" s="178" t="s">
        <v>216</v>
      </c>
      <c r="E53" s="111" t="s">
        <v>217</v>
      </c>
      <c r="F53" s="112" t="s">
        <v>86</v>
      </c>
      <c r="G53" s="143"/>
      <c r="H53" s="114"/>
      <c r="I53" s="115"/>
      <c r="J53" s="115"/>
      <c r="K53" s="115"/>
      <c r="L53" s="116"/>
      <c r="M53" s="86"/>
    </row>
    <row r="54" spans="1:13" s="255" customFormat="1">
      <c r="A54" s="588">
        <v>47</v>
      </c>
      <c r="B54" s="246"/>
      <c r="C54" s="247"/>
      <c r="D54" s="247"/>
      <c r="E54" s="248" t="s">
        <v>136</v>
      </c>
      <c r="F54" s="249"/>
      <c r="G54" s="245">
        <f>SUM(H54:L54)</f>
        <v>1128</v>
      </c>
      <c r="H54" s="250"/>
      <c r="I54" s="251"/>
      <c r="J54" s="252">
        <f>25+40+80+15+8+100+100+60+700</f>
        <v>1128</v>
      </c>
      <c r="K54" s="251"/>
      <c r="L54" s="253"/>
      <c r="M54" s="254"/>
    </row>
    <row r="55" spans="1:13">
      <c r="A55" s="182">
        <v>48</v>
      </c>
      <c r="B55" s="664"/>
      <c r="C55" s="665"/>
      <c r="D55" s="665"/>
      <c r="E55" s="666" t="s">
        <v>176</v>
      </c>
      <c r="F55" s="667"/>
      <c r="G55" s="668">
        <f>SUM(H55:L55)</f>
        <v>1128</v>
      </c>
      <c r="H55" s="669"/>
      <c r="I55" s="670"/>
      <c r="J55" s="671">
        <v>1128</v>
      </c>
      <c r="K55" s="670"/>
      <c r="L55" s="672"/>
      <c r="M55" s="86"/>
    </row>
    <row r="56" spans="1:13" s="266" customFormat="1">
      <c r="A56" s="588">
        <v>49</v>
      </c>
      <c r="B56" s="256"/>
      <c r="C56" s="257"/>
      <c r="D56" s="257"/>
      <c r="E56" s="258" t="s">
        <v>175</v>
      </c>
      <c r="F56" s="259"/>
      <c r="G56" s="260">
        <f>SUM(H56:L56)</f>
        <v>0</v>
      </c>
      <c r="H56" s="261"/>
      <c r="I56" s="262"/>
      <c r="J56" s="263"/>
      <c r="K56" s="262"/>
      <c r="L56" s="264"/>
      <c r="M56" s="265"/>
    </row>
    <row r="57" spans="1:13" s="88" customFormat="1">
      <c r="A57" s="182">
        <v>50</v>
      </c>
      <c r="B57" s="267"/>
      <c r="C57" s="268"/>
      <c r="D57" s="268"/>
      <c r="E57" s="269" t="s">
        <v>251</v>
      </c>
      <c r="F57" s="270"/>
      <c r="G57" s="244">
        <f>SUM(H57:L57)</f>
        <v>1128</v>
      </c>
      <c r="H57" s="271">
        <f>SUM(H55:H56)</f>
        <v>0</v>
      </c>
      <c r="I57" s="272">
        <f>SUM(I55:I56)</f>
        <v>0</v>
      </c>
      <c r="J57" s="273">
        <f>SUM(J55:J56)</f>
        <v>1128</v>
      </c>
      <c r="K57" s="272">
        <f>SUM(K55:K56)</f>
        <v>0</v>
      </c>
      <c r="L57" s="274">
        <f>SUM(L55:L56)</f>
        <v>0</v>
      </c>
      <c r="M57" s="135"/>
    </row>
    <row r="58" spans="1:13" ht="22.5" customHeight="1">
      <c r="A58" s="588">
        <v>51</v>
      </c>
      <c r="B58" s="109"/>
      <c r="C58" s="110">
        <v>11</v>
      </c>
      <c r="D58" s="110" t="s">
        <v>218</v>
      </c>
      <c r="E58" s="111" t="s">
        <v>219</v>
      </c>
      <c r="F58" s="112" t="s">
        <v>86</v>
      </c>
      <c r="G58" s="143"/>
      <c r="H58" s="114"/>
      <c r="I58" s="115"/>
      <c r="J58" s="115"/>
      <c r="K58" s="115"/>
      <c r="L58" s="116"/>
      <c r="M58" s="86"/>
    </row>
    <row r="59" spans="1:13" s="255" customFormat="1">
      <c r="A59" s="182">
        <v>52</v>
      </c>
      <c r="B59" s="246"/>
      <c r="C59" s="247"/>
      <c r="D59" s="247"/>
      <c r="E59" s="248" t="s">
        <v>136</v>
      </c>
      <c r="F59" s="249"/>
      <c r="G59" s="245">
        <f>SUM(H59:L59)</f>
        <v>1350</v>
      </c>
      <c r="H59" s="250">
        <v>1000</v>
      </c>
      <c r="I59" s="251">
        <v>270</v>
      </c>
      <c r="J59" s="252">
        <f>50+30</f>
        <v>80</v>
      </c>
      <c r="K59" s="251"/>
      <c r="L59" s="253"/>
      <c r="M59" s="254"/>
    </row>
    <row r="60" spans="1:13">
      <c r="A60" s="588">
        <v>53</v>
      </c>
      <c r="B60" s="664"/>
      <c r="C60" s="665"/>
      <c r="D60" s="665"/>
      <c r="E60" s="666" t="s">
        <v>176</v>
      </c>
      <c r="F60" s="667"/>
      <c r="G60" s="668">
        <f>SUM(H60:L60)</f>
        <v>2776</v>
      </c>
      <c r="H60" s="669">
        <v>2375</v>
      </c>
      <c r="I60" s="670">
        <v>321</v>
      </c>
      <c r="J60" s="671">
        <v>80</v>
      </c>
      <c r="K60" s="670"/>
      <c r="L60" s="672"/>
      <c r="M60" s="86"/>
    </row>
    <row r="61" spans="1:13" s="266" customFormat="1">
      <c r="A61" s="182">
        <v>54</v>
      </c>
      <c r="B61" s="256"/>
      <c r="C61" s="257"/>
      <c r="D61" s="257"/>
      <c r="E61" s="258" t="s">
        <v>233</v>
      </c>
      <c r="F61" s="259"/>
      <c r="G61" s="260">
        <f>SUM(H61:L61)</f>
        <v>259</v>
      </c>
      <c r="H61" s="261">
        <v>228</v>
      </c>
      <c r="I61" s="262">
        <v>31</v>
      </c>
      <c r="J61" s="263"/>
      <c r="K61" s="262"/>
      <c r="L61" s="264"/>
      <c r="M61" s="265"/>
    </row>
    <row r="62" spans="1:13" s="88" customFormat="1">
      <c r="A62" s="588">
        <v>55</v>
      </c>
      <c r="B62" s="267"/>
      <c r="C62" s="268"/>
      <c r="D62" s="268"/>
      <c r="E62" s="269" t="s">
        <v>251</v>
      </c>
      <c r="F62" s="270"/>
      <c r="G62" s="244">
        <f>SUM(H62:L62)</f>
        <v>3035</v>
      </c>
      <c r="H62" s="271">
        <f>SUM(H60:H61)</f>
        <v>2603</v>
      </c>
      <c r="I62" s="272">
        <f>SUM(I60:I61)</f>
        <v>352</v>
      </c>
      <c r="J62" s="273">
        <f>SUM(J60:J61)</f>
        <v>80</v>
      </c>
      <c r="K62" s="272">
        <f>SUM(K60:K61)</f>
        <v>0</v>
      </c>
      <c r="L62" s="274">
        <f>SUM(L60:L61)</f>
        <v>0</v>
      </c>
      <c r="M62" s="135"/>
    </row>
    <row r="63" spans="1:13" ht="22.5" customHeight="1">
      <c r="A63" s="182">
        <v>56</v>
      </c>
      <c r="B63" s="109"/>
      <c r="C63" s="110">
        <v>12</v>
      </c>
      <c r="D63" s="110" t="s">
        <v>220</v>
      </c>
      <c r="E63" s="111" t="s">
        <v>221</v>
      </c>
      <c r="F63" s="112" t="s">
        <v>86</v>
      </c>
      <c r="G63" s="143"/>
      <c r="H63" s="114"/>
      <c r="I63" s="115"/>
      <c r="J63" s="115"/>
      <c r="K63" s="115"/>
      <c r="L63" s="116"/>
      <c r="M63" s="86"/>
    </row>
    <row r="64" spans="1:13" s="255" customFormat="1">
      <c r="A64" s="588">
        <v>57</v>
      </c>
      <c r="B64" s="246"/>
      <c r="C64" s="247"/>
      <c r="D64" s="247"/>
      <c r="E64" s="248" t="s">
        <v>136</v>
      </c>
      <c r="F64" s="249"/>
      <c r="G64" s="245">
        <f>SUM(H64:L64)</f>
        <v>3343</v>
      </c>
      <c r="H64" s="250">
        <f>1548+20+30+108</f>
        <v>1706</v>
      </c>
      <c r="I64" s="251">
        <f>420+17</f>
        <v>437</v>
      </c>
      <c r="J64" s="252">
        <f>100+200+500+200+200</f>
        <v>1200</v>
      </c>
      <c r="K64" s="251"/>
      <c r="L64" s="253"/>
      <c r="M64" s="254"/>
    </row>
    <row r="65" spans="1:13">
      <c r="A65" s="182">
        <v>58</v>
      </c>
      <c r="B65" s="664"/>
      <c r="C65" s="665"/>
      <c r="D65" s="665"/>
      <c r="E65" s="666" t="s">
        <v>176</v>
      </c>
      <c r="F65" s="667"/>
      <c r="G65" s="668">
        <f>SUM(H65:L65)</f>
        <v>3421</v>
      </c>
      <c r="H65" s="669">
        <v>1768</v>
      </c>
      <c r="I65" s="670">
        <v>453</v>
      </c>
      <c r="J65" s="671">
        <v>1200</v>
      </c>
      <c r="K65" s="670"/>
      <c r="L65" s="672"/>
      <c r="M65" s="86"/>
    </row>
    <row r="66" spans="1:13" s="266" customFormat="1">
      <c r="A66" s="588">
        <v>59</v>
      </c>
      <c r="B66" s="256"/>
      <c r="C66" s="257"/>
      <c r="D66" s="257"/>
      <c r="E66" s="258" t="s">
        <v>229</v>
      </c>
      <c r="F66" s="259"/>
      <c r="G66" s="260">
        <f>SUM(H66:L66)</f>
        <v>0</v>
      </c>
      <c r="H66" s="261"/>
      <c r="I66" s="262"/>
      <c r="J66" s="263"/>
      <c r="K66" s="262"/>
      <c r="L66" s="264"/>
      <c r="M66" s="265"/>
    </row>
    <row r="67" spans="1:13" s="88" customFormat="1">
      <c r="A67" s="182">
        <v>60</v>
      </c>
      <c r="B67" s="267"/>
      <c r="C67" s="268"/>
      <c r="D67" s="268"/>
      <c r="E67" s="269" t="s">
        <v>251</v>
      </c>
      <c r="F67" s="270"/>
      <c r="G67" s="244">
        <f>SUM(H67:L67)</f>
        <v>3421</v>
      </c>
      <c r="H67" s="271">
        <f>SUM(H65:H66)</f>
        <v>1768</v>
      </c>
      <c r="I67" s="272">
        <f>SUM(I65:I66)</f>
        <v>453</v>
      </c>
      <c r="J67" s="273">
        <f>SUM(J65:J66)</f>
        <v>1200</v>
      </c>
      <c r="K67" s="272">
        <f>SUM(K65:K66)</f>
        <v>0</v>
      </c>
      <c r="L67" s="274">
        <f>SUM(L65:L66)</f>
        <v>0</v>
      </c>
      <c r="M67" s="135"/>
    </row>
    <row r="68" spans="1:13" ht="30">
      <c r="A68" s="588">
        <v>61</v>
      </c>
      <c r="B68" s="109"/>
      <c r="C68" s="178">
        <v>13</v>
      </c>
      <c r="D68" s="178" t="s">
        <v>223</v>
      </c>
      <c r="E68" s="111" t="s">
        <v>222</v>
      </c>
      <c r="F68" s="112" t="s">
        <v>86</v>
      </c>
      <c r="G68" s="143"/>
      <c r="H68" s="114"/>
      <c r="I68" s="115"/>
      <c r="J68" s="115"/>
      <c r="K68" s="115"/>
      <c r="L68" s="116"/>
      <c r="M68" s="86"/>
    </row>
    <row r="69" spans="1:13" s="255" customFormat="1">
      <c r="A69" s="182">
        <v>62</v>
      </c>
      <c r="B69" s="246"/>
      <c r="C69" s="247"/>
      <c r="D69" s="247"/>
      <c r="E69" s="248" t="s">
        <v>136</v>
      </c>
      <c r="F69" s="249"/>
      <c r="G69" s="245">
        <f>SUM(H69:L69)</f>
        <v>0</v>
      </c>
      <c r="H69" s="250"/>
      <c r="I69" s="251"/>
      <c r="J69" s="252"/>
      <c r="K69" s="251"/>
      <c r="L69" s="253"/>
      <c r="M69" s="254"/>
    </row>
    <row r="70" spans="1:13">
      <c r="A70" s="588">
        <v>63</v>
      </c>
      <c r="B70" s="664"/>
      <c r="C70" s="665"/>
      <c r="D70" s="665"/>
      <c r="E70" s="666" t="s">
        <v>176</v>
      </c>
      <c r="F70" s="667"/>
      <c r="G70" s="668">
        <f>SUM(H70:L70)</f>
        <v>930</v>
      </c>
      <c r="H70" s="669"/>
      <c r="I70" s="670"/>
      <c r="J70" s="671"/>
      <c r="K70" s="670">
        <v>930</v>
      </c>
      <c r="L70" s="672"/>
      <c r="M70" s="86"/>
    </row>
    <row r="71" spans="1:13" s="266" customFormat="1">
      <c r="A71" s="182">
        <v>64</v>
      </c>
      <c r="B71" s="256"/>
      <c r="C71" s="257"/>
      <c r="D71" s="257"/>
      <c r="E71" s="258" t="s">
        <v>259</v>
      </c>
      <c r="F71" s="259"/>
      <c r="G71" s="260">
        <f>SUM(H71:L71)</f>
        <v>425</v>
      </c>
      <c r="H71" s="261"/>
      <c r="I71" s="262"/>
      <c r="J71" s="263"/>
      <c r="K71" s="262">
        <v>425</v>
      </c>
      <c r="L71" s="264"/>
      <c r="M71" s="265"/>
    </row>
    <row r="72" spans="1:13" s="88" customFormat="1">
      <c r="A72" s="588">
        <v>65</v>
      </c>
      <c r="B72" s="267"/>
      <c r="C72" s="268"/>
      <c r="D72" s="268"/>
      <c r="E72" s="269" t="s">
        <v>251</v>
      </c>
      <c r="F72" s="270"/>
      <c r="G72" s="244">
        <f>SUM(H72:L72)</f>
        <v>1355</v>
      </c>
      <c r="H72" s="271">
        <f>SUM(H70:H71)</f>
        <v>0</v>
      </c>
      <c r="I72" s="272">
        <f>SUM(I70:I71)</f>
        <v>0</v>
      </c>
      <c r="J72" s="273">
        <f>SUM(J70:J71)</f>
        <v>0</v>
      </c>
      <c r="K72" s="272">
        <f>SUM(K70:K71)</f>
        <v>1355</v>
      </c>
      <c r="L72" s="274">
        <f>SUM(L70:L71)</f>
        <v>0</v>
      </c>
      <c r="M72" s="135"/>
    </row>
    <row r="73" spans="1:13" ht="30">
      <c r="A73" s="182">
        <v>66</v>
      </c>
      <c r="B73" s="109"/>
      <c r="C73" s="110">
        <v>14</v>
      </c>
      <c r="D73" s="110"/>
      <c r="E73" s="111" t="s">
        <v>257</v>
      </c>
      <c r="F73" s="112" t="s">
        <v>86</v>
      </c>
      <c r="G73" s="143"/>
      <c r="H73" s="114"/>
      <c r="I73" s="115"/>
      <c r="J73" s="115"/>
      <c r="K73" s="115"/>
      <c r="L73" s="116"/>
      <c r="M73" s="86"/>
    </row>
    <row r="74" spans="1:13" s="255" customFormat="1">
      <c r="A74" s="588">
        <v>67</v>
      </c>
      <c r="B74" s="246"/>
      <c r="C74" s="247"/>
      <c r="D74" s="247"/>
      <c r="E74" s="248" t="s">
        <v>136</v>
      </c>
      <c r="F74" s="249"/>
      <c r="G74" s="245"/>
      <c r="H74" s="250"/>
      <c r="I74" s="251"/>
      <c r="J74" s="252"/>
      <c r="K74" s="251"/>
      <c r="L74" s="253"/>
      <c r="M74" s="254"/>
    </row>
    <row r="75" spans="1:13">
      <c r="A75" s="182">
        <v>68</v>
      </c>
      <c r="B75" s="664"/>
      <c r="C75" s="665"/>
      <c r="D75" s="665"/>
      <c r="E75" s="666" t="s">
        <v>176</v>
      </c>
      <c r="F75" s="667"/>
      <c r="G75" s="668"/>
      <c r="H75" s="669"/>
      <c r="I75" s="670"/>
      <c r="J75" s="671"/>
      <c r="K75" s="670"/>
      <c r="L75" s="672"/>
      <c r="M75" s="86"/>
    </row>
    <row r="76" spans="1:13" s="266" customFormat="1">
      <c r="A76" s="588">
        <v>69</v>
      </c>
      <c r="B76" s="256"/>
      <c r="C76" s="257"/>
      <c r="D76" s="257"/>
      <c r="E76" s="258" t="s">
        <v>230</v>
      </c>
      <c r="F76" s="259"/>
      <c r="G76" s="260">
        <f>SUM(H76:L76)</f>
        <v>3500</v>
      </c>
      <c r="H76" s="261"/>
      <c r="I76" s="262"/>
      <c r="J76" s="263"/>
      <c r="K76" s="262"/>
      <c r="L76" s="264">
        <v>3500</v>
      </c>
      <c r="M76" s="265"/>
    </row>
    <row r="77" spans="1:13" s="266" customFormat="1">
      <c r="A77" s="182">
        <v>70</v>
      </c>
      <c r="B77" s="256"/>
      <c r="C77" s="257"/>
      <c r="D77" s="257"/>
      <c r="E77" s="258" t="s">
        <v>258</v>
      </c>
      <c r="F77" s="259"/>
      <c r="G77" s="260">
        <f>SUM(H77:L77)</f>
        <v>1538</v>
      </c>
      <c r="H77" s="261"/>
      <c r="I77" s="262"/>
      <c r="J77" s="263"/>
      <c r="K77" s="262"/>
      <c r="L77" s="264">
        <v>1538</v>
      </c>
      <c r="M77" s="265"/>
    </row>
    <row r="78" spans="1:13" s="88" customFormat="1">
      <c r="A78" s="588">
        <v>71</v>
      </c>
      <c r="B78" s="267"/>
      <c r="C78" s="268"/>
      <c r="D78" s="268"/>
      <c r="E78" s="269" t="s">
        <v>251</v>
      </c>
      <c r="F78" s="270"/>
      <c r="G78" s="244">
        <f>SUM(H78:L78)</f>
        <v>5038</v>
      </c>
      <c r="H78" s="271">
        <f>SUM(H75:H77)</f>
        <v>0</v>
      </c>
      <c r="I78" s="272">
        <f>SUM(I75:I77)</f>
        <v>0</v>
      </c>
      <c r="J78" s="273">
        <f>SUM(J75:J77)</f>
        <v>0</v>
      </c>
      <c r="K78" s="272">
        <f>SUM(K75:K77)</f>
        <v>0</v>
      </c>
      <c r="L78" s="274">
        <f>SUM(L75:L77)</f>
        <v>5038</v>
      </c>
      <c r="M78" s="135"/>
    </row>
    <row r="79" spans="1:13" ht="22.5" customHeight="1">
      <c r="A79" s="182">
        <v>72</v>
      </c>
      <c r="B79" s="109"/>
      <c r="C79" s="110">
        <v>15</v>
      </c>
      <c r="D79" s="110"/>
      <c r="E79" s="111" t="s">
        <v>241</v>
      </c>
      <c r="F79" s="112" t="s">
        <v>86</v>
      </c>
      <c r="G79" s="143"/>
      <c r="H79" s="114"/>
      <c r="I79" s="115"/>
      <c r="J79" s="115"/>
      <c r="K79" s="115"/>
      <c r="L79" s="116"/>
      <c r="M79" s="86"/>
    </row>
    <row r="80" spans="1:13" s="255" customFormat="1">
      <c r="A80" s="588">
        <v>73</v>
      </c>
      <c r="B80" s="246"/>
      <c r="C80" s="247"/>
      <c r="D80" s="247"/>
      <c r="E80" s="248" t="s">
        <v>136</v>
      </c>
      <c r="F80" s="249"/>
      <c r="G80" s="245">
        <f>SUM(H80:L80)</f>
        <v>4750</v>
      </c>
      <c r="H80" s="250"/>
      <c r="I80" s="251"/>
      <c r="J80" s="252"/>
      <c r="K80" s="251"/>
      <c r="L80" s="253">
        <v>4750</v>
      </c>
      <c r="M80" s="254"/>
    </row>
    <row r="81" spans="1:13">
      <c r="A81" s="182">
        <v>74</v>
      </c>
      <c r="B81" s="664"/>
      <c r="C81" s="665"/>
      <c r="D81" s="665"/>
      <c r="E81" s="666" t="s">
        <v>176</v>
      </c>
      <c r="F81" s="667"/>
      <c r="G81" s="668">
        <f>SUM(H81:L81)</f>
        <v>4150</v>
      </c>
      <c r="H81" s="669"/>
      <c r="I81" s="670"/>
      <c r="J81" s="671"/>
      <c r="K81" s="670"/>
      <c r="L81" s="672">
        <v>4150</v>
      </c>
      <c r="M81" s="86"/>
    </row>
    <row r="82" spans="1:13" s="266" customFormat="1">
      <c r="A82" s="588">
        <v>75</v>
      </c>
      <c r="B82" s="256"/>
      <c r="C82" s="257"/>
      <c r="D82" s="257"/>
      <c r="E82" s="258" t="s">
        <v>230</v>
      </c>
      <c r="F82" s="259"/>
      <c r="G82" s="260">
        <f>SUM(H82:L82)</f>
        <v>-3500</v>
      </c>
      <c r="H82" s="261"/>
      <c r="I82" s="262"/>
      <c r="J82" s="263"/>
      <c r="K82" s="262"/>
      <c r="L82" s="264">
        <v>-3500</v>
      </c>
      <c r="M82" s="265"/>
    </row>
    <row r="83" spans="1:13" s="88" customFormat="1">
      <c r="A83" s="182">
        <v>76</v>
      </c>
      <c r="B83" s="267"/>
      <c r="C83" s="268"/>
      <c r="D83" s="268"/>
      <c r="E83" s="269" t="s">
        <v>251</v>
      </c>
      <c r="F83" s="270"/>
      <c r="G83" s="244">
        <f>SUM(H83:L83)</f>
        <v>650</v>
      </c>
      <c r="H83" s="271">
        <f>SUM(H81:H82)</f>
        <v>0</v>
      </c>
      <c r="I83" s="272">
        <f>SUM(I81:I82)</f>
        <v>0</v>
      </c>
      <c r="J83" s="273">
        <f>SUM(J81:J82)</f>
        <v>0</v>
      </c>
      <c r="K83" s="272">
        <f>SUM(K81:K82)</f>
        <v>0</v>
      </c>
      <c r="L83" s="274">
        <f>SUM(L81:L82)</f>
        <v>650</v>
      </c>
      <c r="M83" s="135"/>
    </row>
    <row r="84" spans="1:13" ht="22.5" customHeight="1">
      <c r="A84" s="588">
        <v>77</v>
      </c>
      <c r="B84" s="109"/>
      <c r="C84" s="110">
        <v>16</v>
      </c>
      <c r="D84" s="110"/>
      <c r="E84" s="111" t="s">
        <v>242</v>
      </c>
      <c r="F84" s="112" t="s">
        <v>86</v>
      </c>
      <c r="G84" s="143"/>
      <c r="H84" s="114"/>
      <c r="I84" s="115"/>
      <c r="J84" s="115"/>
      <c r="K84" s="115"/>
      <c r="L84" s="116"/>
      <c r="M84" s="86"/>
    </row>
    <row r="85" spans="1:13" s="255" customFormat="1">
      <c r="A85" s="182">
        <v>78</v>
      </c>
      <c r="B85" s="246"/>
      <c r="C85" s="247"/>
      <c r="D85" s="247"/>
      <c r="E85" s="248" t="s">
        <v>136</v>
      </c>
      <c r="F85" s="249"/>
      <c r="G85" s="245">
        <f>SUM(H85:L85)</f>
        <v>1190</v>
      </c>
      <c r="H85" s="250"/>
      <c r="I85" s="251"/>
      <c r="J85" s="252"/>
      <c r="K85" s="251"/>
      <c r="L85" s="253">
        <v>1190</v>
      </c>
      <c r="M85" s="254"/>
    </row>
    <row r="86" spans="1:13">
      <c r="A86" s="588">
        <v>79</v>
      </c>
      <c r="B86" s="664"/>
      <c r="C86" s="665"/>
      <c r="D86" s="665"/>
      <c r="E86" s="666" t="s">
        <v>176</v>
      </c>
      <c r="F86" s="667"/>
      <c r="G86" s="668">
        <f>SUM(H86:L86)</f>
        <v>860</v>
      </c>
      <c r="H86" s="669"/>
      <c r="I86" s="670"/>
      <c r="J86" s="671"/>
      <c r="K86" s="670"/>
      <c r="L86" s="672">
        <v>860</v>
      </c>
      <c r="M86" s="86"/>
    </row>
    <row r="87" spans="1:13" s="266" customFormat="1">
      <c r="A87" s="182">
        <v>80</v>
      </c>
      <c r="B87" s="256"/>
      <c r="C87" s="257"/>
      <c r="D87" s="257"/>
      <c r="E87" s="258" t="s">
        <v>259</v>
      </c>
      <c r="F87" s="259"/>
      <c r="G87" s="260">
        <f>SUM(H87:L87)</f>
        <v>-425</v>
      </c>
      <c r="H87" s="261"/>
      <c r="I87" s="262"/>
      <c r="J87" s="263"/>
      <c r="K87" s="262"/>
      <c r="L87" s="264">
        <v>-425</v>
      </c>
      <c r="M87" s="265"/>
    </row>
    <row r="88" spans="1:13" s="88" customFormat="1" ht="15.75" thickBot="1">
      <c r="A88" s="588">
        <v>81</v>
      </c>
      <c r="B88" s="267"/>
      <c r="C88" s="268"/>
      <c r="D88" s="268"/>
      <c r="E88" s="269" t="s">
        <v>251</v>
      </c>
      <c r="F88" s="270"/>
      <c r="G88" s="244">
        <f>SUM(H88:L88)</f>
        <v>435</v>
      </c>
      <c r="H88" s="271">
        <f>SUM(H86:H87)</f>
        <v>0</v>
      </c>
      <c r="I88" s="272">
        <f>SUM(I86:I87)</f>
        <v>0</v>
      </c>
      <c r="J88" s="273">
        <f>SUM(J86:J87)</f>
        <v>0</v>
      </c>
      <c r="K88" s="272">
        <f>SUM(K86:K87)</f>
        <v>0</v>
      </c>
      <c r="L88" s="274">
        <f>SUM(L86:L87)</f>
        <v>435</v>
      </c>
      <c r="M88" s="135"/>
    </row>
    <row r="89" spans="1:13" s="91" customFormat="1" ht="30" customHeight="1">
      <c r="A89" s="182">
        <v>82</v>
      </c>
      <c r="B89" s="101"/>
      <c r="C89" s="102"/>
      <c r="D89" s="102"/>
      <c r="E89" s="583" t="s">
        <v>0</v>
      </c>
      <c r="F89" s="122"/>
      <c r="G89" s="584"/>
      <c r="H89" s="585"/>
      <c r="I89" s="586"/>
      <c r="J89" s="586"/>
      <c r="K89" s="586"/>
      <c r="L89" s="587"/>
      <c r="M89" s="553"/>
    </row>
    <row r="90" spans="1:13" s="255" customFormat="1">
      <c r="A90" s="588">
        <v>83</v>
      </c>
      <c r="B90" s="246"/>
      <c r="C90" s="247"/>
      <c r="D90" s="247"/>
      <c r="E90" s="248" t="s">
        <v>136</v>
      </c>
      <c r="F90" s="249"/>
      <c r="G90" s="245">
        <f>SUM(H90:L90)</f>
        <v>24490</v>
      </c>
      <c r="H90" s="250">
        <f t="shared" ref="H90:L91" si="0">SUM(H9,H14,H19,H24,H29,H34,H39,H44,H49,H54,H59,H64,H69,H85,H80,H74)</f>
        <v>6214</v>
      </c>
      <c r="I90" s="251">
        <f t="shared" si="0"/>
        <v>1574</v>
      </c>
      <c r="J90" s="252">
        <f t="shared" si="0"/>
        <v>10762</v>
      </c>
      <c r="K90" s="251">
        <f t="shared" si="0"/>
        <v>0</v>
      </c>
      <c r="L90" s="253">
        <f t="shared" si="0"/>
        <v>5940</v>
      </c>
      <c r="M90" s="254"/>
    </row>
    <row r="91" spans="1:13">
      <c r="A91" s="182">
        <v>84</v>
      </c>
      <c r="B91" s="664"/>
      <c r="C91" s="665"/>
      <c r="D91" s="665"/>
      <c r="E91" s="666" t="s">
        <v>176</v>
      </c>
      <c r="F91" s="667"/>
      <c r="G91" s="668">
        <f>SUM(H91:L91)</f>
        <v>26107</v>
      </c>
      <c r="H91" s="669">
        <f t="shared" si="0"/>
        <v>7742</v>
      </c>
      <c r="I91" s="670">
        <f t="shared" si="0"/>
        <v>1663</v>
      </c>
      <c r="J91" s="671">
        <f t="shared" si="0"/>
        <v>10762</v>
      </c>
      <c r="K91" s="670">
        <f t="shared" si="0"/>
        <v>930</v>
      </c>
      <c r="L91" s="672">
        <f t="shared" si="0"/>
        <v>5010</v>
      </c>
      <c r="M91" s="86"/>
    </row>
    <row r="92" spans="1:13" s="266" customFormat="1">
      <c r="A92" s="588">
        <v>85</v>
      </c>
      <c r="B92" s="256"/>
      <c r="C92" s="257"/>
      <c r="D92" s="257"/>
      <c r="E92" s="258" t="s">
        <v>175</v>
      </c>
      <c r="F92" s="259"/>
      <c r="G92" s="260">
        <f>SUM(H92:L92)</f>
        <v>1928</v>
      </c>
      <c r="H92" s="261">
        <f>SUM(H11:H11,H16,H21,H26,H31,H36,H41,H46,H51,H56,H61,H66,H71,H87,H82,H76:H77)</f>
        <v>228</v>
      </c>
      <c r="I92" s="262">
        <f>SUM(I11:I11,I16,I21,I26,I31,I36,I41,I46,I51,I56,I61,I66,I71,I87,I82,I76:I77)</f>
        <v>31</v>
      </c>
      <c r="J92" s="263">
        <f>SUM(J11:J11,J16,J21,J26,J31,J36,J41,J46,J51,J56,J61,J66,J71,J87,J82,J76:J77)</f>
        <v>131</v>
      </c>
      <c r="K92" s="262">
        <f>SUM(K11:K11,K16,K21,K26,K31,K36,K41,K46,K51,K56,K61,K66,K71,K87,K82,K76:K77)</f>
        <v>425</v>
      </c>
      <c r="L92" s="264">
        <f>SUM(L11:L11,L16,L21,L26,L31,L36,L41,L46,L51,L56,L61,L66,L71,L87,L82,L76:L77)</f>
        <v>1113</v>
      </c>
      <c r="M92" s="265"/>
    </row>
    <row r="93" spans="1:13" s="88" customFormat="1" ht="15.75" thickBot="1">
      <c r="A93" s="182">
        <v>86</v>
      </c>
      <c r="B93" s="267"/>
      <c r="C93" s="268"/>
      <c r="D93" s="268"/>
      <c r="E93" s="269" t="s">
        <v>251</v>
      </c>
      <c r="F93" s="270"/>
      <c r="G93" s="244">
        <f>SUM(H93:L93)</f>
        <v>28035</v>
      </c>
      <c r="H93" s="271">
        <f>SUM(H12,H17,H22,H27,H32,H42,H47,H52,H57,H62,H67,H72,H88,H37,H83,H78)</f>
        <v>7970</v>
      </c>
      <c r="I93" s="272">
        <f>SUM(I12,I17,I22,I27,I32,I42,I47,I52,I57,I62,I67,I72,I88,I37,I83,I78)</f>
        <v>1694</v>
      </c>
      <c r="J93" s="273">
        <f>SUM(J12,J17,J22,J27,J32,J42,J47,J52,J57,J62,J67,J72,J88,J37,J83,J78)</f>
        <v>10893</v>
      </c>
      <c r="K93" s="272">
        <f>SUM(K12,K17,K22,K27,K32,K42,K47,K52,K57,K62,K67,K72,K88,K37,K83,K78)</f>
        <v>1355</v>
      </c>
      <c r="L93" s="274">
        <f>SUM(L12,L17,L22,L27,L32,L42,L47,L52,L57,L62,L67,L72,L88,L37,L83,L78)</f>
        <v>6123</v>
      </c>
      <c r="M93" s="135"/>
    </row>
    <row r="94" spans="1:13" ht="30" customHeight="1">
      <c r="A94" s="588">
        <v>87</v>
      </c>
      <c r="B94" s="123"/>
      <c r="C94" s="124"/>
      <c r="D94" s="124"/>
      <c r="E94" s="124" t="s">
        <v>120</v>
      </c>
      <c r="F94" s="125"/>
      <c r="G94" s="144"/>
      <c r="H94" s="145"/>
      <c r="I94" s="146"/>
      <c r="J94" s="146"/>
      <c r="K94" s="146"/>
      <c r="L94" s="147"/>
      <c r="M94" s="11"/>
    </row>
    <row r="95" spans="1:13" s="255" customFormat="1">
      <c r="A95" s="182">
        <v>88</v>
      </c>
      <c r="B95" s="246"/>
      <c r="C95" s="247"/>
      <c r="D95" s="247"/>
      <c r="E95" s="248" t="s">
        <v>136</v>
      </c>
      <c r="F95" s="249"/>
      <c r="G95" s="245">
        <f>SUM(H95:L95)</f>
        <v>24490</v>
      </c>
      <c r="H95" s="250">
        <f t="shared" ref="H95:L98" si="1">+H90-H100-H105</f>
        <v>6214</v>
      </c>
      <c r="I95" s="251">
        <f t="shared" si="1"/>
        <v>1574</v>
      </c>
      <c r="J95" s="252">
        <f t="shared" si="1"/>
        <v>10762</v>
      </c>
      <c r="K95" s="251">
        <f t="shared" si="1"/>
        <v>0</v>
      </c>
      <c r="L95" s="253">
        <f t="shared" si="1"/>
        <v>5940</v>
      </c>
      <c r="M95" s="254"/>
    </row>
    <row r="96" spans="1:13">
      <c r="A96" s="588">
        <v>89</v>
      </c>
      <c r="B96" s="664"/>
      <c r="C96" s="665"/>
      <c r="D96" s="665"/>
      <c r="E96" s="666" t="s">
        <v>176</v>
      </c>
      <c r="F96" s="667"/>
      <c r="G96" s="668">
        <f>SUM(H96:L96)</f>
        <v>26107</v>
      </c>
      <c r="H96" s="669">
        <f t="shared" si="1"/>
        <v>7742</v>
      </c>
      <c r="I96" s="670">
        <f t="shared" si="1"/>
        <v>1663</v>
      </c>
      <c r="J96" s="671">
        <f t="shared" si="1"/>
        <v>10762</v>
      </c>
      <c r="K96" s="670">
        <f t="shared" si="1"/>
        <v>930</v>
      </c>
      <c r="L96" s="672">
        <f t="shared" si="1"/>
        <v>5010</v>
      </c>
      <c r="M96" s="86"/>
    </row>
    <row r="97" spans="1:13" s="266" customFormat="1">
      <c r="A97" s="182">
        <v>90</v>
      </c>
      <c r="B97" s="256"/>
      <c r="C97" s="257"/>
      <c r="D97" s="257"/>
      <c r="E97" s="258" t="s">
        <v>175</v>
      </c>
      <c r="F97" s="259"/>
      <c r="G97" s="260">
        <f>SUM(H97:L97)</f>
        <v>1928</v>
      </c>
      <c r="H97" s="261">
        <f t="shared" si="1"/>
        <v>228</v>
      </c>
      <c r="I97" s="262">
        <f t="shared" si="1"/>
        <v>31</v>
      </c>
      <c r="J97" s="263">
        <f t="shared" si="1"/>
        <v>131</v>
      </c>
      <c r="K97" s="262">
        <f t="shared" si="1"/>
        <v>425</v>
      </c>
      <c r="L97" s="264">
        <f t="shared" si="1"/>
        <v>1113</v>
      </c>
      <c r="M97" s="265"/>
    </row>
    <row r="98" spans="1:13" s="88" customFormat="1">
      <c r="A98" s="588">
        <v>91</v>
      </c>
      <c r="B98" s="267"/>
      <c r="C98" s="268"/>
      <c r="D98" s="268"/>
      <c r="E98" s="269" t="s">
        <v>251</v>
      </c>
      <c r="F98" s="270"/>
      <c r="G98" s="244">
        <f>SUM(H98:L98)</f>
        <v>28035</v>
      </c>
      <c r="H98" s="271">
        <f t="shared" si="1"/>
        <v>7970</v>
      </c>
      <c r="I98" s="272">
        <f t="shared" si="1"/>
        <v>1694</v>
      </c>
      <c r="J98" s="273">
        <f t="shared" si="1"/>
        <v>10893</v>
      </c>
      <c r="K98" s="272">
        <f t="shared" si="1"/>
        <v>1355</v>
      </c>
      <c r="L98" s="274">
        <f t="shared" si="1"/>
        <v>6123</v>
      </c>
      <c r="M98" s="135"/>
    </row>
    <row r="99" spans="1:13" ht="30" customHeight="1">
      <c r="A99" s="182">
        <v>92</v>
      </c>
      <c r="B99" s="126"/>
      <c r="C99" s="127"/>
      <c r="D99" s="127"/>
      <c r="E99" s="127" t="s">
        <v>121</v>
      </c>
      <c r="F99" s="128"/>
      <c r="G99" s="148"/>
      <c r="H99" s="149"/>
      <c r="I99" s="150"/>
      <c r="J99" s="150"/>
      <c r="K99" s="150"/>
      <c r="L99" s="151"/>
      <c r="M99" s="11"/>
    </row>
    <row r="100" spans="1:13" s="255" customFormat="1">
      <c r="A100" s="588">
        <v>93</v>
      </c>
      <c r="B100" s="246"/>
      <c r="C100" s="247"/>
      <c r="D100" s="247"/>
      <c r="E100" s="248" t="s">
        <v>136</v>
      </c>
      <c r="F100" s="249"/>
      <c r="G100" s="245">
        <f>SUM(H100:L100)</f>
        <v>0</v>
      </c>
      <c r="H100" s="250"/>
      <c r="I100" s="251"/>
      <c r="J100" s="252"/>
      <c r="K100" s="251"/>
      <c r="L100" s="253"/>
      <c r="M100" s="254"/>
    </row>
    <row r="101" spans="1:13">
      <c r="A101" s="182">
        <v>94</v>
      </c>
      <c r="B101" s="664"/>
      <c r="C101" s="665"/>
      <c r="D101" s="665"/>
      <c r="E101" s="666" t="s">
        <v>176</v>
      </c>
      <c r="F101" s="667"/>
      <c r="G101" s="668">
        <f>SUM(H101:L101)</f>
        <v>0</v>
      </c>
      <c r="H101" s="669"/>
      <c r="I101" s="670"/>
      <c r="J101" s="671"/>
      <c r="K101" s="670"/>
      <c r="L101" s="672"/>
      <c r="M101" s="86"/>
    </row>
    <row r="102" spans="1:13" s="266" customFormat="1">
      <c r="A102" s="588">
        <v>95</v>
      </c>
      <c r="B102" s="256"/>
      <c r="C102" s="257"/>
      <c r="D102" s="257"/>
      <c r="E102" s="258" t="s">
        <v>175</v>
      </c>
      <c r="F102" s="259"/>
      <c r="G102" s="260">
        <f>SUM(H102:L102)</f>
        <v>0</v>
      </c>
      <c r="H102" s="261"/>
      <c r="I102" s="262"/>
      <c r="J102" s="263"/>
      <c r="K102" s="262"/>
      <c r="L102" s="264"/>
      <c r="M102" s="265"/>
    </row>
    <row r="103" spans="1:13" s="88" customFormat="1">
      <c r="A103" s="182">
        <v>96</v>
      </c>
      <c r="B103" s="267"/>
      <c r="C103" s="268"/>
      <c r="D103" s="268"/>
      <c r="E103" s="269" t="s">
        <v>251</v>
      </c>
      <c r="F103" s="270"/>
      <c r="G103" s="244">
        <f>SUM(H103:L103)</f>
        <v>0</v>
      </c>
      <c r="H103" s="271"/>
      <c r="I103" s="272"/>
      <c r="J103" s="273"/>
      <c r="K103" s="272"/>
      <c r="L103" s="274"/>
      <c r="M103" s="135"/>
    </row>
    <row r="104" spans="1:13" ht="30" customHeight="1">
      <c r="A104" s="588">
        <v>97</v>
      </c>
      <c r="B104" s="275"/>
      <c r="C104" s="276"/>
      <c r="D104" s="276"/>
      <c r="E104" s="276" t="s">
        <v>142</v>
      </c>
      <c r="F104" s="277"/>
      <c r="G104" s="278"/>
      <c r="H104" s="279"/>
      <c r="I104" s="280"/>
      <c r="J104" s="280"/>
      <c r="K104" s="280"/>
      <c r="L104" s="281"/>
      <c r="M104" s="83"/>
    </row>
    <row r="105" spans="1:13" s="255" customFormat="1">
      <c r="A105" s="182">
        <v>98</v>
      </c>
      <c r="B105" s="282"/>
      <c r="C105" s="283"/>
      <c r="D105" s="283"/>
      <c r="E105" s="284" t="s">
        <v>136</v>
      </c>
      <c r="F105" s="285"/>
      <c r="G105" s="286">
        <f>SUM(H105:L105)</f>
        <v>0</v>
      </c>
      <c r="H105" s="287"/>
      <c r="I105" s="288"/>
      <c r="J105" s="289"/>
      <c r="K105" s="288"/>
      <c r="L105" s="290"/>
      <c r="M105" s="254"/>
    </row>
    <row r="106" spans="1:13">
      <c r="A106" s="588">
        <v>99</v>
      </c>
      <c r="B106" s="664"/>
      <c r="C106" s="665"/>
      <c r="D106" s="665"/>
      <c r="E106" s="666" t="s">
        <v>176</v>
      </c>
      <c r="F106" s="667"/>
      <c r="G106" s="668">
        <f>SUM(H106:L106)</f>
        <v>0</v>
      </c>
      <c r="H106" s="669"/>
      <c r="I106" s="670"/>
      <c r="J106" s="671"/>
      <c r="K106" s="670"/>
      <c r="L106" s="672"/>
      <c r="M106" s="86"/>
    </row>
    <row r="107" spans="1:13" s="266" customFormat="1">
      <c r="A107" s="182">
        <v>100</v>
      </c>
      <c r="B107" s="256"/>
      <c r="C107" s="257"/>
      <c r="D107" s="257"/>
      <c r="E107" s="258" t="s">
        <v>175</v>
      </c>
      <c r="F107" s="259"/>
      <c r="G107" s="260">
        <f>SUM(H107:L107)</f>
        <v>0</v>
      </c>
      <c r="H107" s="261"/>
      <c r="I107" s="262"/>
      <c r="J107" s="263"/>
      <c r="K107" s="262"/>
      <c r="L107" s="264"/>
      <c r="M107" s="265"/>
    </row>
    <row r="108" spans="1:13" s="88" customFormat="1" ht="15.75" thickBot="1">
      <c r="A108" s="588">
        <v>101</v>
      </c>
      <c r="B108" s="291"/>
      <c r="C108" s="292"/>
      <c r="D108" s="292"/>
      <c r="E108" s="293" t="s">
        <v>251</v>
      </c>
      <c r="F108" s="294"/>
      <c r="G108" s="295">
        <f>SUM(H108:L108)</f>
        <v>0</v>
      </c>
      <c r="H108" s="296"/>
      <c r="I108" s="297"/>
      <c r="J108" s="298"/>
      <c r="K108" s="297"/>
      <c r="L108" s="299"/>
      <c r="M108" s="135"/>
    </row>
    <row r="109" spans="1:13">
      <c r="A109" s="183"/>
      <c r="B109" s="129" t="s">
        <v>110</v>
      </c>
      <c r="C109" s="12"/>
      <c r="D109" s="12"/>
      <c r="E109" s="130"/>
      <c r="F109" s="12"/>
      <c r="G109" s="80"/>
      <c r="H109" s="9"/>
      <c r="I109" s="9"/>
      <c r="J109" s="9"/>
      <c r="K109" s="9"/>
      <c r="L109" s="9"/>
      <c r="M109" s="9"/>
    </row>
    <row r="110" spans="1:13">
      <c r="A110" s="183"/>
      <c r="B110" s="129" t="s">
        <v>111</v>
      </c>
      <c r="C110" s="12"/>
      <c r="D110" s="12"/>
      <c r="E110" s="130"/>
      <c r="F110" s="12"/>
      <c r="G110" s="80"/>
      <c r="H110" s="9"/>
      <c r="I110" s="9"/>
      <c r="J110" s="9"/>
      <c r="K110" s="9"/>
      <c r="L110" s="9"/>
      <c r="M110" s="9"/>
    </row>
    <row r="111" spans="1:13">
      <c r="A111" s="183"/>
      <c r="B111" s="129" t="s">
        <v>112</v>
      </c>
      <c r="C111" s="12"/>
      <c r="D111" s="12"/>
      <c r="E111" s="130"/>
      <c r="F111" s="12"/>
      <c r="G111" s="80"/>
      <c r="H111" s="9"/>
      <c r="I111" s="9"/>
      <c r="J111" s="9"/>
      <c r="K111" s="9"/>
      <c r="L111" s="9"/>
      <c r="M111" s="9"/>
    </row>
    <row r="112" spans="1:13">
      <c r="A112" s="183"/>
      <c r="B112" s="87" t="s">
        <v>123</v>
      </c>
    </row>
    <row r="113" spans="5:12">
      <c r="G113" s="132">
        <f t="shared" ref="G113:L113" si="2">+G90-G95-G100-G105</f>
        <v>0</v>
      </c>
      <c r="H113" s="132">
        <f t="shared" si="2"/>
        <v>0</v>
      </c>
      <c r="I113" s="132">
        <f t="shared" si="2"/>
        <v>0</v>
      </c>
      <c r="J113" s="132">
        <f t="shared" si="2"/>
        <v>0</v>
      </c>
      <c r="K113" s="132">
        <f t="shared" si="2"/>
        <v>0</v>
      </c>
      <c r="L113" s="132">
        <f t="shared" si="2"/>
        <v>0</v>
      </c>
    </row>
    <row r="114" spans="5:12">
      <c r="G114" s="132">
        <f t="shared" ref="G114:L114" si="3">+G92-G97-G102-G107</f>
        <v>0</v>
      </c>
      <c r="H114" s="132">
        <f t="shared" si="3"/>
        <v>0</v>
      </c>
      <c r="I114" s="132">
        <f t="shared" si="3"/>
        <v>0</v>
      </c>
      <c r="J114" s="132">
        <f t="shared" si="3"/>
        <v>0</v>
      </c>
      <c r="K114" s="132">
        <f t="shared" si="3"/>
        <v>0</v>
      </c>
      <c r="L114" s="132">
        <f t="shared" si="3"/>
        <v>0</v>
      </c>
    </row>
    <row r="115" spans="5:12">
      <c r="G115" s="132">
        <f t="shared" ref="G115:L115" si="4">+G93-G98-G103-G108</f>
        <v>0</v>
      </c>
      <c r="H115" s="132">
        <f t="shared" si="4"/>
        <v>0</v>
      </c>
      <c r="I115" s="132">
        <f t="shared" si="4"/>
        <v>0</v>
      </c>
      <c r="J115" s="132">
        <f t="shared" si="4"/>
        <v>0</v>
      </c>
      <c r="K115" s="132">
        <f t="shared" si="4"/>
        <v>0</v>
      </c>
      <c r="L115" s="132">
        <f t="shared" si="4"/>
        <v>0</v>
      </c>
    </row>
    <row r="116" spans="5:12">
      <c r="E116" s="133"/>
      <c r="F116" s="134"/>
    </row>
    <row r="117" spans="5:12">
      <c r="E117" s="133"/>
      <c r="F117" s="134"/>
    </row>
    <row r="118" spans="5:12">
      <c r="E118" s="136"/>
      <c r="F118" s="134"/>
      <c r="G118" s="100"/>
    </row>
    <row r="119" spans="5:12">
      <c r="E119" s="136"/>
      <c r="F119" s="134"/>
      <c r="G119" s="100"/>
    </row>
    <row r="120" spans="5:12">
      <c r="E120" s="136"/>
      <c r="F120" s="134"/>
      <c r="G120" s="100"/>
    </row>
    <row r="121" spans="5:12">
      <c r="E121" s="138"/>
      <c r="F121" s="97"/>
    </row>
    <row r="122" spans="5:12">
      <c r="E122" s="138"/>
      <c r="F122" s="97"/>
    </row>
    <row r="123" spans="5:12">
      <c r="E123" s="138"/>
      <c r="F123" s="97"/>
    </row>
    <row r="124" spans="5:12">
      <c r="E124" s="138"/>
      <c r="F124" s="97"/>
    </row>
    <row r="125" spans="5:12">
      <c r="E125" s="138"/>
      <c r="F125" s="97"/>
    </row>
    <row r="126" spans="5:12">
      <c r="E126" s="139"/>
      <c r="F126" s="137"/>
    </row>
    <row r="127" spans="5:12">
      <c r="E127" s="139"/>
      <c r="F127" s="137"/>
    </row>
    <row r="128" spans="5:12">
      <c r="E128" s="138"/>
      <c r="F128" s="97"/>
    </row>
    <row r="129" spans="1:13">
      <c r="E129" s="138"/>
      <c r="F129" s="97"/>
    </row>
    <row r="130" spans="1:13">
      <c r="E130" s="138"/>
      <c r="F130" s="97"/>
    </row>
    <row r="131" spans="1:13">
      <c r="E131" s="138"/>
      <c r="F131" s="97"/>
    </row>
    <row r="132" spans="1:13" s="132" customFormat="1">
      <c r="A132" s="91"/>
      <c r="B132" s="77"/>
      <c r="C132" s="93"/>
      <c r="D132" s="93"/>
      <c r="E132" s="138"/>
      <c r="F132" s="97"/>
      <c r="H132" s="79"/>
      <c r="I132" s="79"/>
      <c r="J132" s="79"/>
      <c r="K132" s="79"/>
      <c r="L132" s="79"/>
      <c r="M132" s="79"/>
    </row>
    <row r="133" spans="1:13" s="132" customFormat="1">
      <c r="A133" s="91"/>
      <c r="B133" s="77"/>
      <c r="C133" s="93"/>
      <c r="D133" s="93"/>
      <c r="E133" s="138"/>
      <c r="F133" s="97"/>
      <c r="H133" s="79"/>
      <c r="I133" s="79"/>
      <c r="J133" s="79"/>
      <c r="K133" s="79"/>
      <c r="L133" s="79"/>
      <c r="M133" s="79"/>
    </row>
    <row r="134" spans="1:13" s="132" customFormat="1">
      <c r="A134" s="91"/>
      <c r="B134" s="77"/>
      <c r="C134" s="93"/>
      <c r="D134" s="93"/>
      <c r="E134" s="138"/>
      <c r="F134" s="97"/>
      <c r="H134" s="79"/>
      <c r="I134" s="79"/>
      <c r="J134" s="79"/>
      <c r="K134" s="79"/>
      <c r="L134" s="79"/>
      <c r="M134" s="79"/>
    </row>
    <row r="135" spans="1:13" s="132" customFormat="1">
      <c r="A135" s="91"/>
      <c r="B135" s="77"/>
      <c r="C135" s="93"/>
      <c r="D135" s="93"/>
      <c r="E135" s="138"/>
      <c r="F135" s="97"/>
      <c r="H135" s="79"/>
      <c r="I135" s="79"/>
      <c r="J135" s="79"/>
      <c r="K135" s="79"/>
      <c r="L135" s="79"/>
      <c r="M135" s="79"/>
    </row>
    <row r="136" spans="1:13" s="132" customFormat="1">
      <c r="A136" s="91"/>
      <c r="B136" s="77"/>
      <c r="C136" s="93"/>
      <c r="D136" s="93"/>
      <c r="E136" s="138"/>
      <c r="F136" s="97"/>
      <c r="H136" s="79"/>
      <c r="I136" s="79"/>
      <c r="J136" s="79"/>
      <c r="K136" s="79"/>
      <c r="L136" s="79"/>
      <c r="M136" s="79"/>
    </row>
    <row r="137" spans="1:13" s="132" customFormat="1">
      <c r="A137" s="91"/>
      <c r="B137" s="77"/>
      <c r="C137" s="93"/>
      <c r="D137" s="93"/>
      <c r="E137" s="138"/>
      <c r="F137" s="97"/>
      <c r="H137" s="79"/>
      <c r="I137" s="79"/>
      <c r="J137" s="79"/>
      <c r="K137" s="79"/>
      <c r="L137" s="79"/>
      <c r="M137" s="79"/>
    </row>
    <row r="138" spans="1:13" s="132" customFormat="1">
      <c r="A138" s="91"/>
      <c r="B138" s="77"/>
      <c r="C138" s="93"/>
      <c r="D138" s="93"/>
      <c r="E138" s="139"/>
      <c r="F138" s="137"/>
      <c r="H138" s="79"/>
      <c r="I138" s="79"/>
      <c r="J138" s="79"/>
      <c r="K138" s="79"/>
      <c r="L138" s="79"/>
      <c r="M138" s="79"/>
    </row>
    <row r="139" spans="1:13" s="132" customFormat="1">
      <c r="A139" s="91"/>
      <c r="B139" s="77"/>
      <c r="C139" s="93"/>
      <c r="D139" s="93"/>
      <c r="E139" s="139"/>
      <c r="F139" s="137"/>
      <c r="H139" s="79"/>
      <c r="I139" s="79"/>
      <c r="J139" s="79"/>
      <c r="K139" s="79"/>
      <c r="L139" s="79"/>
      <c r="M139" s="79"/>
    </row>
    <row r="140" spans="1:13" s="132" customFormat="1">
      <c r="A140" s="91"/>
      <c r="B140" s="77"/>
      <c r="C140" s="93"/>
      <c r="D140" s="93"/>
      <c r="E140" s="138"/>
      <c r="F140" s="97"/>
      <c r="H140" s="79"/>
      <c r="I140" s="79"/>
      <c r="J140" s="79"/>
      <c r="K140" s="79"/>
      <c r="L140" s="79"/>
      <c r="M140" s="79"/>
    </row>
    <row r="141" spans="1:13" s="132" customFormat="1">
      <c r="A141" s="91"/>
      <c r="B141" s="77"/>
      <c r="C141" s="93"/>
      <c r="D141" s="93"/>
      <c r="E141" s="138"/>
      <c r="F141" s="97"/>
      <c r="H141" s="79"/>
      <c r="I141" s="79"/>
      <c r="J141" s="79"/>
      <c r="K141" s="79"/>
      <c r="L141" s="79"/>
      <c r="M141" s="79"/>
    </row>
    <row r="142" spans="1:13" s="132" customFormat="1">
      <c r="A142" s="91"/>
      <c r="B142" s="77"/>
      <c r="C142" s="93"/>
      <c r="D142" s="93"/>
      <c r="E142" s="131"/>
      <c r="F142" s="77"/>
      <c r="H142" s="79"/>
      <c r="I142" s="79"/>
      <c r="J142" s="79"/>
      <c r="K142" s="79"/>
      <c r="L142" s="79"/>
      <c r="M142" s="79"/>
    </row>
    <row r="143" spans="1:13" s="132" customFormat="1">
      <c r="A143" s="91"/>
      <c r="B143" s="77"/>
      <c r="C143" s="93"/>
      <c r="D143" s="93"/>
      <c r="E143" s="131"/>
      <c r="F143" s="77"/>
      <c r="H143" s="79"/>
      <c r="I143" s="79"/>
      <c r="J143" s="79"/>
      <c r="K143" s="79"/>
      <c r="L143" s="79"/>
      <c r="M143" s="79"/>
    </row>
    <row r="144" spans="1:13" s="132" customFormat="1">
      <c r="A144" s="91"/>
      <c r="B144" s="77"/>
      <c r="C144" s="93"/>
      <c r="D144" s="93"/>
      <c r="E144" s="131"/>
      <c r="F144" s="77"/>
      <c r="H144" s="79"/>
      <c r="I144" s="79"/>
      <c r="J144" s="79"/>
      <c r="K144" s="79"/>
      <c r="L144" s="79"/>
      <c r="M144" s="79"/>
    </row>
    <row r="145" spans="1:13" s="132" customFormat="1">
      <c r="A145" s="91"/>
      <c r="B145" s="77"/>
      <c r="C145" s="93"/>
      <c r="D145" s="93"/>
      <c r="E145" s="131"/>
      <c r="F145" s="77"/>
      <c r="H145" s="79"/>
      <c r="I145" s="79"/>
      <c r="J145" s="79"/>
      <c r="K145" s="79"/>
      <c r="L145" s="79"/>
      <c r="M145" s="79"/>
    </row>
    <row r="146" spans="1:13" s="132" customFormat="1">
      <c r="A146" s="91"/>
      <c r="B146" s="77"/>
      <c r="C146" s="93"/>
      <c r="D146" s="93"/>
      <c r="E146" s="131"/>
      <c r="F146" s="77"/>
      <c r="H146" s="79"/>
      <c r="I146" s="79"/>
      <c r="J146" s="79"/>
      <c r="K146" s="79"/>
      <c r="L146" s="79"/>
      <c r="M146" s="79"/>
    </row>
    <row r="147" spans="1:13" s="132" customFormat="1">
      <c r="A147" s="91"/>
      <c r="B147" s="77"/>
      <c r="C147" s="93"/>
      <c r="D147" s="93"/>
      <c r="E147" s="131"/>
      <c r="F147" s="77"/>
      <c r="H147" s="79"/>
      <c r="I147" s="79"/>
      <c r="J147" s="79"/>
      <c r="K147" s="79"/>
      <c r="L147" s="79"/>
      <c r="M147" s="79"/>
    </row>
    <row r="148" spans="1:13" s="132" customFormat="1">
      <c r="A148" s="91"/>
      <c r="B148" s="77"/>
      <c r="C148" s="93"/>
      <c r="D148" s="93"/>
      <c r="E148" s="131"/>
      <c r="F148" s="77"/>
      <c r="H148" s="79"/>
      <c r="I148" s="79"/>
      <c r="J148" s="79"/>
      <c r="K148" s="79"/>
      <c r="L148" s="79"/>
      <c r="M148" s="79"/>
    </row>
    <row r="149" spans="1:13" s="132" customFormat="1">
      <c r="A149" s="91"/>
      <c r="B149" s="77"/>
      <c r="C149" s="93"/>
      <c r="D149" s="93"/>
      <c r="E149" s="131"/>
      <c r="F149" s="77"/>
      <c r="H149" s="79"/>
      <c r="I149" s="79"/>
      <c r="J149" s="79"/>
      <c r="K149" s="79"/>
      <c r="L149" s="79"/>
      <c r="M149" s="79"/>
    </row>
    <row r="150" spans="1:13" s="132" customFormat="1">
      <c r="A150" s="91"/>
      <c r="B150" s="77"/>
      <c r="C150" s="93"/>
      <c r="D150" s="93"/>
      <c r="E150" s="131"/>
      <c r="F150" s="77"/>
      <c r="H150" s="79"/>
      <c r="I150" s="79"/>
      <c r="J150" s="79"/>
      <c r="K150" s="79"/>
      <c r="L150" s="79"/>
      <c r="M150" s="79"/>
    </row>
    <row r="151" spans="1:13" s="132" customFormat="1">
      <c r="A151" s="91"/>
      <c r="B151" s="77"/>
      <c r="C151" s="93"/>
      <c r="D151" s="93"/>
      <c r="E151" s="131"/>
      <c r="F151" s="77"/>
      <c r="H151" s="79"/>
      <c r="I151" s="79"/>
      <c r="J151" s="79"/>
      <c r="K151" s="79"/>
      <c r="L151" s="79"/>
      <c r="M151" s="79"/>
    </row>
    <row r="152" spans="1:13" s="132" customFormat="1">
      <c r="A152" s="91"/>
      <c r="B152" s="77"/>
      <c r="C152" s="93"/>
      <c r="D152" s="93"/>
      <c r="E152" s="131"/>
      <c r="F152" s="77"/>
      <c r="H152" s="79"/>
      <c r="I152" s="79"/>
      <c r="J152" s="79"/>
      <c r="K152" s="79"/>
      <c r="L152" s="79"/>
      <c r="M152" s="79"/>
    </row>
    <row r="153" spans="1:13" s="132" customFormat="1">
      <c r="A153" s="91"/>
      <c r="B153" s="77"/>
      <c r="C153" s="93"/>
      <c r="D153" s="93"/>
      <c r="E153" s="131"/>
      <c r="F153" s="77"/>
      <c r="H153" s="79"/>
      <c r="I153" s="79"/>
      <c r="J153" s="79"/>
      <c r="K153" s="79"/>
      <c r="L153" s="79"/>
      <c r="M153" s="79"/>
    </row>
    <row r="154" spans="1:13" s="132" customFormat="1">
      <c r="A154" s="91"/>
      <c r="B154" s="77"/>
      <c r="C154" s="93"/>
      <c r="D154" s="93"/>
      <c r="E154" s="131"/>
      <c r="F154" s="77"/>
      <c r="H154" s="79"/>
      <c r="I154" s="79"/>
      <c r="J154" s="79"/>
      <c r="K154" s="79"/>
      <c r="L154" s="79"/>
      <c r="M154" s="79"/>
    </row>
    <row r="155" spans="1:13" s="132" customFormat="1">
      <c r="A155" s="91"/>
      <c r="B155" s="77"/>
      <c r="C155" s="93"/>
      <c r="D155" s="93"/>
      <c r="E155" s="131"/>
      <c r="F155" s="77"/>
      <c r="H155" s="79"/>
      <c r="I155" s="79"/>
      <c r="J155" s="79"/>
      <c r="K155" s="79"/>
      <c r="L155" s="79"/>
      <c r="M155" s="79"/>
    </row>
    <row r="156" spans="1:13" s="132" customFormat="1">
      <c r="A156" s="91"/>
      <c r="B156" s="77"/>
      <c r="C156" s="93"/>
      <c r="D156" s="93"/>
      <c r="E156" s="131"/>
      <c r="F156" s="77"/>
      <c r="H156" s="79"/>
      <c r="I156" s="79"/>
      <c r="J156" s="79"/>
      <c r="K156" s="79"/>
      <c r="L156" s="79"/>
      <c r="M156" s="79"/>
    </row>
    <row r="157" spans="1:13" s="132" customFormat="1">
      <c r="A157" s="91"/>
      <c r="B157" s="77"/>
      <c r="C157" s="93"/>
      <c r="D157" s="93"/>
      <c r="E157" s="131"/>
      <c r="F157" s="77"/>
      <c r="H157" s="79"/>
      <c r="I157" s="79"/>
      <c r="J157" s="79"/>
      <c r="K157" s="79"/>
      <c r="L157" s="79"/>
      <c r="M157" s="79"/>
    </row>
    <row r="158" spans="1:13" s="132" customFormat="1">
      <c r="A158" s="91"/>
      <c r="B158" s="77"/>
      <c r="C158" s="93"/>
      <c r="D158" s="93"/>
      <c r="E158" s="131"/>
      <c r="F158" s="77"/>
      <c r="H158" s="79"/>
      <c r="I158" s="79"/>
      <c r="J158" s="79"/>
      <c r="K158" s="79"/>
      <c r="L158" s="79"/>
      <c r="M158" s="79"/>
    </row>
    <row r="159" spans="1:13" s="132" customFormat="1">
      <c r="A159" s="91"/>
      <c r="B159" s="77"/>
      <c r="C159" s="93"/>
      <c r="D159" s="93"/>
      <c r="E159" s="131"/>
      <c r="F159" s="77"/>
      <c r="H159" s="79"/>
      <c r="I159" s="79"/>
      <c r="J159" s="79"/>
      <c r="K159" s="79"/>
      <c r="L159" s="79"/>
      <c r="M159" s="79"/>
    </row>
    <row r="160" spans="1:13" s="132" customFormat="1">
      <c r="A160" s="91"/>
      <c r="B160" s="77"/>
      <c r="C160" s="93"/>
      <c r="D160" s="93"/>
      <c r="E160" s="131"/>
      <c r="F160" s="77"/>
      <c r="H160" s="79"/>
      <c r="I160" s="79"/>
      <c r="J160" s="79"/>
      <c r="K160" s="79"/>
      <c r="L160" s="79"/>
      <c r="M160" s="79"/>
    </row>
    <row r="161" spans="1:13" s="132" customFormat="1">
      <c r="A161" s="91"/>
      <c r="B161" s="77"/>
      <c r="C161" s="93"/>
      <c r="D161" s="93"/>
      <c r="E161" s="138"/>
      <c r="F161" s="97"/>
      <c r="H161" s="79"/>
      <c r="I161" s="79"/>
      <c r="J161" s="79"/>
      <c r="K161" s="79"/>
      <c r="L161" s="79"/>
      <c r="M161" s="79"/>
    </row>
    <row r="162" spans="1:13" s="132" customFormat="1">
      <c r="A162" s="91"/>
      <c r="B162" s="77"/>
      <c r="C162" s="93"/>
      <c r="D162" s="93"/>
      <c r="E162" s="138"/>
      <c r="F162" s="97"/>
      <c r="H162" s="79"/>
      <c r="I162" s="79"/>
      <c r="J162" s="79"/>
      <c r="K162" s="79"/>
      <c r="L162" s="79"/>
      <c r="M162" s="79"/>
    </row>
    <row r="163" spans="1:13" s="132" customFormat="1">
      <c r="A163" s="91"/>
      <c r="B163" s="77"/>
      <c r="C163" s="93"/>
      <c r="D163" s="93"/>
      <c r="E163" s="138"/>
      <c r="F163" s="97"/>
      <c r="H163" s="79"/>
      <c r="I163" s="79"/>
      <c r="J163" s="79"/>
      <c r="K163" s="79"/>
      <c r="L163" s="79"/>
      <c r="M163" s="79"/>
    </row>
    <row r="164" spans="1:13">
      <c r="E164" s="140"/>
      <c r="F164" s="97"/>
      <c r="G164" s="100"/>
    </row>
    <row r="165" spans="1:13">
      <c r="E165" s="140"/>
      <c r="F165" s="97"/>
      <c r="G165" s="100"/>
    </row>
    <row r="166" spans="1:13">
      <c r="E166" s="140"/>
      <c r="F166" s="97"/>
      <c r="G166" s="100"/>
    </row>
    <row r="167" spans="1:13">
      <c r="E167" s="140"/>
      <c r="F167" s="97"/>
      <c r="G167" s="100"/>
    </row>
    <row r="168" spans="1:13">
      <c r="E168" s="138"/>
      <c r="F168" s="97"/>
    </row>
    <row r="169" spans="1:13">
      <c r="E169" s="138"/>
      <c r="F169" s="97"/>
    </row>
    <row r="170" spans="1:13">
      <c r="E170" s="138"/>
      <c r="F170" s="97"/>
    </row>
    <row r="171" spans="1:13">
      <c r="E171" s="138"/>
      <c r="F171" s="97"/>
    </row>
    <row r="172" spans="1:13">
      <c r="E172" s="138"/>
      <c r="F172" s="97"/>
    </row>
    <row r="173" spans="1:13">
      <c r="E173" s="139"/>
      <c r="F173" s="137"/>
    </row>
    <row r="174" spans="1:13">
      <c r="E174" s="139"/>
      <c r="F174" s="137"/>
    </row>
    <row r="175" spans="1:13" s="88" customFormat="1">
      <c r="A175" s="91"/>
      <c r="B175" s="90"/>
      <c r="C175" s="93"/>
      <c r="D175" s="93"/>
      <c r="E175" s="141"/>
      <c r="F175" s="90"/>
      <c r="G175" s="132"/>
    </row>
    <row r="176" spans="1:13" s="88" customFormat="1">
      <c r="A176" s="91"/>
      <c r="B176" s="90"/>
      <c r="C176" s="93"/>
      <c r="D176" s="93"/>
      <c r="E176" s="141"/>
      <c r="F176" s="90"/>
      <c r="G176" s="132"/>
    </row>
    <row r="177" spans="1:7" s="88" customFormat="1">
      <c r="A177" s="91"/>
      <c r="B177" s="90"/>
      <c r="C177" s="93"/>
      <c r="D177" s="93"/>
      <c r="E177" s="139"/>
      <c r="F177" s="137"/>
      <c r="G177" s="132"/>
    </row>
    <row r="178" spans="1:7" s="88" customFormat="1">
      <c r="A178" s="91"/>
      <c r="B178" s="90"/>
      <c r="C178" s="93"/>
      <c r="D178" s="93"/>
      <c r="E178" s="139"/>
      <c r="F178" s="137"/>
      <c r="G178" s="132"/>
    </row>
    <row r="179" spans="1:7" s="88" customFormat="1">
      <c r="A179" s="91"/>
      <c r="B179" s="90"/>
      <c r="C179" s="93"/>
      <c r="D179" s="93"/>
      <c r="E179" s="139"/>
      <c r="F179" s="137"/>
      <c r="G179" s="132"/>
    </row>
    <row r="180" spans="1:7" s="88" customFormat="1">
      <c r="A180" s="91"/>
      <c r="B180" s="90"/>
      <c r="C180" s="93"/>
      <c r="D180" s="93"/>
      <c r="E180" s="139"/>
      <c r="F180" s="137"/>
      <c r="G180" s="132"/>
    </row>
    <row r="181" spans="1:7" s="88" customFormat="1">
      <c r="A181" s="91"/>
      <c r="B181" s="90"/>
      <c r="C181" s="93"/>
      <c r="D181" s="93"/>
      <c r="E181" s="139"/>
      <c r="F181" s="137"/>
      <c r="G181" s="132"/>
    </row>
    <row r="182" spans="1:7">
      <c r="E182" s="138"/>
      <c r="F182" s="97"/>
    </row>
    <row r="183" spans="1:7">
      <c r="E183" s="138"/>
      <c r="F183" s="97"/>
    </row>
    <row r="184" spans="1:7">
      <c r="E184" s="138"/>
      <c r="F184" s="97"/>
    </row>
    <row r="185" spans="1:7">
      <c r="E185" s="138"/>
      <c r="F185" s="97"/>
    </row>
    <row r="186" spans="1:7">
      <c r="E186" s="138"/>
      <c r="F186" s="97"/>
    </row>
    <row r="187" spans="1:7">
      <c r="E187" s="138"/>
      <c r="F187" s="97"/>
    </row>
    <row r="188" spans="1:7">
      <c r="E188" s="138"/>
      <c r="F188" s="97"/>
    </row>
    <row r="189" spans="1:7">
      <c r="E189" s="138"/>
      <c r="F189" s="97"/>
    </row>
    <row r="190" spans="1:7">
      <c r="E190" s="138"/>
      <c r="F190" s="97"/>
    </row>
    <row r="191" spans="1:7">
      <c r="E191" s="138"/>
      <c r="F191" s="97"/>
    </row>
    <row r="192" spans="1:7">
      <c r="E192" s="138"/>
      <c r="F192" s="97"/>
    </row>
    <row r="193" spans="1:13">
      <c r="E193" s="138"/>
      <c r="F193" s="97"/>
    </row>
    <row r="194" spans="1:13">
      <c r="E194" s="138"/>
      <c r="F194" s="97"/>
    </row>
    <row r="195" spans="1:13" s="88" customFormat="1">
      <c r="A195" s="91"/>
      <c r="B195" s="90"/>
      <c r="C195" s="93"/>
      <c r="D195" s="93"/>
      <c r="E195" s="139"/>
      <c r="F195" s="137"/>
      <c r="G195" s="132"/>
    </row>
    <row r="196" spans="1:13" s="132" customFormat="1">
      <c r="A196" s="91"/>
      <c r="B196" s="77"/>
      <c r="C196" s="93"/>
      <c r="D196" s="93"/>
      <c r="E196" s="138"/>
      <c r="F196" s="97"/>
      <c r="H196" s="79"/>
      <c r="I196" s="79"/>
      <c r="J196" s="79"/>
      <c r="K196" s="79"/>
      <c r="L196" s="79"/>
      <c r="M196" s="79"/>
    </row>
    <row r="197" spans="1:13" s="132" customFormat="1">
      <c r="A197" s="91"/>
      <c r="B197" s="77"/>
      <c r="C197" s="93"/>
      <c r="D197" s="93"/>
      <c r="E197" s="138"/>
      <c r="F197" s="97"/>
      <c r="H197" s="79"/>
      <c r="I197" s="79"/>
      <c r="J197" s="79"/>
      <c r="K197" s="79"/>
      <c r="L197" s="79"/>
      <c r="M197" s="79"/>
    </row>
    <row r="198" spans="1:13" s="132" customFormat="1">
      <c r="A198" s="91"/>
      <c r="B198" s="77"/>
      <c r="C198" s="93"/>
      <c r="D198" s="93"/>
      <c r="E198" s="138"/>
      <c r="F198" s="97"/>
      <c r="H198" s="79"/>
      <c r="I198" s="79"/>
      <c r="J198" s="79"/>
      <c r="K198" s="79"/>
      <c r="L198" s="79"/>
      <c r="M198" s="79"/>
    </row>
    <row r="199" spans="1:13" s="132" customFormat="1">
      <c r="A199" s="91"/>
      <c r="B199" s="77"/>
      <c r="C199" s="93"/>
      <c r="D199" s="93"/>
      <c r="E199" s="138"/>
      <c r="F199" s="97"/>
      <c r="H199" s="79"/>
      <c r="I199" s="79"/>
      <c r="J199" s="79"/>
      <c r="K199" s="79"/>
      <c r="L199" s="79"/>
      <c r="M199" s="79"/>
    </row>
    <row r="200" spans="1:13" s="132" customFormat="1">
      <c r="A200" s="91"/>
      <c r="B200" s="77"/>
      <c r="C200" s="93"/>
      <c r="D200" s="93"/>
      <c r="E200" s="138"/>
      <c r="F200" s="97"/>
      <c r="H200" s="79"/>
      <c r="I200" s="79"/>
      <c r="J200" s="79"/>
      <c r="K200" s="79"/>
      <c r="L200" s="79"/>
      <c r="M200" s="79"/>
    </row>
    <row r="201" spans="1:13" s="132" customFormat="1">
      <c r="A201" s="91"/>
      <c r="B201" s="77"/>
      <c r="C201" s="93"/>
      <c r="D201" s="93"/>
      <c r="E201" s="138"/>
      <c r="F201" s="97"/>
      <c r="H201" s="79"/>
      <c r="I201" s="79"/>
      <c r="J201" s="79"/>
      <c r="K201" s="79"/>
      <c r="L201" s="79"/>
      <c r="M201" s="79"/>
    </row>
    <row r="202" spans="1:13" s="132" customFormat="1">
      <c r="A202" s="91"/>
      <c r="B202" s="77"/>
      <c r="C202" s="93"/>
      <c r="D202" s="93"/>
      <c r="E202" s="138"/>
      <c r="F202" s="97"/>
      <c r="H202" s="79"/>
      <c r="I202" s="79"/>
      <c r="J202" s="79"/>
      <c r="K202" s="79"/>
      <c r="L202" s="79"/>
      <c r="M202" s="79"/>
    </row>
    <row r="203" spans="1:13" s="132" customFormat="1">
      <c r="A203" s="91"/>
      <c r="B203" s="77"/>
      <c r="C203" s="93"/>
      <c r="D203" s="93"/>
      <c r="E203" s="138"/>
      <c r="F203" s="97"/>
      <c r="H203" s="79"/>
      <c r="I203" s="79"/>
      <c r="J203" s="79"/>
      <c r="K203" s="79"/>
      <c r="L203" s="79"/>
      <c r="M203" s="79"/>
    </row>
    <row r="204" spans="1:13" s="132" customFormat="1">
      <c r="A204" s="91"/>
      <c r="B204" s="77"/>
      <c r="C204" s="93"/>
      <c r="D204" s="93"/>
      <c r="E204" s="138"/>
      <c r="F204" s="97"/>
      <c r="H204" s="79"/>
      <c r="I204" s="79"/>
      <c r="J204" s="79"/>
      <c r="K204" s="79"/>
      <c r="L204" s="79"/>
      <c r="M204" s="79"/>
    </row>
    <row r="205" spans="1:13" s="132" customFormat="1">
      <c r="A205" s="91"/>
      <c r="B205" s="77"/>
      <c r="C205" s="93"/>
      <c r="D205" s="93"/>
      <c r="E205" s="138"/>
      <c r="F205" s="97"/>
      <c r="H205" s="79"/>
      <c r="I205" s="79"/>
      <c r="J205" s="79"/>
      <c r="K205" s="79"/>
      <c r="L205" s="79"/>
      <c r="M205" s="79"/>
    </row>
    <row r="206" spans="1:13" s="132" customFormat="1">
      <c r="A206" s="91"/>
      <c r="B206" s="77"/>
      <c r="C206" s="93"/>
      <c r="D206" s="93"/>
      <c r="E206" s="138"/>
      <c r="F206" s="97"/>
      <c r="H206" s="79"/>
      <c r="I206" s="79"/>
      <c r="J206" s="79"/>
      <c r="K206" s="79"/>
      <c r="L206" s="79"/>
      <c r="M206" s="79"/>
    </row>
    <row r="207" spans="1:13" s="132" customFormat="1">
      <c r="A207" s="91"/>
      <c r="B207" s="77"/>
      <c r="C207" s="93"/>
      <c r="D207" s="93"/>
      <c r="E207" s="138"/>
      <c r="F207" s="97"/>
      <c r="H207" s="79"/>
      <c r="I207" s="79"/>
      <c r="J207" s="79"/>
      <c r="K207" s="79"/>
      <c r="L207" s="79"/>
      <c r="M207" s="79"/>
    </row>
    <row r="208" spans="1:13" s="132" customFormat="1">
      <c r="A208" s="91"/>
      <c r="B208" s="77"/>
      <c r="C208" s="93"/>
      <c r="D208" s="93"/>
      <c r="E208" s="138"/>
      <c r="F208" s="97"/>
      <c r="H208" s="79"/>
      <c r="I208" s="79"/>
      <c r="J208" s="79"/>
      <c r="K208" s="79"/>
      <c r="L208" s="79"/>
      <c r="M208" s="79"/>
    </row>
    <row r="209" spans="1:13" s="132" customFormat="1">
      <c r="A209" s="91"/>
      <c r="B209" s="77"/>
      <c r="C209" s="93"/>
      <c r="D209" s="93"/>
      <c r="E209" s="138"/>
      <c r="F209" s="97"/>
      <c r="H209" s="79"/>
      <c r="I209" s="79"/>
      <c r="J209" s="79"/>
      <c r="K209" s="79"/>
      <c r="L209" s="79"/>
      <c r="M209" s="79"/>
    </row>
    <row r="210" spans="1:13" s="132" customFormat="1">
      <c r="A210" s="91"/>
      <c r="B210" s="77"/>
      <c r="C210" s="93"/>
      <c r="D210" s="93"/>
      <c r="E210" s="138"/>
      <c r="F210" s="97"/>
      <c r="H210" s="79"/>
      <c r="I210" s="79"/>
      <c r="J210" s="79"/>
      <c r="K210" s="79"/>
      <c r="L210" s="79"/>
      <c r="M210" s="79"/>
    </row>
    <row r="211" spans="1:13" s="132" customFormat="1">
      <c r="A211" s="91"/>
      <c r="B211" s="77"/>
      <c r="C211" s="93"/>
      <c r="D211" s="93"/>
      <c r="E211" s="138"/>
      <c r="F211" s="97"/>
      <c r="H211" s="79"/>
      <c r="I211" s="79"/>
      <c r="J211" s="79"/>
      <c r="K211" s="79"/>
      <c r="L211" s="79"/>
      <c r="M211" s="79"/>
    </row>
    <row r="212" spans="1:13" s="132" customFormat="1">
      <c r="A212" s="91"/>
      <c r="B212" s="77"/>
      <c r="C212" s="93"/>
      <c r="D212" s="93"/>
      <c r="E212" s="138"/>
      <c r="F212" s="97"/>
      <c r="H212" s="79"/>
      <c r="I212" s="79"/>
      <c r="J212" s="79"/>
      <c r="K212" s="79"/>
      <c r="L212" s="79"/>
      <c r="M212" s="79"/>
    </row>
    <row r="213" spans="1:13" s="132" customFormat="1">
      <c r="A213" s="91"/>
      <c r="B213" s="77"/>
      <c r="C213" s="93"/>
      <c r="D213" s="93"/>
      <c r="E213" s="138"/>
      <c r="F213" s="97"/>
      <c r="H213" s="79"/>
      <c r="I213" s="79"/>
      <c r="J213" s="79"/>
      <c r="K213" s="79"/>
      <c r="L213" s="79"/>
      <c r="M213" s="79"/>
    </row>
    <row r="214" spans="1:13" s="132" customFormat="1">
      <c r="A214" s="91"/>
      <c r="B214" s="77"/>
      <c r="C214" s="93"/>
      <c r="D214" s="93"/>
      <c r="E214" s="138"/>
      <c r="F214" s="97"/>
      <c r="H214" s="79"/>
      <c r="I214" s="79"/>
      <c r="J214" s="79"/>
      <c r="K214" s="79"/>
      <c r="L214" s="79"/>
      <c r="M214" s="79"/>
    </row>
    <row r="215" spans="1:13" s="132" customFormat="1">
      <c r="A215" s="91"/>
      <c r="B215" s="77"/>
      <c r="C215" s="93"/>
      <c r="D215" s="93"/>
      <c r="E215" s="138"/>
      <c r="F215" s="97"/>
      <c r="H215" s="79"/>
      <c r="I215" s="79"/>
      <c r="J215" s="79"/>
      <c r="K215" s="79"/>
      <c r="L215" s="79"/>
      <c r="M215" s="79"/>
    </row>
    <row r="216" spans="1:13" s="132" customFormat="1">
      <c r="A216" s="91"/>
      <c r="B216" s="77"/>
      <c r="C216" s="93"/>
      <c r="D216" s="93"/>
      <c r="E216" s="138"/>
      <c r="F216" s="97"/>
      <c r="H216" s="79"/>
      <c r="I216" s="79"/>
      <c r="J216" s="79"/>
      <c r="K216" s="79"/>
      <c r="L216" s="79"/>
      <c r="M216" s="79"/>
    </row>
    <row r="217" spans="1:13" s="132" customFormat="1">
      <c r="A217" s="91"/>
      <c r="B217" s="77"/>
      <c r="C217" s="93"/>
      <c r="D217" s="93"/>
      <c r="E217" s="138"/>
      <c r="F217" s="97"/>
      <c r="H217" s="79"/>
      <c r="I217" s="79"/>
      <c r="J217" s="79"/>
      <c r="K217" s="79"/>
      <c r="L217" s="79"/>
      <c r="M217" s="79"/>
    </row>
    <row r="218" spans="1:13" s="132" customFormat="1">
      <c r="A218" s="91"/>
      <c r="B218" s="77"/>
      <c r="C218" s="93"/>
      <c r="D218" s="93"/>
      <c r="E218" s="138"/>
      <c r="F218" s="97"/>
      <c r="H218" s="79"/>
      <c r="I218" s="79"/>
      <c r="J218" s="79"/>
      <c r="K218" s="79"/>
      <c r="L218" s="79"/>
      <c r="M218" s="79"/>
    </row>
    <row r="219" spans="1:13" s="132" customFormat="1">
      <c r="A219" s="91"/>
      <c r="B219" s="77"/>
      <c r="C219" s="93"/>
      <c r="D219" s="93"/>
      <c r="E219" s="138"/>
      <c r="F219" s="97"/>
      <c r="H219" s="79"/>
      <c r="I219" s="79"/>
      <c r="J219" s="79"/>
      <c r="K219" s="79"/>
      <c r="L219" s="79"/>
      <c r="M219" s="79"/>
    </row>
    <row r="220" spans="1:13" s="132" customFormat="1">
      <c r="A220" s="91"/>
      <c r="B220" s="77"/>
      <c r="C220" s="93"/>
      <c r="D220" s="93"/>
      <c r="E220" s="138"/>
      <c r="F220" s="97"/>
      <c r="H220" s="79"/>
      <c r="I220" s="79"/>
      <c r="J220" s="79"/>
      <c r="K220" s="79"/>
      <c r="L220" s="79"/>
      <c r="M220" s="79"/>
    </row>
    <row r="221" spans="1:13" s="132" customFormat="1">
      <c r="A221" s="91"/>
      <c r="B221" s="77"/>
      <c r="C221" s="93"/>
      <c r="D221" s="93"/>
      <c r="E221" s="138"/>
      <c r="F221" s="97"/>
      <c r="H221" s="79"/>
      <c r="I221" s="79"/>
      <c r="J221" s="79"/>
      <c r="K221" s="79"/>
      <c r="L221" s="79"/>
      <c r="M221" s="79"/>
    </row>
    <row r="222" spans="1:13" s="132" customFormat="1">
      <c r="A222" s="91"/>
      <c r="B222" s="77"/>
      <c r="C222" s="93"/>
      <c r="D222" s="93"/>
      <c r="E222" s="138"/>
      <c r="F222" s="97"/>
      <c r="H222" s="79"/>
      <c r="I222" s="79"/>
      <c r="J222" s="79"/>
      <c r="K222" s="79"/>
      <c r="L222" s="79"/>
      <c r="M222" s="79"/>
    </row>
    <row r="223" spans="1:13" s="132" customFormat="1">
      <c r="A223" s="91"/>
      <c r="B223" s="77"/>
      <c r="C223" s="93"/>
      <c r="D223" s="93"/>
      <c r="E223" s="138"/>
      <c r="F223" s="97"/>
      <c r="H223" s="79"/>
      <c r="I223" s="79"/>
      <c r="J223" s="79"/>
      <c r="K223" s="79"/>
      <c r="L223" s="79"/>
      <c r="M223" s="79"/>
    </row>
    <row r="224" spans="1:13" s="132" customFormat="1">
      <c r="A224" s="91"/>
      <c r="B224" s="77"/>
      <c r="C224" s="93"/>
      <c r="D224" s="93"/>
      <c r="E224" s="138"/>
      <c r="F224" s="97"/>
      <c r="H224" s="79"/>
      <c r="I224" s="79"/>
      <c r="J224" s="79"/>
      <c r="K224" s="79"/>
      <c r="L224" s="79"/>
      <c r="M224" s="79"/>
    </row>
    <row r="225" spans="1:13" s="132" customFormat="1">
      <c r="A225" s="91"/>
      <c r="B225" s="77"/>
      <c r="C225" s="93"/>
      <c r="D225" s="93"/>
      <c r="E225" s="138"/>
      <c r="F225" s="97"/>
      <c r="H225" s="79"/>
      <c r="I225" s="79"/>
      <c r="J225" s="79"/>
      <c r="K225" s="79"/>
      <c r="L225" s="79"/>
      <c r="M225" s="79"/>
    </row>
    <row r="226" spans="1:13" s="132" customFormat="1">
      <c r="A226" s="91"/>
      <c r="B226" s="77"/>
      <c r="C226" s="93"/>
      <c r="D226" s="93"/>
      <c r="E226" s="138"/>
      <c r="F226" s="97"/>
      <c r="H226" s="79"/>
      <c r="I226" s="79"/>
      <c r="J226" s="79"/>
      <c r="K226" s="79"/>
      <c r="L226" s="79"/>
      <c r="M226" s="79"/>
    </row>
    <row r="227" spans="1:13" s="132" customFormat="1">
      <c r="A227" s="91"/>
      <c r="B227" s="77"/>
      <c r="C227" s="93"/>
      <c r="D227" s="93"/>
      <c r="E227" s="138"/>
      <c r="F227" s="97"/>
      <c r="H227" s="79"/>
      <c r="I227" s="79"/>
      <c r="J227" s="79"/>
      <c r="K227" s="79"/>
      <c r="L227" s="79"/>
      <c r="M227" s="79"/>
    </row>
    <row r="228" spans="1:13" s="132" customFormat="1">
      <c r="A228" s="91"/>
      <c r="B228" s="77"/>
      <c r="C228" s="93"/>
      <c r="D228" s="93"/>
      <c r="E228" s="138"/>
      <c r="F228" s="97"/>
      <c r="H228" s="79"/>
      <c r="I228" s="79"/>
      <c r="J228" s="79"/>
      <c r="K228" s="79"/>
      <c r="L228" s="79"/>
      <c r="M228" s="79"/>
    </row>
    <row r="229" spans="1:13" s="132" customFormat="1">
      <c r="A229" s="91"/>
      <c r="B229" s="77"/>
      <c r="C229" s="93"/>
      <c r="D229" s="93"/>
      <c r="E229" s="138"/>
      <c r="F229" s="97"/>
      <c r="H229" s="79"/>
      <c r="I229" s="79"/>
      <c r="J229" s="79"/>
      <c r="K229" s="79"/>
      <c r="L229" s="79"/>
      <c r="M229" s="79"/>
    </row>
    <row r="230" spans="1:13" s="132" customFormat="1">
      <c r="A230" s="91"/>
      <c r="B230" s="77"/>
      <c r="C230" s="93"/>
      <c r="D230" s="93"/>
      <c r="E230" s="138"/>
      <c r="F230" s="97"/>
      <c r="H230" s="79"/>
      <c r="I230" s="79"/>
      <c r="J230" s="79"/>
      <c r="K230" s="79"/>
      <c r="L230" s="79"/>
      <c r="M230" s="79"/>
    </row>
    <row r="231" spans="1:13" s="132" customFormat="1">
      <c r="A231" s="91"/>
      <c r="B231" s="77"/>
      <c r="C231" s="93"/>
      <c r="D231" s="93"/>
      <c r="E231" s="138"/>
      <c r="F231" s="97"/>
      <c r="H231" s="79"/>
      <c r="I231" s="79"/>
      <c r="J231" s="79"/>
      <c r="K231" s="79"/>
      <c r="L231" s="79"/>
      <c r="M231" s="79"/>
    </row>
    <row r="232" spans="1:13" s="132" customFormat="1">
      <c r="A232" s="91"/>
      <c r="B232" s="77"/>
      <c r="C232" s="93"/>
      <c r="D232" s="93"/>
      <c r="E232" s="138"/>
      <c r="F232" s="97"/>
      <c r="H232" s="79"/>
      <c r="I232" s="79"/>
      <c r="J232" s="79"/>
      <c r="K232" s="79"/>
      <c r="L232" s="79"/>
      <c r="M232" s="79"/>
    </row>
    <row r="233" spans="1:13" s="132" customFormat="1">
      <c r="A233" s="91"/>
      <c r="B233" s="77"/>
      <c r="C233" s="93"/>
      <c r="D233" s="93"/>
      <c r="E233" s="138"/>
      <c r="F233" s="97"/>
      <c r="H233" s="79"/>
      <c r="I233" s="79"/>
      <c r="J233" s="79"/>
      <c r="K233" s="79"/>
      <c r="L233" s="79"/>
      <c r="M233" s="79"/>
    </row>
    <row r="234" spans="1:13" s="132" customFormat="1">
      <c r="A234" s="91"/>
      <c r="B234" s="77"/>
      <c r="C234" s="93"/>
      <c r="D234" s="93"/>
      <c r="E234" s="138"/>
      <c r="F234" s="97"/>
      <c r="H234" s="79"/>
      <c r="I234" s="79"/>
      <c r="J234" s="79"/>
      <c r="K234" s="79"/>
      <c r="L234" s="79"/>
      <c r="M234" s="79"/>
    </row>
    <row r="235" spans="1:13" s="132" customFormat="1">
      <c r="A235" s="91"/>
      <c r="B235" s="77"/>
      <c r="C235" s="93"/>
      <c r="D235" s="93"/>
      <c r="E235" s="138"/>
      <c r="F235" s="97"/>
      <c r="H235" s="79"/>
      <c r="I235" s="79"/>
      <c r="J235" s="79"/>
      <c r="K235" s="79"/>
      <c r="L235" s="79"/>
      <c r="M235" s="79"/>
    </row>
    <row r="236" spans="1:13" s="132" customFormat="1">
      <c r="A236" s="91"/>
      <c r="B236" s="77"/>
      <c r="C236" s="93"/>
      <c r="D236" s="93"/>
      <c r="E236" s="138"/>
      <c r="F236" s="97"/>
      <c r="H236" s="79"/>
      <c r="I236" s="79"/>
      <c r="J236" s="79"/>
      <c r="K236" s="79"/>
      <c r="L236" s="79"/>
      <c r="M236" s="79"/>
    </row>
    <row r="237" spans="1:13" s="132" customFormat="1">
      <c r="A237" s="91"/>
      <c r="B237" s="77"/>
      <c r="C237" s="93"/>
      <c r="D237" s="93"/>
      <c r="E237" s="138"/>
      <c r="F237" s="97"/>
      <c r="H237" s="79"/>
      <c r="I237" s="79"/>
      <c r="J237" s="79"/>
      <c r="K237" s="79"/>
      <c r="L237" s="79"/>
      <c r="M237" s="79"/>
    </row>
    <row r="238" spans="1:13" s="132" customFormat="1">
      <c r="A238" s="91"/>
      <c r="B238" s="77"/>
      <c r="C238" s="93"/>
      <c r="D238" s="93"/>
      <c r="E238" s="138"/>
      <c r="F238" s="97"/>
      <c r="H238" s="79"/>
      <c r="I238" s="79"/>
      <c r="J238" s="79"/>
      <c r="K238" s="79"/>
      <c r="L238" s="79"/>
      <c r="M238" s="79"/>
    </row>
    <row r="239" spans="1:13" s="132" customFormat="1">
      <c r="A239" s="91"/>
      <c r="B239" s="77"/>
      <c r="C239" s="93"/>
      <c r="D239" s="93"/>
      <c r="E239" s="138"/>
      <c r="F239" s="97"/>
      <c r="H239" s="79"/>
      <c r="I239" s="79"/>
      <c r="J239" s="79"/>
      <c r="K239" s="79"/>
      <c r="L239" s="79"/>
      <c r="M239" s="79"/>
    </row>
    <row r="240" spans="1:13" s="132" customFormat="1">
      <c r="A240" s="91"/>
      <c r="B240" s="77"/>
      <c r="C240" s="93"/>
      <c r="D240" s="93"/>
      <c r="E240" s="131"/>
      <c r="F240" s="77"/>
      <c r="H240" s="79"/>
      <c r="I240" s="79"/>
      <c r="J240" s="79"/>
      <c r="K240" s="79"/>
      <c r="L240" s="79"/>
      <c r="M240" s="79"/>
    </row>
    <row r="241" spans="1:13" s="132" customFormat="1">
      <c r="A241" s="91"/>
      <c r="B241" s="77"/>
      <c r="C241" s="93"/>
      <c r="D241" s="93"/>
      <c r="E241" s="131"/>
      <c r="F241" s="77"/>
      <c r="H241" s="79"/>
      <c r="I241" s="79"/>
      <c r="J241" s="79"/>
      <c r="K241" s="79"/>
      <c r="L241" s="79"/>
      <c r="M241" s="79"/>
    </row>
    <row r="242" spans="1:13" s="132" customFormat="1">
      <c r="A242" s="91"/>
      <c r="B242" s="77"/>
      <c r="C242" s="93"/>
      <c r="D242" s="93"/>
      <c r="E242" s="131"/>
      <c r="F242" s="77"/>
      <c r="H242" s="79"/>
      <c r="I242" s="79"/>
      <c r="J242" s="79"/>
      <c r="K242" s="79"/>
      <c r="L242" s="79"/>
      <c r="M242" s="79"/>
    </row>
    <row r="243" spans="1:13" s="132" customFormat="1">
      <c r="A243" s="91"/>
      <c r="B243" s="77"/>
      <c r="C243" s="93"/>
      <c r="D243" s="93"/>
      <c r="E243" s="131"/>
      <c r="F243" s="77"/>
      <c r="H243" s="79"/>
      <c r="I243" s="79"/>
      <c r="J243" s="79"/>
      <c r="K243" s="79"/>
      <c r="L243" s="79"/>
      <c r="M243" s="79"/>
    </row>
    <row r="244" spans="1:13" s="132" customFormat="1">
      <c r="A244" s="91"/>
      <c r="B244" s="77"/>
      <c r="C244" s="93"/>
      <c r="D244" s="93"/>
      <c r="E244" s="131"/>
      <c r="F244" s="77"/>
      <c r="H244" s="79"/>
      <c r="I244" s="79"/>
      <c r="J244" s="79"/>
      <c r="K244" s="79"/>
      <c r="L244" s="79"/>
      <c r="M244" s="79"/>
    </row>
    <row r="245" spans="1:13" s="132" customFormat="1">
      <c r="A245" s="91"/>
      <c r="B245" s="77"/>
      <c r="C245" s="93"/>
      <c r="D245" s="93"/>
      <c r="E245" s="131"/>
      <c r="F245" s="77"/>
      <c r="H245" s="79"/>
      <c r="I245" s="79"/>
      <c r="J245" s="79"/>
      <c r="K245" s="79"/>
      <c r="L245" s="79"/>
      <c r="M245" s="79"/>
    </row>
    <row r="246" spans="1:13" s="132" customFormat="1">
      <c r="A246" s="91"/>
      <c r="B246" s="77"/>
      <c r="C246" s="93"/>
      <c r="D246" s="93"/>
      <c r="E246" s="131"/>
      <c r="F246" s="77"/>
      <c r="H246" s="79"/>
      <c r="I246" s="79"/>
      <c r="J246" s="79"/>
      <c r="K246" s="79"/>
      <c r="L246" s="79"/>
      <c r="M246" s="79"/>
    </row>
    <row r="247" spans="1:13" s="132" customFormat="1">
      <c r="A247" s="91"/>
      <c r="B247" s="77"/>
      <c r="C247" s="93"/>
      <c r="D247" s="93"/>
      <c r="E247" s="131"/>
      <c r="F247" s="77"/>
      <c r="H247" s="79"/>
      <c r="I247" s="79"/>
      <c r="J247" s="79"/>
      <c r="K247" s="79"/>
      <c r="L247" s="79"/>
      <c r="M247" s="79"/>
    </row>
    <row r="248" spans="1:13" s="132" customFormat="1">
      <c r="A248" s="91"/>
      <c r="B248" s="77"/>
      <c r="C248" s="93"/>
      <c r="D248" s="93"/>
      <c r="E248" s="131"/>
      <c r="F248" s="77"/>
      <c r="H248" s="79"/>
      <c r="I248" s="79"/>
      <c r="J248" s="79"/>
      <c r="K248" s="79"/>
      <c r="L248" s="79"/>
      <c r="M248" s="79"/>
    </row>
    <row r="249" spans="1:13" s="132" customFormat="1">
      <c r="A249" s="91"/>
      <c r="B249" s="77"/>
      <c r="C249" s="93"/>
      <c r="D249" s="93"/>
      <c r="E249" s="131"/>
      <c r="F249" s="77"/>
      <c r="H249" s="79"/>
      <c r="I249" s="79"/>
      <c r="J249" s="79"/>
      <c r="K249" s="79"/>
      <c r="L249" s="79"/>
      <c r="M249" s="79"/>
    </row>
  </sheetData>
  <mergeCells count="10">
    <mergeCell ref="F6:F7"/>
    <mergeCell ref="D6:D7"/>
    <mergeCell ref="B2:L2"/>
    <mergeCell ref="B3:L3"/>
    <mergeCell ref="B1:E1"/>
    <mergeCell ref="G6:G7"/>
    <mergeCell ref="H6:L6"/>
    <mergeCell ref="B6:B7"/>
    <mergeCell ref="C6:C7"/>
    <mergeCell ref="E6:E7"/>
  </mergeCells>
  <phoneticPr fontId="11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8" orientation="landscape" r:id="rId1"/>
  <headerFooter alignWithMargins="0">
    <oddFooter>&amp;L&amp;P</oddFooter>
  </headerFooter>
  <rowBreaks count="2" manualBreakCount="2">
    <brk id="32" max="11" man="1"/>
    <brk id="88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K16"/>
  <sheetViews>
    <sheetView view="pageBreakPreview" zoomScaleNormal="100" zoomScaleSheetLayoutView="100" workbookViewId="0">
      <selection activeCell="B1" sqref="B1:D1"/>
    </sheetView>
  </sheetViews>
  <sheetFormatPr defaultRowHeight="15"/>
  <cols>
    <col min="1" max="1" width="3.7109375" style="598" customWidth="1"/>
    <col min="2" max="3" width="3.5703125" style="599" customWidth="1"/>
    <col min="4" max="4" width="48.5703125" style="600" customWidth="1"/>
    <col min="5" max="5" width="5.7109375" style="601" customWidth="1"/>
    <col min="6" max="6" width="13.7109375" style="593" customWidth="1"/>
    <col min="7" max="10" width="15.7109375" style="632" customWidth="1"/>
    <col min="11" max="11" width="15.7109375" style="593" customWidth="1"/>
    <col min="12" max="12" width="10.140625" style="596" bestFit="1" customWidth="1"/>
    <col min="13" max="16384" width="9.140625" style="596"/>
  </cols>
  <sheetData>
    <row r="1" spans="1:11">
      <c r="A1" s="591"/>
      <c r="B1" s="728" t="s">
        <v>268</v>
      </c>
      <c r="C1" s="728"/>
      <c r="D1" s="728"/>
      <c r="E1" s="592"/>
      <c r="G1" s="594"/>
      <c r="H1" s="594"/>
      <c r="I1" s="594"/>
      <c r="J1" s="594"/>
      <c r="K1" s="595"/>
    </row>
    <row r="2" spans="1:11">
      <c r="A2" s="591"/>
      <c r="B2" s="597"/>
      <c r="C2" s="597"/>
      <c r="D2" s="729"/>
      <c r="E2" s="729"/>
      <c r="F2" s="729"/>
      <c r="G2" s="729"/>
      <c r="H2" s="729"/>
      <c r="I2" s="729"/>
      <c r="J2" s="729"/>
      <c r="K2" s="729"/>
    </row>
    <row r="3" spans="1:11" ht="17.25" customHeight="1">
      <c r="D3" s="730" t="s">
        <v>198</v>
      </c>
      <c r="E3" s="730"/>
      <c r="F3" s="730"/>
      <c r="G3" s="730"/>
      <c r="H3" s="730"/>
      <c r="I3" s="730"/>
      <c r="J3" s="730"/>
      <c r="K3" s="730"/>
    </row>
    <row r="4" spans="1:11" ht="17.25" customHeight="1">
      <c r="D4" s="730" t="s">
        <v>252</v>
      </c>
      <c r="E4" s="730"/>
      <c r="F4" s="730"/>
      <c r="G4" s="730"/>
      <c r="H4" s="730"/>
      <c r="I4" s="730"/>
      <c r="J4" s="730"/>
      <c r="K4" s="730"/>
    </row>
    <row r="5" spans="1:11">
      <c r="G5" s="594"/>
      <c r="H5" s="594"/>
      <c r="I5" s="594"/>
      <c r="J5" s="594"/>
      <c r="K5" s="602" t="s">
        <v>43</v>
      </c>
    </row>
    <row r="6" spans="1:11" s="592" customFormat="1" ht="15.75" thickBot="1">
      <c r="A6" s="598"/>
      <c r="B6" s="599" t="s">
        <v>18</v>
      </c>
      <c r="C6" s="599" t="s">
        <v>19</v>
      </c>
      <c r="D6" s="601" t="s">
        <v>20</v>
      </c>
      <c r="E6" s="601" t="s">
        <v>21</v>
      </c>
      <c r="F6" s="603" t="s">
        <v>22</v>
      </c>
      <c r="G6" s="603" t="s">
        <v>23</v>
      </c>
      <c r="H6" s="603" t="s">
        <v>23</v>
      </c>
      <c r="I6" s="603" t="s">
        <v>24</v>
      </c>
      <c r="J6" s="603" t="s">
        <v>28</v>
      </c>
      <c r="K6" s="603" t="s">
        <v>29</v>
      </c>
    </row>
    <row r="7" spans="1:11" ht="75" customHeight="1" thickBot="1">
      <c r="B7" s="633" t="s">
        <v>1</v>
      </c>
      <c r="C7" s="604" t="s">
        <v>25</v>
      </c>
      <c r="D7" s="605" t="s">
        <v>44</v>
      </c>
      <c r="E7" s="606" t="s">
        <v>109</v>
      </c>
      <c r="F7" s="607" t="s">
        <v>137</v>
      </c>
      <c r="G7" s="673" t="s">
        <v>150</v>
      </c>
      <c r="H7" s="607" t="s">
        <v>178</v>
      </c>
      <c r="I7" s="607" t="s">
        <v>177</v>
      </c>
      <c r="J7" s="608" t="s">
        <v>249</v>
      </c>
      <c r="K7" s="609" t="s">
        <v>153</v>
      </c>
    </row>
    <row r="8" spans="1:11" ht="22.5" customHeight="1">
      <c r="A8" s="598">
        <v>1</v>
      </c>
      <c r="B8" s="634">
        <v>1</v>
      </c>
      <c r="C8" s="610">
        <v>1</v>
      </c>
      <c r="D8" s="611" t="s">
        <v>224</v>
      </c>
      <c r="E8" s="612" t="s">
        <v>86</v>
      </c>
      <c r="F8" s="613">
        <f>+J8+K8</f>
        <v>50</v>
      </c>
      <c r="G8" s="674">
        <v>50</v>
      </c>
      <c r="H8" s="678">
        <v>50</v>
      </c>
      <c r="I8" s="614"/>
      <c r="J8" s="615">
        <f>SUM(H8:I8)</f>
        <v>50</v>
      </c>
      <c r="K8" s="616"/>
    </row>
    <row r="9" spans="1:11" ht="22.5" customHeight="1">
      <c r="A9" s="598">
        <v>2</v>
      </c>
      <c r="B9" s="617"/>
      <c r="C9" s="618">
        <v>2</v>
      </c>
      <c r="D9" s="111" t="s">
        <v>225</v>
      </c>
      <c r="E9" s="619" t="s">
        <v>86</v>
      </c>
      <c r="F9" s="113">
        <f>+J9+K9</f>
        <v>200</v>
      </c>
      <c r="G9" s="675">
        <v>200</v>
      </c>
      <c r="H9" s="679">
        <v>200</v>
      </c>
      <c r="I9" s="620"/>
      <c r="J9" s="621">
        <f>SUM(H9:I9)</f>
        <v>200</v>
      </c>
      <c r="K9" s="622"/>
    </row>
    <row r="10" spans="1:11" s="597" customFormat="1" ht="22.5" customHeight="1">
      <c r="A10" s="598">
        <v>3</v>
      </c>
      <c r="B10" s="623"/>
      <c r="C10" s="618">
        <v>3</v>
      </c>
      <c r="D10" s="111" t="s">
        <v>243</v>
      </c>
      <c r="E10" s="619" t="s">
        <v>86</v>
      </c>
      <c r="F10" s="113">
        <f>+J10+K10</f>
        <v>50</v>
      </c>
      <c r="G10" s="675">
        <v>50</v>
      </c>
      <c r="H10" s="679">
        <v>50</v>
      </c>
      <c r="I10" s="620"/>
      <c r="J10" s="621">
        <f>SUM(H10:I10)</f>
        <v>50</v>
      </c>
      <c r="K10" s="622"/>
    </row>
    <row r="11" spans="1:11" s="597" customFormat="1" ht="22.5" customHeight="1" thickBot="1">
      <c r="A11" s="598">
        <v>4</v>
      </c>
      <c r="B11" s="635"/>
      <c r="C11" s="636">
        <v>4</v>
      </c>
      <c r="D11" s="637" t="s">
        <v>244</v>
      </c>
      <c r="E11" s="638" t="s">
        <v>86</v>
      </c>
      <c r="F11" s="639">
        <f>+J11+K11</f>
        <v>100</v>
      </c>
      <c r="G11" s="676">
        <v>100</v>
      </c>
      <c r="H11" s="680">
        <v>100</v>
      </c>
      <c r="I11" s="640"/>
      <c r="J11" s="641">
        <f>SUM(H11:I11)</f>
        <v>100</v>
      </c>
      <c r="K11" s="642"/>
    </row>
    <row r="12" spans="1:11" s="630" customFormat="1" ht="26.1" customHeight="1" thickBot="1">
      <c r="A12" s="598">
        <v>5</v>
      </c>
      <c r="B12" s="624"/>
      <c r="C12" s="625"/>
      <c r="D12" s="626" t="s">
        <v>226</v>
      </c>
      <c r="E12" s="626"/>
      <c r="F12" s="643">
        <f t="shared" ref="F12:K12" si="0">SUM(F8:F11)</f>
        <v>400</v>
      </c>
      <c r="G12" s="677">
        <f t="shared" si="0"/>
        <v>400</v>
      </c>
      <c r="H12" s="681">
        <f t="shared" si="0"/>
        <v>400</v>
      </c>
      <c r="I12" s="627">
        <f t="shared" si="0"/>
        <v>0</v>
      </c>
      <c r="J12" s="628">
        <f t="shared" si="0"/>
        <v>400</v>
      </c>
      <c r="K12" s="629">
        <f t="shared" si="0"/>
        <v>0</v>
      </c>
    </row>
    <row r="13" spans="1:11">
      <c r="B13" s="13" t="s">
        <v>110</v>
      </c>
      <c r="D13" s="13"/>
      <c r="F13" s="602"/>
      <c r="G13" s="631"/>
      <c r="H13" s="631"/>
      <c r="I13" s="631"/>
      <c r="J13" s="631"/>
      <c r="K13" s="602"/>
    </row>
    <row r="14" spans="1:11">
      <c r="B14" s="13" t="s">
        <v>111</v>
      </c>
      <c r="D14" s="13"/>
      <c r="F14" s="602"/>
      <c r="G14" s="631"/>
      <c r="H14" s="631"/>
      <c r="I14" s="631"/>
      <c r="J14" s="631"/>
      <c r="K14" s="602"/>
    </row>
    <row r="15" spans="1:11">
      <c r="B15" s="13" t="s">
        <v>112</v>
      </c>
      <c r="D15" s="13"/>
      <c r="F15" s="602"/>
      <c r="G15" s="631"/>
      <c r="H15" s="631"/>
      <c r="I15" s="631"/>
      <c r="J15" s="631"/>
      <c r="K15" s="602"/>
    </row>
    <row r="16" spans="1:11">
      <c r="B16" s="87" t="s">
        <v>123</v>
      </c>
      <c r="D16" s="87"/>
      <c r="F16" s="602"/>
      <c r="G16" s="631"/>
      <c r="H16" s="631"/>
      <c r="I16" s="631"/>
      <c r="J16" s="631"/>
      <c r="K16" s="602"/>
    </row>
  </sheetData>
  <mergeCells count="4">
    <mergeCell ref="B1:D1"/>
    <mergeCell ref="D2:K2"/>
    <mergeCell ref="D3:K3"/>
    <mergeCell ref="D4:K4"/>
  </mergeCells>
  <phoneticPr fontId="11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9"/>
  <sheetViews>
    <sheetView view="pageBreakPreview" zoomScaleNormal="75" workbookViewId="0">
      <selection activeCell="B1" sqref="B1:C1"/>
    </sheetView>
  </sheetViews>
  <sheetFormatPr defaultRowHeight="15"/>
  <cols>
    <col min="1" max="1" width="3.7109375" style="3" customWidth="1"/>
    <col min="2" max="2" width="8.7109375" style="71" customWidth="1"/>
    <col min="3" max="3" width="62.5703125" style="7" bestFit="1" customWidth="1"/>
    <col min="4" max="5" width="14.7109375" style="6" customWidth="1"/>
    <col min="6" max="6" width="8.7109375" style="71" customWidth="1"/>
    <col min="7" max="7" width="54" style="7" bestFit="1" customWidth="1"/>
    <col min="8" max="9" width="14.7109375" style="6" customWidth="1"/>
    <col min="10" max="10" width="3.5703125" style="21" customWidth="1"/>
    <col min="11" max="16384" width="9.140625" style="7"/>
  </cols>
  <sheetData>
    <row r="1" spans="1:10" s="18" customFormat="1">
      <c r="A1" s="75"/>
      <c r="B1" s="698" t="s">
        <v>269</v>
      </c>
      <c r="C1" s="698"/>
      <c r="D1" s="11"/>
      <c r="E1" s="11"/>
      <c r="F1" s="17"/>
      <c r="H1" s="19"/>
      <c r="I1" s="19"/>
      <c r="J1" s="20"/>
    </row>
    <row r="2" spans="1:10" s="18" customFormat="1" ht="17.25" customHeight="1">
      <c r="A2" s="75"/>
      <c r="B2" s="731" t="s">
        <v>227</v>
      </c>
      <c r="C2" s="731"/>
      <c r="D2" s="731"/>
      <c r="E2" s="731"/>
      <c r="F2" s="731"/>
      <c r="G2" s="731"/>
      <c r="H2" s="731"/>
      <c r="I2" s="731"/>
      <c r="J2" s="20"/>
    </row>
    <row r="3" spans="1:10" s="18" customFormat="1" ht="17.25" customHeight="1">
      <c r="A3" s="75"/>
      <c r="B3" s="731" t="s">
        <v>154</v>
      </c>
      <c r="C3" s="731"/>
      <c r="D3" s="731"/>
      <c r="E3" s="731"/>
      <c r="F3" s="731"/>
      <c r="G3" s="731"/>
      <c r="H3" s="731"/>
      <c r="I3" s="731"/>
      <c r="J3" s="20"/>
    </row>
    <row r="4" spans="1:10" s="18" customFormat="1" ht="17.25" customHeight="1">
      <c r="A4" s="75"/>
      <c r="B4" s="195"/>
      <c r="C4" s="195"/>
      <c r="D4" s="195"/>
      <c r="E4" s="195"/>
      <c r="F4" s="195"/>
      <c r="G4" s="195"/>
      <c r="H4" s="17"/>
      <c r="I4" s="17" t="s">
        <v>43</v>
      </c>
      <c r="J4" s="20"/>
    </row>
    <row r="5" spans="1:10" s="3" customFormat="1">
      <c r="B5" s="3" t="s">
        <v>18</v>
      </c>
      <c r="C5" s="3" t="s">
        <v>19</v>
      </c>
      <c r="D5" s="4" t="s">
        <v>20</v>
      </c>
      <c r="E5" s="4" t="s">
        <v>21</v>
      </c>
      <c r="F5" s="3" t="s">
        <v>22</v>
      </c>
      <c r="G5" s="3" t="s">
        <v>23</v>
      </c>
      <c r="H5" s="4" t="s">
        <v>24</v>
      </c>
      <c r="I5" s="4" t="s">
        <v>28</v>
      </c>
      <c r="J5" s="76"/>
    </row>
    <row r="6" spans="1:10" ht="33" customHeight="1">
      <c r="A6" s="3">
        <v>1</v>
      </c>
      <c r="B6" s="184"/>
      <c r="C6" s="185" t="s">
        <v>57</v>
      </c>
      <c r="D6" s="197" t="s">
        <v>155</v>
      </c>
      <c r="E6" s="300" t="s">
        <v>253</v>
      </c>
      <c r="F6" s="186"/>
      <c r="G6" s="187" t="s">
        <v>58</v>
      </c>
      <c r="H6" s="197" t="s">
        <v>156</v>
      </c>
      <c r="I6" s="197" t="s">
        <v>253</v>
      </c>
    </row>
    <row r="7" spans="1:10" ht="15" customHeight="1">
      <c r="A7" s="3">
        <v>2</v>
      </c>
      <c r="B7" s="22" t="s">
        <v>2</v>
      </c>
      <c r="C7" s="7" t="s">
        <v>59</v>
      </c>
      <c r="D7" s="24">
        <f>+'1.Onbe'!I9</f>
        <v>14276</v>
      </c>
      <c r="E7" s="301">
        <f>+'1.Onbe'!L9</f>
        <v>16152</v>
      </c>
      <c r="F7" s="23" t="s">
        <v>2</v>
      </c>
      <c r="G7" s="7" t="s">
        <v>60</v>
      </c>
      <c r="H7" s="24">
        <f>+'4.Önk.kiad'!H90</f>
        <v>6214</v>
      </c>
      <c r="I7" s="24">
        <f>+'4.Önk.kiad'!H93</f>
        <v>7970</v>
      </c>
    </row>
    <row r="8" spans="1:10" ht="15" customHeight="1">
      <c r="A8" s="3">
        <v>3</v>
      </c>
      <c r="B8" s="22" t="s">
        <v>3</v>
      </c>
      <c r="C8" s="7" t="s">
        <v>32</v>
      </c>
      <c r="D8" s="24">
        <f>+'1.Onbe'!I14</f>
        <v>8782</v>
      </c>
      <c r="E8" s="301">
        <f>+'1.Onbe'!L14</f>
        <v>8782</v>
      </c>
      <c r="F8" s="23" t="s">
        <v>3</v>
      </c>
      <c r="G8" s="7" t="s">
        <v>61</v>
      </c>
      <c r="H8" s="24">
        <f>+'4.Önk.kiad'!I90</f>
        <v>1574</v>
      </c>
      <c r="I8" s="24">
        <f>+'4.Önk.kiad'!I93</f>
        <v>1694</v>
      </c>
    </row>
    <row r="9" spans="1:10">
      <c r="A9" s="3">
        <v>4</v>
      </c>
      <c r="B9" s="22" t="s">
        <v>4</v>
      </c>
      <c r="C9" s="5" t="s">
        <v>45</v>
      </c>
      <c r="D9" s="24">
        <f>+'1.Onbe'!I20</f>
        <v>1183</v>
      </c>
      <c r="E9" s="301">
        <f>+'1.Onbe'!L20</f>
        <v>1183</v>
      </c>
      <c r="F9" s="23" t="s">
        <v>4</v>
      </c>
      <c r="G9" s="16" t="s">
        <v>62</v>
      </c>
      <c r="H9" s="24">
        <f>+'4.Önk.kiad'!J90</f>
        <v>10762</v>
      </c>
      <c r="I9" s="24">
        <f>+'4.Önk.kiad'!J93</f>
        <v>10893</v>
      </c>
    </row>
    <row r="10" spans="1:10">
      <c r="A10" s="3">
        <v>5</v>
      </c>
      <c r="B10" s="22" t="s">
        <v>5</v>
      </c>
      <c r="C10" s="16" t="s">
        <v>63</v>
      </c>
      <c r="D10" s="24">
        <f>+'1.Onbe'!I25</f>
        <v>0</v>
      </c>
      <c r="E10" s="301">
        <f>+'1.Onbe'!L25</f>
        <v>0</v>
      </c>
      <c r="F10" s="25" t="s">
        <v>5</v>
      </c>
      <c r="G10" s="16" t="s">
        <v>47</v>
      </c>
      <c r="H10" s="24">
        <f>+'4.Önk.kiad'!K90</f>
        <v>0</v>
      </c>
      <c r="I10" s="24">
        <f>+'4.Önk.kiad'!K93</f>
        <v>1355</v>
      </c>
    </row>
    <row r="11" spans="1:10">
      <c r="A11" s="3">
        <v>6</v>
      </c>
      <c r="B11" s="22"/>
      <c r="C11" s="16"/>
      <c r="D11" s="24"/>
      <c r="E11" s="301"/>
      <c r="F11" s="25" t="s">
        <v>7</v>
      </c>
      <c r="G11" s="26" t="s">
        <v>140</v>
      </c>
      <c r="H11" s="24">
        <f>+'4.Önk.kiad'!L90</f>
        <v>5940</v>
      </c>
      <c r="I11" s="24">
        <f>+'4.Önk.kiad'!L93</f>
        <v>6123</v>
      </c>
    </row>
    <row r="12" spans="1:10">
      <c r="A12" s="3">
        <v>7</v>
      </c>
      <c r="B12" s="22"/>
      <c r="C12" s="5"/>
      <c r="D12" s="24"/>
      <c r="E12" s="301"/>
      <c r="F12" s="25" t="s">
        <v>8</v>
      </c>
      <c r="G12" s="26" t="s">
        <v>130</v>
      </c>
      <c r="H12" s="27">
        <f>+'3.Onki'!I11+'3.Onki'!I13</f>
        <v>6855</v>
      </c>
      <c r="I12" s="27">
        <f>+'3.Onki'!L11+'3.Onki'!L13</f>
        <v>3394</v>
      </c>
    </row>
    <row r="13" spans="1:10" s="18" customFormat="1" ht="24.95" customHeight="1">
      <c r="A13" s="3">
        <v>8</v>
      </c>
      <c r="B13" s="28"/>
      <c r="C13" s="29" t="s">
        <v>99</v>
      </c>
      <c r="D13" s="314">
        <f>SUM(D7:D12)</f>
        <v>24241</v>
      </c>
      <c r="E13" s="302">
        <f>SUM(E7:E12)</f>
        <v>26117</v>
      </c>
      <c r="F13" s="30"/>
      <c r="G13" s="29" t="s">
        <v>100</v>
      </c>
      <c r="H13" s="31">
        <f>SUM(H7:H12)</f>
        <v>31345</v>
      </c>
      <c r="I13" s="31">
        <f>SUM(I7:I12)</f>
        <v>31429</v>
      </c>
      <c r="J13" s="20"/>
    </row>
    <row r="14" spans="1:10" ht="23.25" customHeight="1">
      <c r="A14" s="3">
        <v>9</v>
      </c>
      <c r="B14" s="32"/>
      <c r="C14" s="8" t="s">
        <v>65</v>
      </c>
      <c r="D14" s="315"/>
      <c r="E14" s="303"/>
      <c r="F14" s="33"/>
      <c r="G14" s="8" t="s">
        <v>66</v>
      </c>
      <c r="H14" s="34"/>
      <c r="I14" s="34"/>
      <c r="J14" s="35"/>
    </row>
    <row r="15" spans="1:10">
      <c r="A15" s="3">
        <v>10</v>
      </c>
      <c r="B15" s="36" t="s">
        <v>7</v>
      </c>
      <c r="C15" s="37" t="s">
        <v>67</v>
      </c>
      <c r="D15" s="34">
        <f>+'1.Onbe'!I27</f>
        <v>0</v>
      </c>
      <c r="E15" s="304">
        <f>+'1.Onbe'!L27</f>
        <v>0</v>
      </c>
      <c r="F15" s="38" t="s">
        <v>2</v>
      </c>
      <c r="G15" s="37" t="s">
        <v>92</v>
      </c>
      <c r="H15" s="34">
        <f>+'5.Beruházás'!G12</f>
        <v>400</v>
      </c>
      <c r="I15" s="34">
        <f>+'5.Beruházás'!J12</f>
        <v>400</v>
      </c>
      <c r="J15" s="39"/>
    </row>
    <row r="16" spans="1:10">
      <c r="A16" s="3">
        <v>11</v>
      </c>
      <c r="B16" s="36" t="s">
        <v>8</v>
      </c>
      <c r="C16" s="37" t="s">
        <v>35</v>
      </c>
      <c r="D16" s="34">
        <f>+'1.Onbe'!I30</f>
        <v>0</v>
      </c>
      <c r="E16" s="304">
        <f>+'1.Onbe'!L30</f>
        <v>0</v>
      </c>
      <c r="F16" s="38" t="s">
        <v>3</v>
      </c>
      <c r="G16" s="37" t="s">
        <v>101</v>
      </c>
      <c r="H16" s="34"/>
      <c r="I16" s="34">
        <f>+'8.Felújítás'!J9</f>
        <v>653</v>
      </c>
      <c r="J16" s="39"/>
    </row>
    <row r="17" spans="1:10">
      <c r="A17" s="3">
        <v>12</v>
      </c>
      <c r="B17" s="36" t="s">
        <v>9</v>
      </c>
      <c r="C17" s="7" t="s">
        <v>68</v>
      </c>
      <c r="D17" s="34">
        <f>+'1.Onbe'!I31</f>
        <v>0</v>
      </c>
      <c r="E17" s="304">
        <f>+'1.Onbe'!L31</f>
        <v>0</v>
      </c>
      <c r="F17" s="38" t="s">
        <v>4</v>
      </c>
      <c r="G17" s="37" t="s">
        <v>97</v>
      </c>
      <c r="H17" s="34"/>
      <c r="I17" s="34"/>
      <c r="J17" s="39"/>
    </row>
    <row r="18" spans="1:10">
      <c r="A18" s="3">
        <v>13</v>
      </c>
      <c r="B18" s="36"/>
      <c r="D18" s="34"/>
      <c r="E18" s="304"/>
      <c r="F18" s="38" t="s">
        <v>5</v>
      </c>
      <c r="G18" s="37" t="s">
        <v>131</v>
      </c>
      <c r="H18" s="34">
        <f>+'3.Onki'!I12</f>
        <v>0</v>
      </c>
      <c r="I18" s="34">
        <f>+'3.Onki'!L12</f>
        <v>0</v>
      </c>
      <c r="J18" s="39"/>
    </row>
    <row r="19" spans="1:10" s="18" customFormat="1" ht="24.95" customHeight="1" thickBot="1">
      <c r="A19" s="3">
        <v>14</v>
      </c>
      <c r="B19" s="40"/>
      <c r="C19" s="41" t="s">
        <v>102</v>
      </c>
      <c r="D19" s="316">
        <f>SUM(D15:D18)</f>
        <v>0</v>
      </c>
      <c r="E19" s="305">
        <f>SUM(E15:E18)</f>
        <v>0</v>
      </c>
      <c r="F19" s="42"/>
      <c r="G19" s="41" t="s">
        <v>103</v>
      </c>
      <c r="H19" s="43">
        <f>SUM(H15:H18)</f>
        <v>400</v>
      </c>
      <c r="I19" s="43">
        <f>SUM(I15:I18)</f>
        <v>1053</v>
      </c>
      <c r="J19" s="20"/>
    </row>
    <row r="20" spans="1:10" s="18" customFormat="1" ht="24.95" customHeight="1" thickTop="1" thickBot="1">
      <c r="A20" s="3">
        <v>15</v>
      </c>
      <c r="B20" s="44"/>
      <c r="C20" s="45" t="s">
        <v>36</v>
      </c>
      <c r="D20" s="193">
        <f>D13+D19</f>
        <v>24241</v>
      </c>
      <c r="E20" s="46">
        <f>E13+E19</f>
        <v>26117</v>
      </c>
      <c r="F20" s="47"/>
      <c r="G20" s="45" t="s">
        <v>104</v>
      </c>
      <c r="H20" s="48">
        <f>H13+H19</f>
        <v>31745</v>
      </c>
      <c r="I20" s="48">
        <f>I13+I19</f>
        <v>32482</v>
      </c>
      <c r="J20" s="20"/>
    </row>
    <row r="21" spans="1:10" s="18" customFormat="1" ht="24.95" customHeight="1" thickTop="1">
      <c r="A21" s="3">
        <v>16</v>
      </c>
      <c r="B21" s="49"/>
      <c r="C21" s="8" t="s">
        <v>69</v>
      </c>
      <c r="D21" s="51"/>
      <c r="E21" s="306"/>
      <c r="F21" s="50"/>
      <c r="G21" s="8" t="s">
        <v>70</v>
      </c>
      <c r="H21" s="51"/>
      <c r="I21" s="51"/>
      <c r="J21" s="20"/>
    </row>
    <row r="22" spans="1:10" s="18" customFormat="1">
      <c r="A22" s="3">
        <v>17</v>
      </c>
      <c r="B22" s="52" t="s">
        <v>2</v>
      </c>
      <c r="C22" s="18" t="s">
        <v>73</v>
      </c>
      <c r="D22" s="51"/>
      <c r="E22" s="306"/>
      <c r="F22" s="50" t="s">
        <v>2</v>
      </c>
      <c r="G22" s="18" t="s">
        <v>74</v>
      </c>
      <c r="H22" s="51"/>
      <c r="I22" s="51"/>
      <c r="J22" s="20"/>
    </row>
    <row r="23" spans="1:10" s="18" customFormat="1">
      <c r="A23" s="3">
        <v>18</v>
      </c>
      <c r="B23" s="52" t="s">
        <v>3</v>
      </c>
      <c r="C23" s="18" t="s">
        <v>151</v>
      </c>
      <c r="D23" s="51">
        <f>+'1.Onbe'!I40</f>
        <v>0</v>
      </c>
      <c r="E23" s="306">
        <f>+'1.Onbe'!L40</f>
        <v>1360</v>
      </c>
      <c r="F23" s="50" t="s">
        <v>3</v>
      </c>
      <c r="G23" s="18" t="s">
        <v>158</v>
      </c>
      <c r="H23" s="51"/>
      <c r="I23" s="51">
        <f>+'3.Onki'!L23</f>
        <v>2500</v>
      </c>
      <c r="J23" s="20"/>
    </row>
    <row r="24" spans="1:10" s="18" customFormat="1">
      <c r="A24" s="3">
        <v>19</v>
      </c>
      <c r="B24" s="52" t="s">
        <v>4</v>
      </c>
      <c r="C24" s="18" t="s">
        <v>157</v>
      </c>
      <c r="D24" s="51">
        <f>+'1.Onbe'!I36</f>
        <v>7504</v>
      </c>
      <c r="E24" s="306">
        <f>+'1.Onbe'!L36</f>
        <v>7505</v>
      </c>
      <c r="F24" s="50"/>
      <c r="H24" s="51"/>
      <c r="I24" s="51"/>
      <c r="J24" s="20"/>
    </row>
    <row r="25" spans="1:10" s="18" customFormat="1" ht="24.95" customHeight="1">
      <c r="A25" s="3">
        <v>20</v>
      </c>
      <c r="B25" s="49"/>
      <c r="C25" s="8" t="s">
        <v>75</v>
      </c>
      <c r="D25" s="51"/>
      <c r="E25" s="306"/>
      <c r="F25" s="50"/>
      <c r="G25" s="8" t="s">
        <v>76</v>
      </c>
      <c r="H25" s="51"/>
      <c r="I25" s="51"/>
      <c r="J25" s="20"/>
    </row>
    <row r="26" spans="1:10" s="18" customFormat="1">
      <c r="A26" s="3">
        <v>21</v>
      </c>
      <c r="B26" s="52" t="s">
        <v>4</v>
      </c>
      <c r="C26" s="15" t="s">
        <v>71</v>
      </c>
      <c r="D26" s="51"/>
      <c r="E26" s="306"/>
      <c r="F26" s="50" t="s">
        <v>4</v>
      </c>
      <c r="G26" s="15" t="s">
        <v>72</v>
      </c>
      <c r="H26" s="51"/>
      <c r="I26" s="51"/>
      <c r="J26" s="20"/>
    </row>
    <row r="27" spans="1:10" s="18" customFormat="1">
      <c r="A27" s="3">
        <v>22</v>
      </c>
      <c r="B27" s="52" t="s">
        <v>5</v>
      </c>
      <c r="C27" s="18" t="s">
        <v>73</v>
      </c>
      <c r="D27" s="51"/>
      <c r="E27" s="306"/>
      <c r="F27" s="50" t="s">
        <v>5</v>
      </c>
      <c r="G27" s="18" t="s">
        <v>74</v>
      </c>
      <c r="H27" s="51"/>
      <c r="I27" s="51"/>
      <c r="J27" s="20"/>
    </row>
    <row r="28" spans="1:10" s="18" customFormat="1">
      <c r="A28" s="3">
        <v>23</v>
      </c>
      <c r="B28" s="52" t="s">
        <v>7</v>
      </c>
      <c r="C28" s="18" t="s">
        <v>157</v>
      </c>
      <c r="D28" s="51"/>
      <c r="E28" s="306"/>
      <c r="F28" s="50"/>
      <c r="H28" s="51"/>
      <c r="I28" s="51"/>
      <c r="J28" s="20"/>
    </row>
    <row r="29" spans="1:10" s="18" customFormat="1" ht="24.75" customHeight="1" thickBot="1">
      <c r="A29" s="3">
        <v>24</v>
      </c>
      <c r="B29" s="53"/>
      <c r="C29" s="54" t="s">
        <v>105</v>
      </c>
      <c r="D29" s="56">
        <f>SUM(D22:D27)</f>
        <v>7504</v>
      </c>
      <c r="E29" s="307">
        <f>SUM(E22:E28)</f>
        <v>8865</v>
      </c>
      <c r="F29" s="55"/>
      <c r="G29" s="54" t="s">
        <v>106</v>
      </c>
      <c r="H29" s="56">
        <f>SUM(H21:H27)</f>
        <v>0</v>
      </c>
      <c r="I29" s="56">
        <f>SUM(I21:I27)</f>
        <v>2500</v>
      </c>
      <c r="J29" s="20"/>
    </row>
    <row r="30" spans="1:10" s="18" customFormat="1" ht="30" customHeight="1" thickTop="1" thickBot="1">
      <c r="A30" s="3">
        <v>25</v>
      </c>
      <c r="B30" s="190"/>
      <c r="C30" s="191" t="s">
        <v>107</v>
      </c>
      <c r="D30" s="193">
        <f>SUM(D20,D29)</f>
        <v>31745</v>
      </c>
      <c r="E30" s="46">
        <f>SUM(E20,E29)</f>
        <v>34982</v>
      </c>
      <c r="F30" s="192"/>
      <c r="G30" s="191" t="s">
        <v>108</v>
      </c>
      <c r="H30" s="193">
        <f>SUM(H26:H27,H19,H22:H22,H13,H23)</f>
        <v>31745</v>
      </c>
      <c r="I30" s="193">
        <f>SUM(I26:I27,I19,I22:I22,I13,I23)</f>
        <v>34982</v>
      </c>
      <c r="J30" s="20"/>
    </row>
    <row r="31" spans="1:10" s="18" customFormat="1" ht="15.75" thickTop="1">
      <c r="A31" s="3">
        <v>26</v>
      </c>
      <c r="B31" s="57"/>
      <c r="C31" s="58" t="s">
        <v>126</v>
      </c>
      <c r="D31" s="317">
        <f>+D20-H20</f>
        <v>-7504</v>
      </c>
      <c r="E31" s="308">
        <f>+E20-I20</f>
        <v>-6365</v>
      </c>
      <c r="F31" s="59"/>
      <c r="G31" s="60"/>
      <c r="H31" s="61"/>
      <c r="I31" s="61"/>
      <c r="J31" s="20"/>
    </row>
    <row r="32" spans="1:10" s="18" customFormat="1">
      <c r="A32" s="3">
        <v>27</v>
      </c>
      <c r="B32" s="188"/>
      <c r="C32" s="189" t="s">
        <v>138</v>
      </c>
      <c r="D32" s="318">
        <f>+D13-H13</f>
        <v>-7104</v>
      </c>
      <c r="E32" s="309">
        <f>+E13-I13</f>
        <v>-5312</v>
      </c>
      <c r="F32" s="59"/>
      <c r="G32" s="60"/>
      <c r="H32" s="61"/>
      <c r="I32" s="61"/>
      <c r="J32" s="20"/>
    </row>
    <row r="33" spans="1:10" s="18" customFormat="1">
      <c r="A33" s="3">
        <v>28</v>
      </c>
      <c r="B33" s="188"/>
      <c r="C33" s="189" t="s">
        <v>139</v>
      </c>
      <c r="D33" s="318">
        <f>+D19-H19</f>
        <v>-400</v>
      </c>
      <c r="E33" s="309">
        <f>+E19-I19</f>
        <v>-1053</v>
      </c>
      <c r="F33" s="59"/>
      <c r="G33" s="60"/>
      <c r="H33" s="61"/>
      <c r="I33" s="61"/>
      <c r="J33" s="20"/>
    </row>
    <row r="34" spans="1:10" s="18" customFormat="1">
      <c r="A34" s="3">
        <v>29</v>
      </c>
      <c r="B34" s="188"/>
      <c r="C34" s="194" t="s">
        <v>128</v>
      </c>
      <c r="D34" s="318">
        <f>D31-H29</f>
        <v>-7504</v>
      </c>
      <c r="E34" s="309">
        <f>E31-I29</f>
        <v>-8865</v>
      </c>
      <c r="F34" s="59"/>
      <c r="G34" s="60"/>
      <c r="H34" s="61"/>
      <c r="I34" s="61"/>
      <c r="J34" s="20"/>
    </row>
    <row r="35" spans="1:10" s="18" customFormat="1" ht="30">
      <c r="A35" s="3">
        <v>30</v>
      </c>
      <c r="B35" s="188"/>
      <c r="C35" s="194" t="s">
        <v>141</v>
      </c>
      <c r="D35" s="318">
        <f>D34+D24+D23</f>
        <v>0</v>
      </c>
      <c r="E35" s="310">
        <f>E34+E24+E23+E28</f>
        <v>0</v>
      </c>
      <c r="F35" s="59"/>
      <c r="G35" s="60"/>
      <c r="H35" s="61"/>
      <c r="I35" s="61"/>
      <c r="J35" s="20"/>
    </row>
    <row r="36" spans="1:10" s="18" customFormat="1" ht="30">
      <c r="A36" s="3">
        <v>31</v>
      </c>
      <c r="B36" s="62"/>
      <c r="C36" s="84" t="s">
        <v>164</v>
      </c>
      <c r="D36" s="319">
        <f>D35+D26</f>
        <v>0</v>
      </c>
      <c r="E36" s="311">
        <f>E35+E26</f>
        <v>0</v>
      </c>
      <c r="F36" s="64"/>
      <c r="G36" s="63"/>
      <c r="H36" s="65"/>
      <c r="I36" s="65"/>
      <c r="J36" s="20"/>
    </row>
    <row r="37" spans="1:10" ht="20.100000000000001" customHeight="1">
      <c r="A37" s="3">
        <v>32</v>
      </c>
      <c r="B37" s="66"/>
      <c r="C37" s="7" t="s">
        <v>77</v>
      </c>
      <c r="D37" s="73">
        <f>(D13+D22+D23+D24)/D30</f>
        <v>1</v>
      </c>
      <c r="E37" s="312">
        <f>(E13+E22+E23+E24)/E30</f>
        <v>1</v>
      </c>
      <c r="F37" s="67"/>
      <c r="G37" s="7" t="s">
        <v>78</v>
      </c>
      <c r="H37" s="73">
        <f>(H13+H22+H23)/H30</f>
        <v>0.98739959048669079</v>
      </c>
      <c r="I37" s="73">
        <f>(I13+I22+I23)/I30</f>
        <v>0.96989880509976556</v>
      </c>
    </row>
    <row r="38" spans="1:10" ht="20.100000000000001" customHeight="1">
      <c r="A38" s="3">
        <v>33</v>
      </c>
      <c r="B38" s="68"/>
      <c r="C38" s="69" t="s">
        <v>79</v>
      </c>
      <c r="D38" s="74">
        <f>(D19+D26+D27+D28)/D30</f>
        <v>0</v>
      </c>
      <c r="E38" s="313">
        <f>(E19+E26+E27+E28)/E30</f>
        <v>0</v>
      </c>
      <c r="F38" s="70"/>
      <c r="G38" s="69" t="s">
        <v>80</v>
      </c>
      <c r="H38" s="74">
        <f>(H19+H26+H27)/H30</f>
        <v>1.2600409513309183E-2</v>
      </c>
      <c r="I38" s="74">
        <f>(I19+I26+I27)/I30</f>
        <v>3.0101194900234406E-2</v>
      </c>
    </row>
    <row r="39" spans="1:10">
      <c r="D39" s="6">
        <f>+D30-'1.Onbe'!I42</f>
        <v>0</v>
      </c>
      <c r="E39" s="6">
        <f>+E30-'1.Onbe'!L42</f>
        <v>0</v>
      </c>
      <c r="H39" s="6">
        <f>+H30-'3.Onki'!I25</f>
        <v>0</v>
      </c>
      <c r="I39" s="6">
        <f>+I30-'3.Onki'!L25</f>
        <v>0</v>
      </c>
    </row>
  </sheetData>
  <mergeCells count="3">
    <mergeCell ref="B1:C1"/>
    <mergeCell ref="B2:I2"/>
    <mergeCell ref="B3:I3"/>
  </mergeCells>
  <phoneticPr fontId="11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61"/>
  <sheetViews>
    <sheetView view="pageBreakPreview" zoomScaleNormal="100" zoomScaleSheetLayoutView="100" workbookViewId="0">
      <selection activeCell="B1" sqref="B1:F1"/>
    </sheetView>
  </sheetViews>
  <sheetFormatPr defaultColWidth="31.28515625" defaultRowHeight="16.5"/>
  <cols>
    <col min="1" max="1" width="3" style="154" bestFit="1" customWidth="1"/>
    <col min="2" max="2" width="39.140625" style="156" customWidth="1"/>
    <col min="3" max="3" width="14.5703125" style="169" bestFit="1" customWidth="1"/>
    <col min="4" max="4" width="14.5703125" style="169" hidden="1" customWidth="1"/>
    <col min="5" max="6" width="14.5703125" style="169" bestFit="1" customWidth="1"/>
    <col min="7" max="7" width="28.7109375" style="155" customWidth="1"/>
    <col min="8" max="8" width="12.140625" style="156" customWidth="1"/>
    <col min="9" max="9" width="12.85546875" style="156" customWidth="1"/>
    <col min="10" max="16384" width="31.28515625" style="156"/>
  </cols>
  <sheetData>
    <row r="1" spans="1:7">
      <c r="B1" s="732" t="s">
        <v>270</v>
      </c>
      <c r="C1" s="732"/>
      <c r="D1" s="732"/>
      <c r="E1" s="732"/>
      <c r="F1" s="732"/>
    </row>
    <row r="2" spans="1:7" ht="17.25" customHeight="1">
      <c r="B2" s="685" t="s">
        <v>48</v>
      </c>
      <c r="C2" s="685"/>
      <c r="D2" s="685"/>
      <c r="E2" s="685"/>
      <c r="F2" s="685"/>
      <c r="G2" s="685"/>
    </row>
    <row r="3" spans="1:7" ht="17.25" customHeight="1">
      <c r="B3" s="685" t="s">
        <v>159</v>
      </c>
      <c r="C3" s="685"/>
      <c r="D3" s="685"/>
      <c r="E3" s="685"/>
      <c r="F3" s="685"/>
      <c r="G3" s="685"/>
    </row>
    <row r="4" spans="1:7" ht="17.25" thickBot="1">
      <c r="B4" s="154" t="s">
        <v>18</v>
      </c>
      <c r="C4" s="158" t="s">
        <v>19</v>
      </c>
      <c r="D4" s="158" t="s">
        <v>20</v>
      </c>
      <c r="E4" s="158" t="s">
        <v>20</v>
      </c>
      <c r="F4" s="158" t="s">
        <v>21</v>
      </c>
      <c r="G4" s="154" t="s">
        <v>22</v>
      </c>
    </row>
    <row r="5" spans="1:7" ht="66.75" thickBot="1">
      <c r="B5" s="159" t="s">
        <v>44</v>
      </c>
      <c r="C5" s="160" t="s">
        <v>160</v>
      </c>
      <c r="D5" s="160" t="s">
        <v>129</v>
      </c>
      <c r="E5" s="160" t="s">
        <v>49</v>
      </c>
      <c r="F5" s="160" t="s">
        <v>228</v>
      </c>
      <c r="G5" s="161" t="s">
        <v>50</v>
      </c>
    </row>
    <row r="6" spans="1:7" ht="30" customHeight="1">
      <c r="A6" s="154">
        <v>1</v>
      </c>
      <c r="B6" s="162" t="s">
        <v>198</v>
      </c>
      <c r="C6" s="163">
        <v>2</v>
      </c>
      <c r="D6" s="163"/>
      <c r="E6" s="163"/>
      <c r="F6" s="163">
        <f>SUM(C6:E6)</f>
        <v>2</v>
      </c>
      <c r="G6" s="164"/>
    </row>
    <row r="7" spans="1:7" ht="30" customHeight="1" thickBot="1">
      <c r="A7" s="154">
        <v>2</v>
      </c>
      <c r="B7" s="162" t="s">
        <v>124</v>
      </c>
      <c r="C7" s="163">
        <v>4</v>
      </c>
      <c r="D7" s="163"/>
      <c r="E7" s="163"/>
      <c r="F7" s="163">
        <f>SUM(C7:E7)</f>
        <v>4</v>
      </c>
      <c r="G7" s="165"/>
    </row>
    <row r="8" spans="1:7" ht="30" customHeight="1" thickBot="1">
      <c r="A8" s="154">
        <v>3</v>
      </c>
      <c r="B8" s="166" t="s">
        <v>51</v>
      </c>
      <c r="C8" s="167">
        <f>SUM(C6:C7)</f>
        <v>6</v>
      </c>
      <c r="D8" s="167">
        <f>SUM(D6:D7)</f>
        <v>0</v>
      </c>
      <c r="E8" s="167">
        <f>SUM(E6:E7)</f>
        <v>0</v>
      </c>
      <c r="F8" s="167">
        <f>SUM(F6:F7)</f>
        <v>6</v>
      </c>
      <c r="G8" s="168"/>
    </row>
    <row r="12" spans="1:7">
      <c r="G12" s="154"/>
    </row>
    <row r="13" spans="1:7">
      <c r="B13" s="170"/>
      <c r="C13" s="171"/>
      <c r="D13" s="171"/>
      <c r="E13" s="171"/>
      <c r="F13" s="171"/>
      <c r="G13" s="172"/>
    </row>
    <row r="14" spans="1:7">
      <c r="B14" s="173"/>
      <c r="C14" s="174"/>
      <c r="D14" s="174"/>
      <c r="E14" s="174"/>
      <c r="F14" s="174"/>
      <c r="G14" s="172"/>
    </row>
    <row r="15" spans="1:7">
      <c r="B15" s="173"/>
      <c r="C15" s="174"/>
      <c r="D15" s="174"/>
      <c r="E15" s="174"/>
      <c r="F15" s="174"/>
      <c r="G15" s="172"/>
    </row>
    <row r="16" spans="1:7">
      <c r="B16" s="173"/>
      <c r="C16" s="174"/>
      <c r="D16" s="174"/>
      <c r="E16" s="174"/>
      <c r="F16" s="174"/>
      <c r="G16" s="173"/>
    </row>
    <row r="17" spans="1:7">
      <c r="B17" s="170"/>
      <c r="C17" s="171"/>
      <c r="D17" s="171"/>
      <c r="E17" s="171"/>
      <c r="F17" s="171"/>
      <c r="G17" s="172"/>
    </row>
    <row r="18" spans="1:7">
      <c r="B18" s="170"/>
      <c r="C18" s="171"/>
      <c r="D18" s="171"/>
      <c r="E18" s="171"/>
      <c r="F18" s="171"/>
      <c r="G18" s="172"/>
    </row>
    <row r="19" spans="1:7">
      <c r="B19" s="170"/>
      <c r="C19" s="171"/>
      <c r="D19" s="171"/>
      <c r="E19" s="171"/>
      <c r="F19" s="171"/>
      <c r="G19" s="173"/>
    </row>
    <row r="21" spans="1:7">
      <c r="G21" s="154"/>
    </row>
    <row r="22" spans="1:7" s="175" customFormat="1" ht="17.25">
      <c r="A22" s="157"/>
      <c r="C22" s="176"/>
      <c r="D22" s="176"/>
      <c r="E22" s="176"/>
      <c r="F22" s="176"/>
      <c r="G22" s="157"/>
    </row>
    <row r="23" spans="1:7">
      <c r="G23" s="154"/>
    </row>
    <row r="24" spans="1:7" s="175" customFormat="1" ht="17.25">
      <c r="A24" s="157"/>
      <c r="C24" s="176"/>
      <c r="D24" s="176"/>
      <c r="E24" s="176"/>
      <c r="F24" s="176"/>
      <c r="G24" s="157"/>
    </row>
    <row r="25" spans="1:7">
      <c r="G25" s="154"/>
    </row>
    <row r="26" spans="1:7">
      <c r="G26" s="154"/>
    </row>
    <row r="27" spans="1:7" s="175" customFormat="1" ht="17.25">
      <c r="A27" s="157"/>
      <c r="C27" s="176"/>
      <c r="D27" s="176"/>
      <c r="E27" s="176"/>
      <c r="F27" s="176"/>
      <c r="G27" s="157"/>
    </row>
    <row r="28" spans="1:7">
      <c r="G28" s="154"/>
    </row>
    <row r="29" spans="1:7">
      <c r="G29" s="154"/>
    </row>
    <row r="30" spans="1:7">
      <c r="G30" s="154"/>
    </row>
    <row r="31" spans="1:7">
      <c r="G31" s="154"/>
    </row>
    <row r="32" spans="1:7">
      <c r="G32" s="154"/>
    </row>
    <row r="35" spans="1:7">
      <c r="G35" s="154"/>
    </row>
    <row r="36" spans="1:7">
      <c r="G36" s="154"/>
    </row>
    <row r="37" spans="1:7">
      <c r="G37" s="154"/>
    </row>
    <row r="38" spans="1:7">
      <c r="G38" s="154"/>
    </row>
    <row r="39" spans="1:7">
      <c r="G39" s="154"/>
    </row>
    <row r="40" spans="1:7">
      <c r="G40" s="154"/>
    </row>
    <row r="41" spans="1:7">
      <c r="G41" s="154"/>
    </row>
    <row r="42" spans="1:7">
      <c r="G42" s="154"/>
    </row>
    <row r="43" spans="1:7">
      <c r="G43" s="154"/>
    </row>
    <row r="44" spans="1:7">
      <c r="G44" s="154"/>
    </row>
    <row r="45" spans="1:7" s="175" customFormat="1" ht="17.25">
      <c r="A45" s="157"/>
      <c r="C45" s="176"/>
      <c r="D45" s="176"/>
      <c r="E45" s="176"/>
      <c r="F45" s="176"/>
      <c r="G45" s="157"/>
    </row>
    <row r="46" spans="1:7">
      <c r="G46" s="154"/>
    </row>
    <row r="47" spans="1:7">
      <c r="G47" s="154"/>
    </row>
    <row r="48" spans="1:7">
      <c r="G48" s="154"/>
    </row>
    <row r="49" spans="3:7">
      <c r="G49" s="154"/>
    </row>
    <row r="50" spans="3:7">
      <c r="G50" s="154"/>
    </row>
    <row r="54" spans="3:7">
      <c r="C54" s="177"/>
      <c r="D54" s="177"/>
      <c r="E54" s="177"/>
      <c r="F54" s="177"/>
    </row>
    <row r="55" spans="3:7">
      <c r="C55" s="177"/>
      <c r="D55" s="177"/>
      <c r="E55" s="177"/>
      <c r="F55" s="177"/>
    </row>
    <row r="56" spans="3:7">
      <c r="C56" s="177"/>
      <c r="D56" s="177"/>
      <c r="E56" s="177"/>
      <c r="F56" s="177"/>
    </row>
    <row r="57" spans="3:7">
      <c r="C57" s="177"/>
      <c r="D57" s="177"/>
      <c r="E57" s="177"/>
      <c r="F57" s="177"/>
    </row>
    <row r="58" spans="3:7">
      <c r="C58" s="177"/>
      <c r="D58" s="177"/>
      <c r="E58" s="177"/>
      <c r="F58" s="177"/>
    </row>
    <row r="59" spans="3:7">
      <c r="C59" s="177"/>
      <c r="D59" s="177"/>
      <c r="E59" s="177"/>
      <c r="F59" s="177"/>
    </row>
    <row r="60" spans="3:7">
      <c r="C60" s="177"/>
      <c r="D60" s="177"/>
      <c r="E60" s="177"/>
      <c r="F60" s="177"/>
    </row>
    <row r="61" spans="3:7">
      <c r="C61" s="177"/>
      <c r="D61" s="177"/>
      <c r="E61" s="177"/>
      <c r="F61" s="177"/>
    </row>
  </sheetData>
  <mergeCells count="3">
    <mergeCell ref="B1:F1"/>
    <mergeCell ref="B2:G2"/>
    <mergeCell ref="B3:G3"/>
  </mergeCells>
  <phoneticPr fontId="11" type="noConversion"/>
  <printOptions horizontalCentered="1"/>
  <pageMargins left="0" right="0" top="0.78740157480314965" bottom="0.39370078740157483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K13"/>
  <sheetViews>
    <sheetView tabSelected="1" view="pageBreakPreview" zoomScaleNormal="100" zoomScaleSheetLayoutView="100" workbookViewId="0">
      <selection activeCell="B1" sqref="B1:D1"/>
    </sheetView>
  </sheetViews>
  <sheetFormatPr defaultRowHeight="15"/>
  <cols>
    <col min="1" max="1" width="3.7109375" style="598" customWidth="1"/>
    <col min="2" max="3" width="3.5703125" style="599" customWidth="1"/>
    <col min="4" max="4" width="48.5703125" style="600" customWidth="1"/>
    <col min="5" max="5" width="5.7109375" style="601" customWidth="1"/>
    <col min="6" max="6" width="13.7109375" style="593" customWidth="1"/>
    <col min="7" max="10" width="15.7109375" style="632" customWidth="1"/>
    <col min="11" max="11" width="15.7109375" style="593" customWidth="1"/>
    <col min="12" max="12" width="10.140625" style="596" bestFit="1" customWidth="1"/>
    <col min="13" max="16384" width="9.140625" style="596"/>
  </cols>
  <sheetData>
    <row r="1" spans="1:11">
      <c r="A1" s="591"/>
      <c r="B1" s="728" t="s">
        <v>271</v>
      </c>
      <c r="C1" s="728"/>
      <c r="D1" s="728"/>
      <c r="E1" s="592"/>
      <c r="G1" s="594"/>
      <c r="H1" s="594"/>
      <c r="I1" s="594"/>
      <c r="J1" s="594"/>
      <c r="K1" s="595"/>
    </row>
    <row r="2" spans="1:11">
      <c r="A2" s="591"/>
      <c r="B2" s="597"/>
      <c r="C2" s="597"/>
      <c r="D2" s="729"/>
      <c r="E2" s="729"/>
      <c r="F2" s="729"/>
      <c r="G2" s="729"/>
      <c r="H2" s="729"/>
      <c r="I2" s="729"/>
      <c r="J2" s="729"/>
      <c r="K2" s="729"/>
    </row>
    <row r="3" spans="1:11" ht="17.25" customHeight="1">
      <c r="D3" s="730" t="s">
        <v>198</v>
      </c>
      <c r="E3" s="730"/>
      <c r="F3" s="730"/>
      <c r="G3" s="730"/>
      <c r="H3" s="730"/>
      <c r="I3" s="730"/>
      <c r="J3" s="730"/>
      <c r="K3" s="730"/>
    </row>
    <row r="4" spans="1:11" ht="17.25" customHeight="1">
      <c r="D4" s="730" t="s">
        <v>254</v>
      </c>
      <c r="E4" s="730"/>
      <c r="F4" s="730"/>
      <c r="G4" s="730"/>
      <c r="H4" s="730"/>
      <c r="I4" s="730"/>
      <c r="J4" s="730"/>
      <c r="K4" s="730"/>
    </row>
    <row r="5" spans="1:11">
      <c r="G5" s="594"/>
      <c r="H5" s="594"/>
      <c r="I5" s="594"/>
      <c r="J5" s="594"/>
      <c r="K5" s="602" t="s">
        <v>43</v>
      </c>
    </row>
    <row r="6" spans="1:11" s="592" customFormat="1" ht="15.75" thickBot="1">
      <c r="A6" s="598"/>
      <c r="B6" s="599" t="s">
        <v>18</v>
      </c>
      <c r="C6" s="599" t="s">
        <v>19</v>
      </c>
      <c r="D6" s="601" t="s">
        <v>20</v>
      </c>
      <c r="E6" s="601" t="s">
        <v>21</v>
      </c>
      <c r="F6" s="603" t="s">
        <v>22</v>
      </c>
      <c r="G6" s="603" t="s">
        <v>23</v>
      </c>
      <c r="H6" s="603" t="s">
        <v>23</v>
      </c>
      <c r="I6" s="603" t="s">
        <v>24</v>
      </c>
      <c r="J6" s="603" t="s">
        <v>28</v>
      </c>
      <c r="K6" s="603" t="s">
        <v>29</v>
      </c>
    </row>
    <row r="7" spans="1:11" ht="75" customHeight="1" thickBot="1">
      <c r="B7" s="633" t="s">
        <v>1</v>
      </c>
      <c r="C7" s="604" t="s">
        <v>25</v>
      </c>
      <c r="D7" s="605" t="s">
        <v>44</v>
      </c>
      <c r="E7" s="606" t="s">
        <v>109</v>
      </c>
      <c r="F7" s="607" t="s">
        <v>137</v>
      </c>
      <c r="G7" s="673" t="s">
        <v>150</v>
      </c>
      <c r="H7" s="607" t="s">
        <v>178</v>
      </c>
      <c r="I7" s="607" t="s">
        <v>177</v>
      </c>
      <c r="J7" s="608" t="s">
        <v>249</v>
      </c>
      <c r="K7" s="609" t="s">
        <v>153</v>
      </c>
    </row>
    <row r="8" spans="1:11" ht="22.5" customHeight="1" thickBot="1">
      <c r="A8" s="598">
        <v>1</v>
      </c>
      <c r="B8" s="634">
        <v>1</v>
      </c>
      <c r="C8" s="610">
        <v>1</v>
      </c>
      <c r="D8" s="611" t="s">
        <v>255</v>
      </c>
      <c r="E8" s="612" t="s">
        <v>256</v>
      </c>
      <c r="F8" s="613"/>
      <c r="G8" s="674"/>
      <c r="H8" s="678"/>
      <c r="I8" s="614">
        <v>653</v>
      </c>
      <c r="J8" s="615">
        <f>SUM(H8:I8)</f>
        <v>653</v>
      </c>
      <c r="K8" s="616"/>
    </row>
    <row r="9" spans="1:11" s="630" customFormat="1" ht="26.1" customHeight="1" thickBot="1">
      <c r="A9" s="598">
        <v>2</v>
      </c>
      <c r="B9" s="624"/>
      <c r="C9" s="625"/>
      <c r="D9" s="626" t="s">
        <v>226</v>
      </c>
      <c r="E9" s="626"/>
      <c r="F9" s="643">
        <f t="shared" ref="F9:K9" si="0">SUM(F8:F8)</f>
        <v>0</v>
      </c>
      <c r="G9" s="677">
        <f t="shared" si="0"/>
        <v>0</v>
      </c>
      <c r="H9" s="681">
        <f t="shared" si="0"/>
        <v>0</v>
      </c>
      <c r="I9" s="627">
        <f t="shared" si="0"/>
        <v>653</v>
      </c>
      <c r="J9" s="628">
        <f t="shared" si="0"/>
        <v>653</v>
      </c>
      <c r="K9" s="629">
        <f t="shared" si="0"/>
        <v>0</v>
      </c>
    </row>
    <row r="10" spans="1:11">
      <c r="B10" s="13" t="s">
        <v>110</v>
      </c>
      <c r="D10" s="13"/>
      <c r="F10" s="602"/>
      <c r="G10" s="631"/>
      <c r="H10" s="631"/>
      <c r="I10" s="631"/>
      <c r="J10" s="631"/>
      <c r="K10" s="602"/>
    </row>
    <row r="11" spans="1:11">
      <c r="B11" s="13" t="s">
        <v>111</v>
      </c>
      <c r="D11" s="13"/>
      <c r="F11" s="602"/>
      <c r="G11" s="631"/>
      <c r="H11" s="631"/>
      <c r="I11" s="631"/>
      <c r="J11" s="631"/>
      <c r="K11" s="602"/>
    </row>
    <row r="12" spans="1:11">
      <c r="B12" s="13" t="s">
        <v>112</v>
      </c>
      <c r="D12" s="13"/>
      <c r="F12" s="602"/>
      <c r="G12" s="631"/>
      <c r="H12" s="631"/>
      <c r="I12" s="631"/>
      <c r="J12" s="631"/>
      <c r="K12" s="602"/>
    </row>
    <row r="13" spans="1:11">
      <c r="B13" s="87" t="s">
        <v>123</v>
      </c>
      <c r="D13" s="87"/>
      <c r="F13" s="602"/>
      <c r="G13" s="631"/>
      <c r="H13" s="631"/>
      <c r="I13" s="631"/>
      <c r="J13" s="631"/>
      <c r="K13" s="602"/>
    </row>
  </sheetData>
  <mergeCells count="4">
    <mergeCell ref="B1:D1"/>
    <mergeCell ref="D2:K2"/>
    <mergeCell ref="D3:K3"/>
    <mergeCell ref="D4:K4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16</vt:i4>
      </vt:variant>
    </vt:vector>
  </HeadingPairs>
  <TitlesOfParts>
    <vt:vector size="25" baseType="lpstr">
      <vt:lpstr>Összefoglaló</vt:lpstr>
      <vt:lpstr>1.Onbe</vt:lpstr>
      <vt:lpstr>2.Norm</vt:lpstr>
      <vt:lpstr>3.Onki</vt:lpstr>
      <vt:lpstr>4.Önk.kiad</vt:lpstr>
      <vt:lpstr>5.Beruházás</vt:lpstr>
      <vt:lpstr>6.Mérleg</vt:lpstr>
      <vt:lpstr>7.Létszám</vt:lpstr>
      <vt:lpstr>8.Felújítás</vt:lpstr>
      <vt:lpstr>'1.Onbe'!Nyomtatási_cím</vt:lpstr>
      <vt:lpstr>'3.Onki'!Nyomtatási_cím</vt:lpstr>
      <vt:lpstr>'4.Önk.kiad'!Nyomtatási_cím</vt:lpstr>
      <vt:lpstr>'5.Beruházás'!Nyomtatási_cím</vt:lpstr>
      <vt:lpstr>'7.Létszám'!Nyomtatási_cím</vt:lpstr>
      <vt:lpstr>'8.Felújítás'!Nyomtatási_cím</vt:lpstr>
      <vt:lpstr>Összefoglaló!Nyomtatási_cím</vt:lpstr>
      <vt:lpstr>'1.Onbe'!Nyomtatási_terület</vt:lpstr>
      <vt:lpstr>'2.Norm'!Nyomtatási_terület</vt:lpstr>
      <vt:lpstr>'3.Onki'!Nyomtatási_terület</vt:lpstr>
      <vt:lpstr>'4.Önk.kiad'!Nyomtatási_terület</vt:lpstr>
      <vt:lpstr>'5.Beruházás'!Nyomtatási_terület</vt:lpstr>
      <vt:lpstr>'6.Mérleg'!Nyomtatási_terület</vt:lpstr>
      <vt:lpstr>'7.Létszám'!Nyomtatási_terület</vt:lpstr>
      <vt:lpstr>'8.Felújítás'!Nyomtatási_terület</vt:lpstr>
      <vt:lpstr>Összefoglaló!Nyomtatási_terület</vt:lpstr>
    </vt:vector>
  </TitlesOfParts>
  <Company>VMJVPH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egyimesine</dc:creator>
  <cp:lastModifiedBy>julika</cp:lastModifiedBy>
  <cp:lastPrinted>2016-09-29T06:41:28Z</cp:lastPrinted>
  <dcterms:created xsi:type="dcterms:W3CDTF">2011-11-09T10:58:30Z</dcterms:created>
  <dcterms:modified xsi:type="dcterms:W3CDTF">2016-10-19T09:30:26Z</dcterms:modified>
</cp:coreProperties>
</file>