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heckCompatibility="1" defaultThemeVersion="124226"/>
  <bookViews>
    <workbookView xWindow="240" yWindow="135" windowWidth="17025" windowHeight="7245" activeTab="1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" sheetId="34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18" r:id="rId17"/>
    <sheet name="11.1.sz.mell" sheetId="22" r:id="rId18"/>
    <sheet name="11.2.sz.mell" sheetId="20" r:id="rId19"/>
    <sheet name="12.sz.mell" sheetId="23" r:id="rId20"/>
    <sheet name="13.sz.mell" sheetId="26" r:id="rId21"/>
    <sheet name="14.sz.mell" sheetId="29" r:id="rId22"/>
    <sheet name="15.sz.mell" sheetId="25" r:id="rId23"/>
    <sheet name="16.sz.mell" sheetId="28" r:id="rId24"/>
    <sheet name="17.sz.mell" sheetId="24" r:id="rId25"/>
    <sheet name="18.sz.mell" sheetId="30" r:id="rId26"/>
    <sheet name="19. sz.mell" sheetId="31" r:id="rId27"/>
    <sheet name="Munka1" sheetId="35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7">#REF!</definedName>
    <definedName name="_1Excel_BuiltIn_Print_Area_1_1" localSheetId="18">#REF!</definedName>
    <definedName name="_1Excel_BuiltIn_Print_Area_1_1" localSheetId="16">#REF!</definedName>
    <definedName name="_1Excel_BuiltIn_Print_Area_1_1" localSheetId="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7">#REF!,#REF!</definedName>
    <definedName name="Állami" localSheetId="18">#REF!,#REF!</definedName>
    <definedName name="Állami" localSheetId="16">#REF!,#REF!</definedName>
    <definedName name="Állami" localSheetId="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7">#REF!</definedName>
    <definedName name="anyád" localSheetId="18">#REF!</definedName>
    <definedName name="anyád" localSheetId="16">#REF!</definedName>
    <definedName name="anyád" localSheetId="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7">#REF!</definedName>
    <definedName name="apád" localSheetId="18">#REF!</definedName>
    <definedName name="apád" localSheetId="16">#REF!</definedName>
    <definedName name="apád" localSheetId="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7">#REF!</definedName>
    <definedName name="b" localSheetId="18">#REF!</definedName>
    <definedName name="b" localSheetId="16">#REF!</definedName>
    <definedName name="b" localSheetId="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7">#REF!</definedName>
    <definedName name="bbbbbb" localSheetId="18">#REF!</definedName>
    <definedName name="bbbbbb" localSheetId="16">#REF!</definedName>
    <definedName name="bbbbbb" localSheetId="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7">#REF!</definedName>
    <definedName name="bbbbbbbbbbbbbbbbbb" localSheetId="18">#REF!</definedName>
    <definedName name="bbbbbbbbbbbbbbbbbb" localSheetId="16">#REF!</definedName>
    <definedName name="bbbbbbbbbbbbbbbbbb" localSheetId="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7">#REF!</definedName>
    <definedName name="bhgtz" localSheetId="18">#REF!</definedName>
    <definedName name="bhgtz" localSheetId="16">#REF!</definedName>
    <definedName name="bhgtz" localSheetId="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7">#REF!</definedName>
    <definedName name="cccc" localSheetId="18">#REF!</definedName>
    <definedName name="cccc" localSheetId="16">#REF!</definedName>
    <definedName name="cccc" localSheetId="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7">#REF!</definedName>
    <definedName name="css" localSheetId="18">#REF!</definedName>
    <definedName name="css" localSheetId="16">#REF!</definedName>
    <definedName name="css" localSheetId="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7">#REF!</definedName>
    <definedName name="css_k_" localSheetId="18">#REF!</definedName>
    <definedName name="css_k_" localSheetId="16">#REF!</definedName>
    <definedName name="css_k_" localSheetId="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7">#REF!</definedName>
    <definedName name="dddd" localSheetId="18">#REF!</definedName>
    <definedName name="dddd" localSheetId="16">#REF!</definedName>
    <definedName name="dddd" localSheetId="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7">#REF!,#REF!</definedName>
    <definedName name="ddddd" localSheetId="18">#REF!,#REF!</definedName>
    <definedName name="ddddd" localSheetId="16">#REF!,#REF!</definedName>
    <definedName name="ddddd" localSheetId="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7">#REF!</definedName>
    <definedName name="dddddd" localSheetId="18">#REF!</definedName>
    <definedName name="dddddd" localSheetId="16">#REF!</definedName>
    <definedName name="dddddd" localSheetId="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7">#REF!</definedName>
    <definedName name="ddddddd" localSheetId="18">#REF!</definedName>
    <definedName name="ddddddd" localSheetId="16">#REF!</definedName>
    <definedName name="ddddddd" localSheetId="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7">#REF!,#REF!</definedName>
    <definedName name="dfghhhhhjjdjertje" localSheetId="18">#REF!,#REF!</definedName>
    <definedName name="dfghhhhhjjdjertje" localSheetId="16">#REF!,#REF!</definedName>
    <definedName name="dfghhhhhjjdjertje" localSheetId="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7">#REF!</definedName>
    <definedName name="dsgjsg" localSheetId="18">#REF!</definedName>
    <definedName name="dsgjsg" localSheetId="16">#REF!</definedName>
    <definedName name="dsgjsg" localSheetId="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7">#REF!</definedName>
    <definedName name="edba" localSheetId="18">#REF!</definedName>
    <definedName name="edba" localSheetId="16">#REF!</definedName>
    <definedName name="edba" localSheetId="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7">#REF!</definedName>
    <definedName name="edcvfrtgb" localSheetId="18">#REF!</definedName>
    <definedName name="edcvfrtgb" localSheetId="16">#REF!</definedName>
    <definedName name="edcvfrtgb" localSheetId="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7">#REF!</definedName>
    <definedName name="EDSE" localSheetId="18">#REF!</definedName>
    <definedName name="EDSE" localSheetId="16">#REF!</definedName>
    <definedName name="EDSE" localSheetId="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7">#REF!</definedName>
    <definedName name="ee" localSheetId="18">#REF!</definedName>
    <definedName name="ee" localSheetId="16">#REF!</definedName>
    <definedName name="ee" localSheetId="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7">#REF!</definedName>
    <definedName name="eee" localSheetId="18">#REF!</definedName>
    <definedName name="eee" localSheetId="16">#REF!</definedName>
    <definedName name="eee" localSheetId="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7">#REF!</definedName>
    <definedName name="ééééééééé" localSheetId="18">#REF!</definedName>
    <definedName name="ééééééééé" localSheetId="16">#REF!</definedName>
    <definedName name="ééééééééé" localSheetId="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7">#REF!</definedName>
    <definedName name="eus" localSheetId="18">#REF!</definedName>
    <definedName name="eus" localSheetId="16">#REF!</definedName>
    <definedName name="eus" localSheetId="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7">#REF!,#REF!</definedName>
    <definedName name="excel" localSheetId="18">#REF!,#REF!</definedName>
    <definedName name="excel" localSheetId="16">#REF!,#REF!</definedName>
    <definedName name="excel" localSheetId="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7">#REF!</definedName>
    <definedName name="Excel_BuiltIn_Print_Area_1" localSheetId="18">#REF!</definedName>
    <definedName name="Excel_BuiltIn_Print_Area_1" localSheetId="16">#REF!</definedName>
    <definedName name="Excel_BuiltIn_Print_Area_1" localSheetId="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7">#REF!,#REF!</definedName>
    <definedName name="Excel_BuiltIn_Print_Titles_26" localSheetId="18">#REF!,#REF!</definedName>
    <definedName name="Excel_BuiltIn_Print_Titles_26" localSheetId="16">#REF!,#REF!</definedName>
    <definedName name="Excel_BuiltIn_Print_Titles_26" localSheetId="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7">#REF!</definedName>
    <definedName name="ff" localSheetId="18">#REF!</definedName>
    <definedName name="ff" localSheetId="16">#REF!</definedName>
    <definedName name="ff" localSheetId="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7">#REF!,#REF!</definedName>
    <definedName name="ffd" localSheetId="18">#REF!,#REF!</definedName>
    <definedName name="ffd" localSheetId="16">#REF!,#REF!</definedName>
    <definedName name="ffd" localSheetId="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7">#REF!</definedName>
    <definedName name="ffff" localSheetId="18">#REF!</definedName>
    <definedName name="ffff" localSheetId="16">#REF!</definedName>
    <definedName name="ffff" localSheetId="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7">#REF!,#REF!</definedName>
    <definedName name="fghigh_jifj" localSheetId="18">#REF!,#REF!</definedName>
    <definedName name="fghigh_jifj" localSheetId="16">#REF!,#REF!</definedName>
    <definedName name="fghigh_jifj" localSheetId="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7">#REF!</definedName>
    <definedName name="Fiumei" localSheetId="18">#REF!</definedName>
    <definedName name="Fiumei" localSheetId="16">#REF!</definedName>
    <definedName name="Fiumei" localSheetId="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7">#REF!,#REF!</definedName>
    <definedName name="fjkfjkdhdhdghdghj" localSheetId="18">#REF!,#REF!</definedName>
    <definedName name="fjkfjkdhdhdghdghj" localSheetId="16">#REF!,#REF!</definedName>
    <definedName name="fjkfjkdhdhdghdghj" localSheetId="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7">#REF!</definedName>
    <definedName name="gaga" localSheetId="18">#REF!</definedName>
    <definedName name="gaga" localSheetId="16">#REF!</definedName>
    <definedName name="gaga" localSheetId="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7">#REF!,#REF!</definedName>
    <definedName name="ggg" localSheetId="18">#REF!,#REF!</definedName>
    <definedName name="ggg" localSheetId="16">#REF!,#REF!</definedName>
    <definedName name="ggg" localSheetId="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7">#REF!,#REF!</definedName>
    <definedName name="ggggggggggggggg" localSheetId="18">#REF!,#REF!</definedName>
    <definedName name="ggggggggggggggg" localSheetId="16">#REF!,#REF!</definedName>
    <definedName name="ggggggggggggggg" localSheetId="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7">#REF!</definedName>
    <definedName name="gh" localSheetId="18">#REF!</definedName>
    <definedName name="gh" localSheetId="16">#REF!</definedName>
    <definedName name="gh" localSheetId="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7">#REF!</definedName>
    <definedName name="gyj" localSheetId="18">#REF!</definedName>
    <definedName name="gyj" localSheetId="16">#REF!</definedName>
    <definedName name="gyj" localSheetId="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7">#REF!</definedName>
    <definedName name="gyj_k_" localSheetId="18">#REF!</definedName>
    <definedName name="gyj_k_" localSheetId="16">#REF!</definedName>
    <definedName name="gyj_k_" localSheetId="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7">#REF!</definedName>
    <definedName name="gyjk" localSheetId="18">#REF!</definedName>
    <definedName name="gyjk" localSheetId="16">#REF!</definedName>
    <definedName name="gyjk" localSheetId="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7">#REF!</definedName>
    <definedName name="hh" localSheetId="18">#REF!</definedName>
    <definedName name="hh" localSheetId="16">#REF!</definedName>
    <definedName name="hh" localSheetId="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7">#REF!</definedName>
    <definedName name="jj" localSheetId="18">#REF!</definedName>
    <definedName name="jj" localSheetId="16">#REF!</definedName>
    <definedName name="jj" localSheetId="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7">#REF!,#REF!</definedName>
    <definedName name="jjjjj" localSheetId="18">#REF!,#REF!</definedName>
    <definedName name="jjjjj" localSheetId="16">#REF!,#REF!</definedName>
    <definedName name="jjjjj" localSheetId="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7">#REF!</definedName>
    <definedName name="jjjjjjjjjjjjjjjjjjjjjj" localSheetId="18">#REF!</definedName>
    <definedName name="jjjjjjjjjjjjjjjjjjjjjj" localSheetId="16">#REF!</definedName>
    <definedName name="jjjjjjjjjjjjjjjjjjjjjj" localSheetId="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7">#REF!</definedName>
    <definedName name="k" localSheetId="18">#REF!</definedName>
    <definedName name="k" localSheetId="16">#REF!</definedName>
    <definedName name="k" localSheetId="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7">#REF!</definedName>
    <definedName name="kill" localSheetId="18">#REF!</definedName>
    <definedName name="kill" localSheetId="16">#REF!</definedName>
    <definedName name="kill" localSheetId="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7">#REF!</definedName>
    <definedName name="kiskuta" localSheetId="18">#REF!</definedName>
    <definedName name="kiskuta" localSheetId="16">#REF!</definedName>
    <definedName name="kiskuta" localSheetId="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7">#REF!</definedName>
    <definedName name="kistérség" localSheetId="18">#REF!</definedName>
    <definedName name="kistérség" localSheetId="16">#REF!</definedName>
    <definedName name="kistérség" localSheetId="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7">#REF!</definedName>
    <definedName name="kjz" localSheetId="18">#REF!</definedName>
    <definedName name="kjz" localSheetId="16">#REF!</definedName>
    <definedName name="kjz" localSheetId="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7">#REF!</definedName>
    <definedName name="kjz_k_" localSheetId="18">#REF!</definedName>
    <definedName name="kjz_k_" localSheetId="16">#REF!</definedName>
    <definedName name="kjz_k_" localSheetId="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7">#REF!</definedName>
    <definedName name="klll" localSheetId="18">#REF!</definedName>
    <definedName name="klll" localSheetId="16">#REF!</definedName>
    <definedName name="klll" localSheetId="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7">#REF!</definedName>
    <definedName name="Kodály" localSheetId="18">#REF!</definedName>
    <definedName name="Kodály" localSheetId="16">#REF!</definedName>
    <definedName name="Kodály" localSheetId="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7">#REF!</definedName>
    <definedName name="l" localSheetId="18">#REF!</definedName>
    <definedName name="l" localSheetId="16">#REF!</definedName>
    <definedName name="l" localSheetId="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7">#REF!</definedName>
    <definedName name="lkjjghdk" localSheetId="18">#REF!</definedName>
    <definedName name="lkjjghdk" localSheetId="16">#REF!</definedName>
    <definedName name="lkjjghdk" localSheetId="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7">#REF!</definedName>
    <definedName name="llllll" localSheetId="18">#REF!</definedName>
    <definedName name="llllll" localSheetId="16">#REF!</definedName>
    <definedName name="llllll" localSheetId="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7">#REF!</definedName>
    <definedName name="llllllll" localSheetId="18">#REF!</definedName>
    <definedName name="llllllll" localSheetId="16">#REF!</definedName>
    <definedName name="llllllll" localSheetId="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7">#REF!,#REF!</definedName>
    <definedName name="lllllllllll" localSheetId="18">#REF!,#REF!</definedName>
    <definedName name="lllllllllll" localSheetId="16">#REF!,#REF!</definedName>
    <definedName name="lllllllllll" localSheetId="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7">#REF!</definedName>
    <definedName name="llllllllllllllll" localSheetId="18">#REF!</definedName>
    <definedName name="llllllllllllllll" localSheetId="16">#REF!</definedName>
    <definedName name="llllllllllllllll" localSheetId="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7">#REF!</definedName>
    <definedName name="m" localSheetId="18">#REF!</definedName>
    <definedName name="m" localSheetId="16">#REF!</definedName>
    <definedName name="m" localSheetId="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7">#REF!,#REF!</definedName>
    <definedName name="más" localSheetId="18">#REF!,#REF!</definedName>
    <definedName name="más" localSheetId="16">#REF!,#REF!</definedName>
    <definedName name="más" localSheetId="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7">#REF!,#REF!</definedName>
    <definedName name="másik" localSheetId="18">#REF!,#REF!</definedName>
    <definedName name="másik" localSheetId="16">#REF!,#REF!</definedName>
    <definedName name="másik" localSheetId="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7">#REF!</definedName>
    <definedName name="mmm" localSheetId="18">#REF!</definedName>
    <definedName name="mmm" localSheetId="16">#REF!</definedName>
    <definedName name="mmm" localSheetId="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7">#REF!</definedName>
    <definedName name="mnb" localSheetId="18">#REF!</definedName>
    <definedName name="mnb" localSheetId="16">#REF!</definedName>
    <definedName name="mnb" localSheetId="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7">#REF!</definedName>
    <definedName name="mnbvc" localSheetId="18">#REF!</definedName>
    <definedName name="mnbvc" localSheetId="16">#REF!</definedName>
    <definedName name="mnbvc" localSheetId="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7">#REF!,#REF!</definedName>
    <definedName name="mskfas" localSheetId="18">#REF!,#REF!</definedName>
    <definedName name="mskfas" localSheetId="16">#REF!,#REF!</definedName>
    <definedName name="mskfas" localSheetId="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7">#REF!</definedName>
    <definedName name="n" localSheetId="18">#REF!</definedName>
    <definedName name="n" localSheetId="16">#REF!</definedName>
    <definedName name="n" localSheetId="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7">#REF!</definedName>
    <definedName name="nb" localSheetId="18">#REF!</definedName>
    <definedName name="nb" localSheetId="16">#REF!</definedName>
    <definedName name="nb" localSheetId="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7">#REF!</definedName>
    <definedName name="nev_c" localSheetId="18">#REF!</definedName>
    <definedName name="nev_c" localSheetId="16">#REF!</definedName>
    <definedName name="nev_c" localSheetId="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7">#REF!</definedName>
    <definedName name="nev_g" localSheetId="18">#REF!</definedName>
    <definedName name="nev_g" localSheetId="16">#REF!</definedName>
    <definedName name="nev_g" localSheetId="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7">#REF!</definedName>
    <definedName name="nev_k" localSheetId="18">#REF!</definedName>
    <definedName name="nev_k" localSheetId="16">#REF!</definedName>
    <definedName name="nev_k" localSheetId="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7">#REF!</definedName>
    <definedName name="név_k" localSheetId="18">#REF!</definedName>
    <definedName name="név_k" localSheetId="16">#REF!</definedName>
    <definedName name="név_k" localSheetId="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7">#REF!</definedName>
    <definedName name="nnn" localSheetId="18">#REF!</definedName>
    <definedName name="nnn" localSheetId="16">#REF!</definedName>
    <definedName name="nnn" localSheetId="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7">#REF!</definedName>
    <definedName name="nnnnnnnnnnnnnnnnnnnnnnnnnnnnnnnnnnnnn" localSheetId="18">#REF!</definedName>
    <definedName name="nnnnnnnnnnnnnnnnnnnnnnnnnnnnnnnnnnnnn" localSheetId="16">#REF!</definedName>
    <definedName name="nnnnnnnnnnnnnnnnnnnnnnnnnnnnnnnnnnnnn" localSheetId="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1">'9.1.sz.mell'!$1:$3</definedName>
    <definedName name="_xlnm.Print_Titles" localSheetId="12">'9.2.sz.mell'!$1:$3</definedName>
    <definedName name="_xlnm.Print_Titles" localSheetId="10">'9.sz.mell.'!$4:$5</definedName>
    <definedName name="_xlnm.Print_Area" localSheetId="1">'1.sz.mell.'!$A$1:$D$118</definedName>
    <definedName name="_xlnm.Print_Area" localSheetId="22">'15.sz.mell'!$A$1:$C$16</definedName>
    <definedName name="_xlnm.Print_Area" localSheetId="2">'2.1.sz.mell  '!$A$1:$E$22</definedName>
    <definedName name="_xlnm.Print_Area" localSheetId="4">'3.sz.mell'!$A$1:$F$66</definedName>
    <definedName name="_xlnm.Print_Area" localSheetId="5">'4. sz.mell'!$A$1:$N$23</definedName>
    <definedName name="_xlnm.Print_Area" localSheetId="8">'7.sz.mell.'!$A$1:$L$10</definedName>
    <definedName name="_xlnm.Print_Area" localSheetId="11">'9.1.sz.mell'!$A$1:$M$21</definedName>
    <definedName name="_xlnm.Print_Area" localSheetId="12">'9.2.sz.mell'!$A$1:$M$50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7">#REF!</definedName>
    <definedName name="oooooooooooooooooooooo" localSheetId="18">#REF!</definedName>
    <definedName name="oooooooooooooooooooooo" localSheetId="16">#REF!</definedName>
    <definedName name="oooooooooooooooooooooo" localSheetId="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7">#REF!</definedName>
    <definedName name="ovi" localSheetId="18">#REF!</definedName>
    <definedName name="ovi" localSheetId="16">#REF!</definedName>
    <definedName name="ovi" localSheetId="5">#REF!</definedName>
    <definedName name="ovi" localSheetId="10">#REF!</definedName>
    <definedName name="ovi">#REF!</definedName>
    <definedName name="óvoda" localSheetId="5">#REF!</definedName>
    <definedName name="óvoda">#REF!</definedName>
    <definedName name="ő" localSheetId="14">#REF!</definedName>
    <definedName name="ő" localSheetId="15">#REF!</definedName>
    <definedName name="ő" localSheetId="17">#REF!</definedName>
    <definedName name="ő" localSheetId="18">#REF!</definedName>
    <definedName name="ő" localSheetId="16">#REF!</definedName>
    <definedName name="ő" localSheetId="5">#REF!</definedName>
    <definedName name="ő" localSheetId="10">#REF!</definedName>
    <definedName name="ő">#REF!</definedName>
    <definedName name="önk">[9]kd!$F$2:$F$3176</definedName>
    <definedName name="önkbercsényi" localSheetId="5">#REF!</definedName>
    <definedName name="önkbercsényi">#REF!</definedName>
    <definedName name="önkbölcsőde" localSheetId="5">#REF!</definedName>
    <definedName name="önkbölcsőde">#REF!</definedName>
    <definedName name="önkegymi" localSheetId="5">#REF!</definedName>
    <definedName name="önkegymi">#REF!</definedName>
    <definedName name="önkgondkp" localSheetId="5">#REF!</definedName>
    <definedName name="önkgondkp">#REF!</definedName>
    <definedName name="önkhunyadi" localSheetId="5">#REF!</definedName>
    <definedName name="önkhunyadi">#REF!</definedName>
    <definedName name="önkkodály" localSheetId="5">#REF!</definedName>
    <definedName name="önkkodály">#REF!</definedName>
    <definedName name="önkkonyha" localSheetId="5">#REF!</definedName>
    <definedName name="önkkonyha">#REF!</definedName>
    <definedName name="önkkölcsey" localSheetId="5">#REF!</definedName>
    <definedName name="önkkölcsey">#REF!</definedName>
    <definedName name="önkkönyvtár" localSheetId="5">#REF!</definedName>
    <definedName name="önkkönyvtár">#REF!</definedName>
    <definedName name="önkktgvtám" localSheetId="5">#REF!</definedName>
    <definedName name="önkktgvtám">#REF!</definedName>
    <definedName name="önklábassy" localSheetId="5">#REF!</definedName>
    <definedName name="önklábassy">#REF!</definedName>
    <definedName name="önkműkbev" localSheetId="5">#REF!</definedName>
    <definedName name="önkműkbev">#REF!</definedName>
    <definedName name="önkóvoda" localSheetId="5">#REF!</definedName>
    <definedName name="önkóvoda">#REF!</definedName>
    <definedName name="önkpbo" localSheetId="5">#REF!</definedName>
    <definedName name="önkpbo">#REF!</definedName>
    <definedName name="önkpetőfi" localSheetId="5">#REF!</definedName>
    <definedName name="önkpetőfi">#REF!</definedName>
    <definedName name="önksajátos1" localSheetId="5">#REF!</definedName>
    <definedName name="önksajátos1">#REF!</definedName>
    <definedName name="önkszékács" localSheetId="5">#REF!</definedName>
    <definedName name="önkszékács">#REF!</definedName>
    <definedName name="önkvmk" localSheetId="5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7">#REF!</definedName>
    <definedName name="őőőőőőőőőőőőő" localSheetId="18">#REF!</definedName>
    <definedName name="őőőőőőőőőőőőő" localSheetId="16">#REF!</definedName>
    <definedName name="őőőőőőőőőőőőő" localSheetId="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7">#REF!</definedName>
    <definedName name="őpoiuztr" localSheetId="18">#REF!</definedName>
    <definedName name="őpoiuztr" localSheetId="16">#REF!</definedName>
    <definedName name="őpoiuztr" localSheetId="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5">#REF!</definedName>
    <definedName name="pálybev">#REF!</definedName>
    <definedName name="pálybev1" localSheetId="5">#REF!</definedName>
    <definedName name="pálybev1">#REF!</definedName>
    <definedName name="pbo" localSheetId="5">#REF!</definedName>
    <definedName name="pbo">#REF!</definedName>
    <definedName name="pénzeszkátad" localSheetId="5">#REF!</definedName>
    <definedName name="pénzeszkátad">#REF!</definedName>
    <definedName name="pénzfognélk1" localSheetId="5">#REF!</definedName>
    <definedName name="pénzfognélk1">#REF!</definedName>
    <definedName name="pénzforgnélk1" localSheetId="5">#REF!</definedName>
    <definedName name="pénzforgnélk1">#REF!</definedName>
    <definedName name="pénzforgnélkül" localSheetId="5">#REF!</definedName>
    <definedName name="pénzforgnélkül">#REF!</definedName>
    <definedName name="pénzm" localSheetId="5">#REF!</definedName>
    <definedName name="pénzm">#REF!</definedName>
    <definedName name="pénzügyibef" localSheetId="5">#REF!</definedName>
    <definedName name="pénzügyibef">#REF!</definedName>
    <definedName name="pénzügyibef1" localSheetId="5">#REF!</definedName>
    <definedName name="pénzügyibef1">#REF!</definedName>
    <definedName name="peszkátad4" localSheetId="5">#REF!</definedName>
    <definedName name="peszkátad4">#REF!</definedName>
    <definedName name="petőfi" localSheetId="5">#REF!</definedName>
    <definedName name="petőfi">#REF!</definedName>
    <definedName name="phdologi" localSheetId="5">#REF!</definedName>
    <definedName name="phdologi">#REF!</definedName>
    <definedName name="phműkbev" localSheetId="5">#REF!</definedName>
    <definedName name="phműkbev">#REF!</definedName>
    <definedName name="phműkbev1" localSheetId="5">#REF!</definedName>
    <definedName name="phműkbev1">#REF!</definedName>
    <definedName name="phműkc1" localSheetId="5">#REF!</definedName>
    <definedName name="phműkc1">#REF!</definedName>
    <definedName name="phsajbev">[11]Munka6!$C$21</definedName>
    <definedName name="phszoc" localSheetId="5">#REF!</definedName>
    <definedName name="phszoc">#REF!</definedName>
    <definedName name="pm" localSheetId="5">#REF!</definedName>
    <definedName name="pm">#REF!</definedName>
    <definedName name="pótl">[11]Munka6!$C$20</definedName>
    <definedName name="pótlék" localSheetId="5">#REF!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7">#REF!,#REF!</definedName>
    <definedName name="ppppppppppppppp" localSheetId="18">#REF!,#REF!</definedName>
    <definedName name="ppppppppppppppp" localSheetId="16">#REF!,#REF!</definedName>
    <definedName name="ppppppppppppppp" localSheetId="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7">#REF!</definedName>
    <definedName name="Q" localSheetId="18">#REF!</definedName>
    <definedName name="Q" localSheetId="16">#REF!</definedName>
    <definedName name="Q" localSheetId="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7">#REF!,#REF!</definedName>
    <definedName name="qaywsx" localSheetId="18">#REF!,#REF!</definedName>
    <definedName name="qaywsx" localSheetId="16">#REF!,#REF!</definedName>
    <definedName name="qaywsx" localSheetId="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7">#REF!</definedName>
    <definedName name="QQ" localSheetId="18">#REF!</definedName>
    <definedName name="QQ" localSheetId="16">#REF!</definedName>
    <definedName name="QQ" localSheetId="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7">#REF!</definedName>
    <definedName name="qqqq" localSheetId="18">#REF!</definedName>
    <definedName name="qqqq" localSheetId="16">#REF!</definedName>
    <definedName name="qqqq" localSheetId="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7">#REF!</definedName>
    <definedName name="qqqqq" localSheetId="18">#REF!</definedName>
    <definedName name="qqqqq" localSheetId="16">#REF!</definedName>
    <definedName name="qqqqq" localSheetId="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7">#REF!,#REF!</definedName>
    <definedName name="qqqqqq" localSheetId="18">#REF!,#REF!</definedName>
    <definedName name="qqqqqq" localSheetId="16">#REF!,#REF!</definedName>
    <definedName name="qqqqqq" localSheetId="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7">#REF!</definedName>
    <definedName name="qqqqqqqq" localSheetId="18">#REF!</definedName>
    <definedName name="qqqqqqqq" localSheetId="16">#REF!</definedName>
    <definedName name="qqqqqqqq" localSheetId="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7">#REF!</definedName>
    <definedName name="qqqqqqqqq" localSheetId="18">#REF!</definedName>
    <definedName name="qqqqqqqqq" localSheetId="16">#REF!</definedName>
    <definedName name="qqqqqqqqq" localSheetId="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7">#REF!</definedName>
    <definedName name="qqqqqqqqqq" localSheetId="18">#REF!</definedName>
    <definedName name="qqqqqqqqqq" localSheetId="16">#REF!</definedName>
    <definedName name="qqqqqqqqqq" localSheetId="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7">#REF!</definedName>
    <definedName name="qqqqqqqqqqq" localSheetId="18">#REF!</definedName>
    <definedName name="qqqqqqqqqqq" localSheetId="16">#REF!</definedName>
    <definedName name="qqqqqqqqqqq" localSheetId="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7">#REF!</definedName>
    <definedName name="qqqqqqqqqqqqq" localSheetId="18">#REF!</definedName>
    <definedName name="qqqqqqqqqqqqq" localSheetId="16">#REF!</definedName>
    <definedName name="qqqqqqqqqqqqq" localSheetId="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7">#REF!,#REF!</definedName>
    <definedName name="qqqqqqqqqqqqqqq" localSheetId="18">#REF!,#REF!</definedName>
    <definedName name="qqqqqqqqqqqqqqq" localSheetId="16">#REF!,#REF!</definedName>
    <definedName name="qqqqqqqqqqqqqqq" localSheetId="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7">#REF!</definedName>
    <definedName name="qqqqqqqqqqqqqqqq" localSheetId="18">#REF!</definedName>
    <definedName name="qqqqqqqqqqqqqqqq" localSheetId="16">#REF!</definedName>
    <definedName name="qqqqqqqqqqqqqqqq" localSheetId="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7">#REF!</definedName>
    <definedName name="qqqqqqqqqqqqqqqqq" localSheetId="18">#REF!</definedName>
    <definedName name="qqqqqqqqqqqqqqqqq" localSheetId="16">#REF!</definedName>
    <definedName name="qqqqqqqqqqqqqqqqq" localSheetId="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7">#REF!</definedName>
    <definedName name="retzijk" localSheetId="18">#REF!</definedName>
    <definedName name="retzijk" localSheetId="16">#REF!</definedName>
    <definedName name="retzijk" localSheetId="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7">#REF!</definedName>
    <definedName name="rr" localSheetId="18">#REF!</definedName>
    <definedName name="rr" localSheetId="16">#REF!</definedName>
    <definedName name="rr" localSheetId="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7">#REF!</definedName>
    <definedName name="rrr" localSheetId="18">#REF!</definedName>
    <definedName name="rrr" localSheetId="16">#REF!</definedName>
    <definedName name="rrr" localSheetId="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7">#REF!</definedName>
    <definedName name="rrrr" localSheetId="18">#REF!</definedName>
    <definedName name="rrrr" localSheetId="16">#REF!</definedName>
    <definedName name="rrrr" localSheetId="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7">#REF!</definedName>
    <definedName name="rrrrr" localSheetId="18">#REF!</definedName>
    <definedName name="rrrrr" localSheetId="16">#REF!</definedName>
    <definedName name="rrrrr" localSheetId="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7">#REF!</definedName>
    <definedName name="rrrrrr" localSheetId="18">#REF!</definedName>
    <definedName name="rrrrrr" localSheetId="16">#REF!</definedName>
    <definedName name="rrrrrr" localSheetId="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7">#REF!,#REF!</definedName>
    <definedName name="rrrrrrrr" localSheetId="18">#REF!,#REF!</definedName>
    <definedName name="rrrrrrrr" localSheetId="16">#REF!,#REF!</definedName>
    <definedName name="rrrrrrrr" localSheetId="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7">#REF!</definedName>
    <definedName name="rrrrrrrrrr" localSheetId="18">#REF!</definedName>
    <definedName name="rrrrrrrrrr" localSheetId="16">#REF!</definedName>
    <definedName name="rrrrrrrrrr" localSheetId="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7">#REF!</definedName>
    <definedName name="rrrrrrrrrrrr" localSheetId="18">#REF!</definedName>
    <definedName name="rrrrrrrrrrrr" localSheetId="16">#REF!</definedName>
    <definedName name="rrrrrrrrrrrr" localSheetId="5">#REF!</definedName>
    <definedName name="rrrrrrrrrrrr" localSheetId="10">#REF!</definedName>
    <definedName name="rrrrrrrrrrrr">#REF!</definedName>
    <definedName name="sajfelh1" localSheetId="5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5">'[13]4. bevételek int-ként'!#REF!</definedName>
    <definedName name="semmi23">'[13]4. bevételek int-ként'!#REF!</definedName>
    <definedName name="semmi24" localSheetId="5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5">'[13]4. bevételek int-ként'!#REF!</definedName>
    <definedName name="semmi8">'[13]4. bevételek int-ként'!#REF!</definedName>
    <definedName name="semmi9" localSheetId="5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7">#REF!</definedName>
    <definedName name="ssscx" localSheetId="18">#REF!</definedName>
    <definedName name="ssscx" localSheetId="16">#REF!</definedName>
    <definedName name="ssscx" localSheetId="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7">#REF!</definedName>
    <definedName name="sue" localSheetId="18">#REF!</definedName>
    <definedName name="sue" localSheetId="16">#REF!</definedName>
    <definedName name="sue" localSheetId="5">#REF!</definedName>
    <definedName name="sue" localSheetId="10">#REF!</definedName>
    <definedName name="sue">#REF!</definedName>
    <definedName name="szabsbírság">[11]Munka6!$C$19</definedName>
    <definedName name="szabsért" localSheetId="5">#REF!</definedName>
    <definedName name="szabsért">#REF!</definedName>
    <definedName name="székács" localSheetId="5">#REF!</definedName>
    <definedName name="székács">#REF!</definedName>
    <definedName name="szemckö4" localSheetId="5">#REF!</definedName>
    <definedName name="szemckö4">#REF!</definedName>
    <definedName name="szemegy8.12" localSheetId="5">#REF!</definedName>
    <definedName name="szemegy8.12">#REF!</definedName>
    <definedName name="szemegy8.13" localSheetId="5">#REF!</definedName>
    <definedName name="szemegy8.13">#REF!</definedName>
    <definedName name="személyiph" localSheetId="5">#REF!</definedName>
    <definedName name="személyiph">#REF!</definedName>
    <definedName name="szemjutt" localSheetId="5">#REF!</definedName>
    <definedName name="szemjutt">#REF!</definedName>
    <definedName name="szemjutt4" localSheetId="5">#REF!</definedName>
    <definedName name="szemjutt4">#REF!</definedName>
    <definedName name="szemkist4" localSheetId="5">#REF!</definedName>
    <definedName name="szemkist4">#REF!</definedName>
    <definedName name="szemph" localSheetId="5">#REF!</definedName>
    <definedName name="szemph">#REF!</definedName>
    <definedName name="szemph5" localSheetId="5">#REF!</definedName>
    <definedName name="szemph5">#REF!</definedName>
    <definedName name="szemph8.12" localSheetId="5">#REF!</definedName>
    <definedName name="szemph8.12">#REF!</definedName>
    <definedName name="szjahelyben" localSheetId="5">#REF!</definedName>
    <definedName name="szjahelyben">#REF!</definedName>
    <definedName name="szjahelyben1" localSheetId="5">#REF!</definedName>
    <definedName name="szjahelyben1">#REF!</definedName>
    <definedName name="szjahelybenm">[11]Munka6!$C$7</definedName>
    <definedName name="szjajövkül" localSheetId="5">#REF!</definedName>
    <definedName name="szjajövkül">#REF!</definedName>
    <definedName name="szjajövkül1" localSheetId="5">#REF!</definedName>
    <definedName name="szjajövkül1">#REF!</definedName>
    <definedName name="szjakül">[11]Munka6!$C$8</definedName>
    <definedName name="szocátv" localSheetId="5">#REF!</definedName>
    <definedName name="szocátv">#REF!</definedName>
    <definedName name="szocph" localSheetId="5">#REF!</definedName>
    <definedName name="szocph">#REF!</definedName>
    <definedName name="szocph5" localSheetId="5">#REF!</definedName>
    <definedName name="szocph5">#REF!</definedName>
    <definedName name="szocsegélyph" localSheetId="5">#REF!</definedName>
    <definedName name="szocsegélyph">#REF!</definedName>
    <definedName name="t" localSheetId="14">#REF!,#REF!</definedName>
    <definedName name="t" localSheetId="15">#REF!,#REF!</definedName>
    <definedName name="t" localSheetId="17">#REF!,#REF!</definedName>
    <definedName name="t" localSheetId="18">#REF!,#REF!</definedName>
    <definedName name="t" localSheetId="16">#REF!,#REF!</definedName>
    <definedName name="t" localSheetId="5">#REF!,#REF!</definedName>
    <definedName name="t" localSheetId="10">#REF!,#REF!</definedName>
    <definedName name="t">#REF!,#REF!</definedName>
    <definedName name="talajt" localSheetId="5">#REF!</definedName>
    <definedName name="talajt">#REF!</definedName>
    <definedName name="támkölcs1" localSheetId="5">#REF!</definedName>
    <definedName name="támkölcs1">#REF!</definedName>
    <definedName name="támkölcsön" localSheetId="5">#REF!</definedName>
    <definedName name="támkölcsön">#REF!</definedName>
    <definedName name="támogatások" localSheetId="5">#REF!</definedName>
    <definedName name="támogatások">#REF!</definedName>
    <definedName name="támogatások1" localSheetId="5">#REF!</definedName>
    <definedName name="támogatások1">#REF!</definedName>
    <definedName name="tárgyi" localSheetId="5">#REF!</definedName>
    <definedName name="tárgyi">#REF!</definedName>
    <definedName name="tárgyi1" localSheetId="5">#REF!</definedName>
    <definedName name="tárgyi1">#REF!</definedName>
    <definedName name="tartalék4" localSheetId="5">#REF!</definedName>
    <definedName name="tartalék4">#REF!</definedName>
    <definedName name="termőf" localSheetId="5">#REF!</definedName>
    <definedName name="termőf">#REF!</definedName>
    <definedName name="termőfbérbe">[11]Munka6!$C$17</definedName>
    <definedName name="termőföld1" localSheetId="5">#REF!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7">#REF!</definedName>
    <definedName name="újsablon" localSheetId="18">#REF!</definedName>
    <definedName name="újsablon" localSheetId="16">#REF!</definedName>
    <definedName name="újsablon" localSheetId="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7">#REF!</definedName>
    <definedName name="uuuuu" localSheetId="18">#REF!</definedName>
    <definedName name="uuuuu" localSheetId="16">#REF!</definedName>
    <definedName name="uuuuu" localSheetId="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7">#REF!</definedName>
    <definedName name="v" localSheetId="18">#REF!</definedName>
    <definedName name="v" localSheetId="16">#REF!</definedName>
    <definedName name="v" localSheetId="5">#REF!</definedName>
    <definedName name="v" localSheetId="10">#REF!</definedName>
    <definedName name="v">#REF!</definedName>
    <definedName name="vizikátv" localSheetId="5">#REF!</definedName>
    <definedName name="vizikátv">#REF!</definedName>
    <definedName name="vizikátv1" localSheetId="5">#REF!</definedName>
    <definedName name="vizikátv1">#REF!</definedName>
    <definedName name="vizikfelh3" localSheetId="5">'[10]7. felhalm.kiad.'!#REF!</definedName>
    <definedName name="vizikfelh3">'[10]7. felhalm.kiad.'!#REF!</definedName>
    <definedName name="vmk" localSheetId="5">#REF!</definedName>
    <definedName name="vmk">#REF!</definedName>
    <definedName name="vv" localSheetId="14">#REF!</definedName>
    <definedName name="vv" localSheetId="15">#REF!</definedName>
    <definedName name="vv" localSheetId="17">#REF!</definedName>
    <definedName name="vv" localSheetId="18">#REF!</definedName>
    <definedName name="vv" localSheetId="16">#REF!</definedName>
    <definedName name="vv" localSheetId="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7">#REF!</definedName>
    <definedName name="x" localSheetId="18">#REF!</definedName>
    <definedName name="x" localSheetId="16">#REF!</definedName>
    <definedName name="x" localSheetId="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7">#REF!</definedName>
    <definedName name="xcvbnm" localSheetId="18">#REF!</definedName>
    <definedName name="xcvbnm" localSheetId="16">#REF!</definedName>
    <definedName name="xcvbnm" localSheetId="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7">#REF!</definedName>
    <definedName name="xxxxxxxxxxxxxxxxxxxxxxxxxxx" localSheetId="18">#REF!</definedName>
    <definedName name="xxxxxxxxxxxxxxxxxxxxxxxxxxx" localSheetId="16">#REF!</definedName>
    <definedName name="xxxxxxxxxxxxxxxxxxxxxxxxxxx" localSheetId="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7">#REF!,#REF!</definedName>
    <definedName name="y" localSheetId="18">#REF!,#REF!</definedName>
    <definedName name="y" localSheetId="16">#REF!,#REF!</definedName>
    <definedName name="y" localSheetId="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7">#REF!</definedName>
    <definedName name="ycxd" localSheetId="18">#REF!</definedName>
    <definedName name="ycxd" localSheetId="16">#REF!</definedName>
    <definedName name="ycxd" localSheetId="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7">#REF!</definedName>
    <definedName name="yxc" localSheetId="18">#REF!</definedName>
    <definedName name="yxc" localSheetId="16">#REF!</definedName>
    <definedName name="yxc" localSheetId="5">#REF!</definedName>
    <definedName name="yxc" localSheetId="10">#REF!</definedName>
    <definedName name="yxc">#REF!</definedName>
    <definedName name="zzz">[1]Háttéradatok!$B$22:$AG$28</definedName>
  </definedNames>
  <calcPr calcId="145621"/>
</workbook>
</file>

<file path=xl/calcChain.xml><?xml version="1.0" encoding="utf-8"?>
<calcChain xmlns="http://schemas.openxmlformats.org/spreadsheetml/2006/main">
  <c r="C20" i="30" l="1"/>
  <c r="D72" i="14" l="1"/>
  <c r="E72" i="14"/>
  <c r="E75" i="14" s="1"/>
  <c r="D57" i="14"/>
  <c r="D70" i="14" s="1"/>
  <c r="E57" i="14"/>
  <c r="D75" i="14"/>
  <c r="D69" i="14"/>
  <c r="E69" i="14"/>
  <c r="D66" i="14"/>
  <c r="E66" i="14"/>
  <c r="D63" i="14"/>
  <c r="E63" i="14"/>
  <c r="D45" i="14"/>
  <c r="E45" i="14"/>
  <c r="D41" i="14"/>
  <c r="E41" i="14"/>
  <c r="D37" i="14"/>
  <c r="E37" i="14"/>
  <c r="D33" i="14"/>
  <c r="E33" i="14"/>
  <c r="D31" i="14"/>
  <c r="E31" i="14"/>
  <c r="D24" i="14"/>
  <c r="E24" i="14"/>
  <c r="D14" i="14"/>
  <c r="D22" i="14" s="1"/>
  <c r="E14" i="14"/>
  <c r="D12" i="14"/>
  <c r="E12" i="14"/>
  <c r="E112" i="14"/>
  <c r="E113" i="14" s="1"/>
  <c r="D112" i="14"/>
  <c r="D113" i="14" s="1"/>
  <c r="E98" i="14"/>
  <c r="D98" i="14"/>
  <c r="D105" i="14" s="1"/>
  <c r="D106" i="14" s="1"/>
  <c r="E106" i="14"/>
  <c r="E105" i="14"/>
  <c r="E95" i="14"/>
  <c r="D95" i="14"/>
  <c r="D91" i="14"/>
  <c r="D85" i="14"/>
  <c r="E85" i="14"/>
  <c r="E92" i="14"/>
  <c r="D92" i="14"/>
  <c r="O17" i="23"/>
  <c r="E22" i="14" l="1"/>
  <c r="E70" i="14" s="1"/>
  <c r="E76" i="14" s="1"/>
  <c r="D76" i="14"/>
  <c r="E15" i="15"/>
  <c r="M15" i="15" s="1"/>
  <c r="M12" i="15"/>
  <c r="M13" i="15"/>
  <c r="M14" i="15"/>
  <c r="M16" i="15"/>
  <c r="M17" i="15"/>
  <c r="M11" i="15"/>
  <c r="M10" i="15"/>
  <c r="I5" i="15"/>
  <c r="F56" i="17" l="1"/>
  <c r="F37" i="17"/>
  <c r="F40" i="17" s="1"/>
  <c r="F41" i="17" s="1"/>
  <c r="F42" i="17" s="1"/>
  <c r="F18" i="17"/>
  <c r="F29" i="17" s="1"/>
  <c r="F33" i="17" s="1"/>
  <c r="E59" i="17"/>
  <c r="F59" i="17"/>
  <c r="G59" i="17"/>
  <c r="D59" i="17"/>
  <c r="G58" i="17"/>
  <c r="G54" i="17"/>
  <c r="G55" i="17"/>
  <c r="G53" i="17"/>
  <c r="G56" i="17" s="1"/>
  <c r="F52" i="17"/>
  <c r="G49" i="17"/>
  <c r="G50" i="17"/>
  <c r="G51" i="17"/>
  <c r="G48" i="17"/>
  <c r="G47" i="17"/>
  <c r="G39" i="17"/>
  <c r="G38" i="17"/>
  <c r="G36" i="17"/>
  <c r="G35" i="17"/>
  <c r="F34" i="17"/>
  <c r="G32" i="17"/>
  <c r="G31" i="17"/>
  <c r="G30" i="17"/>
  <c r="G20" i="17"/>
  <c r="G21" i="17"/>
  <c r="G22" i="17"/>
  <c r="G23" i="17"/>
  <c r="G24" i="17"/>
  <c r="G25" i="17"/>
  <c r="G26" i="17"/>
  <c r="G27" i="17"/>
  <c r="G28" i="17"/>
  <c r="G19" i="17"/>
  <c r="G17" i="17"/>
  <c r="F15" i="17"/>
  <c r="G12" i="17"/>
  <c r="G13" i="17"/>
  <c r="G14" i="17"/>
  <c r="G11" i="17"/>
  <c r="F10" i="17"/>
  <c r="G7" i="17"/>
  <c r="G8" i="17"/>
  <c r="G9" i="17"/>
  <c r="G6" i="17"/>
  <c r="F57" i="17" l="1"/>
  <c r="F60" i="17" s="1"/>
  <c r="M5" i="16" l="1"/>
  <c r="M6" i="16"/>
  <c r="M7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8" i="16"/>
  <c r="M49" i="16"/>
  <c r="F83" i="14"/>
  <c r="E20" i="9"/>
  <c r="H23" i="16"/>
  <c r="G50" i="16" l="1"/>
  <c r="H9" i="16"/>
  <c r="H8" i="16"/>
  <c r="M8" i="16" s="1"/>
  <c r="L8" i="16"/>
  <c r="E11" i="16"/>
  <c r="D11" i="16"/>
  <c r="E8" i="15" l="1"/>
  <c r="H50" i="16" l="1"/>
  <c r="E50" i="16"/>
  <c r="F50" i="16"/>
  <c r="I50" i="16"/>
  <c r="J50" i="16"/>
  <c r="K50" i="16"/>
  <c r="D50" i="16"/>
  <c r="M6" i="19" l="1"/>
  <c r="M7" i="19"/>
  <c r="M8" i="19"/>
  <c r="M9" i="19"/>
  <c r="E10" i="19" l="1"/>
  <c r="F10" i="19"/>
  <c r="G10" i="19"/>
  <c r="H10" i="19"/>
  <c r="I10" i="19"/>
  <c r="J10" i="19"/>
  <c r="K10" i="19"/>
  <c r="L10" i="19"/>
  <c r="D10" i="19"/>
  <c r="F84" i="14"/>
  <c r="M5" i="15" l="1"/>
  <c r="H21" i="15"/>
  <c r="I21" i="15"/>
  <c r="J21" i="15"/>
  <c r="K21" i="15"/>
  <c r="G19" i="15"/>
  <c r="M19" i="15" s="1"/>
  <c r="F9" i="15"/>
  <c r="M9" i="15" s="1"/>
  <c r="E20" i="15"/>
  <c r="M20" i="15" s="1"/>
  <c r="L7" i="15"/>
  <c r="L21" i="15" s="1"/>
  <c r="M4" i="15"/>
  <c r="M8" i="15"/>
  <c r="G21" i="15" l="1"/>
  <c r="F21" i="15"/>
  <c r="E7" i="15" l="1"/>
  <c r="M7" i="15" l="1"/>
  <c r="D6" i="15"/>
  <c r="M6" i="15" l="1"/>
  <c r="D21" i="15"/>
  <c r="F97" i="14"/>
  <c r="F96" i="14"/>
  <c r="M6" i="20"/>
  <c r="E8" i="22" l="1"/>
  <c r="G8" i="22"/>
  <c r="H8" i="22"/>
  <c r="I8" i="22"/>
  <c r="J8" i="22"/>
  <c r="F7" i="22"/>
  <c r="F8" i="22" s="1"/>
  <c r="D6" i="22"/>
  <c r="L6" i="22" s="1"/>
  <c r="K5" i="22"/>
  <c r="L5" i="22" s="1"/>
  <c r="E7" i="28"/>
  <c r="K8" i="22" l="1"/>
  <c r="L7" i="22"/>
  <c r="L8" i="22" s="1"/>
  <c r="D8" i="22"/>
  <c r="E23" i="28"/>
  <c r="E27" i="28" l="1"/>
  <c r="E29" i="28" s="1"/>
  <c r="F20" i="34"/>
  <c r="H20" i="34"/>
  <c r="M20" i="34"/>
  <c r="N20" i="34"/>
  <c r="F19" i="34"/>
  <c r="G19" i="34"/>
  <c r="H19" i="34"/>
  <c r="I19" i="34"/>
  <c r="J19" i="34"/>
  <c r="K19" i="34"/>
  <c r="K20" i="34" s="1"/>
  <c r="L19" i="34"/>
  <c r="M19" i="34"/>
  <c r="N19" i="34"/>
  <c r="E19" i="34"/>
  <c r="C16" i="5"/>
  <c r="C15" i="6"/>
  <c r="D8" i="6"/>
  <c r="D7" i="6"/>
  <c r="D6" i="6"/>
  <c r="D7" i="5"/>
  <c r="D8" i="5"/>
  <c r="D9" i="5"/>
  <c r="D10" i="5"/>
  <c r="D6" i="5"/>
  <c r="B17" i="5" l="1"/>
  <c r="B16" i="5"/>
  <c r="B14" i="5"/>
  <c r="C8" i="6"/>
  <c r="C14" i="6"/>
  <c r="C17" i="6" s="1"/>
  <c r="E4" i="6"/>
  <c r="C10" i="5"/>
  <c r="C18" i="5"/>
  <c r="C15" i="5"/>
  <c r="C14" i="5"/>
  <c r="E4" i="5"/>
  <c r="C19" i="5" l="1"/>
  <c r="D109" i="1" l="1"/>
  <c r="D110" i="1"/>
  <c r="E16" i="5" s="1"/>
  <c r="E19" i="5" s="1"/>
  <c r="D101" i="1"/>
  <c r="D102" i="1"/>
  <c r="D103" i="1"/>
  <c r="D104" i="1"/>
  <c r="D105" i="1"/>
  <c r="D100" i="1"/>
  <c r="D88" i="1"/>
  <c r="D89" i="1"/>
  <c r="D90" i="1"/>
  <c r="D91" i="1"/>
  <c r="D94" i="1"/>
  <c r="D87" i="1"/>
  <c r="D84" i="1"/>
  <c r="E8" i="5" s="1"/>
  <c r="D85" i="1"/>
  <c r="E9" i="5" s="1"/>
  <c r="D74" i="1"/>
  <c r="D73" i="1"/>
  <c r="D59" i="1"/>
  <c r="D60" i="1"/>
  <c r="D61" i="1"/>
  <c r="D62" i="1"/>
  <c r="D58" i="1"/>
  <c r="D54" i="1"/>
  <c r="D55" i="1"/>
  <c r="D56" i="1"/>
  <c r="D53" i="1"/>
  <c r="D52" i="1"/>
  <c r="D51" i="1"/>
  <c r="D50" i="1"/>
  <c r="D49" i="1"/>
  <c r="D47" i="1"/>
  <c r="D46" i="1"/>
  <c r="D43" i="1"/>
  <c r="D44" i="1"/>
  <c r="D42" i="1"/>
  <c r="D40" i="1"/>
  <c r="D39" i="1"/>
  <c r="D38" i="1"/>
  <c r="D35" i="1"/>
  <c r="D36" i="1"/>
  <c r="D34" i="1"/>
  <c r="D32" i="1"/>
  <c r="D25" i="1"/>
  <c r="D20" i="1"/>
  <c r="D17" i="1"/>
  <c r="D18" i="1"/>
  <c r="D19" i="1"/>
  <c r="D21" i="1"/>
  <c r="F18" i="14"/>
  <c r="F19" i="14"/>
  <c r="F20" i="14"/>
  <c r="D15" i="1"/>
  <c r="D13" i="1"/>
  <c r="D7" i="1"/>
  <c r="D8" i="1"/>
  <c r="D9" i="1"/>
  <c r="D10" i="1"/>
  <c r="D11" i="1"/>
  <c r="D6" i="1"/>
  <c r="D7" i="29"/>
  <c r="E7" i="29"/>
  <c r="F7" i="29"/>
  <c r="G7" i="29"/>
  <c r="C7" i="29"/>
  <c r="D37" i="1" l="1"/>
  <c r="H6" i="29"/>
  <c r="H7" i="29" s="1"/>
  <c r="H5" i="29"/>
  <c r="H4" i="29"/>
  <c r="C19" i="30" l="1"/>
  <c r="C4" i="30" l="1"/>
  <c r="K9" i="11" l="1"/>
  <c r="G9" i="11"/>
  <c r="E9" i="11"/>
  <c r="C9" i="11"/>
  <c r="I8" i="11"/>
  <c r="G8" i="11"/>
  <c r="E8" i="11"/>
  <c r="C8" i="11"/>
  <c r="I7" i="11"/>
  <c r="G7" i="11"/>
  <c r="E7" i="11"/>
  <c r="I6" i="11"/>
  <c r="G6" i="11"/>
  <c r="E6" i="11"/>
  <c r="C6" i="11"/>
  <c r="K10" i="11"/>
  <c r="I10" i="11"/>
  <c r="J10" i="11"/>
  <c r="H10" i="11"/>
  <c r="F9" i="11"/>
  <c r="L9" i="11"/>
  <c r="L8" i="11"/>
  <c r="J10" i="26" l="1"/>
  <c r="G10" i="26"/>
  <c r="K9" i="26"/>
  <c r="K8" i="26"/>
  <c r="K7" i="26"/>
  <c r="K6" i="26"/>
  <c r="K5" i="26"/>
  <c r="K10" i="26" l="1"/>
  <c r="L7" i="11" l="1"/>
  <c r="L6" i="11"/>
  <c r="F82" i="14"/>
  <c r="D83" i="1" s="1"/>
  <c r="E7" i="5" s="1"/>
  <c r="F81" i="14"/>
  <c r="D82" i="1" s="1"/>
  <c r="E6" i="5" s="1"/>
  <c r="H13" i="34" l="1"/>
  <c r="I13" i="34"/>
  <c r="I20" i="34" s="1"/>
  <c r="J13" i="34"/>
  <c r="J20" i="34" s="1"/>
  <c r="K13" i="34"/>
  <c r="L13" i="34"/>
  <c r="L20" i="34" s="1"/>
  <c r="M13" i="34"/>
  <c r="N13" i="34"/>
  <c r="E13" i="34"/>
  <c r="E20" i="34" s="1"/>
  <c r="F13" i="34"/>
  <c r="G13" i="34"/>
  <c r="G20" i="34" s="1"/>
  <c r="F51" i="14" l="1"/>
  <c r="F46" i="14"/>
  <c r="F56" i="14"/>
  <c r="F73" i="14" l="1"/>
  <c r="D39" i="18" l="1"/>
  <c r="F89" i="14" l="1"/>
  <c r="F48" i="14" l="1"/>
  <c r="F47" i="14"/>
  <c r="F60" i="14" l="1"/>
  <c r="E23" i="9" l="1"/>
  <c r="E22" i="9"/>
  <c r="F94" i="14"/>
  <c r="F16" i="14"/>
  <c r="C30" i="13"/>
  <c r="D30" i="13"/>
  <c r="E30" i="13"/>
  <c r="C26" i="13"/>
  <c r="E18" i="15" l="1"/>
  <c r="D16" i="1"/>
  <c r="D95" i="1"/>
  <c r="F92" i="14"/>
  <c r="D93" i="1" s="1"/>
  <c r="F91" i="14"/>
  <c r="D92" i="1" s="1"/>
  <c r="E24" i="31"/>
  <c r="D24" i="31"/>
  <c r="C24" i="31"/>
  <c r="C25" i="31" s="1"/>
  <c r="E18" i="31"/>
  <c r="D18" i="31"/>
  <c r="C18" i="31"/>
  <c r="E16" i="31"/>
  <c r="D16" i="31"/>
  <c r="C16" i="31"/>
  <c r="M18" i="15" l="1"/>
  <c r="M21" i="15" s="1"/>
  <c r="E21" i="15"/>
  <c r="C10" i="32"/>
  <c r="C19" i="32"/>
  <c r="E25" i="31"/>
  <c r="D25" i="31"/>
  <c r="C10" i="30"/>
  <c r="C11" i="30" l="1"/>
  <c r="E6" i="13"/>
  <c r="F16" i="13"/>
  <c r="F17" i="13"/>
  <c r="F30" i="13" s="1"/>
  <c r="F18" i="13"/>
  <c r="F19" i="13"/>
  <c r="F20" i="13"/>
  <c r="F15" i="13"/>
  <c r="D22" i="13"/>
  <c r="E22" i="13"/>
  <c r="F25" i="13"/>
  <c r="F26" i="13"/>
  <c r="F22" i="13" s="1"/>
  <c r="F27" i="13"/>
  <c r="F28" i="13"/>
  <c r="F29" i="13"/>
  <c r="F24" i="13"/>
  <c r="F49" i="14" l="1"/>
  <c r="D98" i="1" l="1"/>
  <c r="E7" i="6" l="1"/>
  <c r="C25" i="28"/>
  <c r="D38" i="18"/>
  <c r="F6" i="14" l="1"/>
  <c r="F37" i="14" l="1"/>
  <c r="E37" i="17" l="1"/>
  <c r="E40" i="17" s="1"/>
  <c r="E41" i="17" s="1"/>
  <c r="E42" i="17" s="1"/>
  <c r="G37" i="17"/>
  <c r="K6" i="21" s="1"/>
  <c r="L6" i="21" s="1"/>
  <c r="D37" i="17"/>
  <c r="F11" i="18"/>
  <c r="F12" i="18"/>
  <c r="F13" i="18"/>
  <c r="F14" i="18"/>
  <c r="F38" i="18"/>
  <c r="F39" i="18"/>
  <c r="E37" i="18"/>
  <c r="D37" i="18"/>
  <c r="F37" i="18" l="1"/>
  <c r="F110" i="14" s="1"/>
  <c r="L9" i="16" s="1"/>
  <c r="M9" i="16" l="1"/>
  <c r="F23" i="28"/>
  <c r="F27" i="28" s="1"/>
  <c r="F29" i="28" s="1"/>
  <c r="D23" i="28"/>
  <c r="D27" i="28" s="1"/>
  <c r="D29" i="28" s="1"/>
  <c r="F14" i="28"/>
  <c r="F16" i="28" s="1"/>
  <c r="E14" i="28"/>
  <c r="E16" i="28" s="1"/>
  <c r="D14" i="28"/>
  <c r="D16" i="28" s="1"/>
  <c r="C14" i="25"/>
  <c r="C8" i="25"/>
  <c r="C15" i="25" l="1"/>
  <c r="H8" i="24"/>
  <c r="G8" i="24"/>
  <c r="F8" i="24"/>
  <c r="E8" i="24"/>
  <c r="B8" i="24"/>
  <c r="I7" i="24"/>
  <c r="I8" i="24" s="1"/>
  <c r="D7" i="24"/>
  <c r="D8" i="24" s="1"/>
  <c r="F107" i="14" s="1"/>
  <c r="L47" i="16" l="1"/>
  <c r="D108" i="1"/>
  <c r="E13" i="6" s="1"/>
  <c r="E17" i="6" s="1"/>
  <c r="N23" i="23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6" i="23"/>
  <c r="O15" i="23"/>
  <c r="O14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O11" i="23"/>
  <c r="O10" i="23"/>
  <c r="O9" i="23"/>
  <c r="O8" i="23"/>
  <c r="O7" i="23"/>
  <c r="O6" i="23"/>
  <c r="O5" i="23"/>
  <c r="J7" i="21"/>
  <c r="I7" i="21"/>
  <c r="H7" i="21"/>
  <c r="G7" i="21"/>
  <c r="E7" i="21"/>
  <c r="D7" i="21"/>
  <c r="M47" i="16" l="1"/>
  <c r="M50" i="16" s="1"/>
  <c r="L50" i="16"/>
  <c r="N24" i="23"/>
  <c r="F24" i="23"/>
  <c r="L24" i="23"/>
  <c r="H24" i="23"/>
  <c r="D24" i="23"/>
  <c r="J24" i="23"/>
  <c r="K24" i="23"/>
  <c r="G24" i="23"/>
  <c r="O23" i="23"/>
  <c r="E24" i="23"/>
  <c r="I24" i="23"/>
  <c r="M24" i="23"/>
  <c r="C24" i="23"/>
  <c r="O12" i="23"/>
  <c r="L8" i="20"/>
  <c r="K8" i="20"/>
  <c r="J8" i="20"/>
  <c r="I8" i="20"/>
  <c r="H8" i="20"/>
  <c r="G8" i="20"/>
  <c r="F8" i="20"/>
  <c r="E8" i="20"/>
  <c r="D8" i="20"/>
  <c r="M7" i="20"/>
  <c r="M5" i="20"/>
  <c r="M5" i="19"/>
  <c r="E59" i="18"/>
  <c r="D59" i="18"/>
  <c r="F58" i="18"/>
  <c r="F59" i="18" s="1"/>
  <c r="E56" i="18"/>
  <c r="D56" i="18"/>
  <c r="F55" i="18"/>
  <c r="F54" i="18"/>
  <c r="F53" i="18"/>
  <c r="E52" i="18"/>
  <c r="E57" i="18" s="1"/>
  <c r="E60" i="18" s="1"/>
  <c r="D52" i="18"/>
  <c r="D57" i="18" s="1"/>
  <c r="D60" i="18" s="1"/>
  <c r="F51" i="18"/>
  <c r="F50" i="18"/>
  <c r="F49" i="18"/>
  <c r="F48" i="18"/>
  <c r="F47" i="18"/>
  <c r="F36" i="18"/>
  <c r="F35" i="18"/>
  <c r="F34" i="18" s="1"/>
  <c r="E34" i="18"/>
  <c r="E40" i="18" s="1"/>
  <c r="E41" i="18" s="1"/>
  <c r="D34" i="18"/>
  <c r="D40" i="18" s="1"/>
  <c r="D41" i="18" s="1"/>
  <c r="F32" i="18"/>
  <c r="F31" i="18"/>
  <c r="F30" i="18"/>
  <c r="F28" i="18"/>
  <c r="F27" i="18"/>
  <c r="F26" i="18"/>
  <c r="F25" i="18"/>
  <c r="F24" i="18"/>
  <c r="F23" i="18"/>
  <c r="F22" i="18"/>
  <c r="F21" i="18"/>
  <c r="F20" i="18"/>
  <c r="F18" i="18" s="1"/>
  <c r="F19" i="18"/>
  <c r="E18" i="18"/>
  <c r="E29" i="18" s="1"/>
  <c r="D18" i="18"/>
  <c r="D29" i="18" s="1"/>
  <c r="F17" i="18"/>
  <c r="F16" i="18"/>
  <c r="E15" i="18"/>
  <c r="D15" i="18"/>
  <c r="E10" i="18"/>
  <c r="D10" i="18"/>
  <c r="F9" i="18"/>
  <c r="F8" i="18"/>
  <c r="F7" i="18"/>
  <c r="F6" i="18"/>
  <c r="E56" i="17"/>
  <c r="D56" i="17"/>
  <c r="E52" i="17"/>
  <c r="D52" i="17"/>
  <c r="E34" i="17"/>
  <c r="D34" i="17"/>
  <c r="D40" i="17" s="1"/>
  <c r="D41" i="17" s="1"/>
  <c r="E18" i="17"/>
  <c r="E29" i="17" s="1"/>
  <c r="D18" i="17"/>
  <c r="D29" i="17" s="1"/>
  <c r="G16" i="17"/>
  <c r="E15" i="17"/>
  <c r="D15" i="17"/>
  <c r="E10" i="17"/>
  <c r="D10" i="17"/>
  <c r="M4" i="16"/>
  <c r="F112" i="14"/>
  <c r="F98" i="14"/>
  <c r="F85" i="14"/>
  <c r="F95" i="14" s="1"/>
  <c r="F79" i="14"/>
  <c r="F72" i="14"/>
  <c r="F75" i="14" s="1"/>
  <c r="F69" i="14"/>
  <c r="F66" i="14"/>
  <c r="F63" i="14"/>
  <c r="F57" i="14"/>
  <c r="F41" i="14"/>
  <c r="F33" i="14"/>
  <c r="F24" i="14"/>
  <c r="F31" i="14" s="1"/>
  <c r="F12" i="14"/>
  <c r="C31" i="13"/>
  <c r="B31" i="13"/>
  <c r="F31" i="13" s="1"/>
  <c r="B30" i="13"/>
  <c r="C22" i="13"/>
  <c r="B22" i="13"/>
  <c r="C13" i="13"/>
  <c r="B13" i="13"/>
  <c r="D8" i="11"/>
  <c r="F8" i="11"/>
  <c r="B8" i="11"/>
  <c r="O24" i="23" l="1"/>
  <c r="E57" i="17"/>
  <c r="E60" i="17" s="1"/>
  <c r="M10" i="19"/>
  <c r="M8" i="20"/>
  <c r="D10" i="11"/>
  <c r="F14" i="14"/>
  <c r="F22" i="14" s="1"/>
  <c r="F13" i="13"/>
  <c r="F45" i="14"/>
  <c r="G52" i="17"/>
  <c r="G18" i="17"/>
  <c r="D48" i="1" s="1"/>
  <c r="G34" i="17"/>
  <c r="G40" i="17" s="1"/>
  <c r="G41" i="17" s="1"/>
  <c r="G15" i="17"/>
  <c r="F52" i="18"/>
  <c r="F57" i="18" s="1"/>
  <c r="F60" i="18" s="1"/>
  <c r="F10" i="18"/>
  <c r="F56" i="18"/>
  <c r="E33" i="18"/>
  <c r="E42" i="18" s="1"/>
  <c r="F15" i="18"/>
  <c r="F40" i="18"/>
  <c r="F41" i="18" s="1"/>
  <c r="D33" i="18"/>
  <c r="D42" i="18" s="1"/>
  <c r="F29" i="18"/>
  <c r="D57" i="17"/>
  <c r="D60" i="17" s="1"/>
  <c r="D33" i="17"/>
  <c r="D42" i="17" s="1"/>
  <c r="G10" i="17"/>
  <c r="E33" i="17"/>
  <c r="B10" i="11"/>
  <c r="F10" i="11"/>
  <c r="H8" i="11"/>
  <c r="G29" i="17" l="1"/>
  <c r="F5" i="21" s="1"/>
  <c r="L5" i="21" s="1"/>
  <c r="L7" i="21" s="1"/>
  <c r="F33" i="18"/>
  <c r="F42" i="18" s="1"/>
  <c r="F70" i="14"/>
  <c r="F76" i="14" s="1"/>
  <c r="G57" i="17"/>
  <c r="G60" i="17" s="1"/>
  <c r="G33" i="17" l="1"/>
  <c r="G42" i="17" s="1"/>
  <c r="F7" i="21"/>
  <c r="F53" i="7"/>
  <c r="F51" i="7"/>
  <c r="F49" i="7"/>
  <c r="F46" i="7"/>
  <c r="F44" i="7"/>
  <c r="F43" i="7"/>
  <c r="F41" i="7"/>
  <c r="F38" i="7"/>
  <c r="F36" i="7"/>
  <c r="F35" i="7"/>
  <c r="F31" i="7"/>
  <c r="F30" i="7" s="1"/>
  <c r="F28" i="7"/>
  <c r="F26" i="7"/>
  <c r="F24" i="7"/>
  <c r="F23" i="7"/>
  <c r="F22" i="7"/>
  <c r="F21" i="7"/>
  <c r="F20" i="7"/>
  <c r="F19" i="7"/>
  <c r="F6" i="7"/>
  <c r="F5" i="7"/>
  <c r="F105" i="14" l="1"/>
  <c r="F106" i="14" s="1"/>
  <c r="F113" i="14" s="1"/>
  <c r="D97" i="1"/>
  <c r="F15" i="7"/>
  <c r="F17" i="7" s="1"/>
  <c r="F57" i="7" s="1"/>
  <c r="F18" i="7"/>
  <c r="F33" i="7" s="1"/>
  <c r="F55" i="7"/>
  <c r="F56" i="7" s="1"/>
  <c r="F52" i="7"/>
  <c r="E6" i="6" l="1"/>
  <c r="C24" i="28"/>
  <c r="D112" i="1" l="1"/>
  <c r="C28" i="28" s="1"/>
  <c r="D99" i="1"/>
  <c r="D86" i="1"/>
  <c r="E10" i="5" s="1"/>
  <c r="D80" i="1"/>
  <c r="D72" i="1"/>
  <c r="D76" i="1" s="1"/>
  <c r="C15" i="28" s="1"/>
  <c r="D69" i="1"/>
  <c r="D66" i="1"/>
  <c r="D63" i="1"/>
  <c r="D57" i="1"/>
  <c r="D41" i="1"/>
  <c r="D33" i="1"/>
  <c r="D45" i="1" s="1"/>
  <c r="D24" i="1"/>
  <c r="D31" i="1" s="1"/>
  <c r="D14" i="1"/>
  <c r="C7" i="5" s="1"/>
  <c r="D12" i="1"/>
  <c r="C6" i="5" s="1"/>
  <c r="C8" i="5" l="1"/>
  <c r="C9" i="28"/>
  <c r="C26" i="28"/>
  <c r="C23" i="28" s="1"/>
  <c r="E8" i="6"/>
  <c r="E12" i="6" s="1"/>
  <c r="E18" i="6" s="1"/>
  <c r="C6" i="6"/>
  <c r="C8" i="28"/>
  <c r="C7" i="6"/>
  <c r="C11" i="28"/>
  <c r="C9" i="5"/>
  <c r="C10" i="28"/>
  <c r="D96" i="1"/>
  <c r="C22" i="28" s="1"/>
  <c r="C27" i="28" s="1"/>
  <c r="C29" i="28" s="1"/>
  <c r="E13" i="5"/>
  <c r="E20" i="5" s="1"/>
  <c r="C13" i="5"/>
  <c r="D106" i="1"/>
  <c r="D22" i="1"/>
  <c r="C7" i="28" s="1"/>
  <c r="D118" i="1"/>
  <c r="C12" i="6" l="1"/>
  <c r="C18" i="6" s="1"/>
  <c r="D107" i="1"/>
  <c r="D113" i="1" s="1"/>
  <c r="C14" i="28"/>
  <c r="C16" i="28" s="1"/>
  <c r="D70" i="1"/>
  <c r="D77" i="1" s="1"/>
  <c r="E19" i="6"/>
  <c r="C19" i="6"/>
  <c r="C20" i="6"/>
  <c r="C20" i="5"/>
  <c r="C22" i="5"/>
  <c r="C21" i="5"/>
  <c r="E21" i="5"/>
  <c r="E22" i="5"/>
  <c r="L10" i="11"/>
  <c r="G10" i="11" s="1"/>
  <c r="E20" i="6" l="1"/>
  <c r="D117" i="1"/>
  <c r="E10" i="11"/>
  <c r="C10" i="11"/>
</calcChain>
</file>

<file path=xl/sharedStrings.xml><?xml version="1.0" encoding="utf-8"?>
<sst xmlns="http://schemas.openxmlformats.org/spreadsheetml/2006/main" count="2116" uniqueCount="864">
  <si>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</si>
  <si>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</si>
  <si>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</si>
  <si>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</si>
  <si>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</si>
  <si>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</si>
  <si>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</si>
  <si>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</si>
  <si>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</si>
  <si>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</si>
  <si>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</si>
  <si>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</si>
  <si>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</si>
  <si>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</si>
  <si>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</si>
  <si>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</si>
  <si>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</si>
  <si>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</si>
  <si>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</si>
  <si>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</si>
  <si>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</si>
  <si>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</si>
  <si>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</si>
  <si>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</si>
  <si>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</si>
  <si>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</si>
  <si>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</si>
  <si>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</si>
  <si>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</si>
  <si>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</si>
  <si>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</si>
  <si>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</si>
  <si>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</si>
  <si>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</si>
  <si>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</si>
  <si>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</si>
  <si>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</si>
  <si>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</si>
  <si>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</si>
  <si>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</si>
  <si>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</si>
  <si>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</si>
  <si>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</si>
  <si>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</si>
  <si>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</si>
  <si>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</si>
  <si>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</si>
  <si>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</si>
  <si>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</si>
  <si>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</si>
  <si>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</si>
  <si>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</si>
  <si>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</si>
  <si>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</si>
  <si>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</si>
  <si>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</si>
  <si>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</si>
  <si>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</si>
  <si>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</si>
  <si>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</si>
  <si>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</si>
  <si>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</si>
  <si>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</si>
  <si>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</si>
  <si>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</si>
  <si>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</si>
  <si>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</si>
  <si>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</si>
  <si>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</si>
  <si>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</si>
  <si>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</si>
  <si>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</si>
  <si>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</si>
  <si>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</si>
  <si>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</si>
  <si>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</si>
  <si>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</si>
  <si>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</si>
  <si>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</si>
  <si>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</si>
  <si>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</si>
  <si>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</si>
  <si>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</si>
  <si>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</si>
  <si>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</si>
  <si>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</si>
  <si>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</si>
  <si>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</si>
  <si>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</si>
  <si>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</si>
  <si>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</si>
  <si>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</si>
  <si>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</si>
  <si>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</si>
  <si>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</si>
  <si>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</si>
  <si>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</si>
  <si>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</si>
  <si>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</si>
  <si>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</si>
  <si>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</si>
  <si>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</si>
  <si>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</si>
  <si>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</si>
  <si>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</si>
  <si>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</si>
  <si>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</si>
  <si>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</si>
  <si>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</si>
  <si>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</si>
  <si>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</si>
  <si>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</si>
  <si>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</si>
  <si>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</si>
  <si>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</si>
  <si>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</si>
  <si>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</si>
  <si>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</si>
  <si>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</si>
  <si>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</si>
  <si>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</si>
  <si>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</si>
  <si>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</si>
  <si>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</si>
  <si>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</si>
  <si>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</si>
  <si>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</si>
  <si>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</si>
  <si>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</si>
  <si>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</si>
  <si>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</si>
  <si>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</si>
  <si>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</si>
  <si>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</si>
  <si>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</si>
  <si>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</si>
  <si>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</si>
  <si>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</si>
  <si>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</si>
  <si>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</si>
  <si>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</si>
  <si>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</si>
  <si>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</si>
  <si>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</si>
  <si>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</si>
  <si>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</si>
  <si>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</si>
  <si>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</si>
  <si>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</si>
  <si>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</si>
  <si>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</si>
  <si>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</si>
  <si>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</si>
  <si>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</si>
  <si>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</si>
  <si>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</si>
  <si>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</si>
  <si>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</si>
  <si>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</si>
  <si>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</si>
  <si>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</si>
  <si>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</si>
  <si>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</si>
  <si>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</si>
  <si>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</si>
  <si>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</si>
  <si>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</si>
  <si>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</si>
  <si>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</si>
  <si>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</si>
  <si>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</si>
  <si>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</si>
  <si>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</si>
  <si>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</si>
  <si>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</si>
  <si>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</si>
  <si>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</si>
  <si>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</si>
  <si>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</si>
  <si>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</si>
  <si>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</si>
  <si>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</si>
  <si>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</si>
  <si>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</si>
  <si>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</si>
  <si>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</si>
  <si>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</si>
  <si>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</si>
  <si>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</si>
  <si>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</si>
  <si>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</si>
  <si>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</si>
  <si>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</si>
  <si>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</si>
  <si>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</si>
  <si>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</si>
  <si>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</si>
  <si>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</si>
  <si>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</si>
  <si>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</si>
  <si>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</si>
  <si>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</si>
  <si>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</si>
  <si>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</si>
  <si>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</si>
  <si>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</si>
  <si>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</si>
  <si>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</si>
  <si>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</si>
  <si>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</si>
  <si>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</si>
  <si>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</si>
  <si>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</si>
  <si>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</si>
  <si>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</si>
  <si>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</si>
  <si>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</si>
  <si>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</si>
  <si>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</si>
  <si>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</si>
  <si>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</si>
  <si>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</si>
  <si>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</si>
  <si>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</si>
  <si>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</si>
  <si>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</si>
  <si>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</si>
  <si>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</si>
  <si>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</si>
  <si>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</si>
  <si>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</si>
  <si>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</si>
  <si>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</si>
  <si>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</si>
  <si>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</si>
  <si>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</si>
  <si>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</si>
  <si>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</si>
  <si>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</si>
  <si>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</si>
  <si>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</si>
  <si>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</si>
  <si>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</si>
  <si>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</si>
  <si>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</si>
  <si>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</si>
  <si>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</si>
  <si>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</si>
  <si>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</si>
  <si>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</si>
  <si>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</si>
  <si>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</si>
  <si>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</si>
  <si>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</si>
  <si>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</si>
  <si>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</si>
  <si>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</si>
  <si>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</si>
  <si>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</si>
  <si>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</si>
  <si>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</si>
  <si>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</si>
  <si>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</si>
  <si>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</si>
  <si>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</si>
  <si>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</si>
  <si>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</si>
  <si>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</si>
  <si>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</si>
  <si>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</si>
  <si>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</si>
  <si>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</si>
  <si>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</si>
  <si>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</si>
  <si>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</si>
  <si>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</si>
  <si>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</si>
  <si>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</si>
  <si>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</si>
  <si>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</si>
  <si>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</si>
  <si>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</si>
  <si>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</si>
  <si>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</si>
  <si>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</si>
  <si>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</si>
  <si>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</si>
  <si>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</si>
  <si>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</si>
  <si>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</si>
  <si>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</si>
  <si>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</si>
  <si>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</si>
  <si>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</si>
  <si>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</si>
  <si>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</si>
  <si>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</si>
  <si>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</si>
  <si>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</si>
  <si>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</si>
  <si>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</si>
  <si>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</si>
  <si>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</si>
  <si>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</si>
  <si>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</si>
  <si>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</si>
  <si>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</si>
  <si>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</si>
  <si>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</si>
  <si>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</si>
  <si>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</si>
  <si>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</si>
  <si>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</si>
  <si>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</si>
  <si>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</si>
  <si>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</si>
  <si>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</si>
  <si>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</si>
  <si>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</si>
  <si>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</si>
  <si>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</si>
  <si>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</si>
  <si>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</si>
  <si>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</si>
  <si>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</si>
  <si>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</si>
  <si>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</si>
  <si>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</si>
  <si>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</si>
  <si>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</si>
  <si>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</si>
  <si>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</si>
  <si>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</si>
  <si>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</si>
  <si>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</si>
  <si>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</si>
  <si>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</si>
  <si>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</si>
  <si>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</si>
  <si>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</si>
  <si>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</si>
  <si>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</si>
  <si>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</si>
  <si>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</si>
  <si>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</si>
  <si>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</si>
  <si>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</si>
  <si>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</si>
  <si>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</si>
  <si>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</si>
  <si>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</si>
  <si>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</si>
  <si>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</si>
  <si>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</si>
  <si>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</si>
  <si>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</si>
  <si>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</si>
  <si>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</si>
  <si>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</si>
  <si>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</si>
  <si>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</si>
  <si>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</si>
  <si>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</si>
  <si>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</si>
  <si>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</si>
  <si>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</si>
  <si>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</si>
  <si>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</si>
  <si>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</si>
  <si>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</si>
  <si>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</si>
  <si>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</si>
  <si>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</si>
  <si>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</si>
  <si>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</si>
  <si>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</si>
  <si>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</si>
  <si>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</si>
  <si>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</si>
  <si>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</si>
  <si>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</si>
  <si>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</si>
  <si>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</si>
  <si>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</si>
  <si>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</si>
  <si>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</si>
  <si>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</si>
  <si>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</si>
  <si>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</si>
  <si>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</si>
  <si>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</si>
  <si>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</si>
  <si>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</si>
  <si>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</si>
  <si>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</si>
  <si>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</si>
  <si>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</si>
  <si>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</si>
  <si>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</si>
  <si>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</si>
  <si>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</si>
  <si>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</si>
  <si>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</si>
  <si>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</si>
  <si>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A 2016. évről áthúzódó bérkompenzáció támogatása</t>
  </si>
  <si>
    <t>2017. évi állami támogatás</t>
  </si>
  <si>
    <t xml:space="preserve"> Mezőtúr Város Önkormányzatának
2017. évi állami támogatások  jogcímei és összegei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</si>
  <si>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</si>
  <si>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</si>
  <si>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</si>
  <si>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</si>
  <si>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</si>
  <si>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</si>
  <si>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</si>
  <si>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</si>
  <si>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</si>
  <si>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</si>
  <si>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 xml:space="preserve"> - ebből a polgárőrség támogatása</t>
  </si>
  <si>
    <t xml:space="preserve"> -  ebből biztonságtechnikai eszközök beszerzése (elsősorban az idősek védelme érdekében)</t>
  </si>
  <si>
    <t xml:space="preserve"> - ebből KÓBORKA támogatása</t>
  </si>
  <si>
    <t>INVICTUS Úszó és Vízilabda SC</t>
  </si>
  <si>
    <t>Tanuló ösztöndíj programok (Bursa és Arany János)</t>
  </si>
  <si>
    <t>Első lakáshoz jutók felhalmozási célú támogatása</t>
  </si>
  <si>
    <t>adatok ezer Ft-ban</t>
  </si>
  <si>
    <t>Bevétel összesen</t>
  </si>
  <si>
    <t>Saját bevétel</t>
  </si>
  <si>
    <t>Megoszlás     %</t>
  </si>
  <si>
    <t>Működési célú átvett pénzeszközök</t>
  </si>
  <si>
    <t>Mezőtúr Város Önkormányzata
2017. évi működési költségvetési bevételeinek forrásösszetétele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</si>
  <si>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</si>
  <si>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</si>
  <si>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</si>
  <si>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</si>
  <si>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Mezőtúr Város Önkormányzatának működési bevételei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</si>
  <si>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</si>
  <si>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</si>
  <si>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</si>
  <si>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</si>
  <si>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</si>
  <si>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</si>
  <si>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</si>
  <si>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</si>
  <si>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</si>
  <si>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</si>
  <si>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</si>
  <si>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</si>
  <si>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</si>
  <si>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</si>
  <si>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</si>
  <si>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</si>
  <si>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</si>
  <si>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</si>
  <si>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</si>
  <si>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</si>
  <si>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</si>
  <si>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</si>
  <si>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</si>
  <si>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</si>
  <si>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</si>
  <si>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</si>
  <si>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</si>
  <si>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</si>
  <si>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</si>
  <si>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</si>
  <si>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</si>
  <si>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</si>
  <si>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</si>
  <si>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</si>
  <si>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</si>
  <si>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</si>
  <si>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</si>
  <si>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</si>
  <si>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</si>
  <si>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</si>
  <si>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</si>
  <si>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</si>
  <si>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</si>
  <si>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Mezőtúr Város Önkormányzatának
2017. évi bevételei  feladatonként</t>
  </si>
  <si>
    <t>Mezőtúr Város Önkormányzatának
2017. évi kiadásai  feladatonként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</si>
  <si>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</si>
  <si>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</si>
  <si>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</si>
  <si>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</si>
  <si>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</si>
  <si>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</si>
  <si>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</si>
  <si>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</si>
  <si>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</si>
  <si>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</si>
  <si>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</si>
  <si>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</si>
  <si>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</si>
  <si>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</si>
  <si>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</si>
  <si>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</si>
  <si>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</si>
  <si>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</si>
  <si>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</si>
  <si>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</si>
  <si>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</si>
  <si>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</si>
  <si>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</si>
  <si>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</si>
  <si>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</si>
  <si>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</si>
  <si>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</si>
  <si>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</si>
  <si>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</si>
  <si>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</si>
  <si>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</si>
  <si>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</si>
  <si>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</si>
  <si>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</si>
  <si>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</si>
  <si>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</si>
  <si>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</si>
  <si>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</si>
  <si>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</si>
  <si>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</si>
  <si>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</si>
  <si>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</si>
  <si>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</si>
  <si>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</si>
  <si>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</si>
  <si>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</si>
  <si>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</si>
  <si>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</si>
  <si>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</si>
  <si>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</si>
  <si>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</si>
  <si>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Mezőtúri Közös Önkormányzati Hivatal
2017. évi kiadásai  feladatonként</t>
  </si>
  <si>
    <t>Mezőtúri Móricz Zsigmond Könyvtár
2017. évi kiadásai  feladatonként</t>
  </si>
  <si>
    <t>Mezőtúri Közös Önkormányzati Hivatal
2017. évi bevételei  feladatonként</t>
  </si>
  <si>
    <t>Mezőtúri Móricz Zsigmond Könyvtár
2017. évi bevételei  feladatonként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</si>
  <si>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</si>
  <si>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</si>
  <si>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</si>
  <si>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</si>
  <si>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</si>
  <si>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</si>
  <si>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</si>
  <si>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</si>
  <si>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</si>
  <si>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</si>
  <si>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</si>
  <si>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</si>
  <si>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</si>
  <si>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</si>
  <si>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</si>
  <si>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</si>
  <si>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</si>
  <si>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</si>
  <si>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</si>
  <si>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</si>
  <si>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</si>
  <si>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</si>
  <si>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</si>
  <si>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</si>
  <si>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</si>
  <si>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</si>
  <si>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</si>
  <si>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</si>
  <si>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2018. IV. negyedév</t>
  </si>
  <si>
    <t>2019. I. negyedév</t>
  </si>
  <si>
    <t>I. Általános tartalék</t>
  </si>
  <si>
    <t>adatok eFt-ban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</si>
  <si>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</si>
  <si>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</si>
  <si>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</si>
  <si>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</si>
  <si>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</si>
  <si>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Általános és céltartalék mindösszesen</t>
  </si>
  <si>
    <t>Eredeti előirányzat</t>
  </si>
  <si>
    <t>Mezőtőr Város Önkormányzata
2017. évi Előirányzat-felhasználási terve havi bontásban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</si>
  <si>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</si>
  <si>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</si>
  <si>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</si>
  <si>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</si>
  <si>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</si>
  <si>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</si>
  <si>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</si>
  <si>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</si>
  <si>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</si>
  <si>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</si>
  <si>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</si>
  <si>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</si>
  <si>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</si>
  <si>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</si>
  <si>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</si>
  <si>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</si>
  <si>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</si>
  <si>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</si>
  <si>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</si>
  <si>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</si>
  <si>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</si>
  <si>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</si>
  <si>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</si>
  <si>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</si>
  <si>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</si>
  <si>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Mezőtúr Város Önkormányzata
2017. évi engedélyezett létszámkerete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</si>
  <si>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</si>
  <si>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</si>
  <si>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</si>
  <si>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</si>
  <si>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</si>
  <si>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</si>
  <si>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Vadászház vásárlás</t>
  </si>
  <si>
    <t>Uszoda felújítás</t>
  </si>
  <si>
    <t>Komp felújítás</t>
  </si>
  <si>
    <t>MFB ÖIP hitel - Mentőállomás beruházás  (ÉAOP-4.1.2/A-12-2013-0030. " Egészségház és Mentőállomás kialakítása projkethez kapcsolódóan)</t>
  </si>
  <si>
    <t xml:space="preserve">Belterületi utak felújítása MFB ÖIP hitel - ÉAOP-3.1.2/A-11-2012-0004. „Mezőtúr Város önkormányzati tulajdonú belterületi útjainak a fejlesztése” </t>
  </si>
  <si>
    <t>Mezőtúri járási foglalkoztatási együttműködések</t>
  </si>
  <si>
    <t>TOP-5.1.2-15-JN1-2016-00007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</si>
  <si>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</si>
  <si>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</si>
  <si>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</si>
  <si>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</si>
  <si>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</si>
  <si>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Jász-Nagykun-Szolnok Megyei Kormányhivatal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</si>
  <si>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</si>
  <si>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</si>
  <si>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</si>
  <si>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</si>
  <si>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</si>
  <si>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</si>
  <si>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</si>
  <si>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</si>
  <si>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</si>
  <si>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Mezőtúr Város Önkormányzata
költségvetési évet követő három év tervezett előirányzatainak keretszámai</t>
  </si>
  <si>
    <t>"Nemleges"</t>
  </si>
  <si>
    <t>Támogatások összesen</t>
  </si>
  <si>
    <t>Rendkívüli települési támogatás</t>
  </si>
  <si>
    <t>Köztemetés</t>
  </si>
  <si>
    <t>Gyógyszer támogatás</t>
  </si>
  <si>
    <t>Lakhatási támogatás</t>
  </si>
  <si>
    <t>Temetési segély</t>
  </si>
  <si>
    <t>Mezőtúr Városi Önkormányzata
által 2017. évben folyósított ellátottak pénzbeli juttatásai</t>
  </si>
  <si>
    <t>Mezőtúri Közös Önkormányzati Hivatal
által 2017. évben folyósított ellátottak pénzbeli juttatásai</t>
  </si>
  <si>
    <t>Kiegészítő gyermekvédelmi támogatás</t>
  </si>
  <si>
    <t>Mezőtúr Város Önkormányzatának
2017. évi bevételi és kiadási előirányzatai</t>
  </si>
  <si>
    <t>Mezőtúri Közös Önkormányzati Hivatal
2017. évi bevételi és kiadási előirányzatai</t>
  </si>
  <si>
    <t>Mezőtúr Város Önkormányzata
2017. évi általános és céltartalékai</t>
  </si>
  <si>
    <t xml:space="preserve">Mezőtúr Város Önkormányzata
2017. évi adósságot keletkeztető fejlesztési céljai </t>
  </si>
  <si>
    <t>Cím száma</t>
  </si>
  <si>
    <t>Alcím száma</t>
  </si>
  <si>
    <t>Cím/alcím neve</t>
  </si>
  <si>
    <t>I.</t>
  </si>
  <si>
    <t>II.</t>
  </si>
  <si>
    <t>Címrend
Mezőtúr Város Önkormányzata 2017. évi költségvetéséhez</t>
  </si>
  <si>
    <t>Gazdasági szervezettel rendelkező költségvetési szerv</t>
  </si>
  <si>
    <t>Gazdasági szervezettel nem rendelkező költségvetési szerv</t>
  </si>
  <si>
    <t>Mezőtúr Város Önkormányzata
2017. évi költségvetésének összevont mérlege</t>
  </si>
  <si>
    <t>Mezőtúr Város Önkormányzata
2017. évi költségvetésében a működési célú bevételek és kiadások összevont mérlege</t>
  </si>
  <si>
    <t>Mezőtúr Város Önkormányzata
 2017. évi költségvetésében a felhalmozási célú bevételek és kiadások összevont mérlege</t>
  </si>
  <si>
    <t>Ellátás jogcíme</t>
  </si>
  <si>
    <t>Mezőtúri Móricz Zsigmond Könyvtár
2017. évi bevételi és kiadási előirányzatai</t>
  </si>
  <si>
    <t>Mezőtúr Város Önkormányzata
által 2017. évben adott közvetett támogatások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</si>
  <si>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</si>
  <si>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</si>
  <si>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Mezőtúri Intézményellátó és Ingatlankezelő KN Kft 2017. évi kompenzációja</t>
  </si>
  <si>
    <t>Mezőtúri Közművelődési és Sport KN Kft 2017. évi kompenzációja</t>
  </si>
  <si>
    <t>Mezőtúri Ipari Park Kft 2017. évi kompenzációja</t>
  </si>
  <si>
    <t>Mezőtúri Városfejlesztési Kft 2017. évi kompenzációja</t>
  </si>
  <si>
    <t>TURMED BT. OEP finanszírozás átadása</t>
  </si>
  <si>
    <t>Kiegészítő gyermekvédelmi támogatás pótlék</t>
  </si>
  <si>
    <t>Tálaló konyha fűtés korszerűsítés</t>
  </si>
  <si>
    <t xml:space="preserve"> Egyéb felhalmozási célú kiadások (Lakástámogatás)</t>
  </si>
  <si>
    <t>Rákóczi Szövetség támogatása</t>
  </si>
  <si>
    <t>Közvilágítás fejlesztés</t>
  </si>
  <si>
    <t>Vagyongazdálkodás ingatlan vásárlás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</si>
  <si>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</si>
  <si>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</si>
  <si>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</si>
  <si>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</si>
  <si>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</si>
  <si>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</si>
  <si>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</si>
  <si>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</si>
  <si>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</si>
  <si>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</si>
  <si>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</si>
  <si>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</si>
  <si>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</si>
  <si>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Beruházási kiadások összesen</t>
  </si>
  <si>
    <t>Mezőtúr Város Önkormányzata
2017. évi és további évekre áthúzódó Beruházási és felújítási kiadások feladatonként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</si>
  <si>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</si>
  <si>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</si>
  <si>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</si>
  <si>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</si>
  <si>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</si>
  <si>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</si>
  <si>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</si>
  <si>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</si>
  <si>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</si>
  <si>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</si>
  <si>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</si>
  <si>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</si>
  <si>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</si>
  <si>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</si>
  <si>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</si>
  <si>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</si>
  <si>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</si>
  <si>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</si>
  <si>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</si>
  <si>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24/2010. (XII.10.) önk-i rend. (fogyatékos)</t>
  </si>
  <si>
    <t>24/2010. (XII.10.) önk-i rend. (70 év felett)</t>
  </si>
  <si>
    <t>24/2010. (XII.10.) önk-i rend. (komfort nélküli)</t>
  </si>
  <si>
    <t>Iparűzési adó</t>
  </si>
  <si>
    <t>24/2010. (XII.10.) önk-i rend. 11. §.(3) bek.</t>
  </si>
  <si>
    <t>1990. évi C. tv. (helyi adókról) 39/D.§ (1) fogl. Növ. Miatt</t>
  </si>
  <si>
    <t>1 MFt/fő (adóalap 2%-a)</t>
  </si>
  <si>
    <t>TOP-5.1.2-15-JN1-2016-00007 Mezőtúri járási foglalkoztatási együttműködések 2018-2019. időszakra jutó támogatás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</si>
  <si>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</si>
  <si>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</si>
  <si>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</si>
  <si>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</si>
  <si>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</si>
  <si>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</si>
  <si>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</si>
  <si>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</si>
  <si>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</si>
  <si>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</si>
  <si>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</si>
  <si>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</si>
  <si>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</si>
  <si>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</si>
  <si>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</si>
  <si>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</si>
  <si>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</si>
  <si>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</si>
  <si>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</si>
  <si>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</si>
  <si>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</si>
  <si>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</si>
  <si>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</si>
  <si>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Költségvetési bevételek összesen: (1.+...+3.)</t>
  </si>
  <si>
    <t>Működési célú költségvetési bevételek összesen(1.+…+5.)</t>
  </si>
  <si>
    <t>Lekötött betét megszüntetése</t>
  </si>
  <si>
    <t>72.</t>
  </si>
  <si>
    <t>B817</t>
  </si>
  <si>
    <t>FINANSZÍROZÁSI BEVÉTELEK ÖSSZESEN: (66.+67.+70.)</t>
  </si>
  <si>
    <t>KÖLTSÉGVETÉSI ÉS FINANSZÍROZÁSI BEVÉTELEK ÖSSZESEN: (65.+71.)</t>
  </si>
  <si>
    <t>B1-B8</t>
  </si>
  <si>
    <t>2017</t>
  </si>
  <si>
    <t>2016</t>
  </si>
  <si>
    <t>2018</t>
  </si>
  <si>
    <t>2016. évi támogatás, saját bevétel maradvány</t>
  </si>
  <si>
    <t>Felújításisi kiadások összesen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</si>
  <si>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</si>
  <si>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</si>
  <si>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</si>
  <si>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</si>
  <si>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</si>
  <si>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</si>
  <si>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</si>
  <si>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082042</t>
  </si>
  <si>
    <t>Könyvtári állomány gyarapítása, nyilvántartása</t>
  </si>
  <si>
    <t>1818/2016. (XII. 22.) Korm. Határozat alapján Útfelújítás</t>
  </si>
  <si>
    <t>2019</t>
  </si>
  <si>
    <t>TOP-5.1.2-15-JN1-2016-00007 Mezőtúri járási foglalkoztatási együttműködések</t>
  </si>
  <si>
    <t>Intézményellátó Kft. autó vásárlás</t>
  </si>
  <si>
    <t>Közművelődési Kft.autó vásárlás</t>
  </si>
  <si>
    <t>TRV Zrt. fejlesztése gördülő fejlesztési terv alapján</t>
  </si>
  <si>
    <t>013350</t>
  </si>
  <si>
    <t>Önkormányzati vagyonnal való gazdálkodással kapcsolatos feladatok</t>
  </si>
  <si>
    <t>018010</t>
  </si>
  <si>
    <t>Önkormányzatok elszámolásai a központi költségvetéssel</t>
  </si>
  <si>
    <t>041237</t>
  </si>
  <si>
    <t>Közfoglalkoztatási mintaprogram</t>
  </si>
  <si>
    <t>Foglalkoztatást elősegítő képzések és egyéb támogatások</t>
  </si>
  <si>
    <t>105020</t>
  </si>
  <si>
    <t>900090</t>
  </si>
  <si>
    <t>Vállalkozási tevékenységek kiadásai és bevételei</t>
  </si>
  <si>
    <t>072111</t>
  </si>
  <si>
    <t>Háziorvosi alapellátás</t>
  </si>
  <si>
    <t>045120</t>
  </si>
  <si>
    <t>Út, autó pálya építése</t>
  </si>
  <si>
    <t>900020</t>
  </si>
  <si>
    <t>Önkormányzatok funkciókra nem sorolt bevételei áht-n kívülről</t>
  </si>
  <si>
    <t>Természetbeni támogatás (tüzelő támogatás)</t>
  </si>
  <si>
    <t>011220</t>
  </si>
  <si>
    <t>Adó-, vám és jövedéki igazgatás</t>
  </si>
  <si>
    <t>031030</t>
  </si>
  <si>
    <t>104051</t>
  </si>
  <si>
    <t>Közterület rendjének fenntartása</t>
  </si>
  <si>
    <t>Gyermekvédelmi pénzbeli és természetbeni ellátások</t>
  </si>
  <si>
    <t>013320</t>
  </si>
  <si>
    <t>016080</t>
  </si>
  <si>
    <t>045160</t>
  </si>
  <si>
    <t>045230</t>
  </si>
  <si>
    <t>051020</t>
  </si>
  <si>
    <t>051030</t>
  </si>
  <si>
    <t>051050</t>
  </si>
  <si>
    <t>052080</t>
  </si>
  <si>
    <t>063080</t>
  </si>
  <si>
    <t>064010</t>
  </si>
  <si>
    <t>066020</t>
  </si>
  <si>
    <t>072112</t>
  </si>
  <si>
    <t>081030</t>
  </si>
  <si>
    <t>081041</t>
  </si>
  <si>
    <t>081061</t>
  </si>
  <si>
    <t>082061</t>
  </si>
  <si>
    <t>082092</t>
  </si>
  <si>
    <t>083050</t>
  </si>
  <si>
    <t>084031</t>
  </si>
  <si>
    <t>091140</t>
  </si>
  <si>
    <t>091220</t>
  </si>
  <si>
    <t>091250</t>
  </si>
  <si>
    <t>092120</t>
  </si>
  <si>
    <t>092260</t>
  </si>
  <si>
    <t>092270</t>
  </si>
  <si>
    <t>096015</t>
  </si>
  <si>
    <t>096030</t>
  </si>
  <si>
    <t>098022</t>
  </si>
  <si>
    <t>104031</t>
  </si>
  <si>
    <t>104037</t>
  </si>
  <si>
    <t>107060</t>
  </si>
  <si>
    <t>900060</t>
  </si>
  <si>
    <t>Köztemető fenntartás és működtetés</t>
  </si>
  <si>
    <t>Kiemelt állami és önkormányzati rendezvények</t>
  </si>
  <si>
    <t>Út autópálya építése</t>
  </si>
  <si>
    <t>Közutak, hidak, alagutak üzemeltetése, fenntartása</t>
  </si>
  <si>
    <t>Komp-és révközlekedés</t>
  </si>
  <si>
    <t>047410</t>
  </si>
  <si>
    <t>Ár-és belvízvédelemmel összefüggő tevékenységek</t>
  </si>
  <si>
    <t>Nem veszélyes (települési) hulladék összetevőinek válogatása, szállítása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</si>
  <si>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</si>
  <si>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</si>
  <si>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</si>
  <si>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Vízellátással kapcsolatos közmű építése, fenntart.üzem.</t>
  </si>
  <si>
    <t>Közvilágítás</t>
  </si>
  <si>
    <t>Város-, községgazdálkodási egyéb szolgáltatások</t>
  </si>
  <si>
    <t>066010</t>
  </si>
  <si>
    <t>Zöldterület kezelés</t>
  </si>
  <si>
    <t>Háziorvosi ügyeleti ellátás</t>
  </si>
  <si>
    <t>Sportlétesítmények, edzőtáborok működtetése és fejlesztése</t>
  </si>
  <si>
    <t>Versenysport-és utánpótlás-nevelési tev.</t>
  </si>
  <si>
    <t>Szabadidőspark, fürdő és strandszolgáltatás</t>
  </si>
  <si>
    <t>Múzeumi gyűjteményi tevékenység</t>
  </si>
  <si>
    <t>Múzeumi közművelődési, közönségkapcsolati tevékenység</t>
  </si>
  <si>
    <t>082064</t>
  </si>
  <si>
    <t>Közművelődés-hagyományos közösségi kult.értékek gond.</t>
  </si>
  <si>
    <t>Televízió-műsor szolgáltatása és támogatása</t>
  </si>
  <si>
    <t>Civil szervezetek működési támogatása</t>
  </si>
  <si>
    <t>Óvodai nevelés, ellátás működtetési feladatai</t>
  </si>
  <si>
    <t>Köznevelési intézmény 1-4.évf.tanulók nev.okt. működ.fel.</t>
  </si>
  <si>
    <t>Alapfokú művészetoktatással összefüggő működtetési feladatok</t>
  </si>
  <si>
    <t>Köznevelési intézmény 5-8.évf.tanulók nev.okt. működ.fel.</t>
  </si>
  <si>
    <t>Gimnázium és szakképző iskola tanulóinak elméleti okt.műk.fel.</t>
  </si>
  <si>
    <t>Szakképző isk.tanulók gyakorlati okt.műk.fel.</t>
  </si>
  <si>
    <t>Gyermekétkeztetés köznevelési intézményben</t>
  </si>
  <si>
    <t>Köznevelési intézményben tanulók lakhatásának biztosítása</t>
  </si>
  <si>
    <t>Pedagógiai szakszolgáltató tev.műk.fel.</t>
  </si>
  <si>
    <t>Gyermekek bölcsődei ellátása</t>
  </si>
  <si>
    <t>Intézményen kívüli gyermekétkeztetés</t>
  </si>
  <si>
    <t>Egyéb szociális pénzbeli és természetbeni ellátások, támog.</t>
  </si>
  <si>
    <t>Forgatási és befektetési célú finanszírozási műveletek</t>
  </si>
  <si>
    <t>900070</t>
  </si>
  <si>
    <t>Fejezeti és általános tartalékok elszámolása</t>
  </si>
  <si>
    <t>Támogatási célú finanszírozási műveletek</t>
  </si>
  <si>
    <t>Mezőtúr Város Önkormányzata
által 2017. évben nyújtott működési és felhalmozási  támogatások államháztartáson kívülre</t>
  </si>
  <si>
    <t>Államigazgatási feladat</t>
  </si>
  <si>
    <t>G</t>
  </si>
  <si>
    <t>Finanszírozási bevételek, kiadások egyenlege
(finanszírozási bevételek 70. sor - finanszírozási kiadások 31.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</si>
</sst>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#,###.00"/>
    <numFmt numFmtId="168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i/>
      <sz val="11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12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39" applyNumberFormat="0" applyAlignment="0" applyProtection="0"/>
    <xf numFmtId="0" fontId="34" fillId="21" borderId="40" applyNumberFormat="0" applyAlignment="0" applyProtection="0"/>
    <xf numFmtId="0" fontId="3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1" fillId="0" borderId="43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39" applyNumberFormat="0" applyAlignment="0" applyProtection="0"/>
    <xf numFmtId="0" fontId="43" fillId="0" borderId="44" applyNumberFormat="0" applyFill="0" applyAlignment="0" applyProtection="0"/>
    <xf numFmtId="0" fontId="44" fillId="22" borderId="0" applyNumberFormat="0" applyBorder="0" applyAlignment="0" applyProtection="0"/>
    <xf numFmtId="0" fontId="37" fillId="0" borderId="0"/>
    <xf numFmtId="0" fontId="6" fillId="0" borderId="0"/>
    <xf numFmtId="0" fontId="6" fillId="0" borderId="0"/>
    <xf numFmtId="0" fontId="21" fillId="0" borderId="0"/>
    <xf numFmtId="0" fontId="37" fillId="0" borderId="0"/>
    <xf numFmtId="0" fontId="45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47" fillId="0" borderId="0"/>
    <xf numFmtId="0" fontId="45" fillId="0" borderId="0"/>
    <xf numFmtId="0" fontId="36" fillId="0" borderId="0"/>
    <xf numFmtId="0" fontId="37" fillId="0" borderId="0"/>
    <xf numFmtId="0" fontId="21" fillId="0" borderId="0"/>
    <xf numFmtId="0" fontId="11" fillId="0" borderId="0"/>
    <xf numFmtId="0" fontId="48" fillId="0" borderId="0"/>
    <xf numFmtId="0" fontId="49" fillId="0" borderId="0"/>
    <xf numFmtId="0" fontId="48" fillId="0" borderId="0"/>
    <xf numFmtId="0" fontId="50" fillId="0" borderId="0"/>
    <xf numFmtId="0" fontId="30" fillId="23" borderId="45" applyNumberFormat="0" applyFont="0" applyAlignment="0" applyProtection="0"/>
    <xf numFmtId="0" fontId="51" fillId="20" borderId="46" applyNumberFormat="0" applyAlignment="0" applyProtection="0"/>
    <xf numFmtId="9" fontId="3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7" applyNumberFormat="0" applyFill="0" applyAlignment="0" applyProtection="0"/>
    <xf numFmtId="0" fontId="54" fillId="0" borderId="0" applyNumberFormat="0" applyFill="0" applyBorder="0" applyAlignment="0" applyProtection="0"/>
    <xf numFmtId="0" fontId="7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73" fillId="12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4" fillId="7" borderId="39" applyNumberFormat="0" applyAlignment="0" applyProtection="0"/>
    <xf numFmtId="0" fontId="75" fillId="0" borderId="0" applyNumberFormat="0" applyFill="0" applyBorder="0" applyAlignment="0" applyProtection="0"/>
    <xf numFmtId="0" fontId="76" fillId="0" borderId="41" applyNumberFormat="0" applyFill="0" applyAlignment="0" applyProtection="0"/>
    <xf numFmtId="0" fontId="77" fillId="0" borderId="42" applyNumberFormat="0" applyFill="0" applyAlignment="0" applyProtection="0"/>
    <xf numFmtId="0" fontId="78" fillId="0" borderId="43" applyNumberFormat="0" applyFill="0" applyAlignment="0" applyProtection="0"/>
    <xf numFmtId="0" fontId="78" fillId="0" borderId="0" applyNumberFormat="0" applyFill="0" applyBorder="0" applyAlignment="0" applyProtection="0"/>
    <xf numFmtId="0" fontId="79" fillId="21" borderId="40" applyNumberFormat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44" applyNumberFormat="0" applyFill="0" applyAlignment="0" applyProtection="0"/>
    <xf numFmtId="0" fontId="36" fillId="23" borderId="45" applyNumberFormat="0" applyFont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9" borderId="0" applyNumberFormat="0" applyBorder="0" applyAlignment="0" applyProtection="0"/>
    <xf numFmtId="0" fontId="83" fillId="4" borderId="0" applyNumberFormat="0" applyBorder="0" applyAlignment="0" applyProtection="0"/>
    <xf numFmtId="0" fontId="84" fillId="20" borderId="46" applyNumberFormat="0" applyAlignment="0" applyProtection="0"/>
    <xf numFmtId="0" fontId="85" fillId="0" borderId="0" applyNumberFormat="0" applyFill="0" applyBorder="0" applyAlignment="0" applyProtection="0"/>
    <xf numFmtId="0" fontId="37" fillId="0" borderId="0"/>
    <xf numFmtId="0" fontId="37" fillId="0" borderId="0"/>
    <xf numFmtId="0" fontId="8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37" fillId="0" borderId="0"/>
    <xf numFmtId="0" fontId="37" fillId="0" borderId="0"/>
    <xf numFmtId="0" fontId="16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49" fillId="0" borderId="0"/>
    <xf numFmtId="0" fontId="16" fillId="0" borderId="0"/>
    <xf numFmtId="0" fontId="37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21" fillId="0" borderId="0"/>
    <xf numFmtId="0" fontId="16" fillId="0" borderId="0"/>
    <xf numFmtId="0" fontId="87" fillId="0" borderId="47" applyNumberFormat="0" applyFill="0" applyAlignment="0" applyProtection="0"/>
    <xf numFmtId="44" fontId="11" fillId="0" borderId="0" applyFont="0" applyFill="0" applyBorder="0" applyAlignment="0" applyProtection="0"/>
    <xf numFmtId="0" fontId="88" fillId="3" borderId="0" applyNumberFormat="0" applyBorder="0" applyAlignment="0" applyProtection="0"/>
    <xf numFmtId="0" fontId="89" fillId="22" borderId="0" applyNumberFormat="0" applyBorder="0" applyAlignment="0" applyProtection="0"/>
    <xf numFmtId="0" fontId="86" fillId="0" borderId="0"/>
    <xf numFmtId="0" fontId="90" fillId="20" borderId="39" applyNumberFormat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30" fillId="0" borderId="0"/>
    <xf numFmtId="43" fontId="30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44">
    <xf numFmtId="0" fontId="0" fillId="0" borderId="0" xfId="0"/>
    <xf numFmtId="0" fontId="7" fillId="0" borderId="0" xfId="1" applyFill="1" applyProtection="1"/>
    <xf numFmtId="164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164" fontId="15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164" fontId="15" fillId="0" borderId="9" xfId="1" applyNumberFormat="1" applyFont="1" applyFill="1" applyBorder="1" applyAlignment="1" applyProtection="1">
      <alignment horizontal="right" vertical="center" wrapText="1"/>
      <protection locked="0"/>
    </xf>
    <xf numFmtId="49" fontId="17" fillId="0" borderId="7" xfId="1" applyNumberFormat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/>
    </xf>
    <xf numFmtId="0" fontId="17" fillId="0" borderId="8" xfId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164" fontId="13" fillId="0" borderId="3" xfId="1" applyNumberFormat="1" applyFont="1" applyFill="1" applyBorder="1" applyAlignment="1" applyProtection="1">
      <alignment horizontal="right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164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49" fontId="15" fillId="0" borderId="4" xfId="1" applyNumberFormat="1" applyFont="1" applyFill="1" applyBorder="1" applyAlignment="1" applyProtection="1">
      <alignment horizontal="left" vertical="center" wrapText="1" inden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49" fontId="15" fillId="0" borderId="10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164" fontId="11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164" fontId="17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18" fillId="0" borderId="11" xfId="0" applyFont="1" applyBorder="1" applyAlignment="1" applyProtection="1">
      <alignment horizontal="left" vertical="center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7" fillId="0" borderId="0" xfId="1" applyFill="1" applyAlignment="1" applyProtection="1"/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5" fillId="0" borderId="16" xfId="1" applyNumberFormat="1" applyFont="1" applyFill="1" applyBorder="1" applyAlignment="1" applyProtection="1">
      <alignment horizontal="left" vertical="center" wrapText="1" inden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49" fontId="13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13" fillId="0" borderId="1" xfId="1" applyFont="1" applyFill="1" applyBorder="1" applyAlignment="1" applyProtection="1">
      <alignment horizontal="left" vertical="center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164" fontId="23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164" fontId="17" fillId="0" borderId="28" xfId="0" applyNumberFormat="1" applyFont="1" applyFill="1" applyBorder="1" applyAlignment="1" applyProtection="1">
      <alignment horizontal="center" vertical="center" wrapText="1"/>
    </xf>
    <xf numFmtId="164" fontId="17" fillId="0" borderId="29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3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3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3" fillId="0" borderId="32" xfId="1" applyFont="1" applyFill="1" applyBorder="1" applyAlignment="1" applyProtection="1">
      <alignment horizontal="left" vertical="center" wrapText="1" indent="8"/>
    </xf>
    <xf numFmtId="164" fontId="17" fillId="0" borderId="20" xfId="0" applyNumberFormat="1" applyFont="1" applyFill="1" applyBorder="1" applyAlignment="1" applyProtection="1">
      <alignment horizontal="left" vertical="center" wrapText="1" indent="1"/>
    </xf>
    <xf numFmtId="164" fontId="17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3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3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9" fillId="0" borderId="0" xfId="0" applyNumberFormat="1" applyFont="1" applyFill="1" applyAlignment="1" applyProtection="1">
      <alignment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</xf>
    <xf numFmtId="164" fontId="28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3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7" fillId="0" borderId="25" xfId="0" applyNumberFormat="1" applyFont="1" applyFill="1" applyBorder="1" applyAlignment="1" applyProtection="1">
      <alignment horizontal="left" vertical="center" wrapText="1" indent="1"/>
    </xf>
    <xf numFmtId="164" fontId="55" fillId="0" borderId="0" xfId="0" applyNumberFormat="1" applyFont="1" applyFill="1" applyAlignment="1" applyProtection="1">
      <alignment textRotation="180" wrapText="1"/>
    </xf>
    <xf numFmtId="164" fontId="17" fillId="0" borderId="0" xfId="0" applyNumberFormat="1" applyFont="1" applyFill="1" applyAlignment="1" applyProtection="1">
      <alignment vertical="center" wrapText="1"/>
    </xf>
    <xf numFmtId="164" fontId="55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right" vertical="center" wrapTex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56" fillId="0" borderId="0" xfId="51" applyFont="1"/>
    <xf numFmtId="3" fontId="16" fillId="0" borderId="0" xfId="51" applyNumberFormat="1" applyFont="1"/>
    <xf numFmtId="0" fontId="20" fillId="0" borderId="14" xfId="51" applyFont="1" applyBorder="1" applyAlignment="1">
      <alignment horizontal="center" vertical="center"/>
    </xf>
    <xf numFmtId="3" fontId="20" fillId="0" borderId="0" xfId="51" applyNumberFormat="1" applyFont="1"/>
    <xf numFmtId="0" fontId="20" fillId="0" borderId="0" xfId="51" applyFont="1"/>
    <xf numFmtId="0" fontId="20" fillId="0" borderId="18" xfId="51" applyFont="1" applyBorder="1" applyAlignment="1">
      <alignment horizontal="center" vertical="center" wrapText="1"/>
    </xf>
    <xf numFmtId="0" fontId="20" fillId="0" borderId="23" xfId="51" applyFont="1" applyBorder="1" applyAlignment="1">
      <alignment horizontal="center" vertical="center"/>
    </xf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20" fillId="0" borderId="1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 wrapText="1"/>
    </xf>
    <xf numFmtId="0" fontId="20" fillId="0" borderId="2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/>
    </xf>
    <xf numFmtId="3" fontId="20" fillId="0" borderId="3" xfId="51" applyNumberFormat="1" applyFont="1" applyFill="1" applyBorder="1" applyAlignment="1">
      <alignment vertical="center"/>
    </xf>
    <xf numFmtId="0" fontId="20" fillId="0" borderId="7" xfId="51" applyFont="1" applyFill="1" applyBorder="1" applyAlignment="1">
      <alignment horizontal="center" vertical="center"/>
    </xf>
    <xf numFmtId="0" fontId="20" fillId="0" borderId="8" xfId="51" applyFont="1" applyFill="1" applyBorder="1" applyAlignment="1">
      <alignment vertical="center" wrapText="1"/>
    </xf>
    <xf numFmtId="0" fontId="20" fillId="0" borderId="8" xfId="51" applyFont="1" applyFill="1" applyBorder="1" applyAlignment="1">
      <alignment horizontal="center" vertical="center"/>
    </xf>
    <xf numFmtId="0" fontId="16" fillId="0" borderId="4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 wrapText="1"/>
    </xf>
    <xf numFmtId="0" fontId="16" fillId="0" borderId="5" xfId="51" applyFont="1" applyFill="1" applyBorder="1" applyAlignment="1">
      <alignment horizontal="center" vertical="center" wrapText="1"/>
    </xf>
    <xf numFmtId="4" fontId="16" fillId="0" borderId="5" xfId="51" applyNumberFormat="1" applyFont="1" applyFill="1" applyBorder="1" applyAlignment="1">
      <alignment vertical="center"/>
    </xf>
    <xf numFmtId="3" fontId="16" fillId="0" borderId="5" xfId="51" applyNumberFormat="1" applyFont="1" applyFill="1" applyBorder="1" applyAlignment="1">
      <alignment vertical="center"/>
    </xf>
    <xf numFmtId="3" fontId="57" fillId="0" borderId="6" xfId="51" applyNumberFormat="1" applyFont="1" applyFill="1" applyBorder="1" applyAlignment="1">
      <alignment vertical="center"/>
    </xf>
    <xf numFmtId="0" fontId="16" fillId="0" borderId="38" xfId="51" applyFont="1" applyFill="1" applyBorder="1" applyAlignment="1">
      <alignment horizontal="center" vertical="center" wrapText="1"/>
    </xf>
    <xf numFmtId="0" fontId="16" fillId="0" borderId="50" xfId="51" applyFont="1" applyFill="1" applyBorder="1" applyAlignment="1">
      <alignment vertical="center" wrapText="1"/>
    </xf>
    <xf numFmtId="0" fontId="16" fillId="0" borderId="8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/>
    </xf>
    <xf numFmtId="0" fontId="18" fillId="0" borderId="7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 wrapText="1"/>
    </xf>
    <xf numFmtId="0" fontId="18" fillId="0" borderId="8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/>
    </xf>
    <xf numFmtId="3" fontId="18" fillId="0" borderId="8" xfId="51" applyNumberFormat="1" applyFont="1" applyFill="1" applyBorder="1" applyAlignment="1">
      <alignment vertical="center"/>
    </xf>
    <xf numFmtId="3" fontId="18" fillId="0" borderId="9" xfId="51" applyNumberFormat="1" applyFont="1" applyFill="1" applyBorder="1" applyAlignment="1">
      <alignment vertical="center"/>
    </xf>
    <xf numFmtId="0" fontId="16" fillId="0" borderId="7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 wrapText="1"/>
    </xf>
    <xf numFmtId="3" fontId="16" fillId="0" borderId="8" xfId="51" applyNumberFormat="1" applyFont="1" applyFill="1" applyBorder="1" applyAlignment="1">
      <alignment vertical="center"/>
    </xf>
    <xf numFmtId="3" fontId="16" fillId="0" borderId="9" xfId="51" applyNumberFormat="1" applyFont="1" applyFill="1" applyBorder="1" applyAlignment="1">
      <alignment vertical="center"/>
    </xf>
    <xf numFmtId="0" fontId="16" fillId="0" borderId="8" xfId="51" applyFont="1" applyFill="1" applyBorder="1" applyAlignment="1">
      <alignment horizontal="center" vertical="center" wrapText="1"/>
    </xf>
    <xf numFmtId="4" fontId="16" fillId="0" borderId="8" xfId="51" applyNumberFormat="1" applyFont="1" applyFill="1" applyBorder="1" applyAlignment="1">
      <alignment vertical="center"/>
    </xf>
    <xf numFmtId="0" fontId="20" fillId="0" borderId="8" xfId="5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20" fillId="0" borderId="10" xfId="51" applyFont="1" applyFill="1" applyBorder="1" applyAlignment="1">
      <alignment horizontal="center" vertical="center"/>
    </xf>
    <xf numFmtId="0" fontId="20" fillId="0" borderId="11" xfId="51" applyFont="1" applyFill="1" applyBorder="1" applyAlignment="1">
      <alignment vertical="center"/>
    </xf>
    <xf numFmtId="0" fontId="20" fillId="0" borderId="11" xfId="51" applyFont="1" applyFill="1" applyBorder="1" applyAlignment="1">
      <alignment horizontal="center" vertical="center"/>
    </xf>
    <xf numFmtId="3" fontId="20" fillId="0" borderId="12" xfId="51" applyNumberFormat="1" applyFont="1" applyFill="1" applyBorder="1" applyAlignment="1">
      <alignment vertical="center"/>
    </xf>
    <xf numFmtId="0" fontId="16" fillId="0" borderId="5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/>
    </xf>
    <xf numFmtId="3" fontId="16" fillId="0" borderId="6" xfId="51" applyNumberFormat="1" applyFont="1" applyFill="1" applyBorder="1" applyAlignment="1">
      <alignment vertical="center"/>
    </xf>
    <xf numFmtId="165" fontId="18" fillId="0" borderId="8" xfId="51" applyNumberFormat="1" applyFont="1" applyFill="1" applyBorder="1" applyAlignment="1">
      <alignment vertical="center"/>
    </xf>
    <xf numFmtId="0" fontId="16" fillId="0" borderId="10" xfId="51" applyFont="1" applyFill="1" applyBorder="1" applyAlignment="1">
      <alignment horizontal="center" vertical="center"/>
    </xf>
    <xf numFmtId="0" fontId="16" fillId="0" borderId="11" xfId="51" applyFont="1" applyFill="1" applyBorder="1" applyAlignment="1">
      <alignment vertical="center" wrapText="1"/>
    </xf>
    <xf numFmtId="0" fontId="16" fillId="0" borderId="11" xfId="51" applyFont="1" applyFill="1" applyBorder="1" applyAlignment="1">
      <alignment horizontal="center" vertical="center"/>
    </xf>
    <xf numFmtId="3" fontId="16" fillId="0" borderId="12" xfId="51" applyNumberFormat="1" applyFont="1" applyFill="1" applyBorder="1" applyAlignment="1">
      <alignment vertical="center"/>
    </xf>
    <xf numFmtId="0" fontId="20" fillId="0" borderId="5" xfId="51" applyFont="1" applyFill="1" applyBorder="1" applyAlignment="1">
      <alignment horizontal="center" vertical="center"/>
    </xf>
    <xf numFmtId="0" fontId="20" fillId="0" borderId="5" xfId="51" applyFont="1" applyFill="1" applyBorder="1" applyAlignment="1">
      <alignment vertical="center"/>
    </xf>
    <xf numFmtId="3" fontId="20" fillId="0" borderId="6" xfId="51" applyNumberFormat="1" applyFont="1" applyFill="1" applyBorder="1" applyAlignment="1">
      <alignment vertical="center"/>
    </xf>
    <xf numFmtId="0" fontId="20" fillId="0" borderId="51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 wrapText="1"/>
    </xf>
    <xf numFmtId="0" fontId="20" fillId="0" borderId="17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/>
    </xf>
    <xf numFmtId="3" fontId="20" fillId="0" borderId="19" xfId="51" applyNumberFormat="1" applyFont="1" applyFill="1" applyBorder="1" applyAlignment="1">
      <alignment vertical="center"/>
    </xf>
    <xf numFmtId="0" fontId="20" fillId="0" borderId="13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 wrapText="1"/>
    </xf>
    <xf numFmtId="0" fontId="20" fillId="0" borderId="14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/>
    </xf>
    <xf numFmtId="3" fontId="20" fillId="0" borderId="9" xfId="51" applyNumberFormat="1" applyFont="1" applyFill="1" applyBorder="1" applyAlignment="1">
      <alignment vertical="center"/>
    </xf>
    <xf numFmtId="0" fontId="20" fillId="0" borderId="22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 wrapText="1"/>
    </xf>
    <xf numFmtId="0" fontId="20" fillId="0" borderId="18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/>
    </xf>
    <xf numFmtId="3" fontId="20" fillId="0" borderId="23" xfId="51" applyNumberFormat="1" applyFont="1" applyFill="1" applyBorder="1" applyAlignment="1">
      <alignment vertical="center"/>
    </xf>
    <xf numFmtId="0" fontId="20" fillId="24" borderId="2" xfId="51" applyFont="1" applyFill="1" applyBorder="1" applyAlignment="1">
      <alignment horizontal="center" vertical="center"/>
    </xf>
    <xf numFmtId="0" fontId="20" fillId="24" borderId="2" xfId="51" applyFont="1" applyFill="1" applyBorder="1" applyAlignment="1">
      <alignment vertical="center"/>
    </xf>
    <xf numFmtId="0" fontId="20" fillId="0" borderId="55" xfId="51" applyFont="1" applyBorder="1" applyAlignment="1">
      <alignment horizontal="center" vertical="center"/>
    </xf>
    <xf numFmtId="0" fontId="62" fillId="0" borderId="0" xfId="48" applyFont="1"/>
    <xf numFmtId="0" fontId="67" fillId="0" borderId="0" xfId="48" applyFont="1"/>
    <xf numFmtId="166" fontId="67" fillId="0" borderId="0" xfId="35" applyNumberFormat="1" applyFont="1"/>
    <xf numFmtId="166" fontId="68" fillId="0" borderId="0" xfId="35" applyNumberFormat="1" applyFont="1" applyFill="1" applyBorder="1" applyAlignment="1">
      <alignment horizontal="right"/>
    </xf>
    <xf numFmtId="0" fontId="70" fillId="0" borderId="0" xfId="48" applyFont="1"/>
    <xf numFmtId="0" fontId="67" fillId="0" borderId="0" xfId="48" applyFont="1" applyBorder="1"/>
    <xf numFmtId="166" fontId="67" fillId="0" borderId="0" xfId="35" applyNumberFormat="1" applyFont="1" applyBorder="1"/>
    <xf numFmtId="164" fontId="71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17" fillId="0" borderId="3" xfId="1" applyFont="1" applyFill="1" applyBorder="1" applyAlignment="1" applyProtection="1">
      <alignment horizontal="center" vertical="center" wrapText="1"/>
    </xf>
    <xf numFmtId="0" fontId="49" fillId="0" borderId="0" xfId="0" applyFont="1"/>
    <xf numFmtId="0" fontId="49" fillId="0" borderId="0" xfId="0" applyFont="1" applyBorder="1"/>
    <xf numFmtId="164" fontId="20" fillId="0" borderId="2" xfId="67" applyNumberFormat="1" applyFont="1" applyBorder="1" applyAlignment="1">
      <alignment vertical="center"/>
    </xf>
    <xf numFmtId="164" fontId="61" fillId="0" borderId="1" xfId="67" applyNumberFormat="1" applyFont="1" applyBorder="1" applyAlignment="1">
      <alignment vertical="center" wrapText="1"/>
    </xf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61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164" fontId="16" fillId="0" borderId="60" xfId="67" applyNumberFormat="1" applyFont="1" applyBorder="1" applyAlignment="1">
      <alignment horizontal="center" vertical="center" wrapText="1"/>
    </xf>
    <xf numFmtId="164" fontId="16" fillId="0" borderId="60" xfId="67" applyNumberFormat="1" applyFont="1" applyFill="1" applyBorder="1" applyAlignment="1">
      <alignment horizontal="center" vertical="center" wrapText="1"/>
    </xf>
    <xf numFmtId="164" fontId="16" fillId="0" borderId="7" xfId="67" applyNumberFormat="1" applyFont="1" applyBorder="1" applyAlignment="1">
      <alignment horizontal="left" vertical="center" wrapText="1"/>
    </xf>
    <xf numFmtId="0" fontId="65" fillId="0" borderId="0" xfId="0" applyFont="1" applyAlignment="1">
      <alignment vertical="center" wrapText="1"/>
    </xf>
    <xf numFmtId="164" fontId="66" fillId="0" borderId="0" xfId="67" applyNumberFormat="1" applyFont="1" applyFill="1" applyBorder="1" applyAlignment="1">
      <alignment horizontal="right" vertical="center"/>
    </xf>
    <xf numFmtId="0" fontId="24" fillId="0" borderId="0" xfId="0" applyFont="1" applyFill="1" applyAlignment="1" applyProtection="1">
      <alignment vertical="top" wrapText="1"/>
    </xf>
    <xf numFmtId="0" fontId="0" fillId="0" borderId="0" xfId="0" applyFill="1"/>
    <xf numFmtId="0" fontId="24" fillId="0" borderId="0" xfId="0" applyFont="1" applyFill="1" applyProtection="1"/>
    <xf numFmtId="0" fontId="0" fillId="0" borderId="0" xfId="0" applyFill="1" applyAlignment="1" applyProtection="1"/>
    <xf numFmtId="164" fontId="20" fillId="0" borderId="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164" fontId="49" fillId="0" borderId="0" xfId="160" applyNumberFormat="1" applyFont="1" applyAlignment="1">
      <alignment vertical="center"/>
    </xf>
    <xf numFmtId="0" fontId="55" fillId="0" borderId="0" xfId="0" applyFont="1" applyFill="1" applyBorder="1" applyAlignment="1" applyProtection="1"/>
    <xf numFmtId="0" fontId="0" fillId="0" borderId="0" xfId="0" applyFill="1" applyBorder="1"/>
    <xf numFmtId="0" fontId="92" fillId="0" borderId="0" xfId="0" applyFont="1" applyFill="1" applyBorder="1" applyAlignment="1" applyProtection="1">
      <alignment horizontal="center" vertical="center"/>
    </xf>
    <xf numFmtId="3" fontId="93" fillId="0" borderId="0" xfId="0" applyNumberFormat="1" applyFont="1" applyFill="1" applyBorder="1" applyAlignment="1" applyProtection="1">
      <alignment vertical="center"/>
    </xf>
    <xf numFmtId="10" fontId="16" fillId="0" borderId="0" xfId="160" applyNumberFormat="1" applyFont="1" applyFill="1" applyBorder="1" applyAlignment="1">
      <alignment horizontal="left" vertical="center"/>
    </xf>
    <xf numFmtId="3" fontId="94" fillId="0" borderId="0" xfId="0" applyNumberFormat="1" applyFont="1" applyFill="1" applyBorder="1" applyAlignment="1" applyProtection="1">
      <alignment vertical="center"/>
    </xf>
    <xf numFmtId="0" fontId="16" fillId="0" borderId="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Alignment="1">
      <alignment vertical="center"/>
    </xf>
    <xf numFmtId="164" fontId="16" fillId="0" borderId="0" xfId="160" applyNumberFormat="1" applyFont="1" applyFill="1" applyBorder="1" applyAlignment="1">
      <alignment vertical="center"/>
    </xf>
    <xf numFmtId="3" fontId="95" fillId="0" borderId="24" xfId="76" applyNumberFormat="1" applyFont="1" applyFill="1" applyBorder="1" applyAlignment="1">
      <alignment horizontal="right" vertical="center"/>
    </xf>
    <xf numFmtId="164" fontId="20" fillId="0" borderId="13" xfId="160" applyNumberFormat="1" applyFont="1" applyFill="1" applyBorder="1" applyAlignment="1">
      <alignment horizontal="center" vertical="center"/>
    </xf>
    <xf numFmtId="164" fontId="20" fillId="0" borderId="14" xfId="160" applyNumberFormat="1" applyFont="1" applyFill="1" applyBorder="1" applyAlignment="1">
      <alignment horizontal="center" vertical="center" wrapText="1"/>
    </xf>
    <xf numFmtId="164" fontId="20" fillId="0" borderId="14" xfId="160" applyNumberFormat="1" applyFont="1" applyFill="1" applyBorder="1" applyAlignment="1">
      <alignment horizontal="center" vertical="center"/>
    </xf>
    <xf numFmtId="164" fontId="20" fillId="0" borderId="61" xfId="160" applyNumberFormat="1" applyFont="1" applyFill="1" applyBorder="1" applyAlignment="1">
      <alignment horizontal="center" vertical="center"/>
    </xf>
    <xf numFmtId="164" fontId="20" fillId="0" borderId="19" xfId="160" applyNumberFormat="1" applyFont="1" applyFill="1" applyBorder="1" applyAlignment="1">
      <alignment horizontal="center" vertical="center"/>
    </xf>
    <xf numFmtId="164" fontId="20" fillId="0" borderId="1" xfId="160" applyNumberFormat="1" applyFont="1" applyFill="1" applyBorder="1" applyAlignment="1">
      <alignment horizontal="center" vertical="center" wrapText="1"/>
    </xf>
    <xf numFmtId="164" fontId="20" fillId="0" borderId="2" xfId="160" applyNumberFormat="1" applyFont="1" applyFill="1" applyBorder="1" applyAlignment="1">
      <alignment horizontal="right" vertical="center"/>
    </xf>
    <xf numFmtId="164" fontId="20" fillId="0" borderId="62" xfId="160" applyNumberFormat="1" applyFont="1" applyFill="1" applyBorder="1" applyAlignment="1">
      <alignment horizontal="right" vertical="center"/>
    </xf>
    <xf numFmtId="164" fontId="20" fillId="0" borderId="3" xfId="160" applyNumberFormat="1" applyFont="1" applyFill="1" applyBorder="1" applyAlignment="1">
      <alignment horizontal="right" vertical="center"/>
    </xf>
    <xf numFmtId="164" fontId="16" fillId="0" borderId="26" xfId="160" applyNumberFormat="1" applyFont="1" applyFill="1" applyBorder="1" applyAlignment="1">
      <alignment vertical="center" wrapText="1"/>
    </xf>
    <xf numFmtId="164" fontId="16" fillId="0" borderId="52" xfId="160" applyNumberFormat="1" applyFont="1" applyFill="1" applyBorder="1" applyAlignment="1">
      <alignment vertical="center" wrapText="1"/>
    </xf>
    <xf numFmtId="164" fontId="16" fillId="0" borderId="53" xfId="160" applyNumberFormat="1" applyFont="1" applyFill="1" applyBorder="1" applyAlignment="1">
      <alignment vertical="center" wrapText="1"/>
    </xf>
    <xf numFmtId="164" fontId="16" fillId="0" borderId="4" xfId="160" applyNumberFormat="1" applyFont="1" applyFill="1" applyBorder="1" applyAlignment="1">
      <alignment horizontal="left" vertical="center" wrapText="1"/>
    </xf>
    <xf numFmtId="164" fontId="16" fillId="0" borderId="5" xfId="160" applyNumberFormat="1" applyFont="1" applyFill="1" applyBorder="1" applyAlignment="1">
      <alignment horizontal="right" vertical="center"/>
    </xf>
    <xf numFmtId="164" fontId="16" fillId="0" borderId="63" xfId="160" applyNumberFormat="1" applyFont="1" applyFill="1" applyBorder="1" applyAlignment="1">
      <alignment horizontal="right" vertical="center"/>
    </xf>
    <xf numFmtId="164" fontId="16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6" fillId="0" borderId="7" xfId="160" applyNumberFormat="1" applyFont="1" applyFill="1" applyBorder="1" applyAlignment="1">
      <alignment horizontal="left" vertical="center" wrapText="1"/>
    </xf>
    <xf numFmtId="164" fontId="16" fillId="0" borderId="8" xfId="160" applyNumberFormat="1" applyFont="1" applyFill="1" applyBorder="1" applyAlignment="1">
      <alignment horizontal="right" vertical="center"/>
    </xf>
    <xf numFmtId="164" fontId="16" fillId="0" borderId="58" xfId="160" applyNumberFormat="1" applyFont="1" applyFill="1" applyBorder="1" applyAlignment="1">
      <alignment horizontal="right" vertical="center"/>
    </xf>
    <xf numFmtId="164" fontId="16" fillId="0" borderId="9" xfId="160" applyNumberFormat="1" applyFont="1" applyFill="1" applyBorder="1" applyAlignment="1">
      <alignment horizontal="right" vertical="center"/>
    </xf>
    <xf numFmtId="164" fontId="16" fillId="0" borderId="22" xfId="160" applyNumberFormat="1" applyFont="1" applyFill="1" applyBorder="1" applyAlignment="1">
      <alignment horizontal="left" vertical="center" wrapText="1"/>
    </xf>
    <xf numFmtId="164" fontId="16" fillId="0" borderId="18" xfId="160" applyNumberFormat="1" applyFont="1" applyFill="1" applyBorder="1" applyAlignment="1">
      <alignment horizontal="right" vertical="center"/>
    </xf>
    <xf numFmtId="164" fontId="16" fillId="0" borderId="64" xfId="160" applyNumberFormat="1" applyFont="1" applyFill="1" applyBorder="1" applyAlignment="1">
      <alignment horizontal="right" vertical="center"/>
    </xf>
    <xf numFmtId="164" fontId="16" fillId="0" borderId="65" xfId="160" applyNumberFormat="1" applyFont="1" applyFill="1" applyBorder="1" applyAlignment="1">
      <alignment horizontal="right" vertical="center"/>
    </xf>
    <xf numFmtId="164" fontId="20" fillId="0" borderId="26" xfId="160" applyNumberFormat="1" applyFont="1" applyFill="1" applyBorder="1" applyAlignment="1">
      <alignment horizontal="center" vertical="center" wrapText="1"/>
    </xf>
    <xf numFmtId="164" fontId="20" fillId="0" borderId="2" xfId="160" applyNumberFormat="1" applyFont="1" applyFill="1" applyBorder="1" applyAlignment="1">
      <alignment vertical="center" wrapText="1"/>
    </xf>
    <xf numFmtId="164" fontId="16" fillId="0" borderId="8" xfId="160" applyNumberFormat="1" applyFont="1" applyFill="1" applyBorder="1" applyAlignment="1">
      <alignment horizontal="right" vertical="center" wrapText="1"/>
    </xf>
    <xf numFmtId="164" fontId="16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6" fillId="0" borderId="18" xfId="160" applyNumberFormat="1" applyFont="1" applyFill="1" applyBorder="1" applyAlignment="1">
      <alignment horizontal="right" vertical="center" wrapText="1"/>
    </xf>
    <xf numFmtId="164" fontId="16" fillId="0" borderId="64" xfId="160" applyNumberFormat="1" applyFont="1" applyFill="1" applyBorder="1" applyAlignment="1">
      <alignment horizontal="right" vertical="center" wrapText="1"/>
    </xf>
    <xf numFmtId="164" fontId="96" fillId="0" borderId="2" xfId="160" applyNumberFormat="1" applyFont="1" applyFill="1" applyBorder="1" applyAlignment="1">
      <alignment horizontal="right" vertical="center" wrapText="1"/>
    </xf>
    <xf numFmtId="164" fontId="96" fillId="0" borderId="62" xfId="160" applyNumberFormat="1" applyFont="1" applyFill="1" applyBorder="1" applyAlignment="1">
      <alignment horizontal="right" vertical="center" wrapText="1"/>
    </xf>
    <xf numFmtId="164" fontId="96" fillId="0" borderId="3" xfId="160" applyNumberFormat="1" applyFont="1" applyFill="1" applyBorder="1" applyAlignment="1">
      <alignment horizontal="right" vertical="center"/>
    </xf>
    <xf numFmtId="164" fontId="59" fillId="0" borderId="0" xfId="160" applyNumberFormat="1" applyFont="1" applyFill="1" applyBorder="1" applyAlignment="1">
      <alignment horizontal="left" vertical="center" wrapText="1"/>
    </xf>
    <xf numFmtId="164" fontId="59" fillId="0" borderId="0" xfId="160" applyNumberFormat="1" applyFont="1" applyFill="1" applyBorder="1" applyAlignment="1">
      <alignment horizontal="right" vertical="center" wrapText="1"/>
    </xf>
    <xf numFmtId="164" fontId="59" fillId="0" borderId="0" xfId="160" applyNumberFormat="1" applyFont="1" applyAlignment="1">
      <alignment vertical="center"/>
    </xf>
    <xf numFmtId="164" fontId="49" fillId="0" borderId="0" xfId="160" applyNumberFormat="1" applyFont="1" applyBorder="1" applyAlignment="1">
      <alignment vertical="center"/>
    </xf>
    <xf numFmtId="3" fontId="95" fillId="0" borderId="0" xfId="76" applyNumberFormat="1" applyFont="1" applyFill="1" applyBorder="1" applyAlignment="1">
      <alignment horizontal="right" vertical="center"/>
    </xf>
    <xf numFmtId="164" fontId="20" fillId="0" borderId="0" xfId="160" applyNumberFormat="1" applyFont="1" applyFill="1" applyBorder="1" applyAlignment="1">
      <alignment horizontal="center" vertical="center"/>
    </xf>
    <xf numFmtId="164" fontId="20" fillId="0" borderId="0" xfId="160" applyNumberFormat="1" applyFont="1" applyFill="1" applyBorder="1" applyAlignment="1">
      <alignment horizontal="center" vertical="center" wrapText="1"/>
    </xf>
    <xf numFmtId="164" fontId="20" fillId="0" borderId="0" xfId="160" applyNumberFormat="1" applyFont="1" applyFill="1" applyBorder="1" applyAlignment="1">
      <alignment horizontal="right" vertical="center"/>
    </xf>
    <xf numFmtId="164" fontId="16" fillId="0" borderId="0" xfId="160" applyNumberFormat="1" applyFont="1" applyFill="1" applyBorder="1" applyAlignment="1">
      <alignment vertical="center" wrapText="1"/>
    </xf>
    <xf numFmtId="164" fontId="16" fillId="0" borderId="0" xfId="160" applyNumberFormat="1" applyFont="1" applyFill="1" applyBorder="1" applyAlignment="1">
      <alignment horizontal="right" vertical="center"/>
    </xf>
    <xf numFmtId="49" fontId="24" fillId="0" borderId="0" xfId="0" applyNumberFormat="1" applyFont="1" applyFill="1" applyBorder="1" applyAlignment="1" applyProtection="1">
      <alignment vertical="center"/>
    </xf>
    <xf numFmtId="164" fontId="20" fillId="0" borderId="0" xfId="160" applyNumberFormat="1" applyFont="1" applyFill="1" applyBorder="1" applyAlignment="1">
      <alignment vertical="center" wrapText="1"/>
    </xf>
    <xf numFmtId="0" fontId="92" fillId="0" borderId="0" xfId="0" applyFont="1" applyFill="1" applyBorder="1" applyAlignment="1" applyProtection="1"/>
    <xf numFmtId="0" fontId="0" fillId="0" borderId="0" xfId="0" applyFill="1" applyBorder="1" applyAlignment="1"/>
    <xf numFmtId="0" fontId="93" fillId="0" borderId="0" xfId="0" applyFont="1" applyFill="1" applyBorder="1" applyAlignment="1" applyProtection="1">
      <protection locked="0"/>
    </xf>
    <xf numFmtId="164" fontId="16" fillId="0" borderId="0" xfId="16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 applyProtection="1"/>
    <xf numFmtId="164" fontId="96" fillId="0" borderId="0" xfId="160" applyNumberFormat="1" applyFont="1" applyFill="1" applyBorder="1" applyAlignment="1">
      <alignment horizontal="left" vertical="center" wrapText="1" indent="1"/>
    </xf>
    <xf numFmtId="164" fontId="96" fillId="0" borderId="0" xfId="160" applyNumberFormat="1" applyFont="1" applyFill="1" applyBorder="1" applyAlignment="1">
      <alignment horizontal="right" vertical="center" wrapText="1"/>
    </xf>
    <xf numFmtId="164" fontId="96" fillId="0" borderId="0" xfId="160" applyNumberFormat="1" applyFont="1" applyFill="1" applyBorder="1" applyAlignment="1">
      <alignment horizontal="right" vertical="center"/>
    </xf>
    <xf numFmtId="0" fontId="23" fillId="0" borderId="0" xfId="0" applyFont="1" applyBorder="1"/>
    <xf numFmtId="164" fontId="5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0" applyNumberFormat="1" applyFont="1" applyFill="1" applyBorder="1" applyAlignment="1">
      <alignment horizontal="center" vertical="center"/>
    </xf>
    <xf numFmtId="164" fontId="69" fillId="0" borderId="0" xfId="159" applyNumberFormat="1" applyFont="1" applyBorder="1" applyAlignment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0" fontId="23" fillId="0" borderId="24" xfId="0" applyFont="1" applyBorder="1" applyAlignment="1">
      <alignment horizontal="right"/>
    </xf>
    <xf numFmtId="164" fontId="20" fillId="0" borderId="1" xfId="161" applyNumberFormat="1" applyFont="1" applyFill="1" applyBorder="1" applyAlignment="1" applyProtection="1">
      <alignment horizontal="center" vertical="center" wrapText="1"/>
    </xf>
    <xf numFmtId="164" fontId="20" fillId="0" borderId="2" xfId="161" applyNumberFormat="1" applyFont="1" applyFill="1" applyBorder="1" applyAlignment="1" applyProtection="1">
      <alignment horizontal="center" vertical="center" wrapText="1"/>
    </xf>
    <xf numFmtId="164" fontId="20" fillId="0" borderId="2" xfId="159" applyNumberFormat="1" applyFont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6" fillId="0" borderId="7" xfId="161" applyNumberFormat="1" applyFont="1" applyFill="1" applyBorder="1" applyAlignment="1" applyProtection="1">
      <alignment horizontal="center" vertical="center" wrapText="1"/>
    </xf>
    <xf numFmtId="164" fontId="16" fillId="0" borderId="8" xfId="161" applyNumberFormat="1" applyFont="1" applyFill="1" applyBorder="1" applyAlignment="1" applyProtection="1">
      <alignment vertical="center" wrapText="1"/>
    </xf>
    <xf numFmtId="49" fontId="16" fillId="0" borderId="8" xfId="161" applyNumberFormat="1" applyFont="1" applyFill="1" applyBorder="1" applyAlignment="1" applyProtection="1">
      <alignment horizontal="left" vertical="center" wrapText="1" indent="2"/>
    </xf>
    <xf numFmtId="164" fontId="16" fillId="0" borderId="22" xfId="161" applyNumberFormat="1" applyFont="1" applyFill="1" applyBorder="1" applyAlignment="1" applyProtection="1">
      <alignment horizontal="center" vertical="center" wrapText="1"/>
    </xf>
    <xf numFmtId="164" fontId="16" fillId="0" borderId="18" xfId="161" applyNumberFormat="1" applyFont="1" applyFill="1" applyBorder="1" applyAlignment="1" applyProtection="1">
      <alignment vertical="center" wrapText="1"/>
    </xf>
    <xf numFmtId="49" fontId="16" fillId="0" borderId="18" xfId="161" applyNumberFormat="1" applyFont="1" applyFill="1" applyBorder="1" applyAlignment="1" applyProtection="1">
      <alignment horizontal="left" vertical="center" wrapText="1" indent="2"/>
    </xf>
    <xf numFmtId="164" fontId="20" fillId="0" borderId="1" xfId="161" applyNumberFormat="1" applyFont="1" applyFill="1" applyBorder="1" applyAlignment="1" applyProtection="1">
      <alignment horizontal="center" vertical="center"/>
    </xf>
    <xf numFmtId="164" fontId="20" fillId="0" borderId="2" xfId="161" applyNumberFormat="1" applyFont="1" applyFill="1" applyBorder="1" applyAlignment="1" applyProtection="1">
      <alignment vertical="center"/>
    </xf>
    <xf numFmtId="49" fontId="20" fillId="24" borderId="2" xfId="161" applyNumberFormat="1" applyFont="1" applyFill="1" applyBorder="1" applyAlignment="1" applyProtection="1">
      <alignment horizontal="left" vertical="center" wrapText="1" indent="2"/>
    </xf>
    <xf numFmtId="164" fontId="20" fillId="0" borderId="2" xfId="161" applyNumberFormat="1" applyFont="1" applyFill="1" applyBorder="1" applyAlignment="1" applyProtection="1">
      <alignment horizontal="right" vertical="center"/>
    </xf>
    <xf numFmtId="0" fontId="55" fillId="0" borderId="0" xfId="0" applyFont="1" applyBorder="1"/>
    <xf numFmtId="164" fontId="16" fillId="0" borderId="0" xfId="161" applyNumberFormat="1" applyFont="1" applyFill="1" applyBorder="1" applyAlignment="1" applyProtection="1">
      <alignment horizontal="center" vertical="center" wrapText="1"/>
    </xf>
    <xf numFmtId="164" fontId="18" fillId="0" borderId="0" xfId="159" applyNumberFormat="1" applyFont="1" applyBorder="1" applyAlignment="1">
      <alignment vertical="center"/>
    </xf>
    <xf numFmtId="164" fontId="18" fillId="0" borderId="0" xfId="159" applyNumberFormat="1" applyFont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64" fontId="18" fillId="0" borderId="0" xfId="159" applyNumberFormat="1" applyFont="1" applyBorder="1" applyAlignment="1">
      <alignment vertical="center" wrapText="1"/>
    </xf>
    <xf numFmtId="164" fontId="18" fillId="0" borderId="0" xfId="161" applyNumberFormat="1" applyFont="1" applyFill="1" applyBorder="1" applyAlignment="1" applyProtection="1">
      <alignment vertical="center" wrapText="1"/>
    </xf>
    <xf numFmtId="164" fontId="18" fillId="0" borderId="0" xfId="159" applyNumberFormat="1" applyFont="1" applyBorder="1" applyAlignment="1">
      <alignment horizontal="center" vertical="center" wrapText="1"/>
    </xf>
    <xf numFmtId="164" fontId="59" fillId="0" borderId="0" xfId="161" applyNumberFormat="1" applyFont="1" applyFill="1" applyBorder="1" applyAlignment="1" applyProtection="1">
      <alignment horizontal="center" vertical="center" wrapText="1"/>
    </xf>
    <xf numFmtId="164" fontId="69" fillId="0" borderId="0" xfId="159" applyNumberFormat="1" applyFont="1" applyBorder="1" applyAlignment="1">
      <alignment vertical="center" wrapText="1"/>
    </xf>
    <xf numFmtId="164" fontId="69" fillId="0" borderId="0" xfId="161" applyNumberFormat="1" applyFont="1" applyFill="1" applyBorder="1" applyAlignment="1" applyProtection="1">
      <alignment vertical="center" wrapText="1"/>
    </xf>
    <xf numFmtId="164" fontId="69" fillId="0" borderId="0" xfId="159" applyNumberFormat="1" applyFont="1" applyBorder="1" applyAlignment="1">
      <alignment horizontal="center" vertical="center" wrapText="1"/>
    </xf>
    <xf numFmtId="164" fontId="69" fillId="0" borderId="0" xfId="159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24" xfId="0" applyFont="1" applyBorder="1" applyAlignment="1">
      <alignment horizontal="right"/>
    </xf>
    <xf numFmtId="164" fontId="20" fillId="0" borderId="62" xfId="0" applyNumberFormat="1" applyFont="1" applyFill="1" applyBorder="1" applyAlignment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161" applyNumberFormat="1" applyFont="1" applyFill="1" applyBorder="1" applyAlignment="1" applyProtection="1">
      <alignment horizontal="right" vertical="center"/>
    </xf>
    <xf numFmtId="164" fontId="16" fillId="0" borderId="8" xfId="0" applyNumberFormat="1" applyFont="1" applyFill="1" applyBorder="1" applyAlignment="1">
      <alignment horizontal="right" vertical="center"/>
    </xf>
    <xf numFmtId="164" fontId="16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6" fillId="0" borderId="18" xfId="161" applyNumberFormat="1" applyFont="1" applyFill="1" applyBorder="1" applyAlignment="1" applyProtection="1">
      <alignment horizontal="right" vertical="center"/>
    </xf>
    <xf numFmtId="164" fontId="16" fillId="0" borderId="18" xfId="0" applyNumberFormat="1" applyFont="1" applyFill="1" applyBorder="1" applyAlignment="1">
      <alignment horizontal="right" vertical="center"/>
    </xf>
    <xf numFmtId="164" fontId="16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7" fillId="0" borderId="25" xfId="0" applyNumberFormat="1" applyFont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7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0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8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9" fillId="0" borderId="30" xfId="0" applyFont="1" applyFill="1" applyBorder="1" applyAlignment="1" applyProtection="1">
      <alignment horizontal="center" vertical="center" wrapText="1"/>
    </xf>
    <xf numFmtId="0" fontId="16" fillId="0" borderId="30" xfId="0" applyFont="1" applyBorder="1" applyAlignment="1">
      <alignment vertical="center" wrapText="1"/>
    </xf>
    <xf numFmtId="164" fontId="99" fillId="0" borderId="30" xfId="0" applyNumberFormat="1" applyFont="1" applyFill="1" applyBorder="1" applyAlignment="1" applyProtection="1">
      <alignment horizontal="right" vertical="center" wrapText="1"/>
    </xf>
    <xf numFmtId="0" fontId="99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 wrapText="1"/>
    </xf>
    <xf numFmtId="164" fontId="99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0" fillId="0" borderId="32" xfId="0" applyFont="1" applyFill="1" applyBorder="1" applyAlignment="1" applyProtection="1">
      <alignment horizontal="center" vertical="center" wrapText="1"/>
    </xf>
    <xf numFmtId="164" fontId="71" fillId="0" borderId="32" xfId="0" applyNumberFormat="1" applyFont="1" applyFill="1" applyBorder="1" applyAlignment="1" applyProtection="1">
      <alignment horizontal="right" vertical="center" wrapText="1"/>
    </xf>
    <xf numFmtId="0" fontId="71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164" fontId="15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2" fillId="0" borderId="0" xfId="0" applyFont="1" applyFill="1" applyAlignment="1">
      <alignment vertical="center" wrapText="1"/>
    </xf>
    <xf numFmtId="0" fontId="18" fillId="0" borderId="32" xfId="0" applyFont="1" applyBorder="1" applyAlignment="1">
      <alignment horizontal="left" vertical="center" indent="2"/>
    </xf>
    <xf numFmtId="0" fontId="18" fillId="0" borderId="32" xfId="0" applyFont="1" applyBorder="1" applyAlignment="1">
      <alignment horizontal="center" vertical="center"/>
    </xf>
    <xf numFmtId="164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1" fillId="0" borderId="0" xfId="0" applyFont="1" applyFill="1" applyAlignment="1">
      <alignment vertical="center" wrapText="1"/>
    </xf>
    <xf numFmtId="0" fontId="16" fillId="0" borderId="32" xfId="0" applyFont="1" applyBorder="1" applyAlignment="1">
      <alignment horizontal="left" vertical="center"/>
    </xf>
    <xf numFmtId="0" fontId="16" fillId="0" borderId="32" xfId="0" applyFont="1" applyFill="1" applyBorder="1" applyAlignment="1">
      <alignment vertical="center"/>
    </xf>
    <xf numFmtId="0" fontId="91" fillId="0" borderId="0" xfId="0" applyFont="1" applyFill="1" applyAlignment="1">
      <alignment vertical="center" wrapText="1"/>
    </xf>
    <xf numFmtId="0" fontId="100" fillId="0" borderId="25" xfId="0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164" fontId="11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7" fillId="0" borderId="65" xfId="1" applyFont="1" applyFill="1" applyBorder="1" applyAlignment="1" applyProtection="1">
      <alignment horizontal="center" vertical="center" wrapText="1"/>
    </xf>
    <xf numFmtId="164" fontId="17" fillId="0" borderId="25" xfId="1" applyNumberFormat="1" applyFont="1" applyFill="1" applyBorder="1" applyAlignment="1" applyProtection="1">
      <alignment horizontal="right" vertical="center" wrapText="1"/>
    </xf>
    <xf numFmtId="0" fontId="17" fillId="0" borderId="25" xfId="1" applyFont="1" applyFill="1" applyBorder="1" applyAlignment="1" applyProtection="1">
      <alignment horizontal="center" vertical="center" wrapText="1"/>
    </xf>
    <xf numFmtId="0" fontId="100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164" fontId="100" fillId="0" borderId="24" xfId="1" applyNumberFormat="1" applyFont="1" applyFill="1" applyBorder="1" applyAlignment="1" applyProtection="1">
      <alignment vertical="center"/>
    </xf>
    <xf numFmtId="0" fontId="13" fillId="0" borderId="29" xfId="1" applyFont="1" applyFill="1" applyBorder="1" applyAlignment="1" applyProtection="1">
      <alignment horizontal="center" vertical="center" wrapText="1"/>
    </xf>
    <xf numFmtId="0" fontId="98" fillId="0" borderId="25" xfId="1" applyFont="1" applyFill="1" applyBorder="1" applyAlignment="1" applyProtection="1">
      <alignment horizontal="center" vertical="center" wrapText="1"/>
    </xf>
    <xf numFmtId="49" fontId="15" fillId="0" borderId="37" xfId="1" applyNumberFormat="1" applyFont="1" applyFill="1" applyBorder="1" applyAlignment="1" applyProtection="1">
      <alignment horizontal="center" vertical="center" wrapText="1"/>
    </xf>
    <xf numFmtId="0" fontId="15" fillId="0" borderId="37" xfId="1" applyFont="1" applyFill="1" applyBorder="1" applyAlignment="1" applyProtection="1">
      <alignment horizontal="left" vertical="center" wrapText="1" indent="1"/>
    </xf>
    <xf numFmtId="0" fontId="15" fillId="0" borderId="37" xfId="1" applyFont="1" applyFill="1" applyBorder="1" applyAlignment="1" applyProtection="1">
      <alignment horizontal="center" vertical="center" wrapText="1"/>
    </xf>
    <xf numFmtId="164" fontId="15" fillId="0" borderId="37" xfId="1" applyNumberFormat="1" applyFont="1" applyFill="1" applyBorder="1" applyAlignment="1" applyProtection="1">
      <alignment vertical="center" wrapText="1"/>
      <protection locked="0"/>
    </xf>
    <xf numFmtId="49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left" vertical="center" wrapText="1" indent="1"/>
    </xf>
    <xf numFmtId="0" fontId="15" fillId="0" borderId="32" xfId="1" applyFont="1" applyFill="1" applyBorder="1" applyAlignment="1" applyProtection="1">
      <alignment horizontal="center" vertical="center" wrapText="1"/>
    </xf>
    <xf numFmtId="164" fontId="15" fillId="0" borderId="32" xfId="1" applyNumberFormat="1" applyFont="1" applyFill="1" applyBorder="1" applyAlignment="1" applyProtection="1">
      <alignment vertical="center" wrapText="1"/>
      <protection locked="0"/>
    </xf>
    <xf numFmtId="49" fontId="17" fillId="0" borderId="32" xfId="1" applyNumberFormat="1" applyFont="1" applyFill="1" applyBorder="1" applyAlignment="1" applyProtection="1">
      <alignment horizontal="center" vertical="center" wrapText="1"/>
    </xf>
    <xf numFmtId="0" fontId="13" fillId="0" borderId="32" xfId="1" applyFont="1" applyFill="1" applyBorder="1" applyAlignment="1" applyProtection="1">
      <alignment vertical="center" wrapText="1"/>
    </xf>
    <xf numFmtId="0" fontId="17" fillId="0" borderId="32" xfId="1" applyFont="1" applyFill="1" applyBorder="1" applyAlignment="1" applyProtection="1">
      <alignment horizontal="center" vertical="center" wrapText="1"/>
    </xf>
    <xf numFmtId="164" fontId="17" fillId="0" borderId="32" xfId="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7" fillId="0" borderId="25" xfId="1" applyNumberFormat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 indent="1"/>
    </xf>
    <xf numFmtId="164" fontId="17" fillId="0" borderId="25" xfId="1" applyNumberFormat="1" applyFont="1" applyFill="1" applyBorder="1" applyAlignment="1" applyProtection="1">
      <alignment vertical="center" wrapText="1"/>
    </xf>
    <xf numFmtId="0" fontId="11" fillId="0" borderId="37" xfId="1" applyFont="1" applyFill="1" applyBorder="1" applyAlignment="1" applyProtection="1">
      <alignment horizontal="center" vertical="center" wrapText="1"/>
    </xf>
    <xf numFmtId="0" fontId="17" fillId="0" borderId="32" xfId="1" applyFont="1" applyFill="1" applyBorder="1" applyAlignment="1" applyProtection="1">
      <alignment horizontal="left" vertical="center" wrapText="1" indent="1"/>
    </xf>
    <xf numFmtId="0" fontId="17" fillId="0" borderId="59" xfId="1" applyFont="1" applyFill="1" applyBorder="1" applyAlignment="1" applyProtection="1">
      <alignment horizontal="center" vertical="center" wrapText="1"/>
    </xf>
    <xf numFmtId="164" fontId="17" fillId="0" borderId="32" xfId="1" applyNumberFormat="1" applyFont="1" applyFill="1" applyBorder="1" applyAlignment="1" applyProtection="1">
      <alignment vertical="center" wrapText="1"/>
    </xf>
    <xf numFmtId="0" fontId="17" fillId="0" borderId="48" xfId="1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left" vertical="center" wrapText="1" indent="1"/>
    </xf>
    <xf numFmtId="164" fontId="17" fillId="0" borderId="48" xfId="1" applyNumberFormat="1" applyFont="1" applyFill="1" applyBorder="1" applyAlignment="1" applyProtection="1">
      <alignment vertical="center" wrapText="1"/>
    </xf>
    <xf numFmtId="49" fontId="9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93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71" applyFill="1" applyProtection="1">
      <protection locked="0"/>
    </xf>
    <xf numFmtId="0" fontId="7" fillId="0" borderId="0" xfId="171" applyFill="1" applyProtection="1"/>
    <xf numFmtId="0" fontId="102" fillId="0" borderId="0" xfId="171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92" fillId="0" borderId="1" xfId="171" applyFont="1" applyFill="1" applyBorder="1" applyAlignment="1" applyProtection="1">
      <alignment horizontal="center" vertical="center" wrapText="1"/>
    </xf>
    <xf numFmtId="0" fontId="92" fillId="0" borderId="2" xfId="171" applyFont="1" applyFill="1" applyBorder="1" applyAlignment="1" applyProtection="1">
      <alignment horizontal="center" vertical="center"/>
    </xf>
    <xf numFmtId="0" fontId="92" fillId="0" borderId="3" xfId="171" applyFont="1" applyFill="1" applyBorder="1" applyAlignment="1" applyProtection="1">
      <alignment horizontal="center" vertical="center"/>
    </xf>
    <xf numFmtId="0" fontId="14" fillId="0" borderId="16" xfId="171" applyFont="1" applyFill="1" applyBorder="1" applyAlignment="1" applyProtection="1">
      <alignment horizontal="left" vertical="center" indent="1"/>
    </xf>
    <xf numFmtId="0" fontId="7" fillId="0" borderId="0" xfId="171" applyFill="1" applyAlignment="1" applyProtection="1">
      <alignment vertical="center"/>
    </xf>
    <xf numFmtId="0" fontId="14" fillId="0" borderId="13" xfId="171" applyFont="1" applyFill="1" applyBorder="1" applyAlignment="1" applyProtection="1">
      <alignment horizontal="left" vertical="center" indent="1"/>
    </xf>
    <xf numFmtId="0" fontId="14" fillId="0" borderId="14" xfId="171" applyFont="1" applyFill="1" applyBorder="1" applyAlignment="1" applyProtection="1">
      <alignment horizontal="left" vertical="center" indent="1"/>
    </xf>
    <xf numFmtId="164" fontId="14" fillId="0" borderId="14" xfId="171" applyNumberFormat="1" applyFont="1" applyFill="1" applyBorder="1" applyAlignment="1" applyProtection="1">
      <alignment vertical="center"/>
      <protection locked="0"/>
    </xf>
    <xf numFmtId="164" fontId="14" fillId="0" borderId="15" xfId="171" applyNumberFormat="1" applyFont="1" applyFill="1" applyBorder="1" applyAlignment="1" applyProtection="1">
      <alignment vertical="center"/>
    </xf>
    <xf numFmtId="0" fontId="7" fillId="0" borderId="0" xfId="171" applyFill="1" applyAlignment="1" applyProtection="1">
      <alignment vertical="center"/>
      <protection locked="0"/>
    </xf>
    <xf numFmtId="0" fontId="14" fillId="0" borderId="7" xfId="171" applyFont="1" applyFill="1" applyBorder="1" applyAlignment="1" applyProtection="1">
      <alignment horizontal="left" vertical="center" indent="1"/>
    </xf>
    <xf numFmtId="0" fontId="14" fillId="0" borderId="8" xfId="171" applyFont="1" applyFill="1" applyBorder="1" applyAlignment="1" applyProtection="1">
      <alignment horizontal="left" vertical="center" wrapText="1" indent="1"/>
    </xf>
    <xf numFmtId="164" fontId="14" fillId="0" borderId="8" xfId="171" applyNumberFormat="1" applyFont="1" applyFill="1" applyBorder="1" applyAlignment="1" applyProtection="1">
      <alignment vertical="center"/>
      <protection locked="0"/>
    </xf>
    <xf numFmtId="164" fontId="14" fillId="0" borderId="9" xfId="171" applyNumberFormat="1" applyFont="1" applyFill="1" applyBorder="1" applyAlignment="1" applyProtection="1">
      <alignment vertical="center"/>
    </xf>
    <xf numFmtId="0" fontId="14" fillId="0" borderId="8" xfId="171" applyFont="1" applyFill="1" applyBorder="1" applyAlignment="1" applyProtection="1">
      <alignment horizontal="left" vertical="center" indent="1"/>
    </xf>
    <xf numFmtId="0" fontId="14" fillId="0" borderId="10" xfId="171" applyFont="1" applyFill="1" applyBorder="1" applyAlignment="1" applyProtection="1">
      <alignment horizontal="left" vertical="center" indent="1"/>
    </xf>
    <xf numFmtId="0" fontId="14" fillId="0" borderId="11" xfId="171" applyFont="1" applyFill="1" applyBorder="1" applyAlignment="1" applyProtection="1">
      <alignment horizontal="left" vertical="center" wrapText="1" indent="1"/>
    </xf>
    <xf numFmtId="164" fontId="14" fillId="0" borderId="11" xfId="171" applyNumberFormat="1" applyFont="1" applyFill="1" applyBorder="1" applyAlignment="1" applyProtection="1">
      <alignment vertical="center"/>
      <protection locked="0"/>
    </xf>
    <xf numFmtId="164" fontId="14" fillId="0" borderId="12" xfId="171" applyNumberFormat="1" applyFont="1" applyFill="1" applyBorder="1" applyAlignment="1" applyProtection="1">
      <alignment vertical="center"/>
    </xf>
    <xf numFmtId="0" fontId="14" fillId="0" borderId="1" xfId="171" applyFont="1" applyFill="1" applyBorder="1" applyAlignment="1" applyProtection="1">
      <alignment horizontal="left" vertical="center" indent="1"/>
    </xf>
    <xf numFmtId="0" fontId="97" fillId="0" borderId="2" xfId="171" applyFont="1" applyFill="1" applyBorder="1" applyAlignment="1" applyProtection="1">
      <alignment horizontal="left" vertical="center" indent="1"/>
    </xf>
    <xf numFmtId="164" fontId="98" fillId="0" borderId="2" xfId="171" applyNumberFormat="1" applyFont="1" applyFill="1" applyBorder="1" applyAlignment="1" applyProtection="1">
      <alignment vertical="center"/>
    </xf>
    <xf numFmtId="164" fontId="98" fillId="0" borderId="3" xfId="171" applyNumberFormat="1" applyFont="1" applyFill="1" applyBorder="1" applyAlignment="1" applyProtection="1">
      <alignment vertical="center"/>
    </xf>
    <xf numFmtId="0" fontId="14" fillId="0" borderId="22" xfId="171" applyFont="1" applyFill="1" applyBorder="1" applyAlignment="1" applyProtection="1">
      <alignment horizontal="left" vertical="center" indent="1"/>
    </xf>
    <xf numFmtId="0" fontId="14" fillId="0" borderId="18" xfId="171" applyFont="1" applyFill="1" applyBorder="1" applyAlignment="1" applyProtection="1">
      <alignment horizontal="left" vertical="center" indent="1"/>
    </xf>
    <xf numFmtId="164" fontId="14" fillId="0" borderId="18" xfId="171" applyNumberFormat="1" applyFont="1" applyFill="1" applyBorder="1" applyAlignment="1" applyProtection="1">
      <alignment vertical="center"/>
      <protection locked="0"/>
    </xf>
    <xf numFmtId="164" fontId="14" fillId="0" borderId="23" xfId="171" applyNumberFormat="1" applyFont="1" applyFill="1" applyBorder="1" applyAlignment="1" applyProtection="1">
      <alignment vertical="center"/>
    </xf>
    <xf numFmtId="0" fontId="98" fillId="0" borderId="1" xfId="171" applyFont="1" applyFill="1" applyBorder="1" applyAlignment="1" applyProtection="1">
      <alignment horizontal="left" vertical="center" indent="1"/>
    </xf>
    <xf numFmtId="0" fontId="98" fillId="0" borderId="70" xfId="171" applyFont="1" applyFill="1" applyBorder="1" applyAlignment="1" applyProtection="1">
      <alignment horizontal="left" vertical="center" indent="1"/>
    </xf>
    <xf numFmtId="0" fontId="97" fillId="0" borderId="60" xfId="171" applyFont="1" applyFill="1" applyBorder="1" applyAlignment="1" applyProtection="1">
      <alignment horizontal="left" vertical="center" indent="1"/>
    </xf>
    <xf numFmtId="164" fontId="98" fillId="0" borderId="60" xfId="171" applyNumberFormat="1" applyFont="1" applyFill="1" applyBorder="1" applyProtection="1"/>
    <xf numFmtId="164" fontId="98" fillId="0" borderId="71" xfId="171" applyNumberFormat="1" applyFont="1" applyFill="1" applyBorder="1" applyProtection="1"/>
    <xf numFmtId="0" fontId="15" fillId="0" borderId="0" xfId="171" applyFont="1" applyFill="1" applyProtection="1"/>
    <xf numFmtId="0" fontId="100" fillId="0" borderId="0" xfId="171" applyFont="1" applyFill="1" applyProtection="1">
      <protection locked="0"/>
    </xf>
    <xf numFmtId="0" fontId="24" fillId="0" borderId="0" xfId="171" applyFont="1" applyFill="1" applyProtection="1">
      <protection locked="0"/>
    </xf>
    <xf numFmtId="0" fontId="62" fillId="0" borderId="0" xfId="172" applyFont="1"/>
    <xf numFmtId="0" fontId="61" fillId="0" borderId="0" xfId="172" applyFont="1" applyAlignment="1">
      <alignment horizontal="center" wrapText="1"/>
    </xf>
    <xf numFmtId="0" fontId="59" fillId="0" borderId="0" xfId="172" applyFont="1"/>
    <xf numFmtId="0" fontId="104" fillId="0" borderId="0" xfId="172" applyFont="1" applyAlignment="1">
      <alignment horizontal="center" vertical="center" wrapText="1"/>
    </xf>
    <xf numFmtId="0" fontId="61" fillId="0" borderId="18" xfId="172" applyFont="1" applyBorder="1" applyAlignment="1">
      <alignment horizontal="center"/>
    </xf>
    <xf numFmtId="0" fontId="61" fillId="0" borderId="23" xfId="172" applyFont="1" applyBorder="1" applyAlignment="1">
      <alignment horizontal="center"/>
    </xf>
    <xf numFmtId="0" fontId="105" fillId="0" borderId="0" xfId="172" applyFont="1"/>
    <xf numFmtId="0" fontId="59" fillId="0" borderId="37" xfId="172" applyFont="1" applyBorder="1" applyAlignment="1">
      <alignment horizontal="center" vertical="center" wrapText="1"/>
    </xf>
    <xf numFmtId="3" fontId="59" fillId="0" borderId="31" xfId="172" applyNumberFormat="1" applyFont="1" applyBorder="1" applyAlignment="1">
      <alignment horizontal="center" vertical="center"/>
    </xf>
    <xf numFmtId="3" fontId="59" fillId="0" borderId="5" xfId="172" applyNumberFormat="1" applyFont="1" applyBorder="1" applyAlignment="1">
      <alignment horizontal="center" vertical="center"/>
    </xf>
    <xf numFmtId="3" fontId="59" fillId="0" borderId="6" xfId="172" applyNumberFormat="1" applyFont="1" applyBorder="1" applyAlignment="1">
      <alignment horizontal="center" vertical="center"/>
    </xf>
    <xf numFmtId="0" fontId="59" fillId="0" borderId="49" xfId="172" applyFont="1" applyBorder="1" applyAlignment="1">
      <alignment horizontal="center" vertical="center" wrapText="1"/>
    </xf>
    <xf numFmtId="3" fontId="59" fillId="0" borderId="68" xfId="172" applyNumberFormat="1" applyFont="1" applyBorder="1" applyAlignment="1">
      <alignment horizontal="center" vertical="center"/>
    </xf>
    <xf numFmtId="3" fontId="59" fillId="0" borderId="11" xfId="172" applyNumberFormat="1" applyFont="1" applyBorder="1" applyAlignment="1">
      <alignment horizontal="center" vertical="center"/>
    </xf>
    <xf numFmtId="3" fontId="59" fillId="0" borderId="12" xfId="172" applyNumberFormat="1" applyFont="1" applyBorder="1" applyAlignment="1">
      <alignment horizontal="center" vertical="center"/>
    </xf>
    <xf numFmtId="0" fontId="106" fillId="0" borderId="0" xfId="172" applyFont="1" applyAlignment="1">
      <alignment horizontal="center" vertical="center" wrapText="1"/>
    </xf>
    <xf numFmtId="0" fontId="106" fillId="0" borderId="0" xfId="172" applyFont="1"/>
    <xf numFmtId="3" fontId="61" fillId="0" borderId="65" xfId="172" applyNumberFormat="1" applyFont="1" applyBorder="1" applyAlignment="1">
      <alignment horizontal="center" vertical="center"/>
    </xf>
    <xf numFmtId="0" fontId="61" fillId="24" borderId="25" xfId="172" applyFont="1" applyFill="1" applyBorder="1" applyAlignment="1">
      <alignment horizontal="center" vertical="center"/>
    </xf>
    <xf numFmtId="3" fontId="61" fillId="0" borderId="2" xfId="172" applyNumberFormat="1" applyFont="1" applyBorder="1" applyAlignment="1">
      <alignment horizontal="center" vertical="center"/>
    </xf>
    <xf numFmtId="3" fontId="61" fillId="0" borderId="3" xfId="172" applyNumberFormat="1" applyFont="1" applyBorder="1" applyAlignment="1">
      <alignment horizontal="center" vertical="center"/>
    </xf>
    <xf numFmtId="0" fontId="104" fillId="0" borderId="0" xfId="172" applyFont="1" applyAlignment="1">
      <alignment horizontal="center" vertical="center"/>
    </xf>
    <xf numFmtId="0" fontId="62" fillId="0" borderId="0" xfId="173" applyFont="1"/>
    <xf numFmtId="0" fontId="62" fillId="0" borderId="0" xfId="173" applyFont="1" applyAlignment="1">
      <alignment horizontal="center"/>
    </xf>
    <xf numFmtId="0" fontId="62" fillId="0" borderId="0" xfId="173" applyFont="1" applyFill="1" applyBorder="1" applyAlignment="1">
      <alignment horizontal="right"/>
    </xf>
    <xf numFmtId="0" fontId="62" fillId="0" borderId="0" xfId="173" applyFont="1" applyAlignment="1">
      <alignment vertical="center"/>
    </xf>
    <xf numFmtId="0" fontId="62" fillId="0" borderId="0" xfId="173" applyFont="1" applyBorder="1" applyAlignment="1">
      <alignment horizontal="center"/>
    </xf>
    <xf numFmtId="0" fontId="62" fillId="0" borderId="0" xfId="173" applyFont="1" applyBorder="1"/>
    <xf numFmtId="0" fontId="108" fillId="0" borderId="0" xfId="173" applyFont="1" applyFill="1" applyBorder="1" applyAlignment="1">
      <alignment horizontal="right"/>
    </xf>
    <xf numFmtId="0" fontId="104" fillId="0" borderId="1" xfId="173" applyFont="1" applyBorder="1" applyAlignment="1">
      <alignment horizontal="center" vertical="center"/>
    </xf>
    <xf numFmtId="0" fontId="104" fillId="0" borderId="2" xfId="173" applyFont="1" applyBorder="1" applyAlignment="1">
      <alignment horizontal="center" vertical="center"/>
    </xf>
    <xf numFmtId="0" fontId="104" fillId="0" borderId="3" xfId="173" applyFont="1" applyFill="1" applyBorder="1" applyAlignment="1">
      <alignment horizontal="center" vertical="center" wrapText="1"/>
    </xf>
    <xf numFmtId="0" fontId="62" fillId="0" borderId="0" xfId="173" applyFont="1" applyAlignment="1">
      <alignment horizontal="center" vertical="center"/>
    </xf>
    <xf numFmtId="0" fontId="104" fillId="0" borderId="0" xfId="173" applyFont="1"/>
    <xf numFmtId="0" fontId="62" fillId="0" borderId="0" xfId="173" applyFont="1" applyFill="1" applyBorder="1"/>
    <xf numFmtId="3" fontId="62" fillId="0" borderId="0" xfId="173" applyNumberFormat="1" applyFont="1"/>
    <xf numFmtId="0" fontId="107" fillId="0" borderId="66" xfId="173" applyFont="1" applyBorder="1" applyAlignment="1"/>
    <xf numFmtId="0" fontId="107" fillId="0" borderId="0" xfId="173" applyFont="1" applyBorder="1" applyAlignment="1"/>
    <xf numFmtId="0" fontId="62" fillId="0" borderId="0" xfId="173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62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vertical="center" wrapText="1"/>
      <protection locked="0"/>
    </xf>
    <xf numFmtId="164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58" xfId="1" applyNumberFormat="1" applyFont="1" applyFill="1" applyBorder="1" applyAlignment="1" applyProtection="1">
      <alignment vertical="center" wrapText="1"/>
      <protection locked="0"/>
    </xf>
    <xf numFmtId="164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vertical="center" wrapText="1"/>
    </xf>
    <xf numFmtId="164" fontId="11" fillId="0" borderId="12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</xf>
    <xf numFmtId="164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93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</xf>
    <xf numFmtId="164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6" fillId="0" borderId="11" xfId="0" quotePrefix="1" applyNumberFormat="1" applyFont="1" applyBorder="1" applyAlignment="1" applyProtection="1">
      <alignment vertical="center" wrapText="1"/>
      <protection locked="0"/>
    </xf>
    <xf numFmtId="164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4" fontId="20" fillId="0" borderId="2" xfId="0" quotePrefix="1" applyNumberFormat="1" applyFont="1" applyBorder="1" applyAlignment="1" applyProtection="1">
      <alignment vertical="center" wrapText="1"/>
    </xf>
    <xf numFmtId="164" fontId="20" fillId="0" borderId="3" xfId="0" quotePrefix="1" applyNumberFormat="1" applyFont="1" applyBorder="1" applyAlignment="1" applyProtection="1">
      <alignment vertical="center" wrapText="1"/>
    </xf>
    <xf numFmtId="0" fontId="63" fillId="0" borderId="0" xfId="174" applyFont="1" applyFill="1" applyBorder="1" applyAlignment="1">
      <alignment horizontal="center" vertical="center" wrapText="1"/>
    </xf>
    <xf numFmtId="0" fontId="49" fillId="0" borderId="0" xfId="174" applyFont="1" applyFill="1" applyBorder="1" applyAlignment="1">
      <alignment horizontal="center" vertical="center" wrapText="1"/>
    </xf>
    <xf numFmtId="0" fontId="66" fillId="0" borderId="0" xfId="174" applyFont="1" applyFill="1" applyBorder="1" applyAlignment="1">
      <alignment horizontal="right" vertical="center" wrapText="1"/>
    </xf>
    <xf numFmtId="0" fontId="23" fillId="0" borderId="32" xfId="1" applyFont="1" applyFill="1" applyBorder="1" applyAlignment="1" applyProtection="1">
      <alignment horizontal="left" vertical="center" wrapText="1" indent="1"/>
    </xf>
    <xf numFmtId="0" fontId="23" fillId="0" borderId="33" xfId="1" applyFont="1" applyFill="1" applyBorder="1" applyAlignment="1" applyProtection="1">
      <alignment horizontal="center" vertical="center" wrapText="1"/>
    </xf>
    <xf numFmtId="164" fontId="23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Alignment="1" applyProtection="1">
      <alignment horizontal="right" vertical="center" indent="1"/>
    </xf>
    <xf numFmtId="164" fontId="23" fillId="0" borderId="9" xfId="1" applyNumberFormat="1" applyFont="1" applyFill="1" applyBorder="1" applyAlignment="1" applyProtection="1">
      <alignment vertical="center" wrapText="1"/>
      <protection locked="0"/>
    </xf>
    <xf numFmtId="164" fontId="23" fillId="0" borderId="9" xfId="1" applyNumberFormat="1" applyFont="1" applyFill="1" applyBorder="1" applyAlignment="1" applyProtection="1">
      <alignment vertical="center"/>
      <protection locked="0"/>
    </xf>
    <xf numFmtId="164" fontId="11" fillId="0" borderId="15" xfId="1" applyNumberFormat="1" applyFont="1" applyFill="1" applyBorder="1" applyAlignment="1" applyProtection="1">
      <alignment vertical="center" wrapText="1"/>
    </xf>
    <xf numFmtId="164" fontId="15" fillId="0" borderId="12" xfId="1" applyNumberFormat="1" applyFont="1" applyFill="1" applyBorder="1" applyAlignment="1" applyProtection="1">
      <alignment vertical="center" wrapText="1"/>
      <protection locked="0"/>
    </xf>
    <xf numFmtId="164" fontId="19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 applyProtection="1">
      <alignment vertical="center" wrapText="1"/>
      <protection locked="0"/>
    </xf>
    <xf numFmtId="164" fontId="16" fillId="0" borderId="11" xfId="0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horizontal="center" vertical="center" wrapText="1"/>
    </xf>
    <xf numFmtId="164" fontId="15" fillId="0" borderId="15" xfId="1" applyNumberFormat="1" applyFont="1" applyFill="1" applyBorder="1" applyAlignment="1" applyProtection="1">
      <alignment vertical="center" wrapText="1"/>
      <protection locked="0"/>
    </xf>
    <xf numFmtId="164" fontId="11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3" xfId="1" applyNumberFormat="1" applyFont="1" applyFill="1" applyBorder="1" applyAlignment="1" applyProtection="1">
      <alignment vertical="center" wrapText="1"/>
      <protection locked="0"/>
    </xf>
    <xf numFmtId="164" fontId="11" fillId="0" borderId="6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</xf>
    <xf numFmtId="164" fontId="15" fillId="0" borderId="6" xfId="1" applyNumberFormat="1" applyFont="1" applyFill="1" applyBorder="1" applyAlignment="1" applyProtection="1">
      <alignment vertical="center" wrapText="1"/>
    </xf>
    <xf numFmtId="164" fontId="13" fillId="0" borderId="21" xfId="1" applyNumberFormat="1" applyFont="1" applyFill="1" applyBorder="1" applyAlignment="1" applyProtection="1">
      <alignment vertical="center" wrapText="1"/>
    </xf>
    <xf numFmtId="164" fontId="15" fillId="0" borderId="15" xfId="1" applyNumberFormat="1" applyFont="1" applyFill="1" applyBorder="1" applyAlignment="1" applyProtection="1">
      <alignment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0" fontId="16" fillId="0" borderId="0" xfId="160" applyNumberFormat="1" applyFont="1" applyFill="1" applyBorder="1" applyAlignment="1">
      <alignment horizontal="left" vertical="center"/>
    </xf>
    <xf numFmtId="164" fontId="20" fillId="0" borderId="0" xfId="160" applyNumberFormat="1" applyFont="1" applyFill="1" applyBorder="1" applyAlignment="1">
      <alignment horizontal="right" vertical="center" wrapText="1"/>
    </xf>
    <xf numFmtId="164" fontId="96" fillId="0" borderId="1" xfId="160" applyNumberFormat="1" applyFont="1" applyFill="1" applyBorder="1" applyAlignment="1">
      <alignment vertical="center" wrapText="1"/>
    </xf>
    <xf numFmtId="3" fontId="15" fillId="0" borderId="0" xfId="1" applyNumberFormat="1" applyFont="1" applyFill="1" applyProtection="1"/>
    <xf numFmtId="164" fontId="71" fillId="0" borderId="0" xfId="1" applyNumberFormat="1" applyFont="1" applyFill="1" applyBorder="1" applyAlignment="1" applyProtection="1">
      <alignment horizontal="center" vertical="center" wrapText="1"/>
    </xf>
    <xf numFmtId="0" fontId="104" fillId="0" borderId="0" xfId="175" applyFont="1"/>
    <xf numFmtId="0" fontId="62" fillId="0" borderId="0" xfId="175" applyFont="1"/>
    <xf numFmtId="0" fontId="62" fillId="0" borderId="36" xfId="175" applyFont="1" applyBorder="1" applyAlignment="1">
      <alignment horizontal="center" vertical="center"/>
    </xf>
    <xf numFmtId="164" fontId="67" fillId="0" borderId="6" xfId="35" applyNumberFormat="1" applyFont="1" applyBorder="1" applyAlignment="1">
      <alignment horizontal="right" vertical="center"/>
    </xf>
    <xf numFmtId="0" fontId="62" fillId="0" borderId="38" xfId="175" applyFont="1" applyBorder="1" applyAlignment="1">
      <alignment horizontal="center" vertical="center"/>
    </xf>
    <xf numFmtId="164" fontId="67" fillId="0" borderId="9" xfId="35" applyNumberFormat="1" applyFont="1" applyBorder="1" applyAlignment="1">
      <alignment horizontal="right" vertical="center"/>
    </xf>
    <xf numFmtId="0" fontId="30" fillId="0" borderId="0" xfId="176"/>
    <xf numFmtId="166" fontId="71" fillId="0" borderId="0" xfId="177" applyNumberFormat="1" applyFont="1" applyFill="1" applyBorder="1" applyAlignment="1" applyProtection="1">
      <alignment horizontal="centerContinuous" vertical="center"/>
    </xf>
    <xf numFmtId="0" fontId="30" fillId="0" borderId="0" xfId="176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30" fillId="0" borderId="0" xfId="176" applyAlignment="1">
      <alignment horizontal="center"/>
    </xf>
    <xf numFmtId="0" fontId="36" fillId="0" borderId="0" xfId="176" applyFont="1" applyAlignment="1">
      <alignment horizontal="justify" vertical="center"/>
    </xf>
    <xf numFmtId="166" fontId="30" fillId="0" borderId="0" xfId="176" applyNumberFormat="1"/>
    <xf numFmtId="166" fontId="0" fillId="0" borderId="0" xfId="177" applyNumberFormat="1" applyFont="1"/>
    <xf numFmtId="0" fontId="67" fillId="0" borderId="8" xfId="176" applyFont="1" applyFill="1" applyBorder="1" applyAlignment="1">
      <alignment wrapText="1"/>
    </xf>
    <xf numFmtId="166" fontId="67" fillId="0" borderId="8" xfId="177" applyNumberFormat="1" applyFont="1" applyFill="1" applyBorder="1" applyAlignment="1">
      <alignment horizontal="center" vertical="center"/>
    </xf>
    <xf numFmtId="0" fontId="67" fillId="0" borderId="8" xfId="176" applyFont="1" applyBorder="1" applyAlignment="1">
      <alignment wrapText="1"/>
    </xf>
    <xf numFmtId="166" fontId="67" fillId="0" borderId="8" xfId="177" applyNumberFormat="1" applyFont="1" applyBorder="1" applyAlignment="1">
      <alignment vertical="center"/>
    </xf>
    <xf numFmtId="0" fontId="67" fillId="0" borderId="5" xfId="176" applyFont="1" applyFill="1" applyBorder="1" applyAlignment="1">
      <alignment wrapText="1"/>
    </xf>
    <xf numFmtId="166" fontId="67" fillId="0" borderId="5" xfId="177" applyNumberFormat="1" applyFont="1" applyFill="1" applyBorder="1" applyAlignment="1">
      <alignment horizontal="center" vertical="center"/>
    </xf>
    <xf numFmtId="166" fontId="99" fillId="0" borderId="6" xfId="177" applyNumberFormat="1" applyFont="1" applyFill="1" applyBorder="1" applyAlignment="1" applyProtection="1">
      <alignment vertical="center"/>
      <protection locked="0"/>
    </xf>
    <xf numFmtId="166" fontId="99" fillId="0" borderId="9" xfId="177" applyNumberFormat="1" applyFont="1" applyFill="1" applyBorder="1" applyAlignment="1" applyProtection="1">
      <alignment vertical="center"/>
      <protection locked="0"/>
    </xf>
    <xf numFmtId="166" fontId="94" fillId="0" borderId="0" xfId="177" applyNumberFormat="1" applyFont="1" applyFill="1" applyBorder="1" applyAlignment="1" applyProtection="1">
      <alignment horizontal="right"/>
    </xf>
    <xf numFmtId="0" fontId="16" fillId="0" borderId="0" xfId="178" applyFont="1"/>
    <xf numFmtId="0" fontId="16" fillId="0" borderId="0" xfId="178" applyFont="1" applyAlignment="1">
      <alignment vertical="center"/>
    </xf>
    <xf numFmtId="3" fontId="20" fillId="0" borderId="0" xfId="178" applyNumberFormat="1" applyFont="1" applyFill="1" applyBorder="1" applyAlignment="1">
      <alignment vertical="center"/>
    </xf>
    <xf numFmtId="0" fontId="20" fillId="0" borderId="0" xfId="178" applyFont="1" applyFill="1" applyAlignment="1">
      <alignment vertical="center"/>
    </xf>
    <xf numFmtId="0" fontId="16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8" applyFont="1" applyFill="1" applyAlignment="1">
      <alignment horizontal="center" vertical="top" wrapText="1"/>
    </xf>
    <xf numFmtId="0" fontId="16" fillId="0" borderId="0" xfId="178" applyFont="1" applyFill="1" applyAlignment="1">
      <alignment vertical="center"/>
    </xf>
    <xf numFmtId="0" fontId="20" fillId="0" borderId="0" xfId="178" applyFont="1" applyFill="1" applyBorder="1" applyAlignment="1">
      <alignment vertical="center"/>
    </xf>
    <xf numFmtId="0" fontId="61" fillId="0" borderId="1" xfId="178" applyFont="1" applyFill="1" applyBorder="1" applyAlignment="1">
      <alignment horizontal="center" vertical="center" wrapText="1"/>
    </xf>
    <xf numFmtId="0" fontId="61" fillId="0" borderId="2" xfId="178" applyFont="1" applyFill="1" applyBorder="1" applyAlignment="1">
      <alignment horizontal="center" vertical="center" wrapText="1"/>
    </xf>
    <xf numFmtId="0" fontId="61" fillId="0" borderId="3" xfId="178" applyFont="1" applyFill="1" applyBorder="1" applyAlignment="1">
      <alignment horizontal="center" vertical="center" wrapText="1"/>
    </xf>
    <xf numFmtId="0" fontId="59" fillId="0" borderId="4" xfId="178" applyFont="1" applyFill="1" applyBorder="1" applyAlignment="1">
      <alignment horizontal="center"/>
    </xf>
    <xf numFmtId="14" fontId="99" fillId="0" borderId="5" xfId="0" applyNumberFormat="1" applyFont="1" applyFill="1" applyBorder="1" applyAlignment="1"/>
    <xf numFmtId="3" fontId="59" fillId="0" borderId="6" xfId="178" applyNumberFormat="1" applyFont="1" applyFill="1" applyBorder="1" applyAlignment="1">
      <alignment horizontal="right"/>
    </xf>
    <xf numFmtId="0" fontId="59" fillId="0" borderId="7" xfId="178" applyFont="1" applyFill="1" applyBorder="1" applyAlignment="1">
      <alignment horizontal="center"/>
    </xf>
    <xf numFmtId="14" fontId="99" fillId="0" borderId="8" xfId="0" applyNumberFormat="1" applyFont="1" applyFill="1" applyBorder="1" applyAlignment="1"/>
    <xf numFmtId="3" fontId="59" fillId="0" borderId="9" xfId="178" applyNumberFormat="1" applyFont="1" applyFill="1" applyBorder="1" applyAlignment="1">
      <alignment horizontal="right"/>
    </xf>
    <xf numFmtId="14" fontId="99" fillId="0" borderId="11" xfId="0" applyNumberFormat="1" applyFont="1" applyFill="1" applyBorder="1" applyAlignment="1"/>
    <xf numFmtId="3" fontId="59" fillId="0" borderId="12" xfId="178" applyNumberFormat="1" applyFont="1" applyFill="1" applyBorder="1" applyAlignment="1">
      <alignment horizontal="right"/>
    </xf>
    <xf numFmtId="0" fontId="61" fillId="0" borderId="1" xfId="178" applyFont="1" applyFill="1" applyBorder="1" applyAlignment="1">
      <alignment horizontal="center"/>
    </xf>
    <xf numFmtId="0" fontId="61" fillId="0" borderId="2" xfId="178" applyFont="1" applyFill="1" applyBorder="1" applyAlignment="1">
      <alignment horizontal="left"/>
    </xf>
    <xf numFmtId="3" fontId="61" fillId="0" borderId="3" xfId="178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 wrapText="1"/>
    </xf>
    <xf numFmtId="0" fontId="59" fillId="0" borderId="37" xfId="172" applyFont="1" applyBorder="1" applyAlignment="1">
      <alignment horizontal="left" vertical="center" wrapText="1"/>
    </xf>
    <xf numFmtId="0" fontId="61" fillId="0" borderId="25" xfId="172" applyFont="1" applyBorder="1" applyAlignment="1">
      <alignment horizontal="left" vertical="center"/>
    </xf>
    <xf numFmtId="0" fontId="105" fillId="0" borderId="0" xfId="175" applyFont="1" applyAlignment="1">
      <alignment horizontal="right"/>
    </xf>
    <xf numFmtId="0" fontId="16" fillId="0" borderId="0" xfId="178" applyFont="1" applyAlignment="1">
      <alignment horizontal="center"/>
    </xf>
    <xf numFmtId="0" fontId="20" fillId="0" borderId="0" xfId="178" applyFont="1" applyAlignment="1">
      <alignment horizontal="center" vertical="center" wrapText="1"/>
    </xf>
    <xf numFmtId="0" fontId="49" fillId="0" borderId="0" xfId="178" applyFont="1" applyBorder="1" applyAlignment="1">
      <alignment horizontal="center" vertical="center"/>
    </xf>
    <xf numFmtId="0" fontId="16" fillId="0" borderId="0" xfId="178" applyFont="1" applyBorder="1" applyAlignment="1">
      <alignment vertical="center"/>
    </xf>
    <xf numFmtId="0" fontId="63" fillId="0" borderId="7" xfId="178" applyFont="1" applyBorder="1" applyAlignment="1">
      <alignment horizontal="center" vertical="center"/>
    </xf>
    <xf numFmtId="0" fontId="49" fillId="0" borderId="8" xfId="178" applyFont="1" applyBorder="1" applyAlignment="1">
      <alignment horizontal="center" vertical="center"/>
    </xf>
    <xf numFmtId="0" fontId="63" fillId="0" borderId="9" xfId="178" applyFont="1" applyBorder="1" applyAlignment="1">
      <alignment vertical="center"/>
    </xf>
    <xf numFmtId="0" fontId="49" fillId="0" borderId="9" xfId="178" applyFont="1" applyBorder="1" applyAlignment="1">
      <alignment vertical="center"/>
    </xf>
    <xf numFmtId="0" fontId="49" fillId="0" borderId="22" xfId="178" applyFont="1" applyBorder="1" applyAlignment="1">
      <alignment horizontal="center" vertical="center"/>
    </xf>
    <xf numFmtId="0" fontId="49" fillId="0" borderId="18" xfId="178" applyFont="1" applyBorder="1" applyAlignment="1">
      <alignment horizontal="center" vertical="center"/>
    </xf>
    <xf numFmtId="0" fontId="49" fillId="0" borderId="23" xfId="178" applyFont="1" applyBorder="1" applyAlignment="1">
      <alignment vertical="center"/>
    </xf>
    <xf numFmtId="0" fontId="63" fillId="0" borderId="4" xfId="178" applyFont="1" applyBorder="1" applyAlignment="1">
      <alignment horizontal="center" vertical="center"/>
    </xf>
    <xf numFmtId="0" fontId="49" fillId="0" borderId="5" xfId="178" applyFont="1" applyBorder="1" applyAlignment="1">
      <alignment horizontal="center" vertical="center"/>
    </xf>
    <xf numFmtId="0" fontId="63" fillId="0" borderId="6" xfId="178" applyFont="1" applyBorder="1" applyAlignment="1">
      <alignment vertical="center"/>
    </xf>
    <xf numFmtId="0" fontId="63" fillId="0" borderId="1" xfId="178" applyFont="1" applyBorder="1" applyAlignment="1">
      <alignment horizontal="center" vertical="center" wrapText="1"/>
    </xf>
    <xf numFmtId="0" fontId="63" fillId="0" borderId="2" xfId="178" applyFont="1" applyBorder="1" applyAlignment="1">
      <alignment horizontal="center" vertical="center" wrapText="1"/>
    </xf>
    <xf numFmtId="0" fontId="63" fillId="0" borderId="3" xfId="178" applyFont="1" applyBorder="1" applyAlignment="1">
      <alignment horizontal="center" vertical="center" wrapText="1"/>
    </xf>
    <xf numFmtId="0" fontId="61" fillId="0" borderId="1" xfId="48" applyFont="1" applyBorder="1" applyAlignment="1">
      <alignment horizontal="center" vertical="center" wrapText="1"/>
    </xf>
    <xf numFmtId="166" fontId="61" fillId="0" borderId="3" xfId="35" applyNumberFormat="1" applyFont="1" applyBorder="1" applyAlignment="1">
      <alignment horizontal="center" vertical="center" wrapText="1"/>
    </xf>
    <xf numFmtId="3" fontId="62" fillId="0" borderId="0" xfId="48" applyNumberFormat="1" applyFont="1"/>
    <xf numFmtId="3" fontId="70" fillId="0" borderId="0" xfId="48" applyNumberFormat="1" applyFont="1"/>
    <xf numFmtId="0" fontId="20" fillId="0" borderId="11" xfId="144" applyFont="1" applyFill="1" applyBorder="1" applyAlignment="1">
      <alignment horizontal="center" vertical="center" wrapText="1"/>
    </xf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8" xfId="0" applyNumberFormat="1" applyFont="1" applyFill="1" applyBorder="1" applyAlignment="1">
      <alignment vertical="center" wrapText="1"/>
    </xf>
    <xf numFmtId="164" fontId="16" fillId="0" borderId="9" xfId="0" applyNumberFormat="1" applyFont="1" applyFill="1" applyBorder="1" applyAlignment="1">
      <alignment vertical="center" wrapText="1"/>
    </xf>
    <xf numFmtId="164" fontId="16" fillId="0" borderId="10" xfId="0" applyNumberFormat="1" applyFont="1" applyFill="1" applyBorder="1" applyAlignment="1">
      <alignment horizontal="center" vertical="center" wrapText="1"/>
    </xf>
    <xf numFmtId="164" fontId="16" fillId="0" borderId="11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vertical="center" wrapText="1"/>
    </xf>
    <xf numFmtId="164" fontId="20" fillId="0" borderId="3" xfId="0" applyNumberFormat="1" applyFont="1" applyFill="1" applyBorder="1" applyAlignment="1">
      <alignment vertical="center" wrapText="1"/>
    </xf>
    <xf numFmtId="0" fontId="59" fillId="0" borderId="4" xfId="48" applyFont="1" applyBorder="1" applyAlignment="1">
      <alignment horizontal="center" vertical="center"/>
    </xf>
    <xf numFmtId="166" fontId="59" fillId="0" borderId="6" xfId="35" applyNumberFormat="1" applyFont="1" applyFill="1" applyBorder="1" applyAlignment="1">
      <alignment vertical="center"/>
    </xf>
    <xf numFmtId="0" fontId="59" fillId="0" borderId="7" xfId="48" applyFont="1" applyBorder="1" applyAlignment="1">
      <alignment horizontal="center" vertical="center"/>
    </xf>
    <xf numFmtId="166" fontId="59" fillId="0" borderId="9" xfId="35" applyNumberFormat="1" applyFont="1" applyFill="1" applyBorder="1" applyAlignment="1">
      <alignment vertical="center"/>
    </xf>
    <xf numFmtId="166" fontId="69" fillId="0" borderId="9" xfId="35" applyNumberFormat="1" applyFont="1" applyFill="1" applyBorder="1" applyAlignment="1">
      <alignment vertical="center"/>
    </xf>
    <xf numFmtId="166" fontId="59" fillId="0" borderId="9" xfId="35" applyNumberFormat="1" applyFont="1" applyBorder="1" applyAlignment="1">
      <alignment vertical="center"/>
    </xf>
    <xf numFmtId="0" fontId="59" fillId="0" borderId="16" xfId="48" applyFont="1" applyBorder="1" applyAlignment="1">
      <alignment horizontal="center" vertical="center"/>
    </xf>
    <xf numFmtId="166" fontId="59" fillId="0" borderId="56" xfId="35" applyNumberFormat="1" applyFont="1" applyBorder="1" applyAlignment="1">
      <alignment vertical="center"/>
    </xf>
    <xf numFmtId="0" fontId="61" fillId="0" borderId="25" xfId="48" applyFont="1" applyBorder="1" applyAlignment="1">
      <alignment horizontal="center" vertical="center"/>
    </xf>
    <xf numFmtId="166" fontId="61" fillId="0" borderId="3" xfId="35" applyNumberFormat="1" applyFont="1" applyBorder="1" applyAlignment="1">
      <alignment vertical="center"/>
    </xf>
    <xf numFmtId="166" fontId="61" fillId="0" borderId="71" xfId="35" applyNumberFormat="1" applyFont="1" applyBorder="1" applyAlignment="1">
      <alignment vertical="center"/>
    </xf>
    <xf numFmtId="164" fontId="16" fillId="0" borderId="77" xfId="67" applyNumberFormat="1" applyFont="1" applyBorder="1" applyAlignment="1">
      <alignment horizontal="center" vertical="center" wrapText="1"/>
    </xf>
    <xf numFmtId="167" fontId="20" fillId="0" borderId="62" xfId="67" applyNumberFormat="1" applyFont="1" applyBorder="1" applyAlignment="1">
      <alignment vertical="center"/>
    </xf>
    <xf numFmtId="164" fontId="16" fillId="0" borderId="10" xfId="67" applyNumberFormat="1" applyFont="1" applyFill="1" applyBorder="1" applyAlignment="1">
      <alignment horizontal="left" vertical="center"/>
    </xf>
    <xf numFmtId="164" fontId="16" fillId="0" borderId="2" xfId="67" applyNumberFormat="1" applyFont="1" applyBorder="1" applyAlignment="1">
      <alignment vertical="center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3" fontId="16" fillId="0" borderId="9" xfId="2" applyNumberFormat="1" applyFont="1" applyBorder="1" applyAlignment="1">
      <alignment horizontal="right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4" fontId="16" fillId="0" borderId="17" xfId="67" applyNumberFormat="1" applyFont="1" applyBorder="1" applyAlignment="1">
      <alignment vertical="center"/>
    </xf>
    <xf numFmtId="164" fontId="61" fillId="0" borderId="70" xfId="67" applyNumberFormat="1" applyFont="1" applyBorder="1" applyAlignment="1">
      <alignment vertical="center" wrapText="1"/>
    </xf>
    <xf numFmtId="164" fontId="20" fillId="0" borderId="60" xfId="67" applyNumberFormat="1" applyFont="1" applyBorder="1" applyAlignment="1">
      <alignment vertical="center"/>
    </xf>
    <xf numFmtId="164" fontId="59" fillId="0" borderId="1" xfId="67" applyNumberFormat="1" applyFont="1" applyBorder="1" applyAlignment="1">
      <alignment vertical="center" wrapText="1"/>
    </xf>
    <xf numFmtId="3" fontId="16" fillId="0" borderId="62" xfId="67" applyNumberFormat="1" applyFont="1" applyBorder="1" applyAlignment="1">
      <alignment vertical="center"/>
    </xf>
    <xf numFmtId="164" fontId="16" fillId="0" borderId="14" xfId="67" applyNumberFormat="1" applyFont="1" applyBorder="1" applyAlignment="1">
      <alignment vertical="center"/>
    </xf>
    <xf numFmtId="4" fontId="16" fillId="0" borderId="14" xfId="67" applyNumberFormat="1" applyFont="1" applyBorder="1" applyAlignment="1">
      <alignment vertical="center"/>
    </xf>
    <xf numFmtId="164" fontId="16" fillId="0" borderId="18" xfId="67" applyNumberFormat="1" applyFont="1" applyBorder="1" applyAlignment="1">
      <alignment vertical="center"/>
    </xf>
    <xf numFmtId="4" fontId="16" fillId="0" borderId="18" xfId="67" applyNumberFormat="1" applyFont="1" applyBorder="1" applyAlignment="1">
      <alignment vertical="center"/>
    </xf>
    <xf numFmtId="165" fontId="16" fillId="0" borderId="14" xfId="67" applyNumberFormat="1" applyFont="1" applyBorder="1" applyAlignment="1">
      <alignment vertical="center"/>
    </xf>
    <xf numFmtId="165" fontId="16" fillId="0" borderId="18" xfId="67" applyNumberFormat="1" applyFont="1" applyBorder="1" applyAlignment="1">
      <alignment vertical="center"/>
    </xf>
    <xf numFmtId="165" fontId="20" fillId="0" borderId="60" xfId="67" applyNumberFormat="1" applyFont="1" applyBorder="1" applyAlignment="1">
      <alignment vertical="center"/>
    </xf>
    <xf numFmtId="165" fontId="16" fillId="0" borderId="60" xfId="67" applyNumberFormat="1" applyFont="1" applyBorder="1" applyAlignment="1">
      <alignment vertical="center"/>
    </xf>
    <xf numFmtId="165" fontId="16" fillId="0" borderId="17" xfId="67" applyNumberFormat="1" applyFont="1" applyBorder="1" applyAlignment="1">
      <alignment vertical="center"/>
    </xf>
    <xf numFmtId="0" fontId="62" fillId="0" borderId="5" xfId="173" applyFont="1" applyBorder="1" applyAlignment="1">
      <alignment horizontal="left" vertical="center" wrapText="1"/>
    </xf>
    <xf numFmtId="0" fontId="62" fillId="0" borderId="4" xfId="173" applyFont="1" applyBorder="1" applyAlignment="1">
      <alignment horizontal="center" vertical="center"/>
    </xf>
    <xf numFmtId="0" fontId="62" fillId="0" borderId="5" xfId="173" applyFont="1" applyBorder="1" applyAlignment="1">
      <alignment vertical="center" wrapText="1"/>
    </xf>
    <xf numFmtId="3" fontId="62" fillId="0" borderId="15" xfId="173" applyNumberFormat="1" applyFont="1" applyFill="1" applyBorder="1" applyAlignment="1">
      <alignment vertical="center"/>
    </xf>
    <xf numFmtId="0" fontId="62" fillId="0" borderId="10" xfId="173" applyFont="1" applyBorder="1" applyAlignment="1">
      <alignment horizontal="center" vertical="center"/>
    </xf>
    <xf numFmtId="0" fontId="62" fillId="0" borderId="11" xfId="173" applyFont="1" applyBorder="1" applyAlignment="1">
      <alignment vertical="center"/>
    </xf>
    <xf numFmtId="3" fontId="62" fillId="0" borderId="56" xfId="173" applyNumberFormat="1" applyFont="1" applyFill="1" applyBorder="1" applyAlignment="1">
      <alignment vertical="center"/>
    </xf>
    <xf numFmtId="0" fontId="61" fillId="0" borderId="2" xfId="173" applyFont="1" applyBorder="1" applyAlignment="1">
      <alignment vertical="center"/>
    </xf>
    <xf numFmtId="3" fontId="61" fillId="0" borderId="3" xfId="173" applyNumberFormat="1" applyFont="1" applyFill="1" applyBorder="1" applyAlignment="1">
      <alignment vertical="center"/>
    </xf>
    <xf numFmtId="3" fontId="62" fillId="0" borderId="6" xfId="173" applyNumberFormat="1" applyFont="1" applyFill="1" applyBorder="1" applyAlignment="1">
      <alignment vertical="center"/>
    </xf>
    <xf numFmtId="0" fontId="104" fillId="0" borderId="2" xfId="173" applyFont="1" applyBorder="1" applyAlignment="1">
      <alignment horizontal="left" vertical="center"/>
    </xf>
    <xf numFmtId="3" fontId="104" fillId="0" borderId="3" xfId="173" applyNumberFormat="1" applyFont="1" applyBorder="1" applyAlignment="1">
      <alignment vertical="center"/>
    </xf>
    <xf numFmtId="0" fontId="104" fillId="0" borderId="70" xfId="173" applyFont="1" applyBorder="1" applyAlignment="1">
      <alignment horizontal="center" vertical="center"/>
    </xf>
    <xf numFmtId="0" fontId="104" fillId="0" borderId="24" xfId="173" applyFont="1" applyBorder="1" applyAlignment="1">
      <alignment vertical="center"/>
    </xf>
    <xf numFmtId="3" fontId="104" fillId="0" borderId="72" xfId="173" applyNumberFormat="1" applyFont="1" applyBorder="1" applyAlignment="1">
      <alignment vertical="center"/>
    </xf>
    <xf numFmtId="0" fontId="112" fillId="0" borderId="4" xfId="0" applyFont="1" applyBorder="1" applyAlignment="1">
      <alignment horizontal="left" vertical="center" wrapText="1"/>
    </xf>
    <xf numFmtId="0" fontId="112" fillId="0" borderId="7" xfId="0" applyFont="1" applyBorder="1" applyAlignment="1">
      <alignment horizontal="left" vertical="center" wrapText="1"/>
    </xf>
    <xf numFmtId="0" fontId="112" fillId="0" borderId="10" xfId="0" applyFont="1" applyBorder="1" applyAlignment="1">
      <alignment horizontal="left" vertical="center" wrapText="1"/>
    </xf>
    <xf numFmtId="0" fontId="104" fillId="0" borderId="20" xfId="175" applyFont="1" applyBorder="1" applyAlignment="1">
      <alignment horizontal="center" vertical="center" wrapText="1"/>
    </xf>
    <xf numFmtId="0" fontId="104" fillId="0" borderId="25" xfId="175" applyFont="1" applyBorder="1" applyAlignment="1">
      <alignment horizontal="center" vertical="center"/>
    </xf>
    <xf numFmtId="0" fontId="104" fillId="0" borderId="3" xfId="175" applyFont="1" applyBorder="1" applyAlignment="1">
      <alignment horizontal="center" vertical="center"/>
    </xf>
    <xf numFmtId="0" fontId="113" fillId="0" borderId="1" xfId="0" applyFont="1" applyBorder="1" applyAlignment="1">
      <alignment horizontal="left" vertical="center" wrapText="1"/>
    </xf>
    <xf numFmtId="0" fontId="62" fillId="0" borderId="27" xfId="175" applyFont="1" applyBorder="1" applyAlignment="1">
      <alignment horizontal="center" vertical="center"/>
    </xf>
    <xf numFmtId="0" fontId="104" fillId="0" borderId="20" xfId="175" applyFont="1" applyBorder="1" applyAlignment="1">
      <alignment horizontal="center" vertical="center"/>
    </xf>
    <xf numFmtId="0" fontId="62" fillId="0" borderId="20" xfId="175" applyFont="1" applyBorder="1" applyAlignment="1">
      <alignment horizontal="center" vertical="center"/>
    </xf>
    <xf numFmtId="0" fontId="62" fillId="0" borderId="28" xfId="175" applyFont="1" applyBorder="1" applyAlignment="1">
      <alignment horizontal="center" vertical="center"/>
    </xf>
    <xf numFmtId="164" fontId="67" fillId="0" borderId="12" xfId="35" applyNumberFormat="1" applyFont="1" applyBorder="1" applyAlignment="1">
      <alignment horizontal="right" vertical="center"/>
    </xf>
    <xf numFmtId="164" fontId="109" fillId="0" borderId="3" xfId="35" applyNumberFormat="1" applyFont="1" applyBorder="1" applyAlignment="1">
      <alignment horizontal="right" vertical="center"/>
    </xf>
    <xf numFmtId="164" fontId="67" fillId="0" borderId="3" xfId="35" applyNumberFormat="1" applyFont="1" applyBorder="1" applyAlignment="1">
      <alignment horizontal="right" vertical="center"/>
    </xf>
    <xf numFmtId="164" fontId="104" fillId="0" borderId="3" xfId="175" applyNumberFormat="1" applyFont="1" applyBorder="1" applyAlignment="1">
      <alignment horizontal="right" vertical="center"/>
    </xf>
    <xf numFmtId="0" fontId="59" fillId="0" borderId="13" xfId="174" applyFont="1" applyFill="1" applyBorder="1" applyAlignment="1">
      <alignment horizontal="center" vertical="center" wrapText="1"/>
    </xf>
    <xf numFmtId="0" fontId="59" fillId="0" borderId="14" xfId="174" applyFont="1" applyFill="1" applyBorder="1" applyAlignment="1">
      <alignment horizontal="left" vertical="center" wrapText="1"/>
    </xf>
    <xf numFmtId="0" fontId="59" fillId="0" borderId="7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left" vertical="center" wrapText="1"/>
    </xf>
    <xf numFmtId="0" fontId="59" fillId="0" borderId="16" xfId="174" applyFont="1" applyFill="1" applyBorder="1" applyAlignment="1">
      <alignment horizontal="center" vertical="center"/>
    </xf>
    <xf numFmtId="0" fontId="59" fillId="0" borderId="69" xfId="174" applyFont="1" applyFill="1" applyBorder="1" applyAlignment="1">
      <alignment vertical="center" wrapText="1"/>
    </xf>
    <xf numFmtId="49" fontId="115" fillId="0" borderId="1" xfId="174" applyNumberFormat="1" applyFont="1" applyFill="1" applyBorder="1"/>
    <xf numFmtId="0" fontId="61" fillId="0" borderId="2" xfId="174" applyFont="1" applyFill="1" applyBorder="1" applyAlignment="1">
      <alignment vertical="center"/>
    </xf>
    <xf numFmtId="0" fontId="61" fillId="0" borderId="1" xfId="174" applyFont="1" applyFill="1" applyBorder="1" applyAlignment="1">
      <alignment horizontal="center" vertical="center" wrapText="1"/>
    </xf>
    <xf numFmtId="0" fontId="61" fillId="0" borderId="2" xfId="174" applyFont="1" applyFill="1" applyBorder="1" applyAlignment="1">
      <alignment horizontal="center" vertical="center" wrapText="1"/>
    </xf>
    <xf numFmtId="0" fontId="61" fillId="0" borderId="3" xfId="174" applyFont="1" applyFill="1" applyBorder="1" applyAlignment="1">
      <alignment horizontal="center" vertical="center" wrapText="1"/>
    </xf>
    <xf numFmtId="0" fontId="59" fillId="0" borderId="14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center" vertical="center" wrapText="1"/>
    </xf>
    <xf numFmtId="0" fontId="61" fillId="0" borderId="56" xfId="174" applyFont="1" applyFill="1" applyBorder="1" applyAlignment="1">
      <alignment horizontal="center" vertical="center"/>
    </xf>
    <xf numFmtId="0" fontId="61" fillId="0" borderId="9" xfId="174" applyFont="1" applyFill="1" applyBorder="1" applyAlignment="1">
      <alignment horizontal="center" vertical="center"/>
    </xf>
    <xf numFmtId="0" fontId="59" fillId="0" borderId="69" xfId="174" applyFont="1" applyFill="1" applyBorder="1" applyAlignment="1">
      <alignment horizontal="center" vertical="center" wrapText="1"/>
    </xf>
    <xf numFmtId="0" fontId="59" fillId="0" borderId="69" xfId="174" applyFont="1" applyFill="1" applyBorder="1" applyAlignment="1">
      <alignment horizontal="center" vertical="center"/>
    </xf>
    <xf numFmtId="0" fontId="61" fillId="0" borderId="2" xfId="174" applyFont="1" applyFill="1" applyBorder="1" applyAlignment="1">
      <alignment horizontal="center" vertical="center"/>
    </xf>
    <xf numFmtId="0" fontId="61" fillId="0" borderId="3" xfId="174" applyFont="1" applyFill="1" applyBorder="1" applyAlignment="1">
      <alignment horizontal="center" vertical="center"/>
    </xf>
    <xf numFmtId="164" fontId="17" fillId="0" borderId="9" xfId="1" applyNumberFormat="1" applyFont="1" applyFill="1" applyBorder="1" applyAlignment="1" applyProtection="1">
      <alignment vertical="center" wrapText="1"/>
    </xf>
    <xf numFmtId="164" fontId="19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19" xfId="1" applyNumberFormat="1" applyFont="1" applyFill="1" applyBorder="1" applyAlignment="1" applyProtection="1">
      <alignment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4" fontId="15" fillId="0" borderId="19" xfId="1" applyNumberFormat="1" applyFont="1" applyFill="1" applyBorder="1" applyAlignment="1" applyProtection="1">
      <alignment vertical="center" wrapText="1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164" fontId="17" fillId="0" borderId="20" xfId="0" applyNumberFormat="1" applyFont="1" applyFill="1" applyBorder="1" applyAlignment="1" applyProtection="1">
      <alignment horizontal="left" vertical="center" wrapText="1"/>
    </xf>
    <xf numFmtId="0" fontId="11" fillId="0" borderId="37" xfId="1" applyFont="1" applyFill="1" applyBorder="1" applyAlignment="1" applyProtection="1">
      <alignment horizontal="left" vertical="center" wrapText="1"/>
    </xf>
    <xf numFmtId="0" fontId="23" fillId="0" borderId="37" xfId="1" applyFont="1" applyFill="1" applyBorder="1" applyAlignment="1" applyProtection="1">
      <alignment horizontal="left"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164" fontId="23" fillId="0" borderId="34" xfId="0" applyNumberFormat="1" applyFont="1" applyFill="1" applyBorder="1" applyAlignment="1" applyProtection="1">
      <alignment vertical="center" wrapText="1"/>
      <protection locked="0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3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7" xfId="1" applyFont="1" applyFill="1" applyBorder="1" applyAlignment="1" applyProtection="1">
      <alignment horizontal="left" vertical="center" wrapText="1"/>
    </xf>
    <xf numFmtId="0" fontId="23" fillId="0" borderId="37" xfId="1" applyFont="1" applyFill="1" applyBorder="1" applyAlignment="1" applyProtection="1">
      <alignment horizontal="left" vertical="center" wrapText="1" indent="2"/>
    </xf>
    <xf numFmtId="164" fontId="17" fillId="0" borderId="49" xfId="0" applyNumberFormat="1" applyFont="1" applyFill="1" applyBorder="1" applyAlignment="1" applyProtection="1">
      <alignment horizontal="left" vertical="center" wrapText="1"/>
    </xf>
    <xf numFmtId="0" fontId="16" fillId="0" borderId="69" xfId="0" applyFont="1" applyBorder="1" applyAlignment="1" applyProtection="1">
      <alignment horizontal="center" vertical="center" wrapText="1"/>
    </xf>
    <xf numFmtId="164" fontId="11" fillId="0" borderId="56" xfId="1" applyNumberFormat="1" applyFont="1" applyFill="1" applyBorder="1" applyAlignment="1" applyProtection="1">
      <alignment vertical="center" wrapText="1"/>
      <protection locked="0"/>
    </xf>
    <xf numFmtId="0" fontId="16" fillId="0" borderId="69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164" fontId="23" fillId="0" borderId="37" xfId="0" applyNumberFormat="1" applyFont="1" applyFill="1" applyBorder="1" applyAlignment="1" applyProtection="1">
      <alignment vertical="center" wrapText="1"/>
      <protection locked="0"/>
    </xf>
    <xf numFmtId="164" fontId="16" fillId="0" borderId="20" xfId="160" applyNumberFormat="1" applyFont="1" applyFill="1" applyBorder="1" applyAlignment="1">
      <alignment horizontal="left" vertical="center" wrapText="1"/>
    </xf>
    <xf numFmtId="164" fontId="16" fillId="0" borderId="21" xfId="160" applyNumberFormat="1" applyFont="1" applyFill="1" applyBorder="1" applyAlignment="1">
      <alignment horizontal="right" vertical="center"/>
    </xf>
    <xf numFmtId="164" fontId="20" fillId="0" borderId="3" xfId="160" applyNumberFormat="1" applyFont="1" applyFill="1" applyBorder="1" applyAlignment="1">
      <alignment vertical="center" wrapText="1"/>
    </xf>
    <xf numFmtId="164" fontId="96" fillId="0" borderId="3" xfId="160" applyNumberFormat="1" applyFont="1" applyFill="1" applyBorder="1" applyAlignment="1">
      <alignment horizontal="right" vertical="center" wrapText="1"/>
    </xf>
    <xf numFmtId="164" fontId="20" fillId="0" borderId="11" xfId="0" applyNumberFormat="1" applyFont="1" applyFill="1" applyBorder="1" applyAlignment="1">
      <alignment vertical="center" wrapText="1"/>
    </xf>
    <xf numFmtId="164" fontId="20" fillId="0" borderId="12" xfId="0" applyNumberFormat="1" applyFont="1" applyFill="1" applyBorder="1" applyAlignment="1">
      <alignment vertical="center" wrapText="1"/>
    </xf>
    <xf numFmtId="49" fontId="16" fillId="0" borderId="14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7" fillId="0" borderId="62" xfId="0" applyFont="1" applyBorder="1" applyAlignment="1">
      <alignment horizontal="center" vertical="center" wrapText="1"/>
    </xf>
    <xf numFmtId="164" fontId="20" fillId="0" borderId="3" xfId="161" applyNumberFormat="1" applyFont="1" applyFill="1" applyBorder="1" applyAlignment="1" applyProtection="1">
      <alignment horizontal="right" vertical="center"/>
    </xf>
    <xf numFmtId="3" fontId="16" fillId="0" borderId="8" xfId="161" applyNumberFormat="1" applyFont="1" applyFill="1" applyBorder="1" applyAlignment="1" applyProtection="1">
      <alignment horizontal="right" vertical="center"/>
    </xf>
    <xf numFmtId="3" fontId="16" fillId="0" borderId="8" xfId="0" applyNumberFormat="1" applyFont="1" applyFill="1" applyBorder="1" applyAlignment="1">
      <alignment horizontal="right" vertical="center"/>
    </xf>
    <xf numFmtId="3" fontId="16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 vertical="center"/>
    </xf>
    <xf numFmtId="3" fontId="0" fillId="0" borderId="58" xfId="0" applyNumberFormat="1" applyFont="1" applyBorder="1" applyAlignment="1">
      <alignment horizontal="right" vertical="center"/>
    </xf>
    <xf numFmtId="3" fontId="16" fillId="0" borderId="18" xfId="161" applyNumberFormat="1" applyFont="1" applyFill="1" applyBorder="1" applyAlignment="1" applyProtection="1">
      <alignment horizontal="right" vertical="center"/>
    </xf>
    <xf numFmtId="3" fontId="16" fillId="0" borderId="18" xfId="0" applyNumberFormat="1" applyFont="1" applyFill="1" applyBorder="1" applyAlignment="1">
      <alignment horizontal="right" vertical="center"/>
    </xf>
    <xf numFmtId="3" fontId="16" fillId="0" borderId="18" xfId="159" applyNumberFormat="1" applyFont="1" applyBorder="1" applyAlignment="1">
      <alignment horizontal="right" vertical="center"/>
    </xf>
    <xf numFmtId="3" fontId="0" fillId="0" borderId="64" xfId="0" applyNumberFormat="1" applyFont="1" applyBorder="1" applyAlignment="1">
      <alignment horizontal="right" vertical="center"/>
    </xf>
    <xf numFmtId="164" fontId="16" fillId="0" borderId="60" xfId="161" applyNumberFormat="1" applyFont="1" applyFill="1" applyBorder="1" applyAlignment="1" applyProtection="1">
      <alignment vertical="center" wrapText="1"/>
    </xf>
    <xf numFmtId="49" fontId="16" fillId="0" borderId="8" xfId="161" applyNumberFormat="1" applyFont="1" applyFill="1" applyBorder="1" applyAlignment="1" applyProtection="1">
      <alignment horizontal="center" vertical="center" wrapText="1"/>
    </xf>
    <xf numFmtId="49" fontId="16" fillId="0" borderId="18" xfId="161" applyNumberFormat="1" applyFont="1" applyFill="1" applyBorder="1" applyAlignment="1" applyProtection="1">
      <alignment horizontal="center" vertical="center" wrapText="1"/>
    </xf>
    <xf numFmtId="164" fontId="16" fillId="0" borderId="10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vertical="center" wrapText="1"/>
    </xf>
    <xf numFmtId="49" fontId="16" fillId="0" borderId="11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horizontal="right" vertical="center"/>
    </xf>
    <xf numFmtId="164" fontId="16" fillId="0" borderId="11" xfId="0" applyNumberFormat="1" applyFont="1" applyFill="1" applyBorder="1" applyAlignment="1">
      <alignment horizontal="right" vertical="center"/>
    </xf>
    <xf numFmtId="164" fontId="16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73" xfId="0" applyFont="1" applyBorder="1" applyAlignment="1">
      <alignment horizontal="right" vertical="center"/>
    </xf>
    <xf numFmtId="164" fontId="20" fillId="0" borderId="62" xfId="161" applyNumberFormat="1" applyFont="1" applyFill="1" applyBorder="1" applyAlignment="1" applyProtection="1">
      <alignment horizontal="right" vertical="center"/>
    </xf>
    <xf numFmtId="3" fontId="0" fillId="0" borderId="32" xfId="0" applyNumberFormat="1" applyFont="1" applyBorder="1" applyAlignment="1">
      <alignment horizontal="right" vertical="center"/>
    </xf>
    <xf numFmtId="3" fontId="0" fillId="0" borderId="34" xfId="0" applyNumberFormat="1" applyFont="1" applyBorder="1" applyAlignment="1">
      <alignment horizontal="right" vertical="center"/>
    </xf>
    <xf numFmtId="164" fontId="20" fillId="0" borderId="25" xfId="161" applyNumberFormat="1" applyFont="1" applyFill="1" applyBorder="1" applyAlignment="1" applyProtection="1">
      <alignment horizontal="right" vertical="center"/>
    </xf>
    <xf numFmtId="0" fontId="16" fillId="0" borderId="14" xfId="0" applyFont="1" applyBorder="1" applyAlignment="1"/>
    <xf numFmtId="164" fontId="20" fillId="24" borderId="2" xfId="0" applyNumberFormat="1" applyFont="1" applyFill="1" applyBorder="1" applyAlignment="1">
      <alignment horizontal="center" vertical="center" wrapText="1"/>
    </xf>
    <xf numFmtId="164" fontId="20" fillId="24" borderId="2" xfId="0" applyNumberFormat="1" applyFont="1" applyFill="1" applyBorder="1" applyAlignment="1">
      <alignment vertical="center" wrapText="1"/>
    </xf>
    <xf numFmtId="49" fontId="16" fillId="0" borderId="11" xfId="161" applyNumberFormat="1" applyFont="1" applyFill="1" applyBorder="1" applyAlignment="1" applyProtection="1">
      <alignment horizontal="left" vertical="center" wrapText="1" indent="2"/>
    </xf>
    <xf numFmtId="49" fontId="16" fillId="0" borderId="60" xfId="161" applyNumberFormat="1" applyFont="1" applyFill="1" applyBorder="1" applyAlignment="1" applyProtection="1">
      <alignment horizontal="left" vertical="center" wrapText="1" indent="2"/>
    </xf>
    <xf numFmtId="164" fontId="16" fillId="0" borderId="60" xfId="161" applyNumberFormat="1" applyFont="1" applyFill="1" applyBorder="1" applyAlignment="1" applyProtection="1">
      <alignment horizontal="right" vertical="center"/>
    </xf>
    <xf numFmtId="164" fontId="16" fillId="0" borderId="60" xfId="0" applyNumberFormat="1" applyFont="1" applyFill="1" applyBorder="1" applyAlignment="1">
      <alignment horizontal="right" vertical="center"/>
    </xf>
    <xf numFmtId="164" fontId="16" fillId="0" borderId="60" xfId="159" applyNumberFormat="1" applyFont="1" applyBorder="1" applyAlignment="1">
      <alignment horizontal="right" vertical="center"/>
    </xf>
    <xf numFmtId="0" fontId="0" fillId="0" borderId="60" xfId="0" applyFont="1" applyBorder="1" applyAlignment="1">
      <alignment horizontal="right" vertical="center"/>
    </xf>
    <xf numFmtId="3" fontId="57" fillId="0" borderId="9" xfId="51" applyNumberFormat="1" applyFont="1" applyFill="1" applyBorder="1" applyAlignment="1">
      <alignment vertical="center"/>
    </xf>
    <xf numFmtId="3" fontId="20" fillId="0" borderId="15" xfId="51" applyNumberFormat="1" applyFont="1" applyFill="1" applyBorder="1" applyAlignment="1">
      <alignment vertical="center"/>
    </xf>
    <xf numFmtId="0" fontId="59" fillId="0" borderId="0" xfId="51" applyFont="1" applyAlignment="1"/>
    <xf numFmtId="0" fontId="60" fillId="0" borderId="0" xfId="51" applyFont="1" applyAlignment="1"/>
    <xf numFmtId="0" fontId="61" fillId="0" borderId="0" xfId="51" applyFont="1" applyAlignment="1"/>
    <xf numFmtId="164" fontId="16" fillId="0" borderId="70" xfId="161" applyNumberFormat="1" applyFont="1" applyFill="1" applyBorder="1" applyAlignment="1" applyProtection="1">
      <alignment horizontal="center" vertical="center" wrapText="1"/>
    </xf>
    <xf numFmtId="0" fontId="0" fillId="0" borderId="77" xfId="0" applyFont="1" applyBorder="1" applyAlignment="1">
      <alignment horizontal="right" vertical="center"/>
    </xf>
    <xf numFmtId="3" fontId="0" fillId="0" borderId="73" xfId="0" applyNumberFormat="1" applyFont="1" applyBorder="1" applyAlignment="1">
      <alignment horizontal="right" vertical="center"/>
    </xf>
    <xf numFmtId="3" fontId="0" fillId="0" borderId="77" xfId="0" applyNumberFormat="1" applyFont="1" applyBorder="1" applyAlignment="1">
      <alignment horizontal="right" vertical="center"/>
    </xf>
    <xf numFmtId="3" fontId="0" fillId="0" borderId="9" xfId="0" applyNumberFormat="1" applyFont="1" applyBorder="1" applyAlignment="1">
      <alignment horizontal="right" vertical="center"/>
    </xf>
    <xf numFmtId="0" fontId="18" fillId="0" borderId="0" xfId="0" applyFont="1" applyFill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wrapText="1"/>
    </xf>
    <xf numFmtId="164" fontId="18" fillId="0" borderId="0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8" xfId="0" applyFont="1" applyBorder="1" applyAlignment="1">
      <alignment horizontal="right" vertical="center"/>
    </xf>
    <xf numFmtId="0" fontId="16" fillId="0" borderId="58" xfId="0" applyFont="1" applyBorder="1" applyAlignment="1">
      <alignment horizontal="right" vertical="center"/>
    </xf>
    <xf numFmtId="164" fontId="16" fillId="0" borderId="32" xfId="0" applyNumberFormat="1" applyFont="1" applyBorder="1" applyAlignment="1">
      <alignment horizontal="right" vertical="center"/>
    </xf>
    <xf numFmtId="164" fontId="20" fillId="0" borderId="2" xfId="161" applyNumberFormat="1" applyFont="1" applyFill="1" applyBorder="1" applyAlignment="1" applyProtection="1">
      <alignment vertical="center" wrapText="1"/>
    </xf>
    <xf numFmtId="0" fontId="96" fillId="0" borderId="0" xfId="0" applyFont="1" applyBorder="1"/>
    <xf numFmtId="164" fontId="69" fillId="0" borderId="0" xfId="161" applyNumberFormat="1" applyFont="1" applyFill="1" applyBorder="1" applyAlignment="1" applyProtection="1">
      <alignment horizontal="left" vertical="center" wrapText="1"/>
    </xf>
    <xf numFmtId="164" fontId="16" fillId="0" borderId="8" xfId="161" applyNumberFormat="1" applyFont="1" applyFill="1" applyBorder="1" applyAlignment="1" applyProtection="1">
      <alignment horizontal="left" vertical="center" wrapText="1"/>
    </xf>
    <xf numFmtId="0" fontId="18" fillId="0" borderId="0" xfId="0" applyFont="1" applyBorder="1"/>
    <xf numFmtId="164" fontId="5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164" fontId="20" fillId="0" borderId="1" xfId="161" applyNumberFormat="1" applyFont="1" applyFill="1" applyBorder="1" applyAlignment="1" applyProtection="1">
      <alignment horizontal="center" vertical="center" wrapText="1"/>
    </xf>
    <xf numFmtId="164" fontId="20" fillId="0" borderId="2" xfId="161" applyNumberFormat="1" applyFont="1" applyFill="1" applyBorder="1" applyAlignment="1" applyProtection="1">
      <alignment horizontal="center" vertical="center" wrapText="1"/>
    </xf>
    <xf numFmtId="164" fontId="20" fillId="0" borderId="2" xfId="159" applyNumberFormat="1" applyFont="1" applyBorder="1" applyAlignment="1">
      <alignment horizontal="center" vertical="center" wrapText="1"/>
    </xf>
    <xf numFmtId="164" fontId="16" fillId="0" borderId="7" xfId="161" applyNumberFormat="1" applyFont="1" applyFill="1" applyBorder="1" applyAlignment="1" applyProtection="1">
      <alignment horizontal="center" vertical="center" wrapText="1"/>
    </xf>
    <xf numFmtId="164" fontId="16" fillId="0" borderId="8" xfId="161" applyNumberFormat="1" applyFont="1" applyFill="1" applyBorder="1" applyAlignment="1" applyProtection="1">
      <alignment vertical="center" wrapText="1"/>
    </xf>
    <xf numFmtId="49" fontId="16" fillId="0" borderId="8" xfId="161" applyNumberFormat="1" applyFont="1" applyFill="1" applyBorder="1" applyAlignment="1" applyProtection="1">
      <alignment horizontal="left" vertical="center" wrapText="1" indent="2"/>
    </xf>
    <xf numFmtId="49" fontId="20" fillId="24" borderId="2" xfId="161" applyNumberFormat="1" applyFont="1" applyFill="1" applyBorder="1" applyAlignment="1" applyProtection="1">
      <alignment horizontal="left" vertical="center" wrapText="1" indent="2"/>
    </xf>
    <xf numFmtId="164" fontId="20" fillId="0" borderId="62" xfId="0" applyNumberFormat="1" applyFont="1" applyFill="1" applyBorder="1" applyAlignment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161" applyNumberFormat="1" applyFont="1" applyFill="1" applyBorder="1" applyAlignment="1" applyProtection="1">
      <alignment horizontal="right" vertical="center"/>
    </xf>
    <xf numFmtId="164" fontId="16" fillId="0" borderId="8" xfId="0" applyNumberFormat="1" applyFont="1" applyFill="1" applyBorder="1" applyAlignment="1">
      <alignment horizontal="right" vertical="center"/>
    </xf>
    <xf numFmtId="164" fontId="16" fillId="0" borderId="8" xfId="159" applyNumberFormat="1" applyFont="1" applyBorder="1" applyAlignment="1">
      <alignment horizontal="right" vertical="center"/>
    </xf>
    <xf numFmtId="164" fontId="100" fillId="0" borderId="24" xfId="1" applyNumberFormat="1" applyFont="1" applyFill="1" applyBorder="1" applyAlignment="1" applyProtection="1">
      <alignment horizontal="center" vertical="center"/>
    </xf>
    <xf numFmtId="0" fontId="99" fillId="0" borderId="49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 wrapText="1"/>
    </xf>
    <xf numFmtId="0" fontId="0" fillId="0" borderId="49" xfId="0" applyFont="1" applyFill="1" applyBorder="1" applyAlignment="1" applyProtection="1">
      <alignment horizontal="center" vertical="center" wrapText="1"/>
    </xf>
    <xf numFmtId="0" fontId="99" fillId="0" borderId="37" xfId="0" applyFont="1" applyFill="1" applyBorder="1" applyAlignment="1" applyProtection="1">
      <alignment horizontal="center" vertical="center" wrapText="1"/>
    </xf>
    <xf numFmtId="0" fontId="16" fillId="0" borderId="37" xfId="0" applyFont="1" applyBorder="1" applyAlignment="1">
      <alignment vertical="center" wrapText="1"/>
    </xf>
    <xf numFmtId="164" fontId="71" fillId="0" borderId="37" xfId="0" applyNumberFormat="1" applyFont="1" applyFill="1" applyBorder="1" applyAlignment="1" applyProtection="1">
      <alignment horizontal="right" vertical="center" wrapText="1"/>
    </xf>
    <xf numFmtId="0" fontId="20" fillId="0" borderId="25" xfId="0" applyFont="1" applyFill="1" applyBorder="1" applyAlignment="1">
      <alignment horizontal="left" vertical="center" wrapText="1"/>
    </xf>
    <xf numFmtId="164" fontId="71" fillId="0" borderId="25" xfId="0" applyNumberFormat="1" applyFont="1" applyFill="1" applyBorder="1" applyAlignment="1" applyProtection="1">
      <alignment horizontal="right" vertical="center" wrapText="1"/>
    </xf>
    <xf numFmtId="0" fontId="16" fillId="0" borderId="37" xfId="0" applyFont="1" applyBorder="1" applyAlignment="1">
      <alignment vertical="center"/>
    </xf>
    <xf numFmtId="0" fontId="16" fillId="0" borderId="37" xfId="0" applyFont="1" applyBorder="1" applyAlignment="1">
      <alignment horizontal="center" vertical="center"/>
    </xf>
    <xf numFmtId="164" fontId="15" fillId="0" borderId="37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5" xfId="0" applyFont="1" applyFill="1" applyBorder="1" applyAlignment="1">
      <alignment vertical="center" wrapText="1"/>
    </xf>
    <xf numFmtId="0" fontId="71" fillId="0" borderId="25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/>
    </xf>
    <xf numFmtId="0" fontId="16" fillId="0" borderId="49" xfId="0" applyFont="1" applyBorder="1" applyAlignment="1">
      <alignment horizontal="center" vertical="center"/>
    </xf>
    <xf numFmtId="164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00" fillId="0" borderId="48" xfId="0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left"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49" xfId="1" applyFont="1" applyFill="1" applyBorder="1" applyAlignment="1" applyProtection="1">
      <alignment horizontal="left" vertical="center" wrapText="1" indent="6"/>
    </xf>
    <xf numFmtId="0" fontId="23" fillId="0" borderId="68" xfId="1" applyFont="1" applyFill="1" applyBorder="1" applyAlignment="1" applyProtection="1">
      <alignment horizontal="center" vertical="center" wrapText="1"/>
    </xf>
    <xf numFmtId="164" fontId="11" fillId="0" borderId="49" xfId="1" applyNumberFormat="1" applyFont="1" applyFill="1" applyBorder="1" applyAlignment="1" applyProtection="1">
      <alignment horizontal="right" vertical="center" wrapText="1"/>
      <protection locked="0"/>
    </xf>
    <xf numFmtId="0" fontId="99" fillId="0" borderId="25" xfId="0" applyFont="1" applyFill="1" applyBorder="1" applyAlignment="1" applyProtection="1">
      <alignment horizontal="center" vertical="center" wrapText="1"/>
    </xf>
    <xf numFmtId="164" fontId="99" fillId="0" borderId="34" xfId="0" applyNumberFormat="1" applyFont="1" applyFill="1" applyBorder="1" applyAlignment="1" applyProtection="1">
      <alignment horizontal="right" vertical="center" wrapText="1"/>
    </xf>
    <xf numFmtId="49" fontId="15" fillId="0" borderId="49" xfId="1" applyNumberFormat="1" applyFont="1" applyFill="1" applyBorder="1" applyAlignment="1" applyProtection="1">
      <alignment horizontal="center" vertical="center" wrapText="1"/>
    </xf>
    <xf numFmtId="0" fontId="15" fillId="0" borderId="49" xfId="1" applyFont="1" applyFill="1" applyBorder="1" applyAlignment="1" applyProtection="1">
      <alignment horizontal="left" vertical="center" wrapText="1" indent="1"/>
    </xf>
    <xf numFmtId="0" fontId="15" fillId="0" borderId="49" xfId="1" applyFont="1" applyFill="1" applyBorder="1" applyAlignment="1" applyProtection="1">
      <alignment horizontal="center" vertical="center" wrapText="1"/>
    </xf>
    <xf numFmtId="164" fontId="15" fillId="0" borderId="49" xfId="1" applyNumberFormat="1" applyFont="1" applyFill="1" applyBorder="1" applyAlignment="1" applyProtection="1">
      <alignment vertical="center" wrapText="1"/>
      <protection locked="0"/>
    </xf>
    <xf numFmtId="0" fontId="13" fillId="0" borderId="25" xfId="1" applyFont="1" applyFill="1" applyBorder="1" applyAlignment="1" applyProtection="1">
      <alignment horizontal="left" vertical="center" wrapText="1" indent="1"/>
    </xf>
    <xf numFmtId="164" fontId="17" fillId="0" borderId="25" xfId="1" applyNumberFormat="1" applyFont="1" applyFill="1" applyBorder="1" applyAlignment="1" applyProtection="1">
      <alignment vertical="center" wrapText="1"/>
      <protection locked="0"/>
    </xf>
    <xf numFmtId="0" fontId="13" fillId="0" borderId="51" xfId="1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Alignment="1" applyProtection="1">
      <alignment horizontal="center" vertical="center" wrapText="1"/>
    </xf>
    <xf numFmtId="0" fontId="13" fillId="0" borderId="19" xfId="1" applyFont="1" applyFill="1" applyBorder="1" applyAlignment="1" applyProtection="1">
      <alignment horizontal="center" vertical="center" wrapText="1"/>
    </xf>
    <xf numFmtId="0" fontId="98" fillId="0" borderId="1" xfId="0" applyFont="1" applyFill="1" applyBorder="1" applyAlignment="1" applyProtection="1">
      <alignment horizontal="center" vertical="center" wrapText="1"/>
    </xf>
    <xf numFmtId="0" fontId="98" fillId="0" borderId="2" xfId="0" applyFont="1" applyFill="1" applyBorder="1" applyAlignment="1" applyProtection="1">
      <alignment horizontal="center" vertical="center" wrapText="1"/>
    </xf>
    <xf numFmtId="0" fontId="98" fillId="0" borderId="3" xfId="0" applyFont="1" applyFill="1" applyBorder="1" applyAlignment="1" applyProtection="1">
      <alignment horizontal="center" vertical="center" wrapText="1"/>
    </xf>
    <xf numFmtId="164" fontId="99" fillId="0" borderId="13" xfId="0" applyNumberFormat="1" applyFont="1" applyFill="1" applyBorder="1" applyAlignment="1" applyProtection="1">
      <alignment horizontal="right" vertical="center" wrapText="1"/>
    </xf>
    <xf numFmtId="164" fontId="99" fillId="0" borderId="14" xfId="0" applyNumberFormat="1" applyFont="1" applyFill="1" applyBorder="1" applyAlignment="1" applyProtection="1">
      <alignment horizontal="right" vertical="center" wrapText="1"/>
    </xf>
    <xf numFmtId="164" fontId="99" fillId="0" borderId="15" xfId="0" applyNumberFormat="1" applyFont="1" applyFill="1" applyBorder="1" applyAlignment="1" applyProtection="1">
      <alignment horizontal="right" vertical="center" wrapText="1"/>
    </xf>
    <xf numFmtId="164" fontId="99" fillId="0" borderId="7" xfId="0" applyNumberFormat="1" applyFont="1" applyFill="1" applyBorder="1" applyAlignment="1" applyProtection="1">
      <alignment horizontal="right" vertical="center" wrapText="1"/>
    </xf>
    <xf numFmtId="164" fontId="99" fillId="0" borderId="8" xfId="0" applyNumberFormat="1" applyFont="1" applyFill="1" applyBorder="1" applyAlignment="1" applyProtection="1">
      <alignment horizontal="right" vertical="center" wrapText="1"/>
    </xf>
    <xf numFmtId="164" fontId="99" fillId="0" borderId="9" xfId="0" applyNumberFormat="1" applyFont="1" applyFill="1" applyBorder="1" applyAlignment="1" applyProtection="1">
      <alignment horizontal="right" vertical="center" wrapText="1"/>
    </xf>
    <xf numFmtId="164" fontId="99" fillId="0" borderId="10" xfId="0" applyNumberFormat="1" applyFont="1" applyFill="1" applyBorder="1" applyAlignment="1" applyProtection="1">
      <alignment horizontal="right" vertical="center" wrapText="1"/>
    </xf>
    <xf numFmtId="164" fontId="99" fillId="0" borderId="11" xfId="0" applyNumberFormat="1" applyFont="1" applyFill="1" applyBorder="1" applyAlignment="1" applyProtection="1">
      <alignment horizontal="right" vertical="center" wrapText="1"/>
    </xf>
    <xf numFmtId="164" fontId="99" fillId="0" borderId="12" xfId="0" applyNumberFormat="1" applyFont="1" applyFill="1" applyBorder="1" applyAlignment="1" applyProtection="1">
      <alignment horizontal="right" vertical="center" wrapText="1"/>
    </xf>
    <xf numFmtId="164" fontId="71" fillId="0" borderId="1" xfId="0" applyNumberFormat="1" applyFont="1" applyFill="1" applyBorder="1" applyAlignment="1" applyProtection="1">
      <alignment horizontal="right" vertical="center" wrapText="1"/>
    </xf>
    <xf numFmtId="164" fontId="71" fillId="0" borderId="2" xfId="0" applyNumberFormat="1" applyFont="1" applyFill="1" applyBorder="1" applyAlignment="1" applyProtection="1">
      <alignment horizontal="right" vertical="center" wrapText="1"/>
    </xf>
    <xf numFmtId="164" fontId="71" fillId="0" borderId="3" xfId="0" applyNumberFormat="1" applyFont="1" applyFill="1" applyBorder="1" applyAlignment="1" applyProtection="1">
      <alignment horizontal="right" vertical="center" wrapText="1"/>
    </xf>
    <xf numFmtId="164" fontId="71" fillId="0" borderId="4" xfId="0" applyNumberFormat="1" applyFont="1" applyFill="1" applyBorder="1" applyAlignment="1" applyProtection="1">
      <alignment horizontal="right" vertical="center" wrapText="1"/>
    </xf>
    <xf numFmtId="164" fontId="71" fillId="0" borderId="5" xfId="0" applyNumberFormat="1" applyFont="1" applyFill="1" applyBorder="1" applyAlignment="1" applyProtection="1">
      <alignment horizontal="right" vertical="center" wrapText="1"/>
    </xf>
    <xf numFmtId="164" fontId="71" fillId="0" borderId="6" xfId="0" applyNumberFormat="1" applyFont="1" applyFill="1" applyBorder="1" applyAlignment="1" applyProtection="1">
      <alignment horizontal="right" vertical="center" wrapText="1"/>
    </xf>
    <xf numFmtId="164" fontId="71" fillId="0" borderId="7" xfId="0" applyNumberFormat="1" applyFont="1" applyFill="1" applyBorder="1" applyAlignment="1" applyProtection="1">
      <alignment horizontal="right" vertical="center" wrapText="1"/>
    </xf>
    <xf numFmtId="164" fontId="71" fillId="0" borderId="8" xfId="0" applyNumberFormat="1" applyFont="1" applyFill="1" applyBorder="1" applyAlignment="1" applyProtection="1">
      <alignment horizontal="right" vertical="center" wrapText="1"/>
    </xf>
    <xf numFmtId="164" fontId="71" fillId="0" borderId="9" xfId="0" applyNumberFormat="1" applyFont="1" applyFill="1" applyBorder="1" applyAlignment="1" applyProtection="1">
      <alignment horizontal="right" vertical="center" wrapText="1"/>
    </xf>
    <xf numFmtId="164" fontId="71" fillId="0" borderId="10" xfId="0" applyNumberFormat="1" applyFont="1" applyFill="1" applyBorder="1" applyAlignment="1" applyProtection="1">
      <alignment horizontal="right" vertical="center" wrapText="1"/>
    </xf>
    <xf numFmtId="164" fontId="71" fillId="0" borderId="11" xfId="0" applyNumberFormat="1" applyFont="1" applyFill="1" applyBorder="1" applyAlignment="1" applyProtection="1">
      <alignment horizontal="right" vertical="center" wrapText="1"/>
    </xf>
    <xf numFmtId="164" fontId="71" fillId="0" borderId="12" xfId="0" applyNumberFormat="1" applyFont="1" applyFill="1" applyBorder="1" applyAlignment="1" applyProtection="1">
      <alignment horizontal="right" vertical="center" wrapText="1"/>
    </xf>
    <xf numFmtId="164" fontId="15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/>
    </xf>
    <xf numFmtId="164" fontId="17" fillId="0" borderId="11" xfId="0" applyNumberFormat="1" applyFont="1" applyFill="1" applyBorder="1" applyAlignment="1" applyProtection="1">
      <alignment horizontal="right" vertical="center" wrapText="1"/>
    </xf>
    <xf numFmtId="164" fontId="17" fillId="0" borderId="12" xfId="0" applyNumberFormat="1" applyFont="1" applyFill="1" applyBorder="1" applyAlignment="1" applyProtection="1">
      <alignment horizontal="right" vertical="center" wrapText="1"/>
    </xf>
    <xf numFmtId="164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70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0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71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1" xfId="1" applyNumberFormat="1" applyFont="1" applyFill="1" applyBorder="1" applyAlignment="1" applyProtection="1">
      <alignment horizontal="right" vertical="center" wrapText="1"/>
    </xf>
    <xf numFmtId="164" fontId="17" fillId="0" borderId="2" xfId="1" applyNumberFormat="1" applyFont="1" applyFill="1" applyBorder="1" applyAlignment="1" applyProtection="1">
      <alignment horizontal="right" vertical="center" wrapText="1"/>
    </xf>
    <xf numFmtId="164" fontId="17" fillId="0" borderId="3" xfId="1" applyNumberFormat="1" applyFont="1" applyFill="1" applyBorder="1" applyAlignment="1" applyProtection="1">
      <alignment horizontal="right" vertical="center" wrapText="1"/>
    </xf>
    <xf numFmtId="0" fontId="98" fillId="0" borderId="1" xfId="1" applyFont="1" applyFill="1" applyBorder="1" applyAlignment="1" applyProtection="1">
      <alignment horizontal="center" vertical="center" wrapText="1"/>
    </xf>
    <xf numFmtId="0" fontId="98" fillId="0" borderId="2" xfId="1" applyFont="1" applyFill="1" applyBorder="1" applyAlignment="1" applyProtection="1">
      <alignment horizontal="center" vertical="center" wrapText="1"/>
    </xf>
    <xf numFmtId="0" fontId="98" fillId="0" borderId="3" xfId="1" applyFont="1" applyFill="1" applyBorder="1" applyAlignment="1" applyProtection="1">
      <alignment horizontal="center" vertical="center" wrapText="1"/>
    </xf>
    <xf numFmtId="164" fontId="15" fillId="0" borderId="4" xfId="1" applyNumberFormat="1" applyFont="1" applyFill="1" applyBorder="1" applyAlignment="1" applyProtection="1">
      <alignment vertical="center" wrapText="1"/>
      <protection locked="0"/>
    </xf>
    <xf numFmtId="164" fontId="15" fillId="0" borderId="7" xfId="1" applyNumberFormat="1" applyFont="1" applyFill="1" applyBorder="1" applyAlignment="1" applyProtection="1">
      <alignment vertical="center" wrapText="1"/>
      <protection locked="0"/>
    </xf>
    <xf numFmtId="164" fontId="17" fillId="0" borderId="7" xfId="1" applyNumberFormat="1" applyFont="1" applyFill="1" applyBorder="1" applyAlignment="1" applyProtection="1">
      <alignment vertical="center" wrapText="1"/>
      <protection locked="0"/>
    </xf>
    <xf numFmtId="164" fontId="17" fillId="0" borderId="8" xfId="1" applyNumberFormat="1" applyFont="1" applyFill="1" applyBorder="1" applyAlignment="1" applyProtection="1">
      <alignment vertical="center" wrapText="1"/>
      <protection locked="0"/>
    </xf>
    <xf numFmtId="164" fontId="17" fillId="0" borderId="9" xfId="1" applyNumberFormat="1" applyFont="1" applyFill="1" applyBorder="1" applyAlignment="1" applyProtection="1">
      <alignment vertical="center" wrapText="1"/>
      <protection locked="0"/>
    </xf>
    <xf numFmtId="164" fontId="15" fillId="0" borderId="10" xfId="1" applyNumberFormat="1" applyFont="1" applyFill="1" applyBorder="1" applyAlignment="1" applyProtection="1">
      <alignment vertical="center" wrapText="1"/>
      <protection locked="0"/>
    </xf>
    <xf numFmtId="164" fontId="15" fillId="0" borderId="11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</xf>
    <xf numFmtId="164" fontId="17" fillId="0" borderId="7" xfId="1" applyNumberFormat="1" applyFont="1" applyFill="1" applyBorder="1" applyAlignment="1" applyProtection="1">
      <alignment vertical="center" wrapText="1"/>
    </xf>
    <xf numFmtId="164" fontId="17" fillId="0" borderId="8" xfId="1" applyNumberFormat="1" applyFont="1" applyFill="1" applyBorder="1" applyAlignment="1" applyProtection="1">
      <alignment vertical="center" wrapText="1"/>
    </xf>
    <xf numFmtId="164" fontId="17" fillId="0" borderId="70" xfId="1" applyNumberFormat="1" applyFont="1" applyFill="1" applyBorder="1" applyAlignment="1" applyProtection="1">
      <alignment vertical="center" wrapText="1"/>
    </xf>
    <xf numFmtId="164" fontId="17" fillId="0" borderId="60" xfId="1" applyNumberFormat="1" applyFont="1" applyFill="1" applyBorder="1" applyAlignment="1" applyProtection="1">
      <alignment vertical="center" wrapText="1"/>
    </xf>
    <xf numFmtId="164" fontId="17" fillId="0" borderId="71" xfId="1" applyNumberFormat="1" applyFont="1" applyFill="1" applyBorder="1" applyAlignment="1" applyProtection="1">
      <alignment vertical="center" wrapText="1"/>
    </xf>
    <xf numFmtId="164" fontId="16" fillId="0" borderId="13" xfId="161" applyNumberFormat="1" applyFont="1" applyFill="1" applyBorder="1" applyAlignment="1" applyProtection="1">
      <alignment horizontal="center" vertical="center" wrapText="1"/>
    </xf>
    <xf numFmtId="164" fontId="16" fillId="0" borderId="14" xfId="161" applyNumberFormat="1" applyFont="1" applyFill="1" applyBorder="1" applyAlignment="1" applyProtection="1">
      <alignment horizontal="left" vertical="center" wrapText="1"/>
    </xf>
    <xf numFmtId="49" fontId="16" fillId="0" borderId="14" xfId="161" applyNumberFormat="1" applyFont="1" applyFill="1" applyBorder="1" applyAlignment="1" applyProtection="1">
      <alignment horizontal="left" vertical="center" wrapText="1" indent="2"/>
    </xf>
    <xf numFmtId="164" fontId="16" fillId="0" borderId="14" xfId="161" applyNumberFormat="1" applyFont="1" applyFill="1" applyBorder="1" applyAlignment="1" applyProtection="1">
      <alignment horizontal="right" vertical="center"/>
    </xf>
    <xf numFmtId="164" fontId="16" fillId="0" borderId="14" xfId="0" applyNumberFormat="1" applyFont="1" applyFill="1" applyBorder="1" applyAlignment="1">
      <alignment horizontal="right" vertical="center"/>
    </xf>
    <xf numFmtId="164" fontId="16" fillId="0" borderId="14" xfId="159" applyNumberFormat="1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0" fontId="16" fillId="0" borderId="76" xfId="0" applyFont="1" applyBorder="1" applyAlignment="1">
      <alignment horizontal="right" vertical="center"/>
    </xf>
    <xf numFmtId="164" fontId="16" fillId="0" borderId="30" xfId="0" applyNumberFormat="1" applyFont="1" applyBorder="1" applyAlignment="1">
      <alignment horizontal="right" vertical="center"/>
    </xf>
    <xf numFmtId="3" fontId="16" fillId="0" borderId="8" xfId="0" applyNumberFormat="1" applyFont="1" applyBorder="1" applyAlignment="1">
      <alignment horizontal="right" vertical="center"/>
    </xf>
    <xf numFmtId="3" fontId="16" fillId="0" borderId="58" xfId="0" applyNumberFormat="1" applyFont="1" applyBorder="1" applyAlignment="1">
      <alignment horizontal="right" vertical="center"/>
    </xf>
    <xf numFmtId="164" fontId="16" fillId="0" borderId="18" xfId="161" applyNumberFormat="1" applyFont="1" applyFill="1" applyBorder="1" applyAlignment="1" applyProtection="1">
      <alignment horizontal="left" vertical="center" wrapText="1"/>
    </xf>
    <xf numFmtId="164" fontId="16" fillId="0" borderId="34" xfId="0" applyNumberFormat="1" applyFont="1" applyBorder="1" applyAlignment="1">
      <alignment horizontal="right" vertical="center"/>
    </xf>
    <xf numFmtId="164" fontId="23" fillId="0" borderId="32" xfId="0" applyNumberFormat="1" applyFont="1" applyFill="1" applyBorder="1" applyAlignment="1" applyProtection="1">
      <alignment horizontal="right" vertical="center" wrapText="1"/>
      <protection locked="0"/>
    </xf>
    <xf numFmtId="3" fontId="20" fillId="0" borderId="2" xfId="161" applyNumberFormat="1" applyFont="1" applyFill="1" applyBorder="1" applyAlignment="1" applyProtection="1">
      <alignment horizontal="right" vertical="center"/>
    </xf>
    <xf numFmtId="3" fontId="20" fillId="0" borderId="3" xfId="161" applyNumberFormat="1" applyFont="1" applyFill="1" applyBorder="1" applyAlignment="1" applyProtection="1">
      <alignment horizontal="right" vertical="center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20" fillId="0" borderId="21" xfId="0" applyNumberFormat="1" applyFont="1" applyFill="1" applyBorder="1" applyAlignment="1">
      <alignment horizontal="center" vertical="center" wrapText="1"/>
    </xf>
    <xf numFmtId="3" fontId="17" fillId="0" borderId="78" xfId="0" applyNumberFormat="1" applyFont="1" applyBorder="1" applyAlignment="1">
      <alignment horizontal="right" vertical="center"/>
    </xf>
    <xf numFmtId="3" fontId="20" fillId="0" borderId="21" xfId="161" applyNumberFormat="1" applyFont="1" applyFill="1" applyBorder="1" applyAlignment="1" applyProtection="1">
      <alignment horizontal="right" vertical="center"/>
    </xf>
    <xf numFmtId="0" fontId="17" fillId="0" borderId="3" xfId="0" applyFont="1" applyBorder="1" applyAlignment="1">
      <alignment horizontal="center" vertical="center" wrapText="1"/>
    </xf>
    <xf numFmtId="164" fontId="16" fillId="0" borderId="14" xfId="161" applyNumberFormat="1" applyFont="1" applyFill="1" applyBorder="1" applyAlignment="1" applyProtection="1">
      <alignment vertical="center" wrapText="1"/>
    </xf>
    <xf numFmtId="3" fontId="16" fillId="0" borderId="14" xfId="161" applyNumberFormat="1" applyFont="1" applyFill="1" applyBorder="1" applyAlignment="1" applyProtection="1">
      <alignment horizontal="right" vertical="center"/>
    </xf>
    <xf numFmtId="3" fontId="16" fillId="0" borderId="14" xfId="0" applyNumberFormat="1" applyFont="1" applyFill="1" applyBorder="1" applyAlignment="1">
      <alignment horizontal="right" vertical="center"/>
    </xf>
    <xf numFmtId="3" fontId="16" fillId="0" borderId="14" xfId="159" applyNumberFormat="1" applyFont="1" applyBorder="1" applyAlignment="1">
      <alignment horizontal="right" vertical="center"/>
    </xf>
    <xf numFmtId="3" fontId="0" fillId="0" borderId="15" xfId="0" applyNumberFormat="1" applyFont="1" applyBorder="1" applyAlignment="1">
      <alignment horizontal="right" vertical="center"/>
    </xf>
    <xf numFmtId="3" fontId="17" fillId="0" borderId="53" xfId="0" applyNumberFormat="1" applyFont="1" applyBorder="1" applyAlignment="1">
      <alignment horizontal="right" vertical="center"/>
    </xf>
    <xf numFmtId="3" fontId="16" fillId="0" borderId="9" xfId="161" applyNumberFormat="1" applyFont="1" applyFill="1" applyBorder="1" applyAlignment="1" applyProtection="1">
      <alignment horizontal="right" vertical="center"/>
    </xf>
    <xf numFmtId="3" fontId="0" fillId="0" borderId="23" xfId="0" applyNumberFormat="1" applyFont="1" applyBorder="1" applyAlignment="1">
      <alignment horizontal="right" vertical="center"/>
    </xf>
    <xf numFmtId="164" fontId="16" fillId="0" borderId="53" xfId="67" applyNumberFormat="1" applyFont="1" applyBorder="1" applyAlignment="1">
      <alignment vertical="center"/>
    </xf>
    <xf numFmtId="164" fontId="16" fillId="0" borderId="79" xfId="67" applyNumberFormat="1" applyFont="1" applyBorder="1" applyAlignment="1">
      <alignment vertical="center"/>
    </xf>
    <xf numFmtId="164" fontId="20" fillId="0" borderId="21" xfId="67" applyNumberFormat="1" applyFont="1" applyBorder="1" applyAlignment="1">
      <alignment vertical="center"/>
    </xf>
    <xf numFmtId="164" fontId="16" fillId="0" borderId="21" xfId="67" applyNumberFormat="1" applyFont="1" applyBorder="1" applyAlignment="1">
      <alignment vertical="center"/>
    </xf>
    <xf numFmtId="164" fontId="20" fillId="0" borderId="72" xfId="67" applyNumberFormat="1" applyFont="1" applyBorder="1" applyAlignment="1">
      <alignment vertical="center"/>
    </xf>
    <xf numFmtId="164" fontId="16" fillId="0" borderId="71" xfId="67" applyNumberFormat="1" applyFont="1" applyBorder="1" applyAlignment="1">
      <alignment horizontal="center" vertical="center" wrapText="1"/>
    </xf>
    <xf numFmtId="165" fontId="16" fillId="0" borderId="15" xfId="67" applyNumberFormat="1" applyFont="1" applyBorder="1" applyAlignment="1">
      <alignment vertical="center"/>
    </xf>
    <xf numFmtId="165" fontId="16" fillId="0" borderId="23" xfId="67" applyNumberFormat="1" applyFont="1" applyBorder="1" applyAlignment="1">
      <alignment vertical="center"/>
    </xf>
    <xf numFmtId="165" fontId="20" fillId="0" borderId="71" xfId="67" applyNumberFormat="1" applyFont="1" applyBorder="1" applyAlignment="1">
      <alignment vertical="center"/>
    </xf>
    <xf numFmtId="165" fontId="16" fillId="0" borderId="71" xfId="67" applyNumberFormat="1" applyFont="1" applyBorder="1" applyAlignment="1">
      <alignment vertical="center"/>
    </xf>
    <xf numFmtId="0" fontId="13" fillId="0" borderId="62" xfId="1" applyFont="1" applyFill="1" applyBorder="1" applyAlignment="1" applyProtection="1">
      <alignment horizontal="center" vertical="center" wrapText="1"/>
    </xf>
    <xf numFmtId="3" fontId="16" fillId="0" borderId="63" xfId="0" applyNumberFormat="1" applyFont="1" applyBorder="1" applyAlignment="1" applyProtection="1">
      <alignment horizontal="center" vertical="center" wrapText="1"/>
    </xf>
    <xf numFmtId="3" fontId="16" fillId="0" borderId="58" xfId="0" applyNumberFormat="1" applyFont="1" applyBorder="1" applyAlignment="1" applyProtection="1">
      <alignment horizontal="center" vertical="center" wrapText="1"/>
    </xf>
    <xf numFmtId="3" fontId="16" fillId="0" borderId="73" xfId="0" applyNumberFormat="1" applyFont="1" applyBorder="1" applyAlignment="1" applyProtection="1">
      <alignment horizontal="center" vertical="center" wrapText="1"/>
    </xf>
    <xf numFmtId="3" fontId="15" fillId="0" borderId="76" xfId="1" applyNumberFormat="1" applyFont="1" applyFill="1" applyBorder="1" applyAlignment="1" applyProtection="1">
      <alignment horizontal="center" vertical="center" wrapText="1"/>
    </xf>
    <xf numFmtId="164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7" fillId="0" borderId="62" xfId="1" applyNumberFormat="1" applyFont="1" applyFill="1" applyBorder="1" applyAlignment="1" applyProtection="1">
      <alignment horizontal="right" vertical="center" wrapText="1"/>
    </xf>
    <xf numFmtId="3" fontId="16" fillId="0" borderId="58" xfId="0" applyNumberFormat="1" applyFont="1" applyBorder="1" applyAlignment="1" applyProtection="1">
      <alignment horizontal="right" vertical="center" wrapText="1"/>
    </xf>
    <xf numFmtId="3" fontId="18" fillId="0" borderId="58" xfId="0" applyNumberFormat="1" applyFont="1" applyBorder="1" applyAlignment="1" applyProtection="1">
      <alignment horizontal="right" vertical="center" wrapText="1"/>
    </xf>
    <xf numFmtId="3" fontId="17" fillId="0" borderId="65" xfId="1" applyNumberFormat="1" applyFont="1" applyFill="1" applyBorder="1" applyAlignment="1" applyProtection="1">
      <alignment horizontal="right" vertical="center" wrapText="1"/>
    </xf>
    <xf numFmtId="164" fontId="15" fillId="0" borderId="78" xfId="1" applyNumberFormat="1" applyFont="1" applyFill="1" applyBorder="1" applyAlignment="1" applyProtection="1">
      <alignment vertical="center" wrapText="1"/>
      <protection locked="0"/>
    </xf>
    <xf numFmtId="3" fontId="17" fillId="0" borderId="2" xfId="1" applyNumberFormat="1" applyFont="1" applyFill="1" applyBorder="1" applyAlignment="1" applyProtection="1">
      <alignment horizontal="right" vertical="center" wrapText="1"/>
    </xf>
    <xf numFmtId="3" fontId="20" fillId="0" borderId="62" xfId="0" applyNumberFormat="1" applyFont="1" applyBorder="1" applyAlignment="1" applyProtection="1">
      <alignment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164" fontId="23" fillId="0" borderId="23" xfId="1" applyNumberFormat="1" applyFont="1" applyFill="1" applyBorder="1" applyAlignment="1" applyProtection="1">
      <alignment vertical="center" wrapText="1"/>
      <protection locked="0"/>
    </xf>
    <xf numFmtId="3" fontId="16" fillId="0" borderId="8" xfId="0" applyNumberFormat="1" applyFont="1" applyBorder="1" applyAlignment="1" applyProtection="1">
      <alignment horizontal="right" vertical="center" wrapText="1"/>
    </xf>
    <xf numFmtId="3" fontId="18" fillId="0" borderId="8" xfId="0" applyNumberFormat="1" applyFont="1" applyBorder="1" applyAlignment="1" applyProtection="1">
      <alignment horizontal="right" vertical="center" wrapText="1"/>
    </xf>
    <xf numFmtId="0" fontId="19" fillId="0" borderId="18" xfId="1" applyFont="1" applyFill="1" applyBorder="1" applyAlignment="1" applyProtection="1">
      <alignment horizontal="left" vertical="center" wrapText="1" indent="5"/>
    </xf>
    <xf numFmtId="0" fontId="18" fillId="0" borderId="18" xfId="0" applyFont="1" applyBorder="1" applyAlignment="1" applyProtection="1">
      <alignment horizontal="center" vertical="center" wrapText="1"/>
    </xf>
    <xf numFmtId="3" fontId="18" fillId="0" borderId="18" xfId="0" applyNumberFormat="1" applyFont="1" applyBorder="1" applyAlignment="1" applyProtection="1">
      <alignment horizontal="right" vertical="center" wrapText="1"/>
    </xf>
    <xf numFmtId="164" fontId="19" fillId="0" borderId="23" xfId="1" applyNumberFormat="1" applyFont="1" applyFill="1" applyBorder="1" applyAlignment="1" applyProtection="1">
      <alignment vertical="center" wrapText="1"/>
      <protection locked="0"/>
    </xf>
    <xf numFmtId="3" fontId="0" fillId="0" borderId="14" xfId="1" applyNumberFormat="1" applyFont="1" applyFill="1" applyBorder="1" applyAlignment="1" applyProtection="1">
      <alignment horizontal="right" vertical="center" wrapText="1"/>
    </xf>
    <xf numFmtId="0" fontId="15" fillId="0" borderId="22" xfId="1" applyFont="1" applyFill="1" applyBorder="1" applyAlignment="1" applyProtection="1">
      <alignment horizontal="left" vertical="center" wrapText="1" indent="1"/>
    </xf>
    <xf numFmtId="3" fontId="16" fillId="0" borderId="63" xfId="0" applyNumberFormat="1" applyFont="1" applyBorder="1" applyAlignment="1" applyProtection="1">
      <alignment horizontal="right" vertical="center" wrapText="1"/>
    </xf>
    <xf numFmtId="3" fontId="16" fillId="0" borderId="73" xfId="0" applyNumberFormat="1" applyFont="1" applyBorder="1" applyAlignment="1" applyProtection="1">
      <alignment horizontal="right" vertical="center" wrapText="1"/>
    </xf>
    <xf numFmtId="164" fontId="17" fillId="0" borderId="58" xfId="1" applyNumberFormat="1" applyFont="1" applyFill="1" applyBorder="1" applyAlignment="1" applyProtection="1">
      <alignment horizontal="right" vertical="center" wrapText="1"/>
    </xf>
    <xf numFmtId="164" fontId="17" fillId="0" borderId="78" xfId="1" applyNumberFormat="1" applyFont="1" applyFill="1" applyBorder="1" applyAlignment="1" applyProtection="1">
      <alignment horizontal="right" vertical="center" wrapText="1"/>
    </xf>
    <xf numFmtId="164" fontId="17" fillId="0" borderId="8" xfId="1" applyNumberFormat="1" applyFont="1" applyFill="1" applyBorder="1" applyAlignment="1" applyProtection="1">
      <alignment horizontal="right" vertical="center" wrapText="1"/>
    </xf>
    <xf numFmtId="164" fontId="15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78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62" xfId="1" applyNumberFormat="1" applyFont="1" applyFill="1" applyBorder="1" applyAlignment="1" applyProtection="1">
      <alignment horizontal="right" vertical="center" wrapText="1"/>
    </xf>
    <xf numFmtId="164" fontId="13" fillId="0" borderId="21" xfId="1" applyNumberFormat="1" applyFont="1" applyFill="1" applyBorder="1" applyAlignment="1" applyProtection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</xf>
    <xf numFmtId="164" fontId="17" fillId="0" borderId="62" xfId="1" applyNumberFormat="1" applyFont="1" applyFill="1" applyBorder="1" applyAlignment="1" applyProtection="1">
      <alignment vertical="center" wrapText="1"/>
    </xf>
    <xf numFmtId="164" fontId="17" fillId="0" borderId="21" xfId="1" applyNumberFormat="1" applyFont="1" applyFill="1" applyBorder="1" applyAlignment="1" applyProtection="1">
      <alignment vertical="center" wrapText="1"/>
    </xf>
    <xf numFmtId="3" fontId="16" fillId="0" borderId="73" xfId="0" applyNumberFormat="1" applyFont="1" applyBorder="1" applyAlignment="1" applyProtection="1">
      <alignment horizontal="right" wrapText="1"/>
    </xf>
    <xf numFmtId="164" fontId="19" fillId="0" borderId="78" xfId="1" applyNumberFormat="1" applyFont="1" applyFill="1" applyBorder="1" applyAlignment="1" applyProtection="1">
      <alignment vertical="center" wrapText="1"/>
      <protection locked="0"/>
    </xf>
    <xf numFmtId="3" fontId="16" fillId="0" borderId="63" xfId="0" applyNumberFormat="1" applyFont="1" applyBorder="1" applyAlignment="1" applyProtection="1">
      <alignment horizontal="right" wrapText="1"/>
    </xf>
    <xf numFmtId="3" fontId="16" fillId="0" borderId="58" xfId="0" applyNumberFormat="1" applyFont="1" applyBorder="1" applyAlignment="1" applyProtection="1">
      <alignment horizontal="right" wrapText="1"/>
    </xf>
    <xf numFmtId="164" fontId="13" fillId="0" borderId="62" xfId="1" applyNumberFormat="1" applyFont="1" applyFill="1" applyBorder="1" applyAlignment="1" applyProtection="1">
      <alignment vertical="center" wrapText="1"/>
    </xf>
    <xf numFmtId="164" fontId="13" fillId="0" borderId="2" xfId="1" applyNumberFormat="1" applyFont="1" applyFill="1" applyBorder="1" applyAlignment="1" applyProtection="1">
      <alignment vertical="center" wrapText="1"/>
    </xf>
    <xf numFmtId="3" fontId="16" fillId="0" borderId="17" xfId="0" applyNumberFormat="1" applyFont="1" applyBorder="1" applyAlignment="1" applyProtection="1">
      <alignment horizontal="center" vertical="center" wrapText="1"/>
    </xf>
    <xf numFmtId="3" fontId="16" fillId="0" borderId="11" xfId="0" applyNumberFormat="1" applyFont="1" applyBorder="1" applyAlignment="1" applyProtection="1">
      <alignment horizontal="center" vertical="center" wrapText="1"/>
    </xf>
    <xf numFmtId="3" fontId="16" fillId="0" borderId="5" xfId="0" applyNumberFormat="1" applyFont="1" applyBorder="1" applyAlignment="1" applyProtection="1">
      <alignment horizontal="center" vertical="center" wrapText="1"/>
    </xf>
    <xf numFmtId="164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 applyProtection="1">
      <alignment vertical="center" wrapText="1"/>
    </xf>
    <xf numFmtId="3" fontId="16" fillId="0" borderId="76" xfId="0" applyNumberFormat="1" applyFont="1" applyBorder="1" applyAlignment="1" applyProtection="1">
      <alignment horizontal="right" wrapText="1"/>
    </xf>
    <xf numFmtId="164" fontId="17" fillId="0" borderId="62" xfId="1" applyNumberFormat="1" applyFont="1" applyFill="1" applyBorder="1" applyAlignment="1" applyProtection="1">
      <alignment vertical="center" wrapText="1"/>
      <protection locked="0"/>
    </xf>
    <xf numFmtId="164" fontId="17" fillId="0" borderId="21" xfId="1" applyNumberFormat="1" applyFont="1" applyFill="1" applyBorder="1" applyAlignment="1" applyProtection="1">
      <alignment vertical="center" wrapText="1"/>
      <protection locked="0"/>
    </xf>
    <xf numFmtId="164" fontId="15" fillId="0" borderId="58" xfId="1" applyNumberFormat="1" applyFont="1" applyFill="1" applyBorder="1" applyAlignment="1" applyProtection="1">
      <alignment vertical="center" wrapText="1"/>
    </xf>
    <xf numFmtId="164" fontId="15" fillId="0" borderId="78" xfId="1" applyNumberFormat="1" applyFont="1" applyFill="1" applyBorder="1" applyAlignment="1" applyProtection="1">
      <alignment vertical="center" wrapText="1"/>
    </xf>
    <xf numFmtId="0" fontId="100" fillId="0" borderId="1" xfId="1" applyFont="1" applyFill="1" applyBorder="1" applyAlignment="1" applyProtection="1">
      <alignment horizontal="center" vertical="center" wrapText="1"/>
    </xf>
    <xf numFmtId="0" fontId="100" fillId="0" borderId="2" xfId="1" applyFont="1" applyFill="1" applyBorder="1" applyAlignment="1" applyProtection="1">
      <alignment horizontal="center" vertical="center" wrapText="1"/>
    </xf>
    <xf numFmtId="166" fontId="100" fillId="0" borderId="2" xfId="177" applyNumberFormat="1" applyFont="1" applyFill="1" applyBorder="1" applyAlignment="1" applyProtection="1">
      <alignment horizontal="center" vertical="center" wrapText="1"/>
    </xf>
    <xf numFmtId="166" fontId="100" fillId="0" borderId="3" xfId="177" applyNumberFormat="1" applyFont="1" applyFill="1" applyBorder="1" applyAlignment="1" applyProtection="1">
      <alignment horizontal="center" vertical="center" wrapText="1"/>
    </xf>
    <xf numFmtId="1" fontId="99" fillId="0" borderId="1" xfId="1" applyNumberFormat="1" applyFont="1" applyFill="1" applyBorder="1" applyAlignment="1" applyProtection="1">
      <alignment horizontal="center" vertical="center"/>
    </xf>
    <xf numFmtId="1" fontId="99" fillId="0" borderId="2" xfId="1" applyNumberFormat="1" applyFont="1" applyFill="1" applyBorder="1" applyAlignment="1" applyProtection="1">
      <alignment horizontal="center" vertical="center"/>
    </xf>
    <xf numFmtId="1" fontId="99" fillId="0" borderId="2" xfId="177" applyNumberFormat="1" applyFont="1" applyFill="1" applyBorder="1" applyAlignment="1" applyProtection="1">
      <alignment horizontal="center" vertical="center"/>
    </xf>
    <xf numFmtId="1" fontId="99" fillId="0" borderId="3" xfId="177" applyNumberFormat="1" applyFont="1" applyFill="1" applyBorder="1" applyAlignment="1" applyProtection="1">
      <alignment horizontal="center" vertical="center"/>
    </xf>
    <xf numFmtId="0" fontId="99" fillId="0" borderId="4" xfId="1" applyFont="1" applyFill="1" applyBorder="1" applyAlignment="1" applyProtection="1">
      <alignment horizontal="center" vertical="center"/>
    </xf>
    <xf numFmtId="0" fontId="99" fillId="0" borderId="7" xfId="1" applyFont="1" applyFill="1" applyBorder="1" applyAlignment="1" applyProtection="1">
      <alignment horizontal="center" vertical="center"/>
    </xf>
    <xf numFmtId="0" fontId="67" fillId="0" borderId="8" xfId="176" applyFont="1" applyBorder="1" applyAlignment="1">
      <alignment vertical="center" wrapText="1"/>
    </xf>
    <xf numFmtId="166" fontId="67" fillId="0" borderId="8" xfId="177" applyNumberFormat="1" applyFont="1" applyBorder="1" applyAlignment="1">
      <alignment horizontal="center" vertical="center"/>
    </xf>
    <xf numFmtId="0" fontId="67" fillId="0" borderId="8" xfId="176" applyFont="1" applyBorder="1" applyAlignment="1">
      <alignment vertical="center" wrapText="1" shrinkToFit="1"/>
    </xf>
    <xf numFmtId="0" fontId="99" fillId="0" borderId="16" xfId="1" applyFont="1" applyFill="1" applyBorder="1" applyAlignment="1" applyProtection="1">
      <alignment horizontal="center" vertical="center"/>
    </xf>
    <xf numFmtId="0" fontId="67" fillId="0" borderId="11" xfId="176" applyFont="1" applyBorder="1" applyAlignment="1">
      <alignment vertical="center" wrapText="1" shrinkToFit="1"/>
    </xf>
    <xf numFmtId="166" fontId="67" fillId="0" borderId="11" xfId="177" applyNumberFormat="1" applyFont="1" applyBorder="1" applyAlignment="1">
      <alignment vertical="center"/>
    </xf>
    <xf numFmtId="166" fontId="99" fillId="0" borderId="12" xfId="177" applyNumberFormat="1" applyFont="1" applyFill="1" applyBorder="1" applyAlignment="1" applyProtection="1">
      <alignment vertical="center"/>
      <protection locked="0"/>
    </xf>
    <xf numFmtId="0" fontId="100" fillId="0" borderId="1" xfId="1" applyFont="1" applyFill="1" applyBorder="1" applyAlignment="1" applyProtection="1">
      <alignment horizontal="center" vertical="center"/>
    </xf>
    <xf numFmtId="0" fontId="100" fillId="0" borderId="2" xfId="1" applyFont="1" applyFill="1" applyBorder="1" applyAlignment="1" applyProtection="1">
      <alignment vertical="center" wrapText="1"/>
      <protection locked="0"/>
    </xf>
    <xf numFmtId="166" fontId="100" fillId="0" borderId="2" xfId="177" applyNumberFormat="1" applyFont="1" applyFill="1" applyBorder="1" applyAlignment="1" applyProtection="1">
      <alignment vertical="center"/>
      <protection locked="0"/>
    </xf>
    <xf numFmtId="166" fontId="100" fillId="0" borderId="3" xfId="177" applyNumberFormat="1" applyFont="1" applyFill="1" applyBorder="1" applyAlignment="1" applyProtection="1">
      <alignment vertical="center"/>
      <protection locked="0"/>
    </xf>
    <xf numFmtId="0" fontId="59" fillId="0" borderId="69" xfId="176" applyFont="1" applyFill="1" applyBorder="1" applyAlignment="1">
      <alignment wrapText="1"/>
    </xf>
    <xf numFmtId="166" fontId="59" fillId="0" borderId="69" xfId="177" applyNumberFormat="1" applyFont="1" applyBorder="1" applyAlignment="1">
      <alignment horizontal="center"/>
    </xf>
    <xf numFmtId="166" fontId="99" fillId="0" borderId="56" xfId="177" applyNumberFormat="1" applyFont="1" applyFill="1" applyBorder="1" applyAlignment="1" applyProtection="1">
      <alignment vertical="center"/>
      <protection locked="0"/>
    </xf>
    <xf numFmtId="0" fontId="59" fillId="0" borderId="5" xfId="176" applyFont="1" applyBorder="1" applyAlignment="1">
      <alignment wrapText="1"/>
    </xf>
    <xf numFmtId="166" fontId="59" fillId="0" borderId="5" xfId="177" applyNumberFormat="1" applyFont="1" applyBorder="1" applyAlignment="1">
      <alignment horizontal="center"/>
    </xf>
    <xf numFmtId="0" fontId="59" fillId="0" borderId="8" xfId="176" applyFont="1" applyBorder="1" applyAlignment="1">
      <alignment wrapText="1"/>
    </xf>
    <xf numFmtId="166" fontId="59" fillId="0" borderId="8" xfId="177" applyNumberFormat="1" applyFont="1" applyFill="1" applyBorder="1" applyAlignment="1">
      <alignment horizontal="center"/>
    </xf>
    <xf numFmtId="0" fontId="59" fillId="0" borderId="8" xfId="176" applyFont="1" applyFill="1" applyBorder="1" applyAlignment="1">
      <alignment wrapText="1"/>
    </xf>
    <xf numFmtId="166" fontId="59" fillId="0" borderId="8" xfId="177" applyNumberFormat="1" applyFont="1" applyBorder="1" applyAlignment="1">
      <alignment horizontal="center"/>
    </xf>
    <xf numFmtId="0" fontId="99" fillId="0" borderId="10" xfId="1" applyFont="1" applyFill="1" applyBorder="1" applyAlignment="1" applyProtection="1">
      <alignment horizontal="center" vertical="center"/>
    </xf>
    <xf numFmtId="0" fontId="59" fillId="0" borderId="11" xfId="176" applyFont="1" applyFill="1" applyBorder="1" applyAlignment="1">
      <alignment wrapText="1"/>
    </xf>
    <xf numFmtId="166" fontId="117" fillId="0" borderId="11" xfId="177" applyNumberFormat="1" applyFont="1" applyFill="1" applyBorder="1" applyAlignment="1"/>
    <xf numFmtId="0" fontId="100" fillId="0" borderId="70" xfId="1" applyFont="1" applyFill="1" applyBorder="1" applyAlignment="1" applyProtection="1">
      <alignment horizontal="center" vertical="center"/>
    </xf>
    <xf numFmtId="0" fontId="100" fillId="0" borderId="60" xfId="1" applyFont="1" applyFill="1" applyBorder="1" applyAlignment="1" applyProtection="1">
      <alignment horizontal="left" vertical="center" wrapText="1"/>
    </xf>
    <xf numFmtId="166" fontId="100" fillId="0" borderId="60" xfId="177" applyNumberFormat="1" applyFont="1" applyFill="1" applyBorder="1" applyAlignment="1" applyProtection="1">
      <alignment vertical="center"/>
    </xf>
    <xf numFmtId="166" fontId="100" fillId="0" borderId="71" xfId="177" applyNumberFormat="1" applyFont="1" applyFill="1" applyBorder="1" applyAlignment="1" applyProtection="1">
      <alignment vertical="center"/>
    </xf>
    <xf numFmtId="0" fontId="99" fillId="0" borderId="4" xfId="1" applyFont="1" applyFill="1" applyBorder="1" applyAlignment="1" applyProtection="1">
      <alignment horizontal="center" vertical="center" wrapText="1"/>
    </xf>
    <xf numFmtId="0" fontId="59" fillId="0" borderId="5" xfId="0" applyFont="1" applyBorder="1" applyAlignment="1" applyProtection="1">
      <alignment horizontal="left" vertical="center" wrapText="1" indent="1"/>
    </xf>
    <xf numFmtId="164" fontId="72" fillId="0" borderId="5" xfId="1" applyNumberFormat="1" applyFont="1" applyFill="1" applyBorder="1" applyAlignment="1" applyProtection="1">
      <alignment vertical="center" wrapText="1"/>
      <protection locked="0"/>
    </xf>
    <xf numFmtId="164" fontId="72" fillId="0" borderId="6" xfId="1" applyNumberFormat="1" applyFont="1" applyFill="1" applyBorder="1" applyAlignment="1" applyProtection="1">
      <alignment vertical="center" wrapText="1"/>
      <protection locked="0"/>
    </xf>
    <xf numFmtId="0" fontId="72" fillId="0" borderId="0" xfId="1" applyFont="1" applyFill="1" applyProtection="1"/>
    <xf numFmtId="0" fontId="99" fillId="0" borderId="7" xfId="1" applyFont="1" applyFill="1" applyBorder="1" applyAlignment="1" applyProtection="1">
      <alignment horizontal="center" vertical="center" wrapText="1"/>
    </xf>
    <xf numFmtId="0" fontId="72" fillId="0" borderId="8" xfId="1" applyFont="1" applyFill="1" applyBorder="1" applyAlignment="1" applyProtection="1">
      <alignment horizontal="left" vertical="center" wrapText="1" indent="1"/>
    </xf>
    <xf numFmtId="164" fontId="72" fillId="0" borderId="8" xfId="1" applyNumberFormat="1" applyFont="1" applyFill="1" applyBorder="1" applyAlignment="1" applyProtection="1">
      <alignment vertical="center" wrapText="1"/>
      <protection locked="0"/>
    </xf>
    <xf numFmtId="164" fontId="72" fillId="0" borderId="58" xfId="1" applyNumberFormat="1" applyFont="1" applyFill="1" applyBorder="1" applyAlignment="1" applyProtection="1">
      <alignment vertical="center" wrapText="1"/>
      <protection locked="0"/>
    </xf>
    <xf numFmtId="164" fontId="72" fillId="0" borderId="9" xfId="1" applyNumberFormat="1" applyFont="1" applyFill="1" applyBorder="1" applyAlignment="1" applyProtection="1">
      <alignment vertical="center" wrapText="1"/>
      <protection locked="0"/>
    </xf>
    <xf numFmtId="0" fontId="59" fillId="0" borderId="8" xfId="0" applyFont="1" applyBorder="1" applyAlignment="1" applyProtection="1">
      <alignment horizontal="left" vertical="center" wrapText="1" indent="1"/>
    </xf>
    <xf numFmtId="164" fontId="99" fillId="0" borderId="8" xfId="1" applyNumberFormat="1" applyFont="1" applyFill="1" applyBorder="1" applyAlignment="1" applyProtection="1">
      <alignment vertical="center" wrapText="1"/>
    </xf>
    <xf numFmtId="164" fontId="99" fillId="0" borderId="9" xfId="1" applyNumberFormat="1" applyFont="1" applyFill="1" applyBorder="1" applyAlignment="1" applyProtection="1">
      <alignment vertical="center" wrapText="1"/>
    </xf>
    <xf numFmtId="0" fontId="99" fillId="0" borderId="16" xfId="1" applyFont="1" applyFill="1" applyBorder="1" applyAlignment="1" applyProtection="1">
      <alignment horizontal="center" vertical="center" wrapText="1"/>
    </xf>
    <xf numFmtId="0" fontId="72" fillId="0" borderId="11" xfId="1" applyFont="1" applyFill="1" applyBorder="1" applyAlignment="1" applyProtection="1">
      <alignment horizontal="left" vertical="center" wrapText="1" indent="1"/>
    </xf>
    <xf numFmtId="164" fontId="99" fillId="0" borderId="11" xfId="1" applyNumberFormat="1" applyFont="1" applyFill="1" applyBorder="1" applyAlignment="1" applyProtection="1">
      <alignment vertical="center" wrapText="1"/>
      <protection locked="0"/>
    </xf>
    <xf numFmtId="164" fontId="99" fillId="0" borderId="73" xfId="1" applyNumberFormat="1" applyFont="1" applyFill="1" applyBorder="1" applyAlignment="1" applyProtection="1">
      <alignment vertical="center" wrapText="1"/>
      <protection locked="0"/>
    </xf>
    <xf numFmtId="164" fontId="99" fillId="0" borderId="12" xfId="1" applyNumberFormat="1" applyFont="1" applyFill="1" applyBorder="1" applyAlignment="1" applyProtection="1">
      <alignment vertical="center" wrapText="1"/>
      <protection locked="0"/>
    </xf>
    <xf numFmtId="164" fontId="19" fillId="0" borderId="49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49" xfId="1" applyNumberFormat="1" applyFont="1" applyFill="1" applyBorder="1" applyAlignment="1" applyProtection="1">
      <alignment horizontal="right" vertical="center" wrapText="1"/>
      <protection locked="0"/>
    </xf>
    <xf numFmtId="0" fontId="59" fillId="0" borderId="30" xfId="0" applyFont="1" applyBorder="1" applyAlignment="1">
      <alignment vertical="center" wrapText="1"/>
    </xf>
    <xf numFmtId="0" fontId="59" fillId="0" borderId="32" xfId="0" applyFont="1" applyBorder="1" applyAlignment="1">
      <alignment vertical="center" wrapText="1"/>
    </xf>
    <xf numFmtId="0" fontId="61" fillId="0" borderId="32" xfId="0" applyFont="1" applyFill="1" applyBorder="1" applyAlignment="1">
      <alignment horizontal="left" vertical="center" wrapText="1"/>
    </xf>
    <xf numFmtId="0" fontId="61" fillId="0" borderId="32" xfId="0" applyFont="1" applyFill="1" applyBorder="1" applyAlignment="1">
      <alignment vertical="center" wrapText="1"/>
    </xf>
    <xf numFmtId="0" fontId="59" fillId="0" borderId="32" xfId="0" applyFont="1" applyBorder="1" applyAlignment="1">
      <alignment vertical="center"/>
    </xf>
    <xf numFmtId="0" fontId="69" fillId="0" borderId="32" xfId="0" applyFont="1" applyBorder="1" applyAlignment="1">
      <alignment horizontal="left" vertical="center" indent="2"/>
    </xf>
    <xf numFmtId="0" fontId="59" fillId="0" borderId="32" xfId="0" applyFont="1" applyBorder="1" applyAlignment="1">
      <alignment horizontal="left" vertical="center"/>
    </xf>
    <xf numFmtId="0" fontId="59" fillId="0" borderId="32" xfId="0" applyFont="1" applyFill="1" applyBorder="1" applyAlignment="1">
      <alignment vertical="center"/>
    </xf>
    <xf numFmtId="0" fontId="59" fillId="0" borderId="49" xfId="0" applyFont="1" applyBorder="1" applyAlignment="1">
      <alignment vertical="center"/>
    </xf>
    <xf numFmtId="0" fontId="100" fillId="0" borderId="25" xfId="1" applyFont="1" applyFill="1" applyBorder="1" applyAlignment="1" applyProtection="1">
      <alignment horizontal="left" vertical="center" wrapText="1"/>
    </xf>
    <xf numFmtId="0" fontId="100" fillId="0" borderId="48" xfId="1" applyFont="1" applyFill="1" applyBorder="1" applyAlignment="1" applyProtection="1">
      <alignment horizontal="left" vertical="center" wrapText="1"/>
    </xf>
    <xf numFmtId="0" fontId="99" fillId="0" borderId="32" xfId="1" applyFont="1" applyFill="1" applyBorder="1" applyAlignment="1" applyProtection="1">
      <alignment horizontal="left" vertical="center" wrapText="1"/>
    </xf>
    <xf numFmtId="0" fontId="118" fillId="0" borderId="32" xfId="1" applyFont="1" applyFill="1" applyBorder="1" applyAlignment="1" applyProtection="1">
      <alignment horizontal="left" vertical="center" wrapText="1" indent="4"/>
    </xf>
    <xf numFmtId="0" fontId="118" fillId="0" borderId="32" xfId="1" applyFont="1" applyFill="1" applyBorder="1" applyAlignment="1" applyProtection="1">
      <alignment horizontal="left" vertical="center" wrapText="1" indent="1"/>
    </xf>
    <xf numFmtId="0" fontId="118" fillId="0" borderId="49" xfId="1" applyFont="1" applyFill="1" applyBorder="1" applyAlignment="1" applyProtection="1">
      <alignment horizontal="left" vertical="center" wrapText="1" indent="6"/>
    </xf>
    <xf numFmtId="49" fontId="72" fillId="0" borderId="37" xfId="1" applyNumberFormat="1" applyFont="1" applyFill="1" applyBorder="1" applyAlignment="1" applyProtection="1">
      <alignment horizontal="center" vertical="center" wrapText="1"/>
    </xf>
    <xf numFmtId="0" fontId="72" fillId="0" borderId="37" xfId="1" applyFont="1" applyFill="1" applyBorder="1" applyAlignment="1" applyProtection="1">
      <alignment horizontal="left" vertical="center" wrapText="1" indent="1"/>
    </xf>
    <xf numFmtId="0" fontId="72" fillId="0" borderId="37" xfId="1" applyFont="1" applyFill="1" applyBorder="1" applyAlignment="1" applyProtection="1">
      <alignment horizontal="center" vertical="center" wrapText="1"/>
    </xf>
    <xf numFmtId="164" fontId="72" fillId="0" borderId="37" xfId="1" applyNumberFormat="1" applyFont="1" applyFill="1" applyBorder="1" applyAlignment="1" applyProtection="1">
      <alignment vertical="center" wrapText="1"/>
      <protection locked="0"/>
    </xf>
    <xf numFmtId="49" fontId="72" fillId="0" borderId="32" xfId="1" applyNumberFormat="1" applyFont="1" applyFill="1" applyBorder="1" applyAlignment="1" applyProtection="1">
      <alignment horizontal="center" vertical="center" wrapText="1"/>
    </xf>
    <xf numFmtId="0" fontId="72" fillId="0" borderId="32" xfId="1" applyFont="1" applyFill="1" applyBorder="1" applyAlignment="1" applyProtection="1">
      <alignment horizontal="left" vertical="center" wrapText="1" indent="1"/>
    </xf>
    <xf numFmtId="0" fontId="72" fillId="0" borderId="32" xfId="1" applyFont="1" applyFill="1" applyBorder="1" applyAlignment="1" applyProtection="1">
      <alignment horizontal="center" vertical="center" wrapText="1"/>
    </xf>
    <xf numFmtId="164" fontId="72" fillId="0" borderId="32" xfId="1" applyNumberFormat="1" applyFont="1" applyFill="1" applyBorder="1" applyAlignment="1" applyProtection="1">
      <alignment vertical="center" wrapText="1"/>
      <protection locked="0"/>
    </xf>
    <xf numFmtId="49" fontId="71" fillId="0" borderId="32" xfId="1" applyNumberFormat="1" applyFont="1" applyFill="1" applyBorder="1" applyAlignment="1" applyProtection="1">
      <alignment horizontal="center" vertical="center" wrapText="1"/>
    </xf>
    <xf numFmtId="0" fontId="71" fillId="0" borderId="32" xfId="1" applyFont="1" applyFill="1" applyBorder="1" applyAlignment="1" applyProtection="1">
      <alignment vertical="center" wrapText="1"/>
    </xf>
    <xf numFmtId="0" fontId="71" fillId="0" borderId="32" xfId="1" applyFont="1" applyFill="1" applyBorder="1" applyAlignment="1" applyProtection="1">
      <alignment horizontal="center" vertical="center" wrapText="1"/>
    </xf>
    <xf numFmtId="164" fontId="71" fillId="0" borderId="32" xfId="1" applyNumberFormat="1" applyFont="1" applyFill="1" applyBorder="1" applyAlignment="1" applyProtection="1">
      <alignment vertical="center" wrapText="1"/>
      <protection locked="0"/>
    </xf>
    <xf numFmtId="49" fontId="71" fillId="0" borderId="49" xfId="1" applyNumberFormat="1" applyFont="1" applyFill="1" applyBorder="1" applyAlignment="1" applyProtection="1">
      <alignment horizontal="center" vertical="center" wrapText="1"/>
    </xf>
    <xf numFmtId="0" fontId="71" fillId="0" borderId="49" xfId="1" applyFont="1" applyFill="1" applyBorder="1" applyAlignment="1" applyProtection="1">
      <alignment horizontal="left" vertical="center" wrapText="1" indent="1"/>
    </xf>
    <xf numFmtId="0" fontId="71" fillId="0" borderId="49" xfId="1" applyFont="1" applyFill="1" applyBorder="1" applyAlignment="1" applyProtection="1">
      <alignment horizontal="center" vertical="center" wrapText="1"/>
    </xf>
    <xf numFmtId="164" fontId="71" fillId="0" borderId="49" xfId="1" applyNumberFormat="1" applyFont="1" applyFill="1" applyBorder="1" applyAlignment="1" applyProtection="1">
      <alignment vertical="center" wrapText="1"/>
      <protection locked="0"/>
    </xf>
    <xf numFmtId="49" fontId="71" fillId="0" borderId="25" xfId="1" applyNumberFormat="1" applyFont="1" applyFill="1" applyBorder="1" applyAlignment="1" applyProtection="1">
      <alignment horizontal="center" vertical="center" wrapText="1"/>
    </xf>
    <xf numFmtId="0" fontId="71" fillId="0" borderId="25" xfId="1" applyFont="1" applyFill="1" applyBorder="1" applyAlignment="1" applyProtection="1">
      <alignment horizontal="left" vertical="center" wrapText="1" indent="1"/>
    </xf>
    <xf numFmtId="0" fontId="71" fillId="0" borderId="25" xfId="1" applyFont="1" applyFill="1" applyBorder="1" applyAlignment="1" applyProtection="1">
      <alignment horizontal="center" vertical="center" wrapText="1"/>
    </xf>
    <xf numFmtId="164" fontId="71" fillId="0" borderId="25" xfId="1" applyNumberFormat="1" applyFont="1" applyFill="1" applyBorder="1" applyAlignment="1" applyProtection="1">
      <alignment vertical="center" wrapText="1"/>
    </xf>
    <xf numFmtId="0" fontId="71" fillId="0" borderId="32" xfId="1" applyFont="1" applyFill="1" applyBorder="1" applyAlignment="1" applyProtection="1">
      <alignment horizontal="left" vertical="center" wrapText="1" indent="1"/>
    </xf>
    <xf numFmtId="0" fontId="71" fillId="0" borderId="59" xfId="1" applyFont="1" applyFill="1" applyBorder="1" applyAlignment="1" applyProtection="1">
      <alignment horizontal="center" vertical="center" wrapText="1"/>
    </xf>
    <xf numFmtId="164" fontId="71" fillId="0" borderId="32" xfId="1" applyNumberFormat="1" applyFont="1" applyFill="1" applyBorder="1" applyAlignment="1" applyProtection="1">
      <alignment vertical="center" wrapText="1"/>
    </xf>
    <xf numFmtId="0" fontId="71" fillId="0" borderId="48" xfId="1" applyFont="1" applyFill="1" applyBorder="1" applyAlignment="1" applyProtection="1">
      <alignment horizontal="center" vertical="center" wrapText="1"/>
    </xf>
    <xf numFmtId="0" fontId="71" fillId="0" borderId="48" xfId="1" applyFont="1" applyFill="1" applyBorder="1" applyAlignment="1" applyProtection="1">
      <alignment horizontal="left" vertical="center" wrapText="1" indent="1"/>
    </xf>
    <xf numFmtId="164" fontId="71" fillId="0" borderId="48" xfId="1" applyNumberFormat="1" applyFont="1" applyFill="1" applyBorder="1" applyAlignment="1" applyProtection="1">
      <alignment vertical="center" wrapText="1"/>
    </xf>
    <xf numFmtId="0" fontId="65" fillId="0" borderId="57" xfId="178" applyFont="1" applyBorder="1" applyAlignment="1">
      <alignment horizontal="center" vertical="center" wrapText="1"/>
    </xf>
    <xf numFmtId="0" fontId="111" fillId="0" borderId="66" xfId="0" applyFont="1" applyBorder="1" applyAlignment="1">
      <alignment horizontal="center" vertical="center" wrapText="1"/>
    </xf>
    <xf numFmtId="0" fontId="111" fillId="0" borderId="67" xfId="0" applyFont="1" applyBorder="1" applyAlignment="1">
      <alignment horizontal="center" vertical="center" wrapText="1"/>
    </xf>
    <xf numFmtId="0" fontId="111" fillId="0" borderId="74" xfId="0" applyFont="1" applyBorder="1" applyAlignment="1">
      <alignment horizontal="center" vertical="center" wrapText="1"/>
    </xf>
    <xf numFmtId="0" fontId="111" fillId="0" borderId="24" xfId="0" applyFont="1" applyBorder="1" applyAlignment="1">
      <alignment horizontal="center" vertical="center" wrapText="1"/>
    </xf>
    <xf numFmtId="0" fontId="111" fillId="0" borderId="72" xfId="0" applyFont="1" applyBorder="1" applyAlignment="1">
      <alignment horizontal="center" vertical="center" wrapText="1"/>
    </xf>
    <xf numFmtId="0" fontId="13" fillId="0" borderId="76" xfId="1" applyFont="1" applyFill="1" applyBorder="1" applyAlignment="1" applyProtection="1">
      <alignment horizontal="center" vertical="center" wrapText="1"/>
    </xf>
    <xf numFmtId="0" fontId="13" fillId="0" borderId="54" xfId="1" applyFont="1" applyFill="1" applyBorder="1" applyAlignment="1" applyProtection="1">
      <alignment horizontal="center" vertical="center" wrapText="1"/>
    </xf>
    <xf numFmtId="0" fontId="13" fillId="0" borderId="64" xfId="1" applyFont="1" applyFill="1" applyBorder="1" applyAlignment="1" applyProtection="1">
      <alignment horizontal="center" vertical="center" wrapText="1"/>
    </xf>
    <xf numFmtId="0" fontId="13" fillId="0" borderId="55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center" vertical="center"/>
    </xf>
    <xf numFmtId="0" fontId="24" fillId="0" borderId="0" xfId="1" applyFont="1" applyFill="1" applyAlignment="1" applyProtection="1">
      <alignment horizontal="center" vertical="center" wrapText="1"/>
    </xf>
    <xf numFmtId="164" fontId="64" fillId="0" borderId="0" xfId="0" applyNumberFormat="1" applyFont="1" applyFill="1" applyAlignment="1" applyProtection="1">
      <alignment horizontal="center" vertical="center" wrapText="1"/>
    </xf>
    <xf numFmtId="164" fontId="17" fillId="0" borderId="26" xfId="0" applyNumberFormat="1" applyFont="1" applyFill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center" vertical="center" wrapText="1"/>
    </xf>
    <xf numFmtId="164" fontId="24" fillId="0" borderId="20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17" fillId="0" borderId="30" xfId="0" applyNumberFormat="1" applyFont="1" applyFill="1" applyBorder="1" applyAlignment="1" applyProtection="1">
      <alignment horizontal="center" vertical="center" wrapText="1"/>
    </xf>
    <xf numFmtId="164" fontId="17" fillId="0" borderId="34" xfId="0" applyNumberFormat="1" applyFont="1" applyFill="1" applyBorder="1" applyAlignment="1" applyProtection="1">
      <alignment horizontal="center" vertical="center" wrapText="1"/>
    </xf>
    <xf numFmtId="0" fontId="66" fillId="0" borderId="24" xfId="51" applyFont="1" applyBorder="1" applyAlignment="1">
      <alignment horizontal="right" vertical="center"/>
    </xf>
    <xf numFmtId="0" fontId="20" fillId="0" borderId="13" xfId="51" applyFont="1" applyBorder="1" applyAlignment="1">
      <alignment horizontal="center" vertical="center" wrapText="1"/>
    </xf>
    <xf numFmtId="0" fontId="20" fillId="0" borderId="22" xfId="51" applyFont="1" applyBorder="1" applyAlignment="1">
      <alignment horizontal="center" vertical="center" wrapText="1"/>
    </xf>
    <xf numFmtId="0" fontId="20" fillId="0" borderId="14" xfId="51" applyFont="1" applyBorder="1" applyAlignment="1">
      <alignment horizontal="center" vertical="center" wrapText="1"/>
    </xf>
    <xf numFmtId="0" fontId="20" fillId="0" borderId="18" xfId="51" applyFont="1" applyBorder="1" applyAlignment="1">
      <alignment horizontal="center" vertical="center" wrapText="1"/>
    </xf>
    <xf numFmtId="0" fontId="20" fillId="0" borderId="54" xfId="51" applyFont="1" applyBorder="1" applyAlignment="1">
      <alignment horizontal="center" vertical="center"/>
    </xf>
    <xf numFmtId="0" fontId="20" fillId="0" borderId="14" xfId="51" applyFont="1" applyBorder="1" applyAlignment="1">
      <alignment horizontal="center" vertical="center"/>
    </xf>
    <xf numFmtId="0" fontId="20" fillId="0" borderId="15" xfId="51" applyFont="1" applyBorder="1" applyAlignment="1">
      <alignment horizontal="center" vertical="center"/>
    </xf>
    <xf numFmtId="0" fontId="63" fillId="0" borderId="0" xfId="51" applyFont="1" applyBorder="1" applyAlignment="1">
      <alignment horizontal="center" vertical="center" wrapText="1"/>
    </xf>
    <xf numFmtId="0" fontId="63" fillId="0" borderId="0" xfId="51" applyFont="1" applyBorder="1" applyAlignment="1">
      <alignment horizontal="center" vertical="center"/>
    </xf>
    <xf numFmtId="0" fontId="20" fillId="0" borderId="8" xfId="144" applyFont="1" applyFill="1" applyBorder="1" applyAlignment="1">
      <alignment horizontal="center" vertical="center" wrapText="1"/>
    </xf>
    <xf numFmtId="0" fontId="20" fillId="0" borderId="11" xfId="144" applyFont="1" applyFill="1" applyBorder="1" applyAlignment="1">
      <alignment horizontal="center" vertical="center" wrapText="1"/>
    </xf>
    <xf numFmtId="0" fontId="20" fillId="0" borderId="9" xfId="144" applyFont="1" applyFill="1" applyBorder="1" applyAlignment="1">
      <alignment horizontal="center" vertical="center" wrapText="1"/>
    </xf>
    <xf numFmtId="0" fontId="20" fillId="0" borderId="12" xfId="144" applyFont="1" applyFill="1" applyBorder="1" applyAlignment="1">
      <alignment horizontal="center" vertical="center" wrapText="1"/>
    </xf>
    <xf numFmtId="164" fontId="63" fillId="0" borderId="0" xfId="0" applyNumberFormat="1" applyFont="1" applyFill="1" applyAlignment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right" wrapText="1"/>
    </xf>
    <xf numFmtId="0" fontId="20" fillId="0" borderId="26" xfId="144" applyFont="1" applyFill="1" applyBorder="1" applyAlignment="1">
      <alignment horizontal="center" vertical="center" wrapText="1"/>
    </xf>
    <xf numFmtId="0" fontId="20" fillId="0" borderId="38" xfId="144" applyFont="1" applyFill="1" applyBorder="1" applyAlignment="1">
      <alignment horizontal="center" vertical="center" wrapText="1"/>
    </xf>
    <xf numFmtId="0" fontId="20" fillId="0" borderId="27" xfId="144" applyFont="1" applyFill="1" applyBorder="1" applyAlignment="1">
      <alignment horizontal="center" vertical="center" wrapText="1"/>
    </xf>
    <xf numFmtId="0" fontId="20" fillId="0" borderId="14" xfId="144" applyFont="1" applyFill="1" applyBorder="1" applyAlignment="1">
      <alignment horizontal="center" vertical="center" wrapText="1"/>
    </xf>
    <xf numFmtId="0" fontId="20" fillId="0" borderId="76" xfId="144" applyFont="1" applyFill="1" applyBorder="1" applyAlignment="1">
      <alignment horizontal="center" vertical="center"/>
    </xf>
    <xf numFmtId="0" fontId="20" fillId="0" borderId="52" xfId="144" applyFont="1" applyFill="1" applyBorder="1" applyAlignment="1">
      <alignment horizontal="center" vertical="center"/>
    </xf>
    <xf numFmtId="0" fontId="20" fillId="0" borderId="53" xfId="144" applyFont="1" applyFill="1" applyBorder="1" applyAlignment="1">
      <alignment horizontal="center" vertical="center"/>
    </xf>
    <xf numFmtId="0" fontId="20" fillId="0" borderId="69" xfId="144" applyFont="1" applyFill="1" applyBorder="1" applyAlignment="1">
      <alignment horizontal="center" vertical="center" wrapText="1"/>
    </xf>
    <xf numFmtId="0" fontId="59" fillId="0" borderId="8" xfId="48" applyFont="1" applyBorder="1" applyAlignment="1">
      <alignment horizontal="left" vertical="center" wrapText="1"/>
    </xf>
    <xf numFmtId="0" fontId="116" fillId="0" borderId="0" xfId="48" applyFont="1" applyAlignment="1">
      <alignment horizontal="center" vertical="center" wrapText="1"/>
    </xf>
    <xf numFmtId="0" fontId="116" fillId="0" borderId="0" xfId="48" applyFont="1" applyAlignment="1">
      <alignment horizontal="center" vertical="center"/>
    </xf>
    <xf numFmtId="0" fontId="61" fillId="0" borderId="2" xfId="48" applyFont="1" applyBorder="1" applyAlignment="1">
      <alignment horizontal="center" vertical="center" wrapText="1"/>
    </xf>
    <xf numFmtId="0" fontId="59" fillId="0" borderId="5" xfId="48" applyFont="1" applyBorder="1" applyAlignment="1">
      <alignment horizontal="left" vertical="center" wrapText="1"/>
    </xf>
    <xf numFmtId="0" fontId="69" fillId="0" borderId="8" xfId="48" applyFont="1" applyBorder="1" applyAlignment="1">
      <alignment horizontal="left" vertical="center" wrapText="1"/>
    </xf>
    <xf numFmtId="0" fontId="63" fillId="0" borderId="70" xfId="48" applyFont="1" applyBorder="1" applyAlignment="1">
      <alignment horizontal="center" vertical="center"/>
    </xf>
    <xf numFmtId="0" fontId="63" fillId="0" borderId="60" xfId="48" applyFont="1" applyBorder="1" applyAlignment="1">
      <alignment horizontal="center" vertical="center"/>
    </xf>
    <xf numFmtId="0" fontId="67" fillId="0" borderId="0" xfId="48" applyFont="1" applyBorder="1"/>
    <xf numFmtId="0" fontId="61" fillId="0" borderId="75" xfId="48" applyFont="1" applyBorder="1" applyAlignment="1">
      <alignment horizontal="left" vertical="center"/>
    </xf>
    <xf numFmtId="0" fontId="61" fillId="0" borderId="2" xfId="48" applyFont="1" applyBorder="1" applyAlignment="1">
      <alignment horizontal="left" vertical="center"/>
    </xf>
    <xf numFmtId="0" fontId="61" fillId="0" borderId="75" xfId="48" applyFont="1" applyBorder="1" applyAlignment="1">
      <alignment vertical="center"/>
    </xf>
    <xf numFmtId="0" fontId="61" fillId="0" borderId="2" xfId="48" applyFont="1" applyBorder="1" applyAlignment="1">
      <alignment vertical="center"/>
    </xf>
    <xf numFmtId="0" fontId="59" fillId="0" borderId="8" xfId="48" applyFont="1" applyBorder="1" applyAlignment="1">
      <alignment horizontal="left" vertical="center"/>
    </xf>
    <xf numFmtId="0" fontId="59" fillId="0" borderId="69" xfId="48" applyFont="1" applyBorder="1" applyAlignment="1">
      <alignment horizontal="left" vertical="center"/>
    </xf>
    <xf numFmtId="0" fontId="59" fillId="0" borderId="64" xfId="48" applyFont="1" applyBorder="1" applyAlignment="1">
      <alignment horizontal="left" vertical="center"/>
    </xf>
    <xf numFmtId="0" fontId="59" fillId="0" borderId="35" xfId="48" applyFont="1" applyBorder="1" applyAlignment="1">
      <alignment horizontal="left" vertical="center"/>
    </xf>
    <xf numFmtId="0" fontId="59" fillId="0" borderId="55" xfId="48" applyFont="1" applyBorder="1" applyAlignment="1">
      <alignment horizontal="left" vertical="center"/>
    </xf>
    <xf numFmtId="0" fontId="63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6" fillId="0" borderId="0" xfId="0" applyFont="1" applyBorder="1" applyAlignment="1">
      <alignment horizontal="right"/>
    </xf>
    <xf numFmtId="164" fontId="61" fillId="0" borderId="1" xfId="67" applyNumberFormat="1" applyFont="1" applyBorder="1" applyAlignment="1">
      <alignment horizontal="center" vertical="center"/>
    </xf>
    <xf numFmtId="164" fontId="61" fillId="0" borderId="1" xfId="67" applyNumberFormat="1" applyFont="1" applyBorder="1" applyAlignment="1">
      <alignment vertical="center"/>
    </xf>
    <xf numFmtId="164" fontId="20" fillId="0" borderId="14" xfId="67" applyNumberFormat="1" applyFont="1" applyFill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 wrapText="1"/>
    </xf>
    <xf numFmtId="164" fontId="20" fillId="0" borderId="14" xfId="67" applyNumberFormat="1" applyFont="1" applyBorder="1" applyAlignment="1">
      <alignment vertical="center" wrapText="1"/>
    </xf>
    <xf numFmtId="164" fontId="20" fillId="0" borderId="21" xfId="67" applyNumberFormat="1" applyFont="1" applyBorder="1" applyAlignment="1">
      <alignment horizontal="center" vertical="center" wrapText="1"/>
    </xf>
    <xf numFmtId="164" fontId="20" fillId="0" borderId="21" xfId="67" applyNumberFormat="1" applyFont="1" applyBorder="1" applyAlignment="1">
      <alignment vertical="center" wrapText="1"/>
    </xf>
    <xf numFmtId="164" fontId="20" fillId="0" borderId="76" xfId="67" applyNumberFormat="1" applyFont="1" applyFill="1" applyBorder="1" applyAlignment="1">
      <alignment horizontal="center" vertical="center"/>
    </xf>
    <xf numFmtId="164" fontId="20" fillId="0" borderId="52" xfId="67" applyNumberFormat="1" applyFont="1" applyFill="1" applyBorder="1" applyAlignment="1">
      <alignment horizontal="center" vertical="center"/>
    </xf>
    <xf numFmtId="164" fontId="20" fillId="0" borderId="15" xfId="67" applyNumberFormat="1" applyFont="1" applyBorder="1" applyAlignment="1">
      <alignment vertical="center" wrapText="1"/>
    </xf>
    <xf numFmtId="0" fontId="16" fillId="0" borderId="0" xfId="160" applyNumberFormat="1" applyFont="1" applyFill="1" applyBorder="1" applyAlignment="1">
      <alignment horizontal="left" vertical="center"/>
    </xf>
    <xf numFmtId="14" fontId="16" fillId="0" borderId="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0" fontId="8" fillId="0" borderId="0" xfId="0" applyFont="1" applyFill="1" applyAlignment="1" applyProtection="1">
      <alignment horizontal="center" vertical="center" wrapText="1"/>
    </xf>
    <xf numFmtId="0" fontId="24" fillId="0" borderId="0" xfId="0" applyFont="1" applyFill="1" applyAlignment="1" applyProtection="1">
      <alignment horizontal="center" vertical="center"/>
    </xf>
    <xf numFmtId="164" fontId="20" fillId="0" borderId="0" xfId="160" applyNumberFormat="1" applyFont="1" applyFill="1" applyBorder="1" applyAlignment="1">
      <alignment horizontal="left" vertical="center" wrapText="1"/>
    </xf>
    <xf numFmtId="3" fontId="65" fillId="0" borderId="0" xfId="0" applyNumberFormat="1" applyFont="1" applyBorder="1" applyAlignment="1">
      <alignment horizontal="center" vertical="center" wrapText="1"/>
    </xf>
    <xf numFmtId="3" fontId="65" fillId="0" borderId="0" xfId="0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right"/>
    </xf>
    <xf numFmtId="0" fontId="64" fillId="0" borderId="0" xfId="0" applyFont="1" applyFill="1" applyBorder="1" applyAlignment="1" applyProtection="1">
      <alignment horizontal="center" vertical="center" wrapText="1"/>
      <protection locked="0"/>
    </xf>
    <xf numFmtId="0" fontId="64" fillId="0" borderId="0" xfId="0" applyFont="1" applyFill="1" applyBorder="1" applyAlignment="1" applyProtection="1">
      <alignment horizontal="center" vertical="center"/>
      <protection locked="0"/>
    </xf>
    <xf numFmtId="0" fontId="71" fillId="0" borderId="57" xfId="0" applyFont="1" applyFill="1" applyBorder="1" applyAlignment="1" applyProtection="1">
      <alignment horizontal="center" vertical="center" wrapText="1"/>
    </xf>
    <xf numFmtId="0" fontId="71" fillId="0" borderId="66" xfId="0" applyFont="1" applyFill="1" applyBorder="1" applyAlignment="1" applyProtection="1">
      <alignment horizontal="center" vertical="center" wrapText="1"/>
    </xf>
    <xf numFmtId="0" fontId="71" fillId="0" borderId="67" xfId="0" applyFont="1" applyFill="1" applyBorder="1" applyAlignment="1" applyProtection="1">
      <alignment horizontal="center" vertical="center" wrapText="1"/>
    </xf>
    <xf numFmtId="164" fontId="100" fillId="0" borderId="24" xfId="1" applyNumberFormat="1" applyFont="1" applyFill="1" applyBorder="1" applyAlignment="1" applyProtection="1">
      <alignment horizontal="center" vertical="center"/>
    </xf>
    <xf numFmtId="0" fontId="23" fillId="0" borderId="24" xfId="0" applyFont="1" applyBorder="1" applyAlignment="1">
      <alignment horizontal="right"/>
    </xf>
    <xf numFmtId="0" fontId="8" fillId="0" borderId="0" xfId="171" applyFont="1" applyFill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/>
    </xf>
    <xf numFmtId="0" fontId="103" fillId="0" borderId="69" xfId="171" applyFont="1" applyFill="1" applyBorder="1" applyAlignment="1" applyProtection="1">
      <alignment horizontal="left" vertical="center" indent="1"/>
    </xf>
    <xf numFmtId="0" fontId="103" fillId="0" borderId="56" xfId="171" applyFont="1" applyFill="1" applyBorder="1" applyAlignment="1" applyProtection="1">
      <alignment horizontal="left" vertical="center" indent="1"/>
    </xf>
    <xf numFmtId="0" fontId="16" fillId="0" borderId="7" xfId="2" applyFont="1" applyBorder="1" applyAlignment="1">
      <alignment horizontal="center" vertical="center"/>
    </xf>
    <xf numFmtId="0" fontId="62" fillId="0" borderId="7" xfId="0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62" fillId="0" borderId="8" xfId="0" applyFont="1" applyBorder="1" applyAlignment="1">
      <alignment vertical="center"/>
    </xf>
    <xf numFmtId="0" fontId="16" fillId="0" borderId="8" xfId="2" applyFont="1" applyBorder="1" applyAlignment="1"/>
    <xf numFmtId="0" fontId="62" fillId="0" borderId="8" xfId="0" applyFont="1" applyBorder="1" applyAlignment="1"/>
    <xf numFmtId="0" fontId="8" fillId="0" borderId="0" xfId="0" applyFont="1" applyFill="1" applyAlignment="1">
      <alignment horizontal="center" vertical="center" wrapText="1"/>
    </xf>
    <xf numFmtId="0" fontId="66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5" fillId="0" borderId="0" xfId="174" applyFont="1" applyFill="1" applyBorder="1" applyAlignment="1">
      <alignment horizontal="center" vertical="center" wrapText="1"/>
    </xf>
    <xf numFmtId="0" fontId="110" fillId="0" borderId="0" xfId="174" applyFont="1" applyFill="1" applyBorder="1" applyAlignment="1">
      <alignment horizontal="center" vertical="center" wrapText="1"/>
    </xf>
    <xf numFmtId="0" fontId="107" fillId="0" borderId="0" xfId="173" applyFont="1" applyAlignment="1">
      <alignment horizontal="center" vertical="center" wrapText="1"/>
    </xf>
    <xf numFmtId="0" fontId="107" fillId="0" borderId="0" xfId="173" applyFont="1" applyAlignment="1">
      <alignment horizontal="center" vertical="center"/>
    </xf>
    <xf numFmtId="0" fontId="107" fillId="0" borderId="0" xfId="173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5" fillId="0" borderId="0" xfId="172" applyFont="1" applyAlignment="1">
      <alignment horizontal="center" vertical="center" wrapText="1"/>
    </xf>
    <xf numFmtId="0" fontId="18" fillId="0" borderId="0" xfId="172" applyFont="1" applyBorder="1" applyAlignment="1">
      <alignment horizontal="right"/>
    </xf>
    <xf numFmtId="0" fontId="61" fillId="0" borderId="29" xfId="172" applyFont="1" applyBorder="1" applyAlignment="1">
      <alignment horizontal="center" vertical="center" wrapText="1"/>
    </xf>
    <xf numFmtId="0" fontId="61" fillId="0" borderId="48" xfId="172" applyFont="1" applyBorder="1" applyAlignment="1">
      <alignment horizontal="center" vertical="center" wrapText="1"/>
    </xf>
    <xf numFmtId="0" fontId="61" fillId="0" borderId="66" xfId="172" applyFont="1" applyBorder="1" applyAlignment="1">
      <alignment horizontal="center" vertical="center" wrapText="1"/>
    </xf>
    <xf numFmtId="0" fontId="61" fillId="0" borderId="24" xfId="172" applyFont="1" applyBorder="1" applyAlignment="1">
      <alignment horizontal="center" vertical="center" wrapText="1"/>
    </xf>
    <xf numFmtId="0" fontId="61" fillId="0" borderId="14" xfId="172" applyFont="1" applyBorder="1" applyAlignment="1">
      <alignment horizontal="center" vertical="center" wrapText="1"/>
    </xf>
    <xf numFmtId="0" fontId="61" fillId="0" borderId="15" xfId="172" applyFont="1" applyBorder="1" applyAlignment="1">
      <alignment horizontal="center" vertical="center" wrapText="1"/>
    </xf>
    <xf numFmtId="0" fontId="107" fillId="0" borderId="0" xfId="175" applyFont="1" applyAlignment="1">
      <alignment horizontal="center" vertical="center" wrapText="1"/>
    </xf>
    <xf numFmtId="164" fontId="64" fillId="0" borderId="0" xfId="1" applyNumberFormat="1" applyFont="1" applyFill="1" applyBorder="1" applyAlignment="1" applyProtection="1">
      <alignment horizontal="center" vertical="center" wrapText="1"/>
    </xf>
  </cellXfs>
  <cellStyles count="212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 3" xfId="184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externalLink" Target="externalLinks/externalLink14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externalLink" Target="externalLinks/externalLink12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4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externalLink" Target="externalLinks/externalLink15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yalne/Documents/2017/K&#214;LTS&#201;GVET&#201;S%20TERVEZ&#201;S/2017.%20&#233;vi%20&#246;nkorm&#225;nyzati%20k&#246;lts&#233;gvet&#233;s%20minta/rendelet%20mell&#233;klet%20min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1.sz.mell."/>
      <sheetName val="1.2.sz.mell."/>
      <sheetName val="1.3.sz.mell."/>
      <sheetName val="1.4.sz.mell."/>
      <sheetName val="2.1.sz.mell  "/>
      <sheetName val="2.2.sz.mell  "/>
      <sheetName val="3.sz.mell"/>
      <sheetName val="4. sz.mell "/>
      <sheetName val="5.sz.mell"/>
      <sheetName val="6.sz.mell"/>
      <sheetName val="7.sz.mell."/>
      <sheetName val="8.sz.mell. "/>
      <sheetName val="9.sz.mell."/>
      <sheetName val="9.1.sz.mell"/>
      <sheetName val="9.2.sz.mell"/>
      <sheetName val="10.sz.mell"/>
      <sheetName val="10.1.sz.mell"/>
      <sheetName val="10.2.sz.mell"/>
      <sheetName val="11.sz.mell"/>
      <sheetName val="11.1.sz.mell"/>
      <sheetName val="11.2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 sz.mel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0"/>
  <sheetViews>
    <sheetView view="pageLayout" topLeftCell="A4" zoomScaleNormal="100" workbookViewId="0">
      <selection activeCell="D5" sqref="D5"/>
    </sheetView>
  </sheetViews>
  <sheetFormatPr defaultColWidth="10.6640625" defaultRowHeight="12.75" x14ac:dyDescent="0.2"/>
  <cols>
    <col min="1" max="2" width="8.83203125" style="661" customWidth="1"/>
    <col min="3" max="3" width="73.5" style="634" customWidth="1"/>
    <col min="4" max="256" width="10.6640625" style="634"/>
    <col min="257" max="258" width="8.83203125" style="634" customWidth="1"/>
    <col min="259" max="259" width="73.5" style="634" customWidth="1"/>
    <col min="260" max="512" width="10.6640625" style="634"/>
    <col min="513" max="514" width="8.83203125" style="634" customWidth="1"/>
    <col min="515" max="515" width="73.5" style="634" customWidth="1"/>
    <col min="516" max="768" width="10.6640625" style="634"/>
    <col min="769" max="770" width="8.83203125" style="634" customWidth="1"/>
    <col min="771" max="771" width="73.5" style="634" customWidth="1"/>
    <col min="772" max="1024" width="10.6640625" style="634"/>
    <col min="1025" max="1026" width="8.83203125" style="634" customWidth="1"/>
    <col min="1027" max="1027" width="73.5" style="634" customWidth="1"/>
    <col min="1028" max="1280" width="10.6640625" style="634"/>
    <col min="1281" max="1282" width="8.83203125" style="634" customWidth="1"/>
    <col min="1283" max="1283" width="73.5" style="634" customWidth="1"/>
    <col min="1284" max="1536" width="10.6640625" style="634"/>
    <col min="1537" max="1538" width="8.83203125" style="634" customWidth="1"/>
    <col min="1539" max="1539" width="73.5" style="634" customWidth="1"/>
    <col min="1540" max="1792" width="10.6640625" style="634"/>
    <col min="1793" max="1794" width="8.83203125" style="634" customWidth="1"/>
    <col min="1795" max="1795" width="73.5" style="634" customWidth="1"/>
    <col min="1796" max="2048" width="10.6640625" style="634"/>
    <col min="2049" max="2050" width="8.83203125" style="634" customWidth="1"/>
    <col min="2051" max="2051" width="73.5" style="634" customWidth="1"/>
    <col min="2052" max="2304" width="10.6640625" style="634"/>
    <col min="2305" max="2306" width="8.83203125" style="634" customWidth="1"/>
    <col min="2307" max="2307" width="73.5" style="634" customWidth="1"/>
    <col min="2308" max="2560" width="10.6640625" style="634"/>
    <col min="2561" max="2562" width="8.83203125" style="634" customWidth="1"/>
    <col min="2563" max="2563" width="73.5" style="634" customWidth="1"/>
    <col min="2564" max="2816" width="10.6640625" style="634"/>
    <col min="2817" max="2818" width="8.83203125" style="634" customWidth="1"/>
    <col min="2819" max="2819" width="73.5" style="634" customWidth="1"/>
    <col min="2820" max="3072" width="10.6640625" style="634"/>
    <col min="3073" max="3074" width="8.83203125" style="634" customWidth="1"/>
    <col min="3075" max="3075" width="73.5" style="634" customWidth="1"/>
    <col min="3076" max="3328" width="10.6640625" style="634"/>
    <col min="3329" max="3330" width="8.83203125" style="634" customWidth="1"/>
    <col min="3331" max="3331" width="73.5" style="634" customWidth="1"/>
    <col min="3332" max="3584" width="10.6640625" style="634"/>
    <col min="3585" max="3586" width="8.83203125" style="634" customWidth="1"/>
    <col min="3587" max="3587" width="73.5" style="634" customWidth="1"/>
    <col min="3588" max="3840" width="10.6640625" style="634"/>
    <col min="3841" max="3842" width="8.83203125" style="634" customWidth="1"/>
    <col min="3843" max="3843" width="73.5" style="634" customWidth="1"/>
    <col min="3844" max="4096" width="10.6640625" style="634"/>
    <col min="4097" max="4098" width="8.83203125" style="634" customWidth="1"/>
    <col min="4099" max="4099" width="73.5" style="634" customWidth="1"/>
    <col min="4100" max="4352" width="10.6640625" style="634"/>
    <col min="4353" max="4354" width="8.83203125" style="634" customWidth="1"/>
    <col min="4355" max="4355" width="73.5" style="634" customWidth="1"/>
    <col min="4356" max="4608" width="10.6640625" style="634"/>
    <col min="4609" max="4610" width="8.83203125" style="634" customWidth="1"/>
    <col min="4611" max="4611" width="73.5" style="634" customWidth="1"/>
    <col min="4612" max="4864" width="10.6640625" style="634"/>
    <col min="4865" max="4866" width="8.83203125" style="634" customWidth="1"/>
    <col min="4867" max="4867" width="73.5" style="634" customWidth="1"/>
    <col min="4868" max="5120" width="10.6640625" style="634"/>
    <col min="5121" max="5122" width="8.83203125" style="634" customWidth="1"/>
    <col min="5123" max="5123" width="73.5" style="634" customWidth="1"/>
    <col min="5124" max="5376" width="10.6640625" style="634"/>
    <col min="5377" max="5378" width="8.83203125" style="634" customWidth="1"/>
    <col min="5379" max="5379" width="73.5" style="634" customWidth="1"/>
    <col min="5380" max="5632" width="10.6640625" style="634"/>
    <col min="5633" max="5634" width="8.83203125" style="634" customWidth="1"/>
    <col min="5635" max="5635" width="73.5" style="634" customWidth="1"/>
    <col min="5636" max="5888" width="10.6640625" style="634"/>
    <col min="5889" max="5890" width="8.83203125" style="634" customWidth="1"/>
    <col min="5891" max="5891" width="73.5" style="634" customWidth="1"/>
    <col min="5892" max="6144" width="10.6640625" style="634"/>
    <col min="6145" max="6146" width="8.83203125" style="634" customWidth="1"/>
    <col min="6147" max="6147" width="73.5" style="634" customWidth="1"/>
    <col min="6148" max="6400" width="10.6640625" style="634"/>
    <col min="6401" max="6402" width="8.83203125" style="634" customWidth="1"/>
    <col min="6403" max="6403" width="73.5" style="634" customWidth="1"/>
    <col min="6404" max="6656" width="10.6640625" style="634"/>
    <col min="6657" max="6658" width="8.83203125" style="634" customWidth="1"/>
    <col min="6659" max="6659" width="73.5" style="634" customWidth="1"/>
    <col min="6660" max="6912" width="10.6640625" style="634"/>
    <col min="6913" max="6914" width="8.83203125" style="634" customWidth="1"/>
    <col min="6915" max="6915" width="73.5" style="634" customWidth="1"/>
    <col min="6916" max="7168" width="10.6640625" style="634"/>
    <col min="7169" max="7170" width="8.83203125" style="634" customWidth="1"/>
    <col min="7171" max="7171" width="73.5" style="634" customWidth="1"/>
    <col min="7172" max="7424" width="10.6640625" style="634"/>
    <col min="7425" max="7426" width="8.83203125" style="634" customWidth="1"/>
    <col min="7427" max="7427" width="73.5" style="634" customWidth="1"/>
    <col min="7428" max="7680" width="10.6640625" style="634"/>
    <col min="7681" max="7682" width="8.83203125" style="634" customWidth="1"/>
    <col min="7683" max="7683" width="73.5" style="634" customWidth="1"/>
    <col min="7684" max="7936" width="10.6640625" style="634"/>
    <col min="7937" max="7938" width="8.83203125" style="634" customWidth="1"/>
    <col min="7939" max="7939" width="73.5" style="634" customWidth="1"/>
    <col min="7940" max="8192" width="10.6640625" style="634"/>
    <col min="8193" max="8194" width="8.83203125" style="634" customWidth="1"/>
    <col min="8195" max="8195" width="73.5" style="634" customWidth="1"/>
    <col min="8196" max="8448" width="10.6640625" style="634"/>
    <col min="8449" max="8450" width="8.83203125" style="634" customWidth="1"/>
    <col min="8451" max="8451" width="73.5" style="634" customWidth="1"/>
    <col min="8452" max="8704" width="10.6640625" style="634"/>
    <col min="8705" max="8706" width="8.83203125" style="634" customWidth="1"/>
    <col min="8707" max="8707" width="73.5" style="634" customWidth="1"/>
    <col min="8708" max="8960" width="10.6640625" style="634"/>
    <col min="8961" max="8962" width="8.83203125" style="634" customWidth="1"/>
    <col min="8963" max="8963" width="73.5" style="634" customWidth="1"/>
    <col min="8964" max="9216" width="10.6640625" style="634"/>
    <col min="9217" max="9218" width="8.83203125" style="634" customWidth="1"/>
    <col min="9219" max="9219" width="73.5" style="634" customWidth="1"/>
    <col min="9220" max="9472" width="10.6640625" style="634"/>
    <col min="9473" max="9474" width="8.83203125" style="634" customWidth="1"/>
    <col min="9475" max="9475" width="73.5" style="634" customWidth="1"/>
    <col min="9476" max="9728" width="10.6640625" style="634"/>
    <col min="9729" max="9730" width="8.83203125" style="634" customWidth="1"/>
    <col min="9731" max="9731" width="73.5" style="634" customWidth="1"/>
    <col min="9732" max="9984" width="10.6640625" style="634"/>
    <col min="9985" max="9986" width="8.83203125" style="634" customWidth="1"/>
    <col min="9987" max="9987" width="73.5" style="634" customWidth="1"/>
    <col min="9988" max="10240" width="10.6640625" style="634"/>
    <col min="10241" max="10242" width="8.83203125" style="634" customWidth="1"/>
    <col min="10243" max="10243" width="73.5" style="634" customWidth="1"/>
    <col min="10244" max="10496" width="10.6640625" style="634"/>
    <col min="10497" max="10498" width="8.83203125" style="634" customWidth="1"/>
    <col min="10499" max="10499" width="73.5" style="634" customWidth="1"/>
    <col min="10500" max="10752" width="10.6640625" style="634"/>
    <col min="10753" max="10754" width="8.83203125" style="634" customWidth="1"/>
    <col min="10755" max="10755" width="73.5" style="634" customWidth="1"/>
    <col min="10756" max="11008" width="10.6640625" style="634"/>
    <col min="11009" max="11010" width="8.83203125" style="634" customWidth="1"/>
    <col min="11011" max="11011" width="73.5" style="634" customWidth="1"/>
    <col min="11012" max="11264" width="10.6640625" style="634"/>
    <col min="11265" max="11266" width="8.83203125" style="634" customWidth="1"/>
    <col min="11267" max="11267" width="73.5" style="634" customWidth="1"/>
    <col min="11268" max="11520" width="10.6640625" style="634"/>
    <col min="11521" max="11522" width="8.83203125" style="634" customWidth="1"/>
    <col min="11523" max="11523" width="73.5" style="634" customWidth="1"/>
    <col min="11524" max="11776" width="10.6640625" style="634"/>
    <col min="11777" max="11778" width="8.83203125" style="634" customWidth="1"/>
    <col min="11779" max="11779" width="73.5" style="634" customWidth="1"/>
    <col min="11780" max="12032" width="10.6640625" style="634"/>
    <col min="12033" max="12034" width="8.83203125" style="634" customWidth="1"/>
    <col min="12035" max="12035" width="73.5" style="634" customWidth="1"/>
    <col min="12036" max="12288" width="10.6640625" style="634"/>
    <col min="12289" max="12290" width="8.83203125" style="634" customWidth="1"/>
    <col min="12291" max="12291" width="73.5" style="634" customWidth="1"/>
    <col min="12292" max="12544" width="10.6640625" style="634"/>
    <col min="12545" max="12546" width="8.83203125" style="634" customWidth="1"/>
    <col min="12547" max="12547" width="73.5" style="634" customWidth="1"/>
    <col min="12548" max="12800" width="10.6640625" style="634"/>
    <col min="12801" max="12802" width="8.83203125" style="634" customWidth="1"/>
    <col min="12803" max="12803" width="73.5" style="634" customWidth="1"/>
    <col min="12804" max="13056" width="10.6640625" style="634"/>
    <col min="13057" max="13058" width="8.83203125" style="634" customWidth="1"/>
    <col min="13059" max="13059" width="73.5" style="634" customWidth="1"/>
    <col min="13060" max="13312" width="10.6640625" style="634"/>
    <col min="13313" max="13314" width="8.83203125" style="634" customWidth="1"/>
    <col min="13315" max="13315" width="73.5" style="634" customWidth="1"/>
    <col min="13316" max="13568" width="10.6640625" style="634"/>
    <col min="13569" max="13570" width="8.83203125" style="634" customWidth="1"/>
    <col min="13571" max="13571" width="73.5" style="634" customWidth="1"/>
    <col min="13572" max="13824" width="10.6640625" style="634"/>
    <col min="13825" max="13826" width="8.83203125" style="634" customWidth="1"/>
    <col min="13827" max="13827" width="73.5" style="634" customWidth="1"/>
    <col min="13828" max="14080" width="10.6640625" style="634"/>
    <col min="14081" max="14082" width="8.83203125" style="634" customWidth="1"/>
    <col min="14083" max="14083" width="73.5" style="634" customWidth="1"/>
    <col min="14084" max="14336" width="10.6640625" style="634"/>
    <col min="14337" max="14338" width="8.83203125" style="634" customWidth="1"/>
    <col min="14339" max="14339" width="73.5" style="634" customWidth="1"/>
    <col min="14340" max="14592" width="10.6640625" style="634"/>
    <col min="14593" max="14594" width="8.83203125" style="634" customWidth="1"/>
    <col min="14595" max="14595" width="73.5" style="634" customWidth="1"/>
    <col min="14596" max="14848" width="10.6640625" style="634"/>
    <col min="14849" max="14850" width="8.83203125" style="634" customWidth="1"/>
    <col min="14851" max="14851" width="73.5" style="634" customWidth="1"/>
    <col min="14852" max="15104" width="10.6640625" style="634"/>
    <col min="15105" max="15106" width="8.83203125" style="634" customWidth="1"/>
    <col min="15107" max="15107" width="73.5" style="634" customWidth="1"/>
    <col min="15108" max="15360" width="10.6640625" style="634"/>
    <col min="15361" max="15362" width="8.83203125" style="634" customWidth="1"/>
    <col min="15363" max="15363" width="73.5" style="634" customWidth="1"/>
    <col min="15364" max="15616" width="10.6640625" style="634"/>
    <col min="15617" max="15618" width="8.83203125" style="634" customWidth="1"/>
    <col min="15619" max="15619" width="73.5" style="634" customWidth="1"/>
    <col min="15620" max="15872" width="10.6640625" style="634"/>
    <col min="15873" max="15874" width="8.83203125" style="634" customWidth="1"/>
    <col min="15875" max="15875" width="73.5" style="634" customWidth="1"/>
    <col min="15876" max="16128" width="10.6640625" style="634"/>
    <col min="16129" max="16130" width="8.83203125" style="634" customWidth="1"/>
    <col min="16131" max="16131" width="73.5" style="634" customWidth="1"/>
    <col min="16132" max="16384" width="10.6640625" style="634"/>
  </cols>
  <sheetData>
    <row r="1" spans="1:3" x14ac:dyDescent="0.2">
      <c r="A1" s="1213" t="s">
        <v>648</v>
      </c>
      <c r="B1" s="1214"/>
      <c r="C1" s="1215"/>
    </row>
    <row r="2" spans="1:3" ht="41.25" customHeight="1" x14ac:dyDescent="0.2">
      <c r="A2" s="1216"/>
      <c r="B2" s="1217"/>
      <c r="C2" s="1218"/>
    </row>
    <row r="4" spans="1:3" s="662" customFormat="1" ht="31.5" x14ac:dyDescent="0.2">
      <c r="A4" s="675" t="s">
        <v>643</v>
      </c>
      <c r="B4" s="676" t="s">
        <v>644</v>
      </c>
      <c r="C4" s="677" t="s">
        <v>645</v>
      </c>
    </row>
    <row r="5" spans="1:3" s="635" customFormat="1" ht="24" customHeight="1" x14ac:dyDescent="0.2">
      <c r="A5" s="672" t="s">
        <v>646</v>
      </c>
      <c r="B5" s="673"/>
      <c r="C5" s="674" t="s">
        <v>384</v>
      </c>
    </row>
    <row r="6" spans="1:3" s="635" customFormat="1" ht="24" customHeight="1" x14ac:dyDescent="0.2">
      <c r="A6" s="665" t="s">
        <v>647</v>
      </c>
      <c r="B6" s="666"/>
      <c r="C6" s="667" t="s">
        <v>649</v>
      </c>
    </row>
    <row r="7" spans="1:3" s="635" customFormat="1" ht="24" customHeight="1" x14ac:dyDescent="0.2">
      <c r="A7" s="665"/>
      <c r="B7" s="666" t="s">
        <v>10</v>
      </c>
      <c r="C7" s="668" t="s">
        <v>403</v>
      </c>
    </row>
    <row r="8" spans="1:3" s="635" customFormat="1" ht="24" customHeight="1" x14ac:dyDescent="0.2">
      <c r="A8" s="665" t="s">
        <v>391</v>
      </c>
      <c r="B8" s="666"/>
      <c r="C8" s="667" t="s">
        <v>650</v>
      </c>
    </row>
    <row r="9" spans="1:3" s="635" customFormat="1" ht="24" customHeight="1" x14ac:dyDescent="0.2">
      <c r="A9" s="669"/>
      <c r="B9" s="670" t="s">
        <v>10</v>
      </c>
      <c r="C9" s="671" t="s">
        <v>434</v>
      </c>
    </row>
    <row r="10" spans="1:3" s="635" customFormat="1" ht="19.5" customHeight="1" x14ac:dyDescent="0.2">
      <c r="A10" s="663"/>
      <c r="B10" s="663"/>
      <c r="C10" s="664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9"/>
  <sheetViews>
    <sheetView view="pageLayout" zoomScaleNormal="100" workbookViewId="0">
      <selection activeCell="I17" sqref="I17"/>
    </sheetView>
  </sheetViews>
  <sheetFormatPr defaultRowHeight="12.75" x14ac:dyDescent="0.2"/>
  <cols>
    <col min="1" max="1" width="34.83203125" style="251" customWidth="1"/>
    <col min="2" max="6" width="16.5" style="251" customWidth="1"/>
    <col min="7" max="7" width="13.83203125" style="251" customWidth="1"/>
    <col min="8" max="257" width="9.33203125" style="251"/>
    <col min="258" max="258" width="34.83203125" style="251" customWidth="1"/>
    <col min="259" max="262" width="16.5" style="251" customWidth="1"/>
    <col min="263" max="263" width="13.83203125" style="251" customWidth="1"/>
    <col min="264" max="513" width="9.33203125" style="251"/>
    <col min="514" max="514" width="34.83203125" style="251" customWidth="1"/>
    <col min="515" max="518" width="16.5" style="251" customWidth="1"/>
    <col min="519" max="519" width="13.83203125" style="251" customWidth="1"/>
    <col min="520" max="769" width="9.33203125" style="251"/>
    <col min="770" max="770" width="34.83203125" style="251" customWidth="1"/>
    <col min="771" max="774" width="16.5" style="251" customWidth="1"/>
    <col min="775" max="775" width="13.83203125" style="251" customWidth="1"/>
    <col min="776" max="1025" width="9.33203125" style="251"/>
    <col min="1026" max="1026" width="34.83203125" style="251" customWidth="1"/>
    <col min="1027" max="1030" width="16.5" style="251" customWidth="1"/>
    <col min="1031" max="1031" width="13.83203125" style="251" customWidth="1"/>
    <col min="1032" max="1281" width="9.33203125" style="251"/>
    <col min="1282" max="1282" width="34.83203125" style="251" customWidth="1"/>
    <col min="1283" max="1286" width="16.5" style="251" customWidth="1"/>
    <col min="1287" max="1287" width="13.83203125" style="251" customWidth="1"/>
    <col min="1288" max="1537" width="9.33203125" style="251"/>
    <col min="1538" max="1538" width="34.83203125" style="251" customWidth="1"/>
    <col min="1539" max="1542" width="16.5" style="251" customWidth="1"/>
    <col min="1543" max="1543" width="13.83203125" style="251" customWidth="1"/>
    <col min="1544" max="1793" width="9.33203125" style="251"/>
    <col min="1794" max="1794" width="34.83203125" style="251" customWidth="1"/>
    <col min="1795" max="1798" width="16.5" style="251" customWidth="1"/>
    <col min="1799" max="1799" width="13.83203125" style="251" customWidth="1"/>
    <col min="1800" max="2049" width="9.33203125" style="251"/>
    <col min="2050" max="2050" width="34.83203125" style="251" customWidth="1"/>
    <col min="2051" max="2054" width="16.5" style="251" customWidth="1"/>
    <col min="2055" max="2055" width="13.83203125" style="251" customWidth="1"/>
    <col min="2056" max="2305" width="9.33203125" style="251"/>
    <col min="2306" max="2306" width="34.83203125" style="251" customWidth="1"/>
    <col min="2307" max="2310" width="16.5" style="251" customWidth="1"/>
    <col min="2311" max="2311" width="13.83203125" style="251" customWidth="1"/>
    <col min="2312" max="2561" width="9.33203125" style="251"/>
    <col min="2562" max="2562" width="34.83203125" style="251" customWidth="1"/>
    <col min="2563" max="2566" width="16.5" style="251" customWidth="1"/>
    <col min="2567" max="2567" width="13.83203125" style="251" customWidth="1"/>
    <col min="2568" max="2817" width="9.33203125" style="251"/>
    <col min="2818" max="2818" width="34.83203125" style="251" customWidth="1"/>
    <col min="2819" max="2822" width="16.5" style="251" customWidth="1"/>
    <col min="2823" max="2823" width="13.83203125" style="251" customWidth="1"/>
    <col min="2824" max="3073" width="9.33203125" style="251"/>
    <col min="3074" max="3074" width="34.83203125" style="251" customWidth="1"/>
    <col min="3075" max="3078" width="16.5" style="251" customWidth="1"/>
    <col min="3079" max="3079" width="13.83203125" style="251" customWidth="1"/>
    <col min="3080" max="3329" width="9.33203125" style="251"/>
    <col min="3330" max="3330" width="34.83203125" style="251" customWidth="1"/>
    <col min="3331" max="3334" width="16.5" style="251" customWidth="1"/>
    <col min="3335" max="3335" width="13.83203125" style="251" customWidth="1"/>
    <col min="3336" max="3585" width="9.33203125" style="251"/>
    <col min="3586" max="3586" width="34.83203125" style="251" customWidth="1"/>
    <col min="3587" max="3590" width="16.5" style="251" customWidth="1"/>
    <col min="3591" max="3591" width="13.83203125" style="251" customWidth="1"/>
    <col min="3592" max="3841" width="9.33203125" style="251"/>
    <col min="3842" max="3842" width="34.83203125" style="251" customWidth="1"/>
    <col min="3843" max="3846" width="16.5" style="251" customWidth="1"/>
    <col min="3847" max="3847" width="13.83203125" style="251" customWidth="1"/>
    <col min="3848" max="4097" width="9.33203125" style="251"/>
    <col min="4098" max="4098" width="34.83203125" style="251" customWidth="1"/>
    <col min="4099" max="4102" width="16.5" style="251" customWidth="1"/>
    <col min="4103" max="4103" width="13.83203125" style="251" customWidth="1"/>
    <col min="4104" max="4353" width="9.33203125" style="251"/>
    <col min="4354" max="4354" width="34.83203125" style="251" customWidth="1"/>
    <col min="4355" max="4358" width="16.5" style="251" customWidth="1"/>
    <col min="4359" max="4359" width="13.83203125" style="251" customWidth="1"/>
    <col min="4360" max="4609" width="9.33203125" style="251"/>
    <col min="4610" max="4610" width="34.83203125" style="251" customWidth="1"/>
    <col min="4611" max="4614" width="16.5" style="251" customWidth="1"/>
    <col min="4615" max="4615" width="13.83203125" style="251" customWidth="1"/>
    <col min="4616" max="4865" width="9.33203125" style="251"/>
    <col min="4866" max="4866" width="34.83203125" style="251" customWidth="1"/>
    <col min="4867" max="4870" width="16.5" style="251" customWidth="1"/>
    <col min="4871" max="4871" width="13.83203125" style="251" customWidth="1"/>
    <col min="4872" max="5121" width="9.33203125" style="251"/>
    <col min="5122" max="5122" width="34.83203125" style="251" customWidth="1"/>
    <col min="5123" max="5126" width="16.5" style="251" customWidth="1"/>
    <col min="5127" max="5127" width="13.83203125" style="251" customWidth="1"/>
    <col min="5128" max="5377" width="9.33203125" style="251"/>
    <col min="5378" max="5378" width="34.83203125" style="251" customWidth="1"/>
    <col min="5379" max="5382" width="16.5" style="251" customWidth="1"/>
    <col min="5383" max="5383" width="13.83203125" style="251" customWidth="1"/>
    <col min="5384" max="5633" width="9.33203125" style="251"/>
    <col min="5634" max="5634" width="34.83203125" style="251" customWidth="1"/>
    <col min="5635" max="5638" width="16.5" style="251" customWidth="1"/>
    <col min="5639" max="5639" width="13.83203125" style="251" customWidth="1"/>
    <col min="5640" max="5889" width="9.33203125" style="251"/>
    <col min="5890" max="5890" width="34.83203125" style="251" customWidth="1"/>
    <col min="5891" max="5894" width="16.5" style="251" customWidth="1"/>
    <col min="5895" max="5895" width="13.83203125" style="251" customWidth="1"/>
    <col min="5896" max="6145" width="9.33203125" style="251"/>
    <col min="6146" max="6146" width="34.83203125" style="251" customWidth="1"/>
    <col min="6147" max="6150" width="16.5" style="251" customWidth="1"/>
    <col min="6151" max="6151" width="13.83203125" style="251" customWidth="1"/>
    <col min="6152" max="6401" width="9.33203125" style="251"/>
    <col min="6402" max="6402" width="34.83203125" style="251" customWidth="1"/>
    <col min="6403" max="6406" width="16.5" style="251" customWidth="1"/>
    <col min="6407" max="6407" width="13.83203125" style="251" customWidth="1"/>
    <col min="6408" max="6657" width="9.33203125" style="251"/>
    <col min="6658" max="6658" width="34.83203125" style="251" customWidth="1"/>
    <col min="6659" max="6662" width="16.5" style="251" customWidth="1"/>
    <col min="6663" max="6663" width="13.83203125" style="251" customWidth="1"/>
    <col min="6664" max="6913" width="9.33203125" style="251"/>
    <col min="6914" max="6914" width="34.83203125" style="251" customWidth="1"/>
    <col min="6915" max="6918" width="16.5" style="251" customWidth="1"/>
    <col min="6919" max="6919" width="13.83203125" style="251" customWidth="1"/>
    <col min="6920" max="7169" width="9.33203125" style="251"/>
    <col min="7170" max="7170" width="34.83203125" style="251" customWidth="1"/>
    <col min="7171" max="7174" width="16.5" style="251" customWidth="1"/>
    <col min="7175" max="7175" width="13.83203125" style="251" customWidth="1"/>
    <col min="7176" max="7425" width="9.33203125" style="251"/>
    <col min="7426" max="7426" width="34.83203125" style="251" customWidth="1"/>
    <col min="7427" max="7430" width="16.5" style="251" customWidth="1"/>
    <col min="7431" max="7431" width="13.83203125" style="251" customWidth="1"/>
    <col min="7432" max="7681" width="9.33203125" style="251"/>
    <col min="7682" max="7682" width="34.83203125" style="251" customWidth="1"/>
    <col min="7683" max="7686" width="16.5" style="251" customWidth="1"/>
    <col min="7687" max="7687" width="13.83203125" style="251" customWidth="1"/>
    <col min="7688" max="7937" width="9.33203125" style="251"/>
    <col min="7938" max="7938" width="34.83203125" style="251" customWidth="1"/>
    <col min="7939" max="7942" width="16.5" style="251" customWidth="1"/>
    <col min="7943" max="7943" width="13.83203125" style="251" customWidth="1"/>
    <col min="7944" max="8193" width="9.33203125" style="251"/>
    <col min="8194" max="8194" width="34.83203125" style="251" customWidth="1"/>
    <col min="8195" max="8198" width="16.5" style="251" customWidth="1"/>
    <col min="8199" max="8199" width="13.83203125" style="251" customWidth="1"/>
    <col min="8200" max="8449" width="9.33203125" style="251"/>
    <col min="8450" max="8450" width="34.83203125" style="251" customWidth="1"/>
    <col min="8451" max="8454" width="16.5" style="251" customWidth="1"/>
    <col min="8455" max="8455" width="13.83203125" style="251" customWidth="1"/>
    <col min="8456" max="8705" width="9.33203125" style="251"/>
    <col min="8706" max="8706" width="34.83203125" style="251" customWidth="1"/>
    <col min="8707" max="8710" width="16.5" style="251" customWidth="1"/>
    <col min="8711" max="8711" width="13.83203125" style="251" customWidth="1"/>
    <col min="8712" max="8961" width="9.33203125" style="251"/>
    <col min="8962" max="8962" width="34.83203125" style="251" customWidth="1"/>
    <col min="8963" max="8966" width="16.5" style="251" customWidth="1"/>
    <col min="8967" max="8967" width="13.83203125" style="251" customWidth="1"/>
    <col min="8968" max="9217" width="9.33203125" style="251"/>
    <col min="9218" max="9218" width="34.83203125" style="251" customWidth="1"/>
    <col min="9219" max="9222" width="16.5" style="251" customWidth="1"/>
    <col min="9223" max="9223" width="13.83203125" style="251" customWidth="1"/>
    <col min="9224" max="9473" width="9.33203125" style="251"/>
    <col min="9474" max="9474" width="34.83203125" style="251" customWidth="1"/>
    <col min="9475" max="9478" width="16.5" style="251" customWidth="1"/>
    <col min="9479" max="9479" width="13.83203125" style="251" customWidth="1"/>
    <col min="9480" max="9729" width="9.33203125" style="251"/>
    <col min="9730" max="9730" width="34.83203125" style="251" customWidth="1"/>
    <col min="9731" max="9734" width="16.5" style="251" customWidth="1"/>
    <col min="9735" max="9735" width="13.83203125" style="251" customWidth="1"/>
    <col min="9736" max="9985" width="9.33203125" style="251"/>
    <col min="9986" max="9986" width="34.83203125" style="251" customWidth="1"/>
    <col min="9987" max="9990" width="16.5" style="251" customWidth="1"/>
    <col min="9991" max="9991" width="13.83203125" style="251" customWidth="1"/>
    <col min="9992" max="10241" width="9.33203125" style="251"/>
    <col min="10242" max="10242" width="34.83203125" style="251" customWidth="1"/>
    <col min="10243" max="10246" width="16.5" style="251" customWidth="1"/>
    <col min="10247" max="10247" width="13.83203125" style="251" customWidth="1"/>
    <col min="10248" max="10497" width="9.33203125" style="251"/>
    <col min="10498" max="10498" width="34.83203125" style="251" customWidth="1"/>
    <col min="10499" max="10502" width="16.5" style="251" customWidth="1"/>
    <col min="10503" max="10503" width="13.83203125" style="251" customWidth="1"/>
    <col min="10504" max="10753" width="9.33203125" style="251"/>
    <col min="10754" max="10754" width="34.83203125" style="251" customWidth="1"/>
    <col min="10755" max="10758" width="16.5" style="251" customWidth="1"/>
    <col min="10759" max="10759" width="13.83203125" style="251" customWidth="1"/>
    <col min="10760" max="11009" width="9.33203125" style="251"/>
    <col min="11010" max="11010" width="34.83203125" style="251" customWidth="1"/>
    <col min="11011" max="11014" width="16.5" style="251" customWidth="1"/>
    <col min="11015" max="11015" width="13.83203125" style="251" customWidth="1"/>
    <col min="11016" max="11265" width="9.33203125" style="251"/>
    <col min="11266" max="11266" width="34.83203125" style="251" customWidth="1"/>
    <col min="11267" max="11270" width="16.5" style="251" customWidth="1"/>
    <col min="11271" max="11271" width="13.83203125" style="251" customWidth="1"/>
    <col min="11272" max="11521" width="9.33203125" style="251"/>
    <col min="11522" max="11522" width="34.83203125" style="251" customWidth="1"/>
    <col min="11523" max="11526" width="16.5" style="251" customWidth="1"/>
    <col min="11527" max="11527" width="13.83203125" style="251" customWidth="1"/>
    <col min="11528" max="11777" width="9.33203125" style="251"/>
    <col min="11778" max="11778" width="34.83203125" style="251" customWidth="1"/>
    <col min="11779" max="11782" width="16.5" style="251" customWidth="1"/>
    <col min="11783" max="11783" width="13.83203125" style="251" customWidth="1"/>
    <col min="11784" max="12033" width="9.33203125" style="251"/>
    <col min="12034" max="12034" width="34.83203125" style="251" customWidth="1"/>
    <col min="12035" max="12038" width="16.5" style="251" customWidth="1"/>
    <col min="12039" max="12039" width="13.83203125" style="251" customWidth="1"/>
    <col min="12040" max="12289" width="9.33203125" style="251"/>
    <col min="12290" max="12290" width="34.83203125" style="251" customWidth="1"/>
    <col min="12291" max="12294" width="16.5" style="251" customWidth="1"/>
    <col min="12295" max="12295" width="13.83203125" style="251" customWidth="1"/>
    <col min="12296" max="12545" width="9.33203125" style="251"/>
    <col min="12546" max="12546" width="34.83203125" style="251" customWidth="1"/>
    <col min="12547" max="12550" width="16.5" style="251" customWidth="1"/>
    <col min="12551" max="12551" width="13.83203125" style="251" customWidth="1"/>
    <col min="12552" max="12801" width="9.33203125" style="251"/>
    <col min="12802" max="12802" width="34.83203125" style="251" customWidth="1"/>
    <col min="12803" max="12806" width="16.5" style="251" customWidth="1"/>
    <col min="12807" max="12807" width="13.83203125" style="251" customWidth="1"/>
    <col min="12808" max="13057" width="9.33203125" style="251"/>
    <col min="13058" max="13058" width="34.83203125" style="251" customWidth="1"/>
    <col min="13059" max="13062" width="16.5" style="251" customWidth="1"/>
    <col min="13063" max="13063" width="13.83203125" style="251" customWidth="1"/>
    <col min="13064" max="13313" width="9.33203125" style="251"/>
    <col min="13314" max="13314" width="34.83203125" style="251" customWidth="1"/>
    <col min="13315" max="13318" width="16.5" style="251" customWidth="1"/>
    <col min="13319" max="13319" width="13.83203125" style="251" customWidth="1"/>
    <col min="13320" max="13569" width="9.33203125" style="251"/>
    <col min="13570" max="13570" width="34.83203125" style="251" customWidth="1"/>
    <col min="13571" max="13574" width="16.5" style="251" customWidth="1"/>
    <col min="13575" max="13575" width="13.83203125" style="251" customWidth="1"/>
    <col min="13576" max="13825" width="9.33203125" style="251"/>
    <col min="13826" max="13826" width="34.83203125" style="251" customWidth="1"/>
    <col min="13827" max="13830" width="16.5" style="251" customWidth="1"/>
    <col min="13831" max="13831" width="13.83203125" style="251" customWidth="1"/>
    <col min="13832" max="14081" width="9.33203125" style="251"/>
    <col min="14082" max="14082" width="34.83203125" style="251" customWidth="1"/>
    <col min="14083" max="14086" width="16.5" style="251" customWidth="1"/>
    <col min="14087" max="14087" width="13.83203125" style="251" customWidth="1"/>
    <col min="14088" max="14337" width="9.33203125" style="251"/>
    <col min="14338" max="14338" width="34.83203125" style="251" customWidth="1"/>
    <col min="14339" max="14342" width="16.5" style="251" customWidth="1"/>
    <col min="14343" max="14343" width="13.83203125" style="251" customWidth="1"/>
    <col min="14344" max="14593" width="9.33203125" style="251"/>
    <col min="14594" max="14594" width="34.83203125" style="251" customWidth="1"/>
    <col min="14595" max="14598" width="16.5" style="251" customWidth="1"/>
    <col min="14599" max="14599" width="13.83203125" style="251" customWidth="1"/>
    <col min="14600" max="14849" width="9.33203125" style="251"/>
    <col min="14850" max="14850" width="34.83203125" style="251" customWidth="1"/>
    <col min="14851" max="14854" width="16.5" style="251" customWidth="1"/>
    <col min="14855" max="14855" width="13.83203125" style="251" customWidth="1"/>
    <col min="14856" max="15105" width="9.33203125" style="251"/>
    <col min="15106" max="15106" width="34.83203125" style="251" customWidth="1"/>
    <col min="15107" max="15110" width="16.5" style="251" customWidth="1"/>
    <col min="15111" max="15111" width="13.83203125" style="251" customWidth="1"/>
    <col min="15112" max="15361" width="9.33203125" style="251"/>
    <col min="15362" max="15362" width="34.83203125" style="251" customWidth="1"/>
    <col min="15363" max="15366" width="16.5" style="251" customWidth="1"/>
    <col min="15367" max="15367" width="13.83203125" style="251" customWidth="1"/>
    <col min="15368" max="15617" width="9.33203125" style="251"/>
    <col min="15618" max="15618" width="34.83203125" style="251" customWidth="1"/>
    <col min="15619" max="15622" width="16.5" style="251" customWidth="1"/>
    <col min="15623" max="15623" width="13.83203125" style="251" customWidth="1"/>
    <col min="15624" max="15873" width="9.33203125" style="251"/>
    <col min="15874" max="15874" width="34.83203125" style="251" customWidth="1"/>
    <col min="15875" max="15878" width="16.5" style="251" customWidth="1"/>
    <col min="15879" max="15879" width="13.83203125" style="251" customWidth="1"/>
    <col min="15880" max="16129" width="9.33203125" style="251"/>
    <col min="16130" max="16130" width="34.83203125" style="251" customWidth="1"/>
    <col min="16131" max="16134" width="16.5" style="251" customWidth="1"/>
    <col min="16135" max="16135" width="13.83203125" style="251" customWidth="1"/>
    <col min="16136" max="16384" width="9.33203125" style="251"/>
  </cols>
  <sheetData>
    <row r="1" spans="1:11" ht="39.75" customHeight="1" x14ac:dyDescent="0.2">
      <c r="A1" s="1296" t="s">
        <v>455</v>
      </c>
      <c r="B1" s="1296"/>
      <c r="C1" s="1296"/>
      <c r="D1" s="1296"/>
      <c r="E1" s="1296"/>
      <c r="F1" s="1296"/>
      <c r="G1" s="250"/>
    </row>
    <row r="2" spans="1:11" ht="16.5" customHeight="1" x14ac:dyDescent="0.25">
      <c r="A2" s="252"/>
      <c r="B2" s="1297"/>
      <c r="C2" s="1297"/>
      <c r="D2" s="253"/>
      <c r="E2" s="253"/>
      <c r="F2" s="253"/>
      <c r="G2" s="253"/>
    </row>
    <row r="3" spans="1:11" ht="15.75" customHeight="1" x14ac:dyDescent="0.25">
      <c r="A3" s="254" t="s">
        <v>435</v>
      </c>
      <c r="B3" s="1298" t="s">
        <v>611</v>
      </c>
      <c r="C3" s="1298"/>
      <c r="D3" s="1298"/>
      <c r="E3" s="1298"/>
      <c r="F3" s="1298"/>
      <c r="G3" s="257"/>
      <c r="H3" s="258"/>
      <c r="I3" s="258"/>
      <c r="J3" s="258"/>
      <c r="K3" s="258"/>
    </row>
    <row r="4" spans="1:11" ht="15" customHeight="1" x14ac:dyDescent="0.2">
      <c r="A4" s="254" t="s">
        <v>436</v>
      </c>
      <c r="B4" s="1298" t="s">
        <v>612</v>
      </c>
      <c r="C4" s="1298"/>
      <c r="D4" s="1298"/>
      <c r="E4" s="1298"/>
      <c r="F4" s="1298"/>
      <c r="G4" s="259"/>
      <c r="H4" s="258"/>
      <c r="I4" s="258"/>
      <c r="J4" s="258"/>
      <c r="K4" s="258"/>
    </row>
    <row r="5" spans="1:11" ht="15.75" x14ac:dyDescent="0.2">
      <c r="A5" s="254" t="s">
        <v>617</v>
      </c>
      <c r="B5" s="1294">
        <v>322750000</v>
      </c>
      <c r="C5" s="1294"/>
      <c r="D5" s="607"/>
      <c r="E5" s="605"/>
      <c r="F5" s="256"/>
      <c r="G5" s="260"/>
      <c r="H5" s="258"/>
      <c r="I5" s="258"/>
      <c r="J5" s="258"/>
      <c r="K5" s="258"/>
    </row>
    <row r="6" spans="1:11" ht="15.75" customHeight="1" x14ac:dyDescent="0.2">
      <c r="A6" s="254" t="s">
        <v>616</v>
      </c>
      <c r="B6" s="1294" t="s">
        <v>618</v>
      </c>
      <c r="C6" s="1294"/>
      <c r="D6" s="1294"/>
      <c r="E6" s="318">
        <f>B5-E7</f>
        <v>266923820</v>
      </c>
      <c r="F6" s="256" t="s">
        <v>395</v>
      </c>
      <c r="G6" s="260"/>
      <c r="H6" s="258"/>
      <c r="I6" s="258"/>
      <c r="J6" s="258"/>
      <c r="K6" s="258"/>
    </row>
    <row r="7" spans="1:11" ht="15.75" x14ac:dyDescent="0.2">
      <c r="A7" s="254"/>
      <c r="B7" s="1294" t="s">
        <v>384</v>
      </c>
      <c r="C7" s="1294"/>
      <c r="D7" s="1294"/>
      <c r="E7" s="318">
        <v>55826180</v>
      </c>
      <c r="F7" s="256" t="s">
        <v>395</v>
      </c>
      <c r="G7" s="260"/>
      <c r="H7" s="258"/>
      <c r="I7" s="258"/>
      <c r="J7" s="258"/>
      <c r="K7" s="258"/>
    </row>
    <row r="8" spans="1:11" ht="15.75" x14ac:dyDescent="0.2">
      <c r="A8" s="254" t="s">
        <v>437</v>
      </c>
      <c r="B8" s="1295">
        <v>1</v>
      </c>
      <c r="C8" s="1295"/>
      <c r="D8" s="261"/>
      <c r="E8" s="604"/>
      <c r="F8" s="256"/>
      <c r="G8" s="262"/>
      <c r="H8" s="258"/>
      <c r="I8" s="258"/>
      <c r="J8" s="258"/>
      <c r="K8" s="258"/>
    </row>
    <row r="9" spans="1:11" ht="15.75" x14ac:dyDescent="0.2">
      <c r="A9" s="254" t="s">
        <v>438</v>
      </c>
      <c r="B9" s="1293">
        <v>42736</v>
      </c>
      <c r="C9" s="1292"/>
      <c r="D9" s="263"/>
      <c r="E9" s="606"/>
      <c r="F9" s="256"/>
      <c r="G9" s="260"/>
      <c r="H9" s="258"/>
      <c r="I9" s="258"/>
      <c r="J9" s="258"/>
      <c r="K9" s="258"/>
    </row>
    <row r="10" spans="1:11" ht="15.75" x14ac:dyDescent="0.2">
      <c r="A10" s="254" t="s">
        <v>439</v>
      </c>
      <c r="B10" s="1293">
        <v>43830</v>
      </c>
      <c r="C10" s="1292"/>
      <c r="D10" s="263"/>
      <c r="E10" s="606"/>
      <c r="F10" s="256"/>
      <c r="G10" s="260"/>
      <c r="H10" s="258"/>
      <c r="I10" s="258"/>
      <c r="J10" s="258"/>
      <c r="K10" s="258"/>
    </row>
    <row r="11" spans="1:11" x14ac:dyDescent="0.2">
      <c r="A11" s="264"/>
      <c r="B11" s="265"/>
      <c r="C11" s="265"/>
      <c r="D11" s="265"/>
      <c r="E11" s="265"/>
      <c r="F11" s="266" t="s">
        <v>423</v>
      </c>
      <c r="G11" s="260"/>
      <c r="H11" s="258"/>
      <c r="I11" s="258"/>
      <c r="J11" s="258"/>
      <c r="K11" s="258"/>
    </row>
    <row r="12" spans="1:11" ht="38.25" x14ac:dyDescent="0.2">
      <c r="A12" s="267" t="s">
        <v>267</v>
      </c>
      <c r="B12" s="268" t="s">
        <v>440</v>
      </c>
      <c r="C12" s="269" t="s">
        <v>441</v>
      </c>
      <c r="D12" s="270" t="s">
        <v>442</v>
      </c>
      <c r="E12" s="270" t="s">
        <v>613</v>
      </c>
      <c r="F12" s="271" t="s">
        <v>408</v>
      </c>
      <c r="G12" s="260"/>
      <c r="H12" s="258"/>
      <c r="I12" s="258"/>
      <c r="J12" s="258"/>
      <c r="K12" s="258"/>
    </row>
    <row r="13" spans="1:11" x14ac:dyDescent="0.2">
      <c r="A13" s="272" t="s">
        <v>443</v>
      </c>
      <c r="B13" s="273">
        <f>SUM(B15:B20)</f>
        <v>2857500</v>
      </c>
      <c r="C13" s="274">
        <f>SUM(C15:C20)</f>
        <v>52968680</v>
      </c>
      <c r="D13" s="274"/>
      <c r="E13" s="274"/>
      <c r="F13" s="275">
        <f>SUM(B13:C13)</f>
        <v>55826180</v>
      </c>
      <c r="G13" s="260"/>
      <c r="H13" s="258"/>
      <c r="I13" s="258"/>
      <c r="J13" s="258"/>
      <c r="K13" s="258"/>
    </row>
    <row r="14" spans="1:11" x14ac:dyDescent="0.2">
      <c r="A14" s="276" t="s">
        <v>444</v>
      </c>
      <c r="B14" s="277"/>
      <c r="C14" s="277"/>
      <c r="D14" s="277"/>
      <c r="E14" s="277"/>
      <c r="F14" s="278"/>
      <c r="G14" s="260"/>
      <c r="H14" s="258"/>
      <c r="I14" s="258"/>
      <c r="J14" s="258"/>
      <c r="K14" s="258"/>
    </row>
    <row r="15" spans="1:11" x14ac:dyDescent="0.2">
      <c r="A15" s="279" t="s">
        <v>430</v>
      </c>
      <c r="B15" s="280"/>
      <c r="C15" s="280"/>
      <c r="D15" s="281"/>
      <c r="E15" s="281"/>
      <c r="F15" s="282">
        <f>SUM(B15:E15)</f>
        <v>0</v>
      </c>
      <c r="G15" s="283"/>
      <c r="H15" s="258"/>
      <c r="I15" s="258"/>
      <c r="J15" s="258"/>
      <c r="K15" s="258"/>
    </row>
    <row r="16" spans="1:11" ht="15" customHeight="1" x14ac:dyDescent="0.2">
      <c r="A16" s="284" t="s">
        <v>445</v>
      </c>
      <c r="B16" s="285"/>
      <c r="C16" s="285">
        <v>55826180</v>
      </c>
      <c r="D16" s="286"/>
      <c r="E16" s="286"/>
      <c r="F16" s="282">
        <f t="shared" ref="F16:F20" si="0">SUM(B16:E16)</f>
        <v>55826180</v>
      </c>
      <c r="G16" s="259"/>
      <c r="H16" s="258"/>
      <c r="I16" s="258"/>
      <c r="J16" s="258"/>
      <c r="K16" s="258"/>
    </row>
    <row r="17" spans="1:11" ht="25.5" x14ac:dyDescent="0.2">
      <c r="A17" s="284" t="s">
        <v>614</v>
      </c>
      <c r="B17" s="285">
        <v>2857500</v>
      </c>
      <c r="C17" s="285">
        <v>-2857500</v>
      </c>
      <c r="D17" s="286"/>
      <c r="E17" s="286"/>
      <c r="F17" s="282">
        <f t="shared" si="0"/>
        <v>0</v>
      </c>
      <c r="G17" s="260"/>
      <c r="H17" s="258"/>
      <c r="I17" s="258"/>
      <c r="J17" s="258"/>
      <c r="K17" s="258"/>
    </row>
    <row r="18" spans="1:11" ht="25.5" x14ac:dyDescent="0.2">
      <c r="A18" s="284" t="s">
        <v>615</v>
      </c>
      <c r="B18" s="285"/>
      <c r="C18" s="285"/>
      <c r="D18" s="286"/>
      <c r="E18" s="286"/>
      <c r="F18" s="282">
        <f t="shared" si="0"/>
        <v>0</v>
      </c>
      <c r="G18" s="260"/>
      <c r="H18" s="258"/>
      <c r="I18" s="258"/>
      <c r="J18" s="258"/>
      <c r="K18" s="258"/>
    </row>
    <row r="19" spans="1:11" x14ac:dyDescent="0.2">
      <c r="A19" s="284" t="s">
        <v>446</v>
      </c>
      <c r="B19" s="285"/>
      <c r="C19" s="285"/>
      <c r="D19" s="286"/>
      <c r="E19" s="286"/>
      <c r="F19" s="282">
        <f t="shared" si="0"/>
        <v>0</v>
      </c>
      <c r="G19" s="260"/>
      <c r="H19" s="258"/>
      <c r="I19" s="258"/>
      <c r="J19" s="258"/>
      <c r="K19" s="258"/>
    </row>
    <row r="20" spans="1:11" x14ac:dyDescent="0.2">
      <c r="A20" s="288" t="s">
        <v>447</v>
      </c>
      <c r="B20" s="289"/>
      <c r="C20" s="289"/>
      <c r="D20" s="290"/>
      <c r="E20" s="290"/>
      <c r="F20" s="282">
        <f t="shared" si="0"/>
        <v>0</v>
      </c>
      <c r="G20" s="260"/>
      <c r="H20" s="258"/>
      <c r="I20" s="258"/>
      <c r="J20" s="258"/>
      <c r="K20" s="258"/>
    </row>
    <row r="21" spans="1:11" x14ac:dyDescent="0.2">
      <c r="A21" s="827"/>
      <c r="B21" s="291"/>
      <c r="C21" s="291"/>
      <c r="D21" s="291"/>
      <c r="E21" s="291"/>
      <c r="F21" s="828"/>
      <c r="G21" s="260"/>
      <c r="H21" s="258"/>
      <c r="I21" s="258"/>
      <c r="J21" s="258"/>
      <c r="K21" s="258"/>
    </row>
    <row r="22" spans="1:11" x14ac:dyDescent="0.2">
      <c r="A22" s="292" t="s">
        <v>448</v>
      </c>
      <c r="B22" s="293">
        <f>SUM(B24:B29)</f>
        <v>2857500</v>
      </c>
      <c r="C22" s="293">
        <f>SUM(C24:C29)</f>
        <v>35822337</v>
      </c>
      <c r="D22" s="293">
        <f t="shared" ref="D22:E22" si="1">SUM(D24:D29)</f>
        <v>8696669</v>
      </c>
      <c r="E22" s="293">
        <f t="shared" si="1"/>
        <v>8449674</v>
      </c>
      <c r="F22" s="829">
        <f>SUM(F24:F29)</f>
        <v>55826180</v>
      </c>
      <c r="G22" s="260"/>
      <c r="H22" s="258"/>
      <c r="I22" s="258"/>
      <c r="J22" s="258"/>
      <c r="K22" s="258"/>
    </row>
    <row r="23" spans="1:11" x14ac:dyDescent="0.2">
      <c r="A23" s="276" t="s">
        <v>444</v>
      </c>
      <c r="B23" s="277"/>
      <c r="C23" s="277"/>
      <c r="D23" s="277"/>
      <c r="E23" s="277"/>
      <c r="F23" s="278"/>
      <c r="G23" s="260"/>
      <c r="H23" s="258"/>
      <c r="I23" s="258"/>
      <c r="J23" s="258"/>
      <c r="K23" s="258"/>
    </row>
    <row r="24" spans="1:11" x14ac:dyDescent="0.2">
      <c r="A24" s="284" t="s">
        <v>449</v>
      </c>
      <c r="B24" s="294"/>
      <c r="C24" s="294">
        <v>2840025</v>
      </c>
      <c r="D24" s="294">
        <v>2840025</v>
      </c>
      <c r="E24" s="294">
        <v>2840025</v>
      </c>
      <c r="F24" s="287">
        <f>SUM(B24:E24)</f>
        <v>8520075</v>
      </c>
      <c r="G24" s="260"/>
      <c r="H24" s="258"/>
      <c r="I24" s="258"/>
      <c r="J24" s="258"/>
      <c r="K24" s="258"/>
    </row>
    <row r="25" spans="1:11" ht="25.5" x14ac:dyDescent="0.2">
      <c r="A25" s="284" t="s">
        <v>206</v>
      </c>
      <c r="B25" s="294"/>
      <c r="C25" s="294">
        <v>712800</v>
      </c>
      <c r="D25" s="294">
        <v>712800</v>
      </c>
      <c r="E25" s="294">
        <v>712800</v>
      </c>
      <c r="F25" s="287">
        <f t="shared" ref="F25:F29" si="2">SUM(B25:E25)</f>
        <v>2138400</v>
      </c>
      <c r="G25" s="296"/>
      <c r="H25" s="258"/>
      <c r="I25" s="258"/>
      <c r="J25" s="258"/>
      <c r="K25" s="258"/>
    </row>
    <row r="26" spans="1:11" x14ac:dyDescent="0.2">
      <c r="A26" s="284" t="s">
        <v>450</v>
      </c>
      <c r="B26" s="294">
        <v>2857500</v>
      </c>
      <c r="C26" s="294">
        <f>28291512+2857500</f>
        <v>31149012</v>
      </c>
      <c r="D26" s="295">
        <v>5143844</v>
      </c>
      <c r="E26" s="295">
        <v>4896849</v>
      </c>
      <c r="F26" s="287">
        <f t="shared" si="2"/>
        <v>44047205</v>
      </c>
      <c r="G26" s="297"/>
      <c r="H26" s="258"/>
      <c r="I26" s="258"/>
      <c r="J26" s="258"/>
      <c r="K26" s="258"/>
    </row>
    <row r="27" spans="1:11" ht="13.5" x14ac:dyDescent="0.25">
      <c r="A27" s="284" t="s">
        <v>451</v>
      </c>
      <c r="B27" s="294"/>
      <c r="C27" s="294">
        <v>1120500</v>
      </c>
      <c r="D27" s="295"/>
      <c r="E27" s="295"/>
      <c r="F27" s="287">
        <f t="shared" si="2"/>
        <v>1120500</v>
      </c>
      <c r="G27" s="257"/>
      <c r="H27" s="258"/>
      <c r="I27" s="258"/>
      <c r="J27" s="258"/>
      <c r="K27" s="258"/>
    </row>
    <row r="28" spans="1:11" x14ac:dyDescent="0.2">
      <c r="A28" s="284" t="s">
        <v>452</v>
      </c>
      <c r="B28" s="294"/>
      <c r="C28" s="294"/>
      <c r="D28" s="295"/>
      <c r="E28" s="295"/>
      <c r="F28" s="287">
        <f t="shared" si="2"/>
        <v>0</v>
      </c>
      <c r="G28" s="259"/>
      <c r="H28" s="258"/>
      <c r="I28" s="258"/>
      <c r="J28" s="258"/>
      <c r="K28" s="258"/>
    </row>
    <row r="29" spans="1:11" x14ac:dyDescent="0.2">
      <c r="A29" s="288" t="s">
        <v>235</v>
      </c>
      <c r="B29" s="298"/>
      <c r="C29" s="298"/>
      <c r="D29" s="299"/>
      <c r="E29" s="299"/>
      <c r="F29" s="287">
        <f t="shared" si="2"/>
        <v>0</v>
      </c>
      <c r="G29" s="260"/>
      <c r="H29" s="258"/>
      <c r="I29" s="258"/>
      <c r="J29" s="258"/>
      <c r="K29" s="258"/>
    </row>
    <row r="30" spans="1:11" ht="27" x14ac:dyDescent="0.2">
      <c r="A30" s="608" t="s">
        <v>453</v>
      </c>
      <c r="B30" s="300">
        <f>SUM(B15:B17)</f>
        <v>2857500</v>
      </c>
      <c r="C30" s="300">
        <f t="shared" ref="C30:F30" si="3">SUM(C15:C17)</f>
        <v>52968680</v>
      </c>
      <c r="D30" s="300">
        <f t="shared" si="3"/>
        <v>0</v>
      </c>
      <c r="E30" s="300">
        <f t="shared" si="3"/>
        <v>0</v>
      </c>
      <c r="F30" s="830">
        <f t="shared" si="3"/>
        <v>55826180</v>
      </c>
      <c r="G30" s="262"/>
      <c r="H30" s="258"/>
      <c r="I30" s="258"/>
      <c r="J30" s="258"/>
      <c r="K30" s="258"/>
    </row>
    <row r="31" spans="1:11" ht="27" x14ac:dyDescent="0.2">
      <c r="A31" s="608" t="s">
        <v>454</v>
      </c>
      <c r="B31" s="300">
        <f>SUM(B18)</f>
        <v>0</v>
      </c>
      <c r="C31" s="300">
        <f>SUM(C18)</f>
        <v>0</v>
      </c>
      <c r="D31" s="301"/>
      <c r="E31" s="301"/>
      <c r="F31" s="302">
        <f>SUM(B31:C31)</f>
        <v>0</v>
      </c>
      <c r="G31" s="260"/>
      <c r="H31" s="258"/>
      <c r="I31" s="258"/>
      <c r="J31" s="258"/>
      <c r="K31" s="258"/>
    </row>
    <row r="32" spans="1:11" ht="15" x14ac:dyDescent="0.2">
      <c r="A32" s="303"/>
      <c r="B32" s="304"/>
      <c r="C32" s="304"/>
      <c r="D32" s="304"/>
      <c r="E32" s="304"/>
      <c r="F32" s="305"/>
      <c r="G32" s="260"/>
      <c r="H32" s="258"/>
      <c r="I32" s="258"/>
      <c r="J32" s="258"/>
      <c r="K32" s="258"/>
    </row>
    <row r="33" spans="1:11" x14ac:dyDescent="0.2">
      <c r="A33" s="254"/>
      <c r="B33" s="1294"/>
      <c r="C33" s="1294"/>
      <c r="D33" s="1294"/>
      <c r="E33" s="1294"/>
      <c r="F33" s="1294"/>
      <c r="G33" s="260"/>
      <c r="H33" s="258"/>
      <c r="I33" s="258"/>
      <c r="J33" s="258"/>
      <c r="K33" s="258"/>
    </row>
    <row r="34" spans="1:11" ht="15.75" x14ac:dyDescent="0.2">
      <c r="A34" s="254"/>
      <c r="B34" s="1294"/>
      <c r="C34" s="1294"/>
      <c r="D34" s="255"/>
      <c r="E34" s="605"/>
      <c r="F34" s="306"/>
      <c r="G34" s="260"/>
      <c r="H34" s="258"/>
      <c r="I34" s="258"/>
      <c r="J34" s="258"/>
      <c r="K34" s="258"/>
    </row>
    <row r="35" spans="1:11" ht="15.75" x14ac:dyDescent="0.2">
      <c r="A35" s="254"/>
      <c r="B35" s="1294"/>
      <c r="C35" s="1294"/>
      <c r="D35" s="255"/>
      <c r="E35" s="605"/>
      <c r="F35" s="306"/>
      <c r="G35" s="260"/>
      <c r="H35" s="258"/>
      <c r="I35" s="258"/>
      <c r="J35" s="258"/>
      <c r="K35" s="258"/>
    </row>
    <row r="36" spans="1:11" ht="15.75" x14ac:dyDescent="0.2">
      <c r="A36" s="254"/>
      <c r="B36" s="1295"/>
      <c r="C36" s="1295"/>
      <c r="D36" s="261"/>
      <c r="E36" s="604"/>
      <c r="F36" s="306"/>
      <c r="G36" s="260"/>
      <c r="H36" s="258"/>
      <c r="I36" s="258"/>
      <c r="J36" s="258"/>
      <c r="K36" s="258"/>
    </row>
    <row r="37" spans="1:11" ht="15.75" x14ac:dyDescent="0.2">
      <c r="A37" s="254"/>
      <c r="B37" s="1292"/>
      <c r="C37" s="1292"/>
      <c r="D37" s="263"/>
      <c r="E37" s="606"/>
      <c r="F37" s="306"/>
      <c r="G37" s="283"/>
      <c r="H37" s="258"/>
      <c r="I37" s="258"/>
      <c r="J37" s="258"/>
      <c r="K37" s="258"/>
    </row>
    <row r="38" spans="1:11" ht="15.75" x14ac:dyDescent="0.2">
      <c r="A38" s="254"/>
      <c r="B38" s="1292"/>
      <c r="C38" s="1292"/>
      <c r="D38" s="263"/>
      <c r="E38" s="606"/>
      <c r="F38" s="306"/>
      <c r="G38" s="259"/>
      <c r="H38" s="258"/>
      <c r="I38" s="258"/>
      <c r="J38" s="258"/>
      <c r="K38" s="258"/>
    </row>
    <row r="39" spans="1:11" x14ac:dyDescent="0.2">
      <c r="A39" s="265"/>
      <c r="B39" s="265"/>
      <c r="C39" s="265"/>
      <c r="D39" s="265"/>
      <c r="E39" s="265"/>
      <c r="F39" s="307"/>
      <c r="G39" s="260"/>
      <c r="H39" s="258"/>
      <c r="I39" s="258"/>
      <c r="J39" s="258"/>
      <c r="K39" s="258"/>
    </row>
    <row r="40" spans="1:11" x14ac:dyDescent="0.2">
      <c r="A40" s="308"/>
      <c r="B40" s="309"/>
      <c r="C40" s="308"/>
      <c r="D40" s="308"/>
      <c r="E40" s="308"/>
      <c r="F40" s="308"/>
      <c r="G40" s="260"/>
      <c r="H40" s="258"/>
      <c r="I40" s="258"/>
      <c r="J40" s="258"/>
      <c r="K40" s="258"/>
    </row>
    <row r="41" spans="1:11" x14ac:dyDescent="0.2">
      <c r="A41" s="309"/>
      <c r="B41" s="310"/>
      <c r="C41" s="310"/>
      <c r="D41" s="310"/>
      <c r="E41" s="310"/>
      <c r="F41" s="310"/>
      <c r="G41" s="260"/>
      <c r="H41" s="258"/>
      <c r="I41" s="258"/>
      <c r="J41" s="258"/>
      <c r="K41" s="258"/>
    </row>
    <row r="42" spans="1:11" x14ac:dyDescent="0.2">
      <c r="A42" s="311"/>
      <c r="B42" s="311"/>
      <c r="C42" s="311"/>
      <c r="D42" s="311"/>
      <c r="E42" s="311"/>
      <c r="F42" s="311"/>
      <c r="G42" s="260"/>
      <c r="H42" s="258"/>
      <c r="I42" s="258"/>
      <c r="J42" s="258"/>
      <c r="K42" s="258"/>
    </row>
    <row r="43" spans="1:11" x14ac:dyDescent="0.2">
      <c r="A43" s="255"/>
      <c r="B43" s="312"/>
      <c r="C43" s="312"/>
      <c r="D43" s="312"/>
      <c r="E43" s="312"/>
      <c r="F43" s="312"/>
      <c r="G43" s="260"/>
      <c r="H43" s="258"/>
      <c r="I43" s="258"/>
      <c r="J43" s="258"/>
      <c r="K43" s="258"/>
    </row>
    <row r="44" spans="1:11" x14ac:dyDescent="0.2">
      <c r="A44" s="255"/>
      <c r="B44" s="312"/>
      <c r="C44" s="312"/>
      <c r="D44" s="312"/>
      <c r="E44" s="312"/>
      <c r="F44" s="312"/>
      <c r="G44" s="260"/>
      <c r="H44" s="258"/>
      <c r="I44" s="258"/>
      <c r="J44" s="258"/>
      <c r="K44" s="258"/>
    </row>
    <row r="45" spans="1:11" x14ac:dyDescent="0.2">
      <c r="A45" s="255"/>
      <c r="B45" s="312"/>
      <c r="C45" s="312"/>
      <c r="D45" s="312"/>
      <c r="E45" s="312"/>
      <c r="F45" s="312"/>
      <c r="G45" s="260"/>
      <c r="H45" s="258"/>
      <c r="I45" s="258"/>
      <c r="J45" s="258"/>
      <c r="K45" s="258"/>
    </row>
    <row r="46" spans="1:11" x14ac:dyDescent="0.2">
      <c r="A46" s="255"/>
      <c r="B46" s="312"/>
      <c r="C46" s="312"/>
      <c r="D46" s="312"/>
      <c r="E46" s="312"/>
      <c r="F46" s="312"/>
      <c r="G46" s="260"/>
      <c r="H46" s="258"/>
      <c r="I46" s="258"/>
      <c r="J46" s="258"/>
      <c r="K46" s="258"/>
    </row>
    <row r="47" spans="1:11" x14ac:dyDescent="0.2">
      <c r="A47" s="255"/>
      <c r="B47" s="312"/>
      <c r="C47" s="312"/>
      <c r="D47" s="312"/>
      <c r="E47" s="312"/>
      <c r="F47" s="312"/>
      <c r="G47" s="296"/>
      <c r="H47" s="258"/>
      <c r="I47" s="258"/>
      <c r="J47" s="258"/>
      <c r="K47" s="258"/>
    </row>
    <row r="48" spans="1:11" ht="15.75" x14ac:dyDescent="0.2">
      <c r="A48" s="255"/>
      <c r="B48" s="312"/>
      <c r="C48" s="312"/>
      <c r="D48" s="312"/>
      <c r="E48" s="312"/>
      <c r="F48" s="312"/>
      <c r="G48" s="313"/>
      <c r="H48" s="258"/>
      <c r="I48" s="258"/>
      <c r="J48" s="258"/>
      <c r="K48" s="258"/>
    </row>
    <row r="49" spans="1:11" x14ac:dyDescent="0.2">
      <c r="A49" s="255"/>
      <c r="B49" s="312"/>
      <c r="C49" s="312"/>
      <c r="D49" s="312"/>
      <c r="E49" s="312"/>
      <c r="F49" s="312"/>
      <c r="G49" s="296"/>
      <c r="H49" s="258"/>
      <c r="I49" s="258"/>
      <c r="J49" s="258"/>
      <c r="K49" s="258"/>
    </row>
    <row r="50" spans="1:11" x14ac:dyDescent="0.2">
      <c r="A50" s="309"/>
      <c r="B50" s="314"/>
      <c r="C50" s="314"/>
      <c r="D50" s="314"/>
      <c r="E50" s="314"/>
      <c r="F50" s="314"/>
      <c r="G50" s="315"/>
      <c r="H50" s="258"/>
      <c r="I50" s="258"/>
      <c r="J50" s="316"/>
      <c r="K50" s="258"/>
    </row>
    <row r="51" spans="1:11" x14ac:dyDescent="0.2">
      <c r="A51" s="311"/>
      <c r="B51" s="311"/>
      <c r="C51" s="311"/>
      <c r="D51" s="311"/>
      <c r="E51" s="311"/>
      <c r="F51" s="311"/>
      <c r="G51" s="317"/>
      <c r="H51" s="258"/>
      <c r="I51" s="258"/>
      <c r="J51" s="258"/>
      <c r="K51" s="258"/>
    </row>
    <row r="52" spans="1:11" x14ac:dyDescent="0.2">
      <c r="A52" s="255"/>
      <c r="B52" s="318"/>
      <c r="C52" s="318"/>
      <c r="D52" s="318"/>
      <c r="E52" s="318"/>
      <c r="F52" s="312"/>
      <c r="G52" s="317"/>
      <c r="H52" s="258"/>
      <c r="I52" s="258"/>
      <c r="J52" s="258"/>
      <c r="K52" s="258"/>
    </row>
    <row r="53" spans="1:11" x14ac:dyDescent="0.2">
      <c r="A53" s="255"/>
      <c r="B53" s="318"/>
      <c r="C53" s="318"/>
      <c r="D53" s="318"/>
      <c r="E53" s="318"/>
      <c r="F53" s="312"/>
      <c r="G53" s="319"/>
      <c r="H53" s="258"/>
      <c r="I53" s="258"/>
      <c r="J53" s="258"/>
      <c r="K53" s="258"/>
    </row>
    <row r="54" spans="1:11" x14ac:dyDescent="0.2">
      <c r="A54" s="255"/>
      <c r="B54" s="318"/>
      <c r="C54" s="318"/>
      <c r="D54" s="318"/>
      <c r="E54" s="318"/>
      <c r="F54" s="312"/>
      <c r="G54" s="258"/>
      <c r="H54" s="258"/>
      <c r="I54" s="258"/>
      <c r="J54" s="258"/>
      <c r="K54" s="258"/>
    </row>
    <row r="55" spans="1:11" x14ac:dyDescent="0.2">
      <c r="A55" s="255"/>
      <c r="B55" s="318"/>
      <c r="C55" s="318"/>
      <c r="D55" s="318"/>
      <c r="E55" s="318"/>
      <c r="F55" s="312"/>
    </row>
    <row r="56" spans="1:11" x14ac:dyDescent="0.2">
      <c r="A56" s="255"/>
      <c r="B56" s="318"/>
      <c r="C56" s="318"/>
      <c r="D56" s="318"/>
      <c r="E56" s="318"/>
      <c r="F56" s="312"/>
    </row>
    <row r="57" spans="1:11" x14ac:dyDescent="0.2">
      <c r="A57" s="255"/>
      <c r="B57" s="318"/>
      <c r="C57" s="318"/>
      <c r="D57" s="318"/>
      <c r="E57" s="318"/>
      <c r="F57" s="312"/>
    </row>
    <row r="58" spans="1:11" ht="13.5" x14ac:dyDescent="0.2">
      <c r="A58" s="320"/>
      <c r="B58" s="321"/>
      <c r="C58" s="321"/>
      <c r="D58" s="321"/>
      <c r="E58" s="321"/>
      <c r="F58" s="322"/>
    </row>
    <row r="59" spans="1:11" ht="13.5" x14ac:dyDescent="0.2">
      <c r="A59" s="320"/>
      <c r="B59" s="321"/>
      <c r="C59" s="321"/>
      <c r="D59" s="321"/>
      <c r="E59" s="321"/>
      <c r="F59" s="322"/>
    </row>
  </sheetData>
  <mergeCells count="16">
    <mergeCell ref="B8:C8"/>
    <mergeCell ref="A1:F1"/>
    <mergeCell ref="B2:C2"/>
    <mergeCell ref="B5:C5"/>
    <mergeCell ref="B3:F3"/>
    <mergeCell ref="B4:F4"/>
    <mergeCell ref="B6:D6"/>
    <mergeCell ref="B7:D7"/>
    <mergeCell ref="B37:C37"/>
    <mergeCell ref="B38:C38"/>
    <mergeCell ref="B9:C9"/>
    <mergeCell ref="B10:C10"/>
    <mergeCell ref="B33:F33"/>
    <mergeCell ref="B34:C34"/>
    <mergeCell ref="B35:C35"/>
    <mergeCell ref="B36:C36"/>
  </mergeCells>
  <conditionalFormatting sqref="G29:G36 B36:F36 B46:G46 G39:G45 F53:G53 G5:G14 B14:F14 G17:G23 B24:G24 F25:F29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 2/2017.(III.01.)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15"/>
  <sheetViews>
    <sheetView view="pageLayout" zoomScaleNormal="106" zoomScaleSheetLayoutView="100" workbookViewId="0">
      <selection activeCell="J8" sqref="J8"/>
    </sheetView>
  </sheetViews>
  <sheetFormatPr defaultColWidth="9.33203125" defaultRowHeight="15.75" x14ac:dyDescent="0.25"/>
  <cols>
    <col min="1" max="1" width="6.33203125" style="95" customWidth="1"/>
    <col min="2" max="2" width="70.83203125" style="95" customWidth="1"/>
    <col min="3" max="3" width="12.33203125" style="95" customWidth="1"/>
    <col min="4" max="4" width="16.83203125" style="95" customWidth="1"/>
    <col min="5" max="5" width="15" style="95" customWidth="1"/>
    <col min="6" max="6" width="17.6640625" style="96" customWidth="1"/>
    <col min="7" max="7" width="11.83203125" style="1" customWidth="1"/>
    <col min="8" max="15" width="9.33203125" style="1"/>
    <col min="16" max="16" width="20.33203125" style="1" customWidth="1"/>
    <col min="17" max="16384" width="9.33203125" style="1"/>
  </cols>
  <sheetData>
    <row r="1" spans="1:7" ht="51" customHeight="1" x14ac:dyDescent="0.25">
      <c r="A1" s="1225" t="s">
        <v>639</v>
      </c>
      <c r="B1" s="1226"/>
      <c r="C1" s="1226"/>
      <c r="D1" s="1226"/>
      <c r="E1" s="1226"/>
      <c r="F1" s="1226"/>
    </row>
    <row r="2" spans="1:7" ht="15.95" customHeight="1" x14ac:dyDescent="0.25">
      <c r="A2" s="1224" t="s">
        <v>0</v>
      </c>
      <c r="B2" s="1224"/>
      <c r="C2" s="1224"/>
      <c r="D2" s="1224"/>
      <c r="E2" s="1224"/>
      <c r="F2" s="1224"/>
    </row>
    <row r="3" spans="1:7" ht="15.95" customHeight="1" x14ac:dyDescent="0.25">
      <c r="A3" s="1223"/>
      <c r="B3" s="1223"/>
      <c r="C3" s="2"/>
      <c r="D3" s="1034"/>
      <c r="E3" s="1034"/>
      <c r="F3" s="3" t="s">
        <v>1</v>
      </c>
    </row>
    <row r="4" spans="1:7" ht="38.1" customHeight="1" x14ac:dyDescent="0.25">
      <c r="A4" s="4" t="s">
        <v>2</v>
      </c>
      <c r="B4" s="5" t="s">
        <v>3</v>
      </c>
      <c r="C4" s="5" t="s">
        <v>4</v>
      </c>
      <c r="D4" s="1057" t="s">
        <v>481</v>
      </c>
      <c r="E4" s="1057" t="s">
        <v>482</v>
      </c>
      <c r="F4" s="6" t="s">
        <v>5</v>
      </c>
    </row>
    <row r="5" spans="1:7" s="7" customFormat="1" ht="12" customHeight="1" x14ac:dyDescent="0.2">
      <c r="A5" s="4" t="s">
        <v>6</v>
      </c>
      <c r="B5" s="5" t="s">
        <v>7</v>
      </c>
      <c r="C5" s="5" t="s">
        <v>8</v>
      </c>
      <c r="D5" s="1057" t="s">
        <v>9</v>
      </c>
      <c r="E5" s="1057" t="s">
        <v>269</v>
      </c>
      <c r="F5" s="6" t="s">
        <v>483</v>
      </c>
    </row>
    <row r="6" spans="1:7" s="12" customFormat="1" ht="15.75" customHeight="1" x14ac:dyDescent="0.2">
      <c r="A6" s="8" t="s">
        <v>10</v>
      </c>
      <c r="B6" s="9" t="s">
        <v>11</v>
      </c>
      <c r="C6" s="10" t="s">
        <v>12</v>
      </c>
      <c r="D6" s="1087">
        <v>250951560</v>
      </c>
      <c r="E6" s="1087"/>
      <c r="F6" s="11">
        <f>250002616+948944</f>
        <v>250951560</v>
      </c>
    </row>
    <row r="7" spans="1:7" s="12" customFormat="1" ht="15.75" customHeight="1" x14ac:dyDescent="0.2">
      <c r="A7" s="13" t="s">
        <v>13</v>
      </c>
      <c r="B7" s="14" t="s">
        <v>14</v>
      </c>
      <c r="C7" s="15" t="s">
        <v>15</v>
      </c>
      <c r="D7" s="1064">
        <v>242687617</v>
      </c>
      <c r="E7" s="1064"/>
      <c r="F7" s="16">
        <v>242687617</v>
      </c>
    </row>
    <row r="8" spans="1:7" s="12" customFormat="1" ht="24" customHeight="1" x14ac:dyDescent="0.2">
      <c r="A8" s="13" t="s">
        <v>16</v>
      </c>
      <c r="B8" s="14" t="s">
        <v>17</v>
      </c>
      <c r="C8" s="15" t="s">
        <v>18</v>
      </c>
      <c r="D8" s="1064">
        <v>326754354</v>
      </c>
      <c r="E8" s="1064"/>
      <c r="F8" s="16">
        <v>326754354</v>
      </c>
    </row>
    <row r="9" spans="1:7" s="12" customFormat="1" ht="15.75" customHeight="1" x14ac:dyDescent="0.2">
      <c r="A9" s="13" t="s">
        <v>19</v>
      </c>
      <c r="B9" s="14" t="s">
        <v>20</v>
      </c>
      <c r="C9" s="15" t="s">
        <v>21</v>
      </c>
      <c r="D9" s="1064">
        <v>26773920</v>
      </c>
      <c r="E9" s="1064"/>
      <c r="F9" s="16">
        <v>26773920</v>
      </c>
    </row>
    <row r="10" spans="1:7" s="12" customFormat="1" ht="15.75" customHeight="1" x14ac:dyDescent="0.2">
      <c r="A10" s="8" t="s">
        <v>22</v>
      </c>
      <c r="B10" s="14" t="s">
        <v>23</v>
      </c>
      <c r="C10" s="15" t="s">
        <v>24</v>
      </c>
      <c r="D10" s="1064"/>
      <c r="E10" s="1064"/>
      <c r="F10" s="16"/>
    </row>
    <row r="11" spans="1:7" s="12" customFormat="1" ht="15.75" customHeight="1" x14ac:dyDescent="0.2">
      <c r="A11" s="13" t="s">
        <v>25</v>
      </c>
      <c r="B11" s="14" t="s">
        <v>26</v>
      </c>
      <c r="C11" s="15" t="s">
        <v>27</v>
      </c>
      <c r="D11" s="1064"/>
      <c r="E11" s="1064"/>
      <c r="F11" s="16"/>
    </row>
    <row r="12" spans="1:7" s="12" customFormat="1" ht="15.75" customHeight="1" x14ac:dyDescent="0.2">
      <c r="A12" s="17" t="s">
        <v>28</v>
      </c>
      <c r="B12" s="18" t="s">
        <v>29</v>
      </c>
      <c r="C12" s="19" t="s">
        <v>30</v>
      </c>
      <c r="D12" s="1089">
        <f t="shared" ref="D12:E12" si="0">+D6+D7+D8+D9+D10+D11</f>
        <v>847167451</v>
      </c>
      <c r="E12" s="1091">
        <f t="shared" si="0"/>
        <v>0</v>
      </c>
      <c r="F12" s="1090">
        <f>+F6+F7+F8+F9+F10+F11</f>
        <v>847167451</v>
      </c>
    </row>
    <row r="13" spans="1:7" s="12" customFormat="1" ht="15.75" customHeight="1" x14ac:dyDescent="0.2">
      <c r="A13" s="13" t="s">
        <v>31</v>
      </c>
      <c r="B13" s="14" t="s">
        <v>32</v>
      </c>
      <c r="C13" s="15" t="s">
        <v>33</v>
      </c>
      <c r="D13" s="1064"/>
      <c r="E13" s="1064"/>
      <c r="F13" s="16"/>
    </row>
    <row r="14" spans="1:7" s="12" customFormat="1" ht="15.75" customHeight="1" x14ac:dyDescent="0.2">
      <c r="A14" s="8" t="s">
        <v>34</v>
      </c>
      <c r="B14" s="14" t="s">
        <v>35</v>
      </c>
      <c r="C14" s="15" t="s">
        <v>36</v>
      </c>
      <c r="D14" s="1092">
        <f t="shared" ref="D14:E14" si="1">SUM(D15:D21)</f>
        <v>39208485</v>
      </c>
      <c r="E14" s="1062">
        <f t="shared" si="1"/>
        <v>70875180</v>
      </c>
      <c r="F14" s="1093">
        <f>SUM(F15:F21)</f>
        <v>110083665</v>
      </c>
    </row>
    <row r="15" spans="1:7" s="12" customFormat="1" ht="24" customHeight="1" x14ac:dyDescent="0.2">
      <c r="A15" s="13" t="s">
        <v>37</v>
      </c>
      <c r="B15" s="20" t="s">
        <v>38</v>
      </c>
      <c r="C15" s="15" t="s">
        <v>36</v>
      </c>
      <c r="D15" s="1064"/>
      <c r="E15" s="1064"/>
      <c r="F15" s="588"/>
    </row>
    <row r="16" spans="1:7" s="12" customFormat="1" ht="24.75" customHeight="1" x14ac:dyDescent="0.2">
      <c r="A16" s="13" t="s">
        <v>39</v>
      </c>
      <c r="B16" s="21" t="s">
        <v>40</v>
      </c>
      <c r="C16" s="15" t="s">
        <v>36</v>
      </c>
      <c r="D16" s="1064"/>
      <c r="E16" s="1064">
        <v>55826180</v>
      </c>
      <c r="F16" s="588">
        <f>'8.sz.mell. '!F13</f>
        <v>55826180</v>
      </c>
      <c r="G16" s="609"/>
    </row>
    <row r="17" spans="1:6" s="12" customFormat="1" ht="15.75" customHeight="1" x14ac:dyDescent="0.2">
      <c r="A17" s="8" t="s">
        <v>41</v>
      </c>
      <c r="B17" s="21" t="s">
        <v>42</v>
      </c>
      <c r="C17" s="15" t="s">
        <v>36</v>
      </c>
      <c r="D17" s="1064"/>
      <c r="E17" s="1064"/>
      <c r="F17" s="588"/>
    </row>
    <row r="18" spans="1:6" s="12" customFormat="1" ht="19.5" customHeight="1" x14ac:dyDescent="0.2">
      <c r="A18" s="13" t="s">
        <v>43</v>
      </c>
      <c r="B18" s="21" t="s">
        <v>44</v>
      </c>
      <c r="C18" s="15" t="s">
        <v>36</v>
      </c>
      <c r="D18" s="1064"/>
      <c r="E18" s="1064">
        <v>15049000</v>
      </c>
      <c r="F18" s="552">
        <f>13321000+1728000</f>
        <v>15049000</v>
      </c>
    </row>
    <row r="19" spans="1:6" s="12" customFormat="1" ht="19.5" customHeight="1" x14ac:dyDescent="0.2">
      <c r="A19" s="13" t="s">
        <v>45</v>
      </c>
      <c r="B19" s="21" t="s">
        <v>46</v>
      </c>
      <c r="C19" s="15" t="s">
        <v>36</v>
      </c>
      <c r="D19" s="1064">
        <v>8348400</v>
      </c>
      <c r="E19" s="1064"/>
      <c r="F19" s="588">
        <f>695700*12</f>
        <v>8348400</v>
      </c>
    </row>
    <row r="20" spans="1:6" s="12" customFormat="1" ht="24" customHeight="1" x14ac:dyDescent="0.2">
      <c r="A20" s="8" t="s">
        <v>47</v>
      </c>
      <c r="B20" s="21" t="s">
        <v>48</v>
      </c>
      <c r="C20" s="15" t="s">
        <v>36</v>
      </c>
      <c r="D20" s="1064">
        <v>30860085</v>
      </c>
      <c r="E20" s="1064"/>
      <c r="F20" s="588">
        <f>25113874+594898+5151313</f>
        <v>30860085</v>
      </c>
    </row>
    <row r="21" spans="1:6" s="12" customFormat="1" ht="24.75" customHeight="1" x14ac:dyDescent="0.2">
      <c r="A21" s="22" t="s">
        <v>49</v>
      </c>
      <c r="B21" s="21" t="s">
        <v>50</v>
      </c>
      <c r="C21" s="23" t="s">
        <v>36</v>
      </c>
      <c r="D21" s="1088"/>
      <c r="E21" s="1088"/>
      <c r="F21" s="589"/>
    </row>
    <row r="22" spans="1:6" s="12" customFormat="1" ht="18" customHeight="1" x14ac:dyDescent="0.2">
      <c r="A22" s="24" t="s">
        <v>51</v>
      </c>
      <c r="B22" s="25" t="s">
        <v>52</v>
      </c>
      <c r="C22" s="26" t="s">
        <v>53</v>
      </c>
      <c r="D22" s="1094">
        <f t="shared" ref="D22:E22" si="2">SUM(D12+D13+D14)</f>
        <v>886375936</v>
      </c>
      <c r="E22" s="1096">
        <f t="shared" si="2"/>
        <v>70875180</v>
      </c>
      <c r="F22" s="1095">
        <f>SUM(F12+F13+F14)</f>
        <v>957251116</v>
      </c>
    </row>
    <row r="23" spans="1:6" s="12" customFormat="1" ht="15.75" customHeight="1" x14ac:dyDescent="0.2">
      <c r="A23" s="8" t="s">
        <v>54</v>
      </c>
      <c r="B23" s="28" t="s">
        <v>55</v>
      </c>
      <c r="C23" s="10" t="s">
        <v>56</v>
      </c>
      <c r="D23" s="1058"/>
      <c r="E23" s="1058"/>
      <c r="F23" s="548"/>
    </row>
    <row r="24" spans="1:6" s="12" customFormat="1" ht="15.75" customHeight="1" x14ac:dyDescent="0.2">
      <c r="A24" s="13" t="s">
        <v>57</v>
      </c>
      <c r="B24" s="29" t="s">
        <v>58</v>
      </c>
      <c r="C24" s="15" t="s">
        <v>59</v>
      </c>
      <c r="D24" s="551">
        <f t="shared" ref="D24:E24" si="3">SUM(D25:D30)</f>
        <v>50000000</v>
      </c>
      <c r="E24" s="550">
        <f t="shared" si="3"/>
        <v>0</v>
      </c>
      <c r="F24" s="1067">
        <f>SUM(F25:F30)</f>
        <v>50000000</v>
      </c>
    </row>
    <row r="25" spans="1:6" s="12" customFormat="1" ht="15.75" customHeight="1" x14ac:dyDescent="0.2">
      <c r="A25" s="13" t="s">
        <v>60</v>
      </c>
      <c r="B25" s="20" t="s">
        <v>61</v>
      </c>
      <c r="C25" s="15" t="s">
        <v>59</v>
      </c>
      <c r="D25" s="1064">
        <v>50000000</v>
      </c>
      <c r="E25" s="1059"/>
      <c r="F25" s="552">
        <v>50000000</v>
      </c>
    </row>
    <row r="26" spans="1:6" s="12" customFormat="1" ht="24" customHeight="1" x14ac:dyDescent="0.2">
      <c r="A26" s="8" t="s">
        <v>62</v>
      </c>
      <c r="B26" s="30" t="s">
        <v>63</v>
      </c>
      <c r="C26" s="15" t="s">
        <v>59</v>
      </c>
      <c r="D26" s="1059"/>
      <c r="E26" s="1059"/>
      <c r="F26" s="552"/>
    </row>
    <row r="27" spans="1:6" s="12" customFormat="1" ht="15.75" customHeight="1" x14ac:dyDescent="0.2">
      <c r="A27" s="13" t="s">
        <v>64</v>
      </c>
      <c r="B27" s="30" t="s">
        <v>65</v>
      </c>
      <c r="C27" s="15" t="s">
        <v>59</v>
      </c>
      <c r="D27" s="1059"/>
      <c r="E27" s="1059"/>
      <c r="F27" s="552"/>
    </row>
    <row r="28" spans="1:6" s="12" customFormat="1" ht="15.75" customHeight="1" x14ac:dyDescent="0.2">
      <c r="A28" s="13" t="s">
        <v>66</v>
      </c>
      <c r="B28" s="30" t="s">
        <v>67</v>
      </c>
      <c r="C28" s="15" t="s">
        <v>59</v>
      </c>
      <c r="D28" s="1059"/>
      <c r="E28" s="1059"/>
      <c r="F28" s="552"/>
    </row>
    <row r="29" spans="1:6" s="12" customFormat="1" ht="24.75" customHeight="1" x14ac:dyDescent="0.2">
      <c r="A29" s="8" t="s">
        <v>68</v>
      </c>
      <c r="B29" s="30" t="s">
        <v>69</v>
      </c>
      <c r="C29" s="15" t="s">
        <v>59</v>
      </c>
      <c r="D29" s="1059"/>
      <c r="E29" s="1059"/>
      <c r="F29" s="552"/>
    </row>
    <row r="30" spans="1:6" s="12" customFormat="1" ht="24" customHeight="1" x14ac:dyDescent="0.2">
      <c r="A30" s="22" t="s">
        <v>70</v>
      </c>
      <c r="B30" s="31" t="s">
        <v>71</v>
      </c>
      <c r="C30" s="23" t="s">
        <v>59</v>
      </c>
      <c r="D30" s="1060"/>
      <c r="E30" s="1060"/>
      <c r="F30" s="32"/>
    </row>
    <row r="31" spans="1:6" s="12" customFormat="1" ht="22.5" customHeight="1" x14ac:dyDescent="0.2">
      <c r="A31" s="33" t="s">
        <v>72</v>
      </c>
      <c r="B31" s="34" t="s">
        <v>73</v>
      </c>
      <c r="C31" s="35" t="s">
        <v>74</v>
      </c>
      <c r="D31" s="1097">
        <f t="shared" ref="D31:E31" si="4">SUM(D23+D24)</f>
        <v>50000000</v>
      </c>
      <c r="E31" s="557">
        <f t="shared" si="4"/>
        <v>0</v>
      </c>
      <c r="F31" s="1098">
        <f>SUM(F23+F24)</f>
        <v>50000000</v>
      </c>
    </row>
    <row r="32" spans="1:6" s="12" customFormat="1" ht="14.25" customHeight="1" x14ac:dyDescent="0.2">
      <c r="A32" s="36" t="s">
        <v>75</v>
      </c>
      <c r="B32" s="37" t="s">
        <v>76</v>
      </c>
      <c r="C32" s="38" t="s">
        <v>77</v>
      </c>
      <c r="D32" s="1061"/>
      <c r="E32" s="1061"/>
      <c r="F32" s="586"/>
    </row>
    <row r="33" spans="1:6" s="12" customFormat="1" ht="14.25" customHeight="1" x14ac:dyDescent="0.2">
      <c r="A33" s="13" t="s">
        <v>78</v>
      </c>
      <c r="B33" s="14" t="s">
        <v>79</v>
      </c>
      <c r="C33" s="15" t="s">
        <v>80</v>
      </c>
      <c r="D33" s="1092">
        <f t="shared" ref="D33:E33" si="5">SUM(D34:D36)</f>
        <v>131000000</v>
      </c>
      <c r="E33" s="1062">
        <f t="shared" si="5"/>
        <v>0</v>
      </c>
      <c r="F33" s="1067">
        <f>SUM(F34:F36)</f>
        <v>131000000</v>
      </c>
    </row>
    <row r="34" spans="1:6" s="12" customFormat="1" ht="14.25" customHeight="1" x14ac:dyDescent="0.2">
      <c r="A34" s="13" t="s">
        <v>81</v>
      </c>
      <c r="B34" s="39" t="s">
        <v>82</v>
      </c>
      <c r="C34" s="40" t="s">
        <v>80</v>
      </c>
      <c r="D34" s="1065">
        <v>75000000</v>
      </c>
      <c r="E34" s="1080"/>
      <c r="F34" s="1100">
        <v>75000000</v>
      </c>
    </row>
    <row r="35" spans="1:6" s="12" customFormat="1" ht="14.25" customHeight="1" x14ac:dyDescent="0.2">
      <c r="A35" s="8" t="s">
        <v>83</v>
      </c>
      <c r="B35" s="41" t="s">
        <v>84</v>
      </c>
      <c r="C35" s="40" t="s">
        <v>80</v>
      </c>
      <c r="D35" s="1065">
        <v>8000000</v>
      </c>
      <c r="E35" s="1080"/>
      <c r="F35" s="1100">
        <v>8000000</v>
      </c>
    </row>
    <row r="36" spans="1:6" s="12" customFormat="1" ht="14.25" customHeight="1" x14ac:dyDescent="0.2">
      <c r="A36" s="8" t="s">
        <v>85</v>
      </c>
      <c r="B36" s="41" t="s">
        <v>86</v>
      </c>
      <c r="C36" s="40" t="s">
        <v>80</v>
      </c>
      <c r="D36" s="1065">
        <v>48000000</v>
      </c>
      <c r="E36" s="1080"/>
      <c r="F36" s="1100">
        <v>48000000</v>
      </c>
    </row>
    <row r="37" spans="1:6" s="12" customFormat="1" ht="14.25" customHeight="1" x14ac:dyDescent="0.2">
      <c r="A37" s="13" t="s">
        <v>87</v>
      </c>
      <c r="B37" s="42" t="s">
        <v>88</v>
      </c>
      <c r="C37" s="15" t="s">
        <v>89</v>
      </c>
      <c r="D37" s="1092">
        <f t="shared" ref="D37:E37" si="6">SUM(D38:D39)</f>
        <v>580000000</v>
      </c>
      <c r="E37" s="1062">
        <f t="shared" si="6"/>
        <v>0</v>
      </c>
      <c r="F37" s="1067">
        <f>SUM(F38:F39)</f>
        <v>580000000</v>
      </c>
    </row>
    <row r="38" spans="1:6" s="12" customFormat="1" ht="14.25" customHeight="1" x14ac:dyDescent="0.2">
      <c r="A38" s="13" t="s">
        <v>90</v>
      </c>
      <c r="B38" s="43" t="s">
        <v>91</v>
      </c>
      <c r="C38" s="40" t="s">
        <v>89</v>
      </c>
      <c r="D38" s="1065">
        <v>580000000</v>
      </c>
      <c r="E38" s="1080"/>
      <c r="F38" s="1100">
        <v>580000000</v>
      </c>
    </row>
    <row r="39" spans="1:6" s="12" customFormat="1" ht="14.25" customHeight="1" x14ac:dyDescent="0.2">
      <c r="A39" s="8" t="s">
        <v>92</v>
      </c>
      <c r="B39" s="43" t="s">
        <v>93</v>
      </c>
      <c r="C39" s="40" t="s">
        <v>89</v>
      </c>
      <c r="D39" s="1065"/>
      <c r="E39" s="1080"/>
      <c r="F39" s="1067"/>
    </row>
    <row r="40" spans="1:6" s="12" customFormat="1" ht="17.25" customHeight="1" x14ac:dyDescent="0.2">
      <c r="A40" s="8" t="s">
        <v>94</v>
      </c>
      <c r="B40" s="44" t="s">
        <v>95</v>
      </c>
      <c r="C40" s="15" t="s">
        <v>96</v>
      </c>
      <c r="D40" s="1064">
        <v>38000000</v>
      </c>
      <c r="E40" s="1079"/>
      <c r="F40" s="1067">
        <v>38000000</v>
      </c>
    </row>
    <row r="41" spans="1:6" s="12" customFormat="1" ht="17.25" customHeight="1" x14ac:dyDescent="0.2">
      <c r="A41" s="13" t="s">
        <v>97</v>
      </c>
      <c r="B41" s="42" t="s">
        <v>98</v>
      </c>
      <c r="C41" s="15" t="s">
        <v>99</v>
      </c>
      <c r="D41" s="1092">
        <f t="shared" ref="D41:E41" si="7">SUM(D42:D43)</f>
        <v>0</v>
      </c>
      <c r="E41" s="1062">
        <f t="shared" si="7"/>
        <v>0</v>
      </c>
      <c r="F41" s="1067">
        <f>SUM(F42:F43)</f>
        <v>0</v>
      </c>
    </row>
    <row r="42" spans="1:6" s="12" customFormat="1" ht="14.25" customHeight="1" x14ac:dyDescent="0.2">
      <c r="A42" s="13" t="s">
        <v>100</v>
      </c>
      <c r="B42" s="43" t="s">
        <v>101</v>
      </c>
      <c r="C42" s="40" t="s">
        <v>99</v>
      </c>
      <c r="D42" s="1065"/>
      <c r="E42" s="1065"/>
      <c r="F42" s="552"/>
    </row>
    <row r="43" spans="1:6" s="12" customFormat="1" ht="14.25" customHeight="1" x14ac:dyDescent="0.2">
      <c r="A43" s="8" t="s">
        <v>102</v>
      </c>
      <c r="B43" s="43" t="s">
        <v>103</v>
      </c>
      <c r="C43" s="40" t="s">
        <v>99</v>
      </c>
      <c r="D43" s="1065"/>
      <c r="E43" s="1065"/>
      <c r="F43" s="552"/>
    </row>
    <row r="44" spans="1:6" s="12" customFormat="1" ht="14.25" customHeight="1" x14ac:dyDescent="0.2">
      <c r="A44" s="45" t="s">
        <v>104</v>
      </c>
      <c r="B44" s="46" t="s">
        <v>105</v>
      </c>
      <c r="C44" s="47" t="s">
        <v>106</v>
      </c>
      <c r="D44" s="1099">
        <v>2000000</v>
      </c>
      <c r="E44" s="1099"/>
      <c r="F44" s="587">
        <v>2000000</v>
      </c>
    </row>
    <row r="45" spans="1:6" s="12" customFormat="1" ht="17.25" customHeight="1" x14ac:dyDescent="0.2">
      <c r="A45" s="33" t="s">
        <v>107</v>
      </c>
      <c r="B45" s="34" t="s">
        <v>108</v>
      </c>
      <c r="C45" s="35" t="s">
        <v>109</v>
      </c>
      <c r="D45" s="1097">
        <f t="shared" ref="D45:E45" si="8">SUM(D32+D33+D37+D40+D41+D44)</f>
        <v>751000000</v>
      </c>
      <c r="E45" s="557">
        <f t="shared" si="8"/>
        <v>0</v>
      </c>
      <c r="F45" s="1098">
        <f>SUM(F32+F33+F37+F40+F41+F44)</f>
        <v>751000000</v>
      </c>
    </row>
    <row r="46" spans="1:6" s="12" customFormat="1" ht="14.25" customHeight="1" x14ac:dyDescent="0.2">
      <c r="A46" s="36" t="s">
        <v>110</v>
      </c>
      <c r="B46" s="48" t="s">
        <v>111</v>
      </c>
      <c r="C46" s="49" t="s">
        <v>112</v>
      </c>
      <c r="D46" s="1110">
        <v>5000000</v>
      </c>
      <c r="E46" s="1110">
        <v>45457314</v>
      </c>
      <c r="F46" s="596">
        <f>3937000+46520314</f>
        <v>50457314</v>
      </c>
    </row>
    <row r="47" spans="1:6" s="12" customFormat="1" ht="14.25" customHeight="1" x14ac:dyDescent="0.2">
      <c r="A47" s="13" t="s">
        <v>113</v>
      </c>
      <c r="B47" s="29" t="s">
        <v>114</v>
      </c>
      <c r="C47" s="50" t="s">
        <v>115</v>
      </c>
      <c r="D47" s="1102">
        <v>23000000</v>
      </c>
      <c r="E47" s="1102"/>
      <c r="F47" s="552">
        <f>35000000-12000000</f>
        <v>23000000</v>
      </c>
    </row>
    <row r="48" spans="1:6" s="12" customFormat="1" ht="14.25" customHeight="1" x14ac:dyDescent="0.2">
      <c r="A48" s="13" t="s">
        <v>116</v>
      </c>
      <c r="B48" s="29" t="s">
        <v>117</v>
      </c>
      <c r="C48" s="50" t="s">
        <v>118</v>
      </c>
      <c r="D48" s="1102">
        <v>24000000</v>
      </c>
      <c r="E48" s="1102"/>
      <c r="F48" s="552">
        <f>12000000+12000000</f>
        <v>24000000</v>
      </c>
    </row>
    <row r="49" spans="1:6" s="12" customFormat="1" ht="14.25" customHeight="1" x14ac:dyDescent="0.2">
      <c r="A49" s="13" t="s">
        <v>119</v>
      </c>
      <c r="B49" s="29" t="s">
        <v>120</v>
      </c>
      <c r="C49" s="50" t="s">
        <v>121</v>
      </c>
      <c r="D49" s="1102">
        <v>23275230</v>
      </c>
      <c r="E49" s="1102"/>
      <c r="F49" s="552">
        <f>16552170+6723060</f>
        <v>23275230</v>
      </c>
    </row>
    <row r="50" spans="1:6" s="12" customFormat="1" ht="14.25" customHeight="1" x14ac:dyDescent="0.2">
      <c r="A50" s="13" t="s">
        <v>122</v>
      </c>
      <c r="B50" s="29" t="s">
        <v>123</v>
      </c>
      <c r="C50" s="50" t="s">
        <v>124</v>
      </c>
      <c r="D50" s="1102">
        <v>24000000</v>
      </c>
      <c r="E50" s="1102"/>
      <c r="F50" s="552">
        <v>24000000</v>
      </c>
    </row>
    <row r="51" spans="1:6" s="12" customFormat="1" ht="14.25" customHeight="1" x14ac:dyDescent="0.2">
      <c r="A51" s="13" t="s">
        <v>125</v>
      </c>
      <c r="B51" s="29" t="s">
        <v>126</v>
      </c>
      <c r="C51" s="50" t="s">
        <v>127</v>
      </c>
      <c r="D51" s="1102">
        <v>17060554</v>
      </c>
      <c r="E51" s="1102">
        <v>12273474</v>
      </c>
      <c r="F51" s="552">
        <f>SUM(F46:F50)*0.27-12560484+2816725</f>
        <v>29334027.880000003</v>
      </c>
    </row>
    <row r="52" spans="1:6" s="12" customFormat="1" ht="14.25" customHeight="1" x14ac:dyDescent="0.2">
      <c r="A52" s="13" t="s">
        <v>128</v>
      </c>
      <c r="B52" s="29" t="s">
        <v>129</v>
      </c>
      <c r="C52" s="50" t="s">
        <v>130</v>
      </c>
      <c r="D52" s="1102"/>
      <c r="E52" s="1102"/>
      <c r="F52" s="552"/>
    </row>
    <row r="53" spans="1:6" s="12" customFormat="1" ht="14.25" customHeight="1" x14ac:dyDescent="0.2">
      <c r="A53" s="13" t="s">
        <v>131</v>
      </c>
      <c r="B53" s="29" t="s">
        <v>132</v>
      </c>
      <c r="C53" s="50" t="s">
        <v>133</v>
      </c>
      <c r="D53" s="1102">
        <v>500000</v>
      </c>
      <c r="E53" s="1102"/>
      <c r="F53" s="552">
        <v>500000</v>
      </c>
    </row>
    <row r="54" spans="1:6" s="12" customFormat="1" ht="14.25" customHeight="1" x14ac:dyDescent="0.2">
      <c r="A54" s="13" t="s">
        <v>134</v>
      </c>
      <c r="B54" s="29" t="s">
        <v>135</v>
      </c>
      <c r="C54" s="50" t="s">
        <v>136</v>
      </c>
      <c r="D54" s="1102"/>
      <c r="E54" s="1102"/>
      <c r="F54" s="597"/>
    </row>
    <row r="55" spans="1:6" s="12" customFormat="1" ht="14.25" customHeight="1" x14ac:dyDescent="0.2">
      <c r="A55" s="13" t="s">
        <v>137</v>
      </c>
      <c r="B55" s="29" t="s">
        <v>138</v>
      </c>
      <c r="C55" s="50" t="s">
        <v>139</v>
      </c>
      <c r="D55" s="1102">
        <v>500000</v>
      </c>
      <c r="E55" s="1102"/>
      <c r="F55" s="597">
        <v>500000</v>
      </c>
    </row>
    <row r="56" spans="1:6" s="12" customFormat="1" ht="14.25" customHeight="1" x14ac:dyDescent="0.2">
      <c r="A56" s="22" t="s">
        <v>140</v>
      </c>
      <c r="B56" s="51" t="s">
        <v>141</v>
      </c>
      <c r="C56" s="47" t="s">
        <v>142</v>
      </c>
      <c r="D56" s="1099">
        <v>2250000</v>
      </c>
      <c r="E56" s="1099"/>
      <c r="F56" s="556">
        <f>2000000+250000</f>
        <v>2250000</v>
      </c>
    </row>
    <row r="57" spans="1:6" s="12" customFormat="1" ht="15.75" customHeight="1" x14ac:dyDescent="0.2">
      <c r="A57" s="24" t="s">
        <v>143</v>
      </c>
      <c r="B57" s="52" t="s">
        <v>144</v>
      </c>
      <c r="C57" s="26" t="s">
        <v>145</v>
      </c>
      <c r="D57" s="1111">
        <f t="shared" ref="D57:E57" si="9">SUM(D46:D56)</f>
        <v>119585784</v>
      </c>
      <c r="E57" s="1011">
        <f t="shared" si="9"/>
        <v>57730788</v>
      </c>
      <c r="F57" s="1112">
        <f>SUM(F46:F56)</f>
        <v>177316571.88</v>
      </c>
    </row>
    <row r="58" spans="1:6" s="12" customFormat="1" ht="14.25" customHeight="1" x14ac:dyDescent="0.2">
      <c r="A58" s="53" t="s">
        <v>146</v>
      </c>
      <c r="B58" s="28" t="s">
        <v>147</v>
      </c>
      <c r="C58" s="54" t="s">
        <v>148</v>
      </c>
      <c r="D58" s="1101"/>
      <c r="E58" s="1101"/>
      <c r="F58" s="599"/>
    </row>
    <row r="59" spans="1:6" s="12" customFormat="1" ht="14.25" customHeight="1" x14ac:dyDescent="0.2">
      <c r="A59" s="55" t="s">
        <v>149</v>
      </c>
      <c r="B59" s="29" t="s">
        <v>150</v>
      </c>
      <c r="C59" s="50" t="s">
        <v>151</v>
      </c>
      <c r="D59" s="1102"/>
      <c r="E59" s="1102"/>
      <c r="F59" s="597"/>
    </row>
    <row r="60" spans="1:6" s="12" customFormat="1" ht="14.25" customHeight="1" x14ac:dyDescent="0.2">
      <c r="A60" s="55" t="s">
        <v>152</v>
      </c>
      <c r="B60" s="29" t="s">
        <v>153</v>
      </c>
      <c r="C60" s="50" t="s">
        <v>154</v>
      </c>
      <c r="D60" s="1102">
        <v>2160072</v>
      </c>
      <c r="E60" s="1102"/>
      <c r="F60" s="597">
        <f>180006*12</f>
        <v>2160072</v>
      </c>
    </row>
    <row r="61" spans="1:6" s="12" customFormat="1" ht="14.25" customHeight="1" x14ac:dyDescent="0.2">
      <c r="A61" s="55" t="s">
        <v>155</v>
      </c>
      <c r="B61" s="29" t="s">
        <v>156</v>
      </c>
      <c r="C61" s="50" t="s">
        <v>157</v>
      </c>
      <c r="D61" s="1102"/>
      <c r="E61" s="1102"/>
      <c r="F61" s="597"/>
    </row>
    <row r="62" spans="1:6" s="12" customFormat="1" ht="14.25" customHeight="1" x14ac:dyDescent="0.2">
      <c r="A62" s="56" t="s">
        <v>158</v>
      </c>
      <c r="B62" s="51" t="s">
        <v>159</v>
      </c>
      <c r="C62" s="47" t="s">
        <v>160</v>
      </c>
      <c r="D62" s="1099"/>
      <c r="E62" s="1099"/>
      <c r="F62" s="556"/>
    </row>
    <row r="63" spans="1:6" s="12" customFormat="1" ht="19.5" customHeight="1" x14ac:dyDescent="0.2">
      <c r="A63" s="33" t="s">
        <v>161</v>
      </c>
      <c r="B63" s="52" t="s">
        <v>162</v>
      </c>
      <c r="C63" s="57" t="s">
        <v>163</v>
      </c>
      <c r="D63" s="1103">
        <f t="shared" ref="D63:E63" si="10">SUM(D58:D62)</f>
        <v>2160072</v>
      </c>
      <c r="E63" s="1104">
        <f t="shared" si="10"/>
        <v>0</v>
      </c>
      <c r="F63" s="602">
        <f>SUM(F58:F62)</f>
        <v>2160072</v>
      </c>
    </row>
    <row r="64" spans="1:6" s="12" customFormat="1" ht="24" customHeight="1" x14ac:dyDescent="0.2">
      <c r="A64" s="36" t="s">
        <v>164</v>
      </c>
      <c r="B64" s="58" t="s">
        <v>165</v>
      </c>
      <c r="C64" s="59" t="s">
        <v>166</v>
      </c>
      <c r="D64" s="1105"/>
      <c r="E64" s="1105"/>
      <c r="F64" s="596"/>
    </row>
    <row r="65" spans="1:6" s="12" customFormat="1" ht="17.25" customHeight="1" x14ac:dyDescent="0.2">
      <c r="A65" s="22" t="s">
        <v>167</v>
      </c>
      <c r="B65" s="51" t="s">
        <v>168</v>
      </c>
      <c r="C65" s="60" t="s">
        <v>169</v>
      </c>
      <c r="D65" s="1106"/>
      <c r="E65" s="1106"/>
      <c r="F65" s="587"/>
    </row>
    <row r="66" spans="1:6" s="12" customFormat="1" ht="17.25" customHeight="1" x14ac:dyDescent="0.2">
      <c r="A66" s="33" t="s">
        <v>170</v>
      </c>
      <c r="B66" s="25" t="s">
        <v>171</v>
      </c>
      <c r="C66" s="26" t="s">
        <v>172</v>
      </c>
      <c r="D66" s="1096">
        <f t="shared" ref="D66:E66" si="11">SUM(D64:D65)</f>
        <v>0</v>
      </c>
      <c r="E66" s="1096">
        <f t="shared" si="11"/>
        <v>0</v>
      </c>
      <c r="F66" s="27">
        <f>SUM(F64:F65)</f>
        <v>0</v>
      </c>
    </row>
    <row r="67" spans="1:6" s="12" customFormat="1" ht="16.5" customHeight="1" x14ac:dyDescent="0.2">
      <c r="A67" s="8" t="s">
        <v>173</v>
      </c>
      <c r="B67" s="9" t="s">
        <v>174</v>
      </c>
      <c r="C67" s="10" t="s">
        <v>175</v>
      </c>
      <c r="D67" s="1107"/>
      <c r="E67" s="1107"/>
      <c r="F67" s="61"/>
    </row>
    <row r="68" spans="1:6" s="12" customFormat="1" ht="14.25" customHeight="1" x14ac:dyDescent="0.2">
      <c r="A68" s="22" t="s">
        <v>176</v>
      </c>
      <c r="B68" s="51" t="s">
        <v>177</v>
      </c>
      <c r="C68" s="23" t="s">
        <v>178</v>
      </c>
      <c r="D68" s="1106"/>
      <c r="E68" s="1106"/>
      <c r="F68" s="62"/>
    </row>
    <row r="69" spans="1:6" s="12" customFormat="1" ht="15.75" customHeight="1" x14ac:dyDescent="0.2">
      <c r="A69" s="22" t="s">
        <v>179</v>
      </c>
      <c r="B69" s="63" t="s">
        <v>180</v>
      </c>
      <c r="C69" s="64" t="s">
        <v>181</v>
      </c>
      <c r="D69" s="1108">
        <f t="shared" ref="D69:E69" si="12">SUM(D67:D68)</f>
        <v>0</v>
      </c>
      <c r="E69" s="1108">
        <f t="shared" si="12"/>
        <v>0</v>
      </c>
      <c r="F69" s="65">
        <f>SUM(F67:F68)</f>
        <v>0</v>
      </c>
    </row>
    <row r="70" spans="1:6" s="12" customFormat="1" ht="25.5" customHeight="1" x14ac:dyDescent="0.2">
      <c r="A70" s="33" t="s">
        <v>182</v>
      </c>
      <c r="B70" s="52" t="s">
        <v>183</v>
      </c>
      <c r="C70" s="66" t="s">
        <v>184</v>
      </c>
      <c r="D70" s="557">
        <f t="shared" ref="D70:E70" si="13">SUM(D22+D31+D45+D57+D63+D66+D69)</f>
        <v>1809121792</v>
      </c>
      <c r="E70" s="557">
        <f t="shared" si="13"/>
        <v>128605968</v>
      </c>
      <c r="F70" s="558">
        <f>SUM(F22+F31+F45+F57+F63+F66+F69)</f>
        <v>1937727759.8800001</v>
      </c>
    </row>
    <row r="71" spans="1:6" s="12" customFormat="1" ht="14.25" customHeight="1" x14ac:dyDescent="0.2">
      <c r="A71" s="8" t="s">
        <v>185</v>
      </c>
      <c r="B71" s="9" t="s">
        <v>186</v>
      </c>
      <c r="C71" s="10" t="s">
        <v>187</v>
      </c>
      <c r="D71" s="1087"/>
      <c r="E71" s="1087"/>
      <c r="F71" s="601"/>
    </row>
    <row r="72" spans="1:6" s="12" customFormat="1" ht="14.25" customHeight="1" x14ac:dyDescent="0.2">
      <c r="A72" s="13" t="s">
        <v>188</v>
      </c>
      <c r="B72" s="14" t="s">
        <v>189</v>
      </c>
      <c r="C72" s="15" t="s">
        <v>190</v>
      </c>
      <c r="D72" s="1113">
        <f t="shared" ref="D72:E72" si="14">SUM(D73:D74)</f>
        <v>223223597</v>
      </c>
      <c r="E72" s="568">
        <f t="shared" si="14"/>
        <v>81271029</v>
      </c>
      <c r="F72" s="1114">
        <f>SUM(F73:F74)</f>
        <v>304494626</v>
      </c>
    </row>
    <row r="73" spans="1:6" s="12" customFormat="1" ht="14.25" customHeight="1" x14ac:dyDescent="0.2">
      <c r="A73" s="13" t="s">
        <v>191</v>
      </c>
      <c r="B73" s="67" t="s">
        <v>192</v>
      </c>
      <c r="C73" s="15" t="s">
        <v>193</v>
      </c>
      <c r="D73" s="1064">
        <v>223223597</v>
      </c>
      <c r="E73" s="1064">
        <v>51271029</v>
      </c>
      <c r="F73" s="597">
        <f>30364900+52858697+32320000+16951029+2000000+140000000</f>
        <v>274494626</v>
      </c>
    </row>
    <row r="74" spans="1:6" s="12" customFormat="1" ht="14.25" customHeight="1" x14ac:dyDescent="0.2">
      <c r="A74" s="22" t="s">
        <v>194</v>
      </c>
      <c r="B74" s="68" t="s">
        <v>195</v>
      </c>
      <c r="C74" s="15" t="s">
        <v>196</v>
      </c>
      <c r="D74" s="1088"/>
      <c r="E74" s="1088">
        <v>30000000</v>
      </c>
      <c r="F74" s="556">
        <v>30000000</v>
      </c>
    </row>
    <row r="75" spans="1:6" s="12" customFormat="1" ht="24.75" customHeight="1" x14ac:dyDescent="0.2">
      <c r="A75" s="33" t="s">
        <v>197</v>
      </c>
      <c r="B75" s="1109" t="s">
        <v>198</v>
      </c>
      <c r="C75" s="26" t="s">
        <v>199</v>
      </c>
      <c r="D75" s="1097">
        <f t="shared" ref="D75:E75" si="15">SUM(D71:D72)</f>
        <v>223223597</v>
      </c>
      <c r="E75" s="557">
        <f t="shared" si="15"/>
        <v>81271029</v>
      </c>
      <c r="F75" s="1098">
        <f>SUM(F71:F72)</f>
        <v>304494626</v>
      </c>
    </row>
    <row r="76" spans="1:6" s="12" customFormat="1" ht="27" customHeight="1" x14ac:dyDescent="0.2">
      <c r="A76" s="33" t="s">
        <v>200</v>
      </c>
      <c r="B76" s="1109" t="s">
        <v>201</v>
      </c>
      <c r="C76" s="26" t="s">
        <v>742</v>
      </c>
      <c r="D76" s="1097">
        <f t="shared" ref="D76:E76" si="16">SUM(D75,D70)</f>
        <v>2032345389</v>
      </c>
      <c r="E76" s="557">
        <f t="shared" si="16"/>
        <v>209876997</v>
      </c>
      <c r="F76" s="1098">
        <f>SUM(F75,F70)</f>
        <v>2242222385.8800001</v>
      </c>
    </row>
    <row r="77" spans="1:6" ht="17.25" customHeight="1" x14ac:dyDescent="0.25">
      <c r="A77" s="1224"/>
      <c r="B77" s="1224"/>
      <c r="C77" s="1224"/>
      <c r="D77" s="1224"/>
      <c r="E77" s="1224"/>
      <c r="F77" s="1224"/>
    </row>
    <row r="78" spans="1:6" s="71" customFormat="1" ht="16.5" customHeight="1" x14ac:dyDescent="0.25">
      <c r="A78" s="1224" t="s">
        <v>202</v>
      </c>
      <c r="B78" s="1224"/>
      <c r="C78" s="1224"/>
      <c r="D78" s="1224"/>
      <c r="E78" s="1224"/>
      <c r="F78" s="1224"/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1057" t="s">
        <v>481</v>
      </c>
      <c r="E79" s="1057" t="s">
        <v>482</v>
      </c>
      <c r="F79" s="6" t="str">
        <f>+F4</f>
        <v>2017. évi eredeti előirányzat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1057" t="s">
        <v>9</v>
      </c>
      <c r="E80" s="1057" t="s">
        <v>269</v>
      </c>
      <c r="F80" s="6" t="s">
        <v>483</v>
      </c>
    </row>
    <row r="81" spans="1:6" ht="16.5" customHeight="1" x14ac:dyDescent="0.25">
      <c r="A81" s="85" t="s">
        <v>10</v>
      </c>
      <c r="B81" s="37" t="s">
        <v>204</v>
      </c>
      <c r="C81" s="38" t="s">
        <v>205</v>
      </c>
      <c r="D81" s="1070">
        <v>125812685</v>
      </c>
      <c r="E81" s="1070"/>
      <c r="F81" s="596">
        <f>122972660+'8.sz.mell. '!C24</f>
        <v>125812685</v>
      </c>
    </row>
    <row r="82" spans="1:6" ht="16.5" customHeight="1" x14ac:dyDescent="0.25">
      <c r="A82" s="55" t="s">
        <v>13</v>
      </c>
      <c r="B82" s="74" t="s">
        <v>206</v>
      </c>
      <c r="C82" s="75" t="s">
        <v>207</v>
      </c>
      <c r="D82" s="1071">
        <v>26778920</v>
      </c>
      <c r="E82" s="1071"/>
      <c r="F82" s="552">
        <f>26066120+'8.sz.mell. '!C25</f>
        <v>26778920</v>
      </c>
    </row>
    <row r="83" spans="1:6" ht="16.5" customHeight="1" x14ac:dyDescent="0.25">
      <c r="A83" s="55" t="s">
        <v>16</v>
      </c>
      <c r="B83" s="74" t="s">
        <v>208</v>
      </c>
      <c r="C83" s="75" t="s">
        <v>209</v>
      </c>
      <c r="D83" s="1071">
        <v>459704657</v>
      </c>
      <c r="E83" s="1071">
        <v>56107776</v>
      </c>
      <c r="F83" s="552">
        <f>'8.sz.mell. '!C26+484663421</f>
        <v>515812433</v>
      </c>
    </row>
    <row r="84" spans="1:6" ht="16.5" customHeight="1" x14ac:dyDescent="0.25">
      <c r="A84" s="55" t="s">
        <v>19</v>
      </c>
      <c r="B84" s="74" t="s">
        <v>210</v>
      </c>
      <c r="C84" s="75" t="s">
        <v>211</v>
      </c>
      <c r="D84" s="1071">
        <v>66143000</v>
      </c>
      <c r="E84" s="1071"/>
      <c r="F84" s="552">
        <f>71143000-5000000</f>
        <v>66143000</v>
      </c>
    </row>
    <row r="85" spans="1:6" ht="16.5" customHeight="1" x14ac:dyDescent="0.25">
      <c r="A85" s="55" t="s">
        <v>22</v>
      </c>
      <c r="B85" s="74" t="s">
        <v>212</v>
      </c>
      <c r="C85" s="75" t="s">
        <v>213</v>
      </c>
      <c r="D85" s="1062">
        <f t="shared" ref="D85:E85" si="17">SUM(D86:D92)</f>
        <v>925218634</v>
      </c>
      <c r="E85" s="1062">
        <f t="shared" si="17"/>
        <v>40296343</v>
      </c>
      <c r="F85" s="552">
        <f>SUM(F86:F92)</f>
        <v>965514977</v>
      </c>
    </row>
    <row r="86" spans="1:6" ht="16.5" customHeight="1" x14ac:dyDescent="0.25">
      <c r="A86" s="55" t="s">
        <v>25</v>
      </c>
      <c r="B86" s="74" t="s">
        <v>214</v>
      </c>
      <c r="C86" s="75" t="s">
        <v>215</v>
      </c>
      <c r="D86" s="1071">
        <v>11554719</v>
      </c>
      <c r="E86" s="1071"/>
      <c r="F86" s="552">
        <v>11554719</v>
      </c>
    </row>
    <row r="87" spans="1:6" ht="16.5" customHeight="1" x14ac:dyDescent="0.25">
      <c r="A87" s="55" t="s">
        <v>28</v>
      </c>
      <c r="B87" s="76" t="s">
        <v>216</v>
      </c>
      <c r="C87" s="102" t="s">
        <v>217</v>
      </c>
      <c r="D87" s="1072"/>
      <c r="E87" s="1072"/>
      <c r="F87" s="584"/>
    </row>
    <row r="88" spans="1:6" ht="16.5" customHeight="1" x14ac:dyDescent="0.25">
      <c r="A88" s="55" t="s">
        <v>31</v>
      </c>
      <c r="B88" s="76" t="s">
        <v>218</v>
      </c>
      <c r="C88" s="102" t="s">
        <v>219</v>
      </c>
      <c r="D88" s="1072"/>
      <c r="E88" s="1072"/>
      <c r="F88" s="584"/>
    </row>
    <row r="89" spans="1:6" ht="16.5" customHeight="1" x14ac:dyDescent="0.25">
      <c r="A89" s="55" t="s">
        <v>34</v>
      </c>
      <c r="B89" s="77" t="s">
        <v>220</v>
      </c>
      <c r="C89" s="102" t="s">
        <v>221</v>
      </c>
      <c r="D89" s="1072">
        <v>435516731</v>
      </c>
      <c r="E89" s="1072"/>
      <c r="F89" s="585">
        <f>SUM(139880306+30000000+397510+242687617+21734382+216916+600000)</f>
        <v>435516731</v>
      </c>
    </row>
    <row r="90" spans="1:6" ht="16.5" customHeight="1" x14ac:dyDescent="0.25">
      <c r="A90" s="55" t="s">
        <v>37</v>
      </c>
      <c r="B90" s="76" t="s">
        <v>222</v>
      </c>
      <c r="C90" s="102" t="s">
        <v>223</v>
      </c>
      <c r="D90" s="1072"/>
      <c r="E90" s="1072"/>
      <c r="F90" s="584"/>
    </row>
    <row r="91" spans="1:6" ht="16.5" customHeight="1" x14ac:dyDescent="0.25">
      <c r="A91" s="55" t="s">
        <v>39</v>
      </c>
      <c r="B91" s="76" t="s">
        <v>224</v>
      </c>
      <c r="C91" s="102" t="s">
        <v>225</v>
      </c>
      <c r="D91" s="1072">
        <f>431297184-E91</f>
        <v>408147184</v>
      </c>
      <c r="E91" s="1072">
        <v>23150000</v>
      </c>
      <c r="F91" s="585">
        <f>'5.sz.mell'!E20</f>
        <v>431297184</v>
      </c>
    </row>
    <row r="92" spans="1:6" ht="16.5" customHeight="1" x14ac:dyDescent="0.25">
      <c r="A92" s="55" t="s">
        <v>41</v>
      </c>
      <c r="B92" s="76" t="s">
        <v>226</v>
      </c>
      <c r="C92" s="102" t="s">
        <v>227</v>
      </c>
      <c r="D92" s="1072">
        <f>SUM(D93:D94)</f>
        <v>70000000</v>
      </c>
      <c r="E92" s="1072">
        <f>SUM(E93:E94)</f>
        <v>17146343</v>
      </c>
      <c r="F92" s="584">
        <f>SUM(F93:F94)</f>
        <v>87146343</v>
      </c>
    </row>
    <row r="93" spans="1:6" ht="16.5" customHeight="1" x14ac:dyDescent="0.25">
      <c r="A93" s="55" t="s">
        <v>43</v>
      </c>
      <c r="B93" s="76" t="s">
        <v>228</v>
      </c>
      <c r="C93" s="78" t="s">
        <v>227</v>
      </c>
      <c r="D93" s="1073">
        <v>70000000</v>
      </c>
      <c r="E93" s="1073"/>
      <c r="F93" s="584">
        <v>70000000</v>
      </c>
    </row>
    <row r="94" spans="1:6" ht="16.5" customHeight="1" x14ac:dyDescent="0.25">
      <c r="A94" s="1074" t="s">
        <v>45</v>
      </c>
      <c r="B94" s="1075" t="s">
        <v>229</v>
      </c>
      <c r="C94" s="1076" t="s">
        <v>227</v>
      </c>
      <c r="D94" s="1077"/>
      <c r="E94" s="1077">
        <v>17146343</v>
      </c>
      <c r="F94" s="1078">
        <f>'8.sz.mell. '!D22+'8.sz.mell. '!E22</f>
        <v>17146343</v>
      </c>
    </row>
    <row r="95" spans="1:6" ht="16.5" customHeight="1" x14ac:dyDescent="0.25">
      <c r="A95" s="81" t="s">
        <v>47</v>
      </c>
      <c r="B95" s="82" t="s">
        <v>475</v>
      </c>
      <c r="C95" s="35" t="s">
        <v>230</v>
      </c>
      <c r="D95" s="1063">
        <f t="shared" ref="D95:E95" si="18">SUM(D81:D85)</f>
        <v>1603657896</v>
      </c>
      <c r="E95" s="1063">
        <f t="shared" si="18"/>
        <v>96404119</v>
      </c>
      <c r="F95" s="598">
        <f>SUM(F81:F85)</f>
        <v>1700062015</v>
      </c>
    </row>
    <row r="96" spans="1:6" ht="16.5" customHeight="1" x14ac:dyDescent="0.25">
      <c r="A96" s="85" t="s">
        <v>49</v>
      </c>
      <c r="B96" s="37" t="s">
        <v>231</v>
      </c>
      <c r="C96" s="38" t="s">
        <v>232</v>
      </c>
      <c r="D96" s="1070">
        <v>13000000</v>
      </c>
      <c r="E96" s="1070">
        <v>45440500</v>
      </c>
      <c r="F96" s="596">
        <f>'4. sz.mell'!G13</f>
        <v>58440500</v>
      </c>
    </row>
    <row r="97" spans="1:9" ht="16.5" customHeight="1" x14ac:dyDescent="0.25">
      <c r="A97" s="55" t="s">
        <v>51</v>
      </c>
      <c r="B97" s="74" t="s">
        <v>233</v>
      </c>
      <c r="C97" s="75" t="s">
        <v>234</v>
      </c>
      <c r="D97" s="1071">
        <v>81359542</v>
      </c>
      <c r="E97" s="1071">
        <v>42451029</v>
      </c>
      <c r="F97" s="552">
        <f>'4. sz.mell'!G19</f>
        <v>123810571</v>
      </c>
    </row>
    <row r="98" spans="1:9" ht="16.5" customHeight="1" x14ac:dyDescent="0.25">
      <c r="A98" s="55" t="s">
        <v>54</v>
      </c>
      <c r="B98" s="14" t="s">
        <v>235</v>
      </c>
      <c r="C98" s="15" t="s">
        <v>236</v>
      </c>
      <c r="D98" s="1079">
        <f t="shared" ref="D98:E98" si="19">SUM(D99:D104)</f>
        <v>5000000</v>
      </c>
      <c r="E98" s="1079">
        <f t="shared" si="19"/>
        <v>0</v>
      </c>
      <c r="F98" s="552">
        <f>SUM(F99:F104)</f>
        <v>5000000</v>
      </c>
    </row>
    <row r="99" spans="1:9" ht="16.5" customHeight="1" x14ac:dyDescent="0.25">
      <c r="A99" s="55" t="s">
        <v>57</v>
      </c>
      <c r="B99" s="803" t="s">
        <v>237</v>
      </c>
      <c r="C99" s="40" t="s">
        <v>238</v>
      </c>
      <c r="D99" s="1080"/>
      <c r="E99" s="1080"/>
      <c r="F99" s="800"/>
    </row>
    <row r="100" spans="1:9" ht="16.5" customHeight="1" x14ac:dyDescent="0.25">
      <c r="A100" s="55" t="s">
        <v>60</v>
      </c>
      <c r="B100" s="804" t="s">
        <v>218</v>
      </c>
      <c r="C100" s="40" t="s">
        <v>239</v>
      </c>
      <c r="D100" s="1080"/>
      <c r="E100" s="1080"/>
      <c r="F100" s="800"/>
    </row>
    <row r="101" spans="1:9" ht="16.5" customHeight="1" x14ac:dyDescent="0.25">
      <c r="A101" s="55" t="s">
        <v>62</v>
      </c>
      <c r="B101" s="804" t="s">
        <v>240</v>
      </c>
      <c r="C101" s="40" t="s">
        <v>241</v>
      </c>
      <c r="D101" s="1080"/>
      <c r="E101" s="1080"/>
      <c r="F101" s="800"/>
    </row>
    <row r="102" spans="1:9" ht="16.5" customHeight="1" x14ac:dyDescent="0.25">
      <c r="A102" s="55" t="s">
        <v>64</v>
      </c>
      <c r="B102" s="804" t="s">
        <v>242</v>
      </c>
      <c r="C102" s="40" t="s">
        <v>243</v>
      </c>
      <c r="D102" s="1080"/>
      <c r="E102" s="1080"/>
      <c r="F102" s="800"/>
    </row>
    <row r="103" spans="1:9" ht="16.5" customHeight="1" x14ac:dyDescent="0.25">
      <c r="A103" s="55" t="s">
        <v>66</v>
      </c>
      <c r="B103" s="804" t="s">
        <v>244</v>
      </c>
      <c r="C103" s="40" t="s">
        <v>245</v>
      </c>
      <c r="D103" s="1080">
        <v>5000000</v>
      </c>
      <c r="E103" s="1080"/>
      <c r="F103" s="800">
        <v>5000000</v>
      </c>
    </row>
    <row r="104" spans="1:9" ht="16.5" customHeight="1" x14ac:dyDescent="0.25">
      <c r="A104" s="1074" t="s">
        <v>68</v>
      </c>
      <c r="B104" s="1081" t="s">
        <v>246</v>
      </c>
      <c r="C104" s="1082" t="s">
        <v>247</v>
      </c>
      <c r="D104" s="1083"/>
      <c r="E104" s="1083"/>
      <c r="F104" s="1084"/>
    </row>
    <row r="105" spans="1:9" ht="16.5" customHeight="1" x14ac:dyDescent="0.25">
      <c r="A105" s="81" t="s">
        <v>70</v>
      </c>
      <c r="B105" s="82" t="s">
        <v>474</v>
      </c>
      <c r="C105" s="35" t="s">
        <v>248</v>
      </c>
      <c r="D105" s="1063">
        <f t="shared" ref="D105:E105" si="20">+D96+D97+D98</f>
        <v>99359542</v>
      </c>
      <c r="E105" s="1063">
        <f t="shared" si="20"/>
        <v>87891529</v>
      </c>
      <c r="F105" s="558">
        <f>+F96+F97+F98</f>
        <v>187251071</v>
      </c>
    </row>
    <row r="106" spans="1:9" ht="16.5" customHeight="1" x14ac:dyDescent="0.25">
      <c r="A106" s="84" t="s">
        <v>72</v>
      </c>
      <c r="B106" s="52" t="s">
        <v>249</v>
      </c>
      <c r="C106" s="35" t="s">
        <v>250</v>
      </c>
      <c r="D106" s="1066">
        <f t="shared" ref="D106:E106" si="21">SUM(D95+D105)</f>
        <v>1703017438</v>
      </c>
      <c r="E106" s="1068">
        <f t="shared" si="21"/>
        <v>184295648</v>
      </c>
      <c r="F106" s="602">
        <f>SUM(F95+F105)</f>
        <v>1887313086</v>
      </c>
    </row>
    <row r="107" spans="1:9" ht="16.5" customHeight="1" x14ac:dyDescent="0.25">
      <c r="A107" s="85" t="s">
        <v>75</v>
      </c>
      <c r="B107" s="86" t="s">
        <v>251</v>
      </c>
      <c r="C107" s="87" t="s">
        <v>252</v>
      </c>
      <c r="D107" s="1085">
        <v>23997938</v>
      </c>
      <c r="E107" s="1085"/>
      <c r="F107" s="603">
        <f>'17.sz.mell'!D8</f>
        <v>23997938</v>
      </c>
    </row>
    <row r="108" spans="1:9" ht="16.5" customHeight="1" x14ac:dyDescent="0.25">
      <c r="A108" s="55" t="s">
        <v>78</v>
      </c>
      <c r="B108" s="88" t="s">
        <v>253</v>
      </c>
      <c r="C108" s="75" t="s">
        <v>254</v>
      </c>
      <c r="D108" s="1071"/>
      <c r="E108" s="1071"/>
      <c r="F108" s="552"/>
    </row>
    <row r="109" spans="1:9" ht="16.5" customHeight="1" x14ac:dyDescent="0.25">
      <c r="A109" s="89" t="s">
        <v>81</v>
      </c>
      <c r="B109" s="88" t="s">
        <v>255</v>
      </c>
      <c r="C109" s="75" t="s">
        <v>256</v>
      </c>
      <c r="D109" s="1071">
        <v>30364900</v>
      </c>
      <c r="E109" s="1071"/>
      <c r="F109" s="552">
        <v>30364900</v>
      </c>
    </row>
    <row r="110" spans="1:9" ht="16.5" customHeight="1" x14ac:dyDescent="0.25">
      <c r="A110" s="55" t="s">
        <v>83</v>
      </c>
      <c r="B110" s="88" t="s">
        <v>457</v>
      </c>
      <c r="C110" s="75" t="s">
        <v>456</v>
      </c>
      <c r="D110" s="1071">
        <v>291413794</v>
      </c>
      <c r="E110" s="1071">
        <v>9132668</v>
      </c>
      <c r="F110" s="552">
        <f>'10.sz.mell'!G37+'11.sz.mell'!F37</f>
        <v>300546462</v>
      </c>
    </row>
    <row r="111" spans="1:9" ht="16.5" customHeight="1" x14ac:dyDescent="0.25">
      <c r="A111" s="89" t="s">
        <v>85</v>
      </c>
      <c r="B111" s="88" t="s">
        <v>257</v>
      </c>
      <c r="C111" s="75" t="s">
        <v>258</v>
      </c>
      <c r="D111" s="1071"/>
      <c r="E111" s="1071"/>
      <c r="F111" s="552"/>
    </row>
    <row r="112" spans="1:9" ht="16.5" customHeight="1" x14ac:dyDescent="0.25">
      <c r="A112" s="55" t="s">
        <v>87</v>
      </c>
      <c r="B112" s="34" t="s">
        <v>259</v>
      </c>
      <c r="C112" s="35" t="s">
        <v>260</v>
      </c>
      <c r="D112" s="1063">
        <f t="shared" ref="D112:E112" si="22">SUM(D107:D111)</f>
        <v>345776632</v>
      </c>
      <c r="E112" s="1063">
        <f t="shared" si="22"/>
        <v>9132668</v>
      </c>
      <c r="F112" s="576">
        <f>SUM(F107:F111)</f>
        <v>354909300</v>
      </c>
      <c r="G112" s="92"/>
      <c r="H112" s="92"/>
      <c r="I112" s="92"/>
    </row>
    <row r="113" spans="1:6" s="12" customFormat="1" ht="24.75" customHeight="1" x14ac:dyDescent="0.2">
      <c r="A113" s="1086" t="s">
        <v>90</v>
      </c>
      <c r="B113" s="25" t="s">
        <v>261</v>
      </c>
      <c r="C113" s="94" t="s">
        <v>262</v>
      </c>
      <c r="D113" s="1069">
        <f t="shared" ref="D113:E113" si="23">D106+D112</f>
        <v>2048794070</v>
      </c>
      <c r="E113" s="1069">
        <f t="shared" si="23"/>
        <v>193428316</v>
      </c>
      <c r="F113" s="576">
        <f>F106+F112</f>
        <v>2242222386</v>
      </c>
    </row>
    <row r="114" spans="1:6" ht="16.5" customHeight="1" x14ac:dyDescent="0.25"/>
    <row r="115" spans="1:6" x14ac:dyDescent="0.25">
      <c r="F115" s="583"/>
    </row>
  </sheetData>
  <mergeCells count="5">
    <mergeCell ref="A1:F1"/>
    <mergeCell ref="A2:F2"/>
    <mergeCell ref="A3:B3"/>
    <mergeCell ref="A77:F77"/>
    <mergeCell ref="A78:F78"/>
  </mergeCells>
  <printOptions horizontalCentered="1"/>
  <pageMargins left="0.39370078740157483" right="0.39370078740157483" top="1.0629921259842521" bottom="0.86614173228346458" header="0.78740157480314965" footer="0.59055118110236227"/>
  <pageSetup paperSize="9" scale="70" fitToHeight="2" orientation="portrait" r:id="rId1"/>
  <headerFooter alignWithMargins="0">
    <oddHeader>&amp;C&amp;"Times New Roman CE,Félkövér"&amp;12
&amp;R&amp;"Times New Roman CE,Félkövér dőlt"&amp;11 9. melléklet a 2/2017.(III.01.) önkormányzati rendelethez</oddHeader>
  </headerFooter>
  <rowBreaks count="2" manualBreakCount="2">
    <brk id="45" max="3" man="1"/>
    <brk id="95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6"/>
  <sheetViews>
    <sheetView view="pageLayout" topLeftCell="D1" zoomScaleNormal="100" workbookViewId="0">
      <selection activeCell="F3" sqref="F3"/>
    </sheetView>
  </sheetViews>
  <sheetFormatPr defaultRowHeight="12.75" x14ac:dyDescent="0.2"/>
  <cols>
    <col min="1" max="1" width="6.6640625" style="364" customWidth="1"/>
    <col min="2" max="2" width="24.6640625" style="323" customWidth="1"/>
    <col min="3" max="3" width="13" style="323" customWidth="1"/>
    <col min="4" max="7" width="15.5" style="365" customWidth="1"/>
    <col min="8" max="8" width="14.33203125" style="365" customWidth="1"/>
    <col min="9" max="9" width="13" style="365" customWidth="1"/>
    <col min="10" max="11" width="14" style="365" customWidth="1"/>
    <col min="12" max="12" width="13.33203125" style="323" customWidth="1"/>
    <col min="13" max="13" width="14.6640625" style="323" customWidth="1"/>
    <col min="14" max="258" width="9.33203125" style="323"/>
    <col min="259" max="259" width="6.6640625" style="323" customWidth="1"/>
    <col min="260" max="260" width="24.6640625" style="323" customWidth="1"/>
    <col min="261" max="261" width="13" style="323" customWidth="1"/>
    <col min="262" max="263" width="15.5" style="323" customWidth="1"/>
    <col min="264" max="264" width="11.5" style="323" customWidth="1"/>
    <col min="265" max="265" width="13" style="323" customWidth="1"/>
    <col min="266" max="267" width="14" style="323" customWidth="1"/>
    <col min="268" max="268" width="13.33203125" style="323" customWidth="1"/>
    <col min="269" max="269" width="14.6640625" style="323" customWidth="1"/>
    <col min="270" max="514" width="9.33203125" style="323"/>
    <col min="515" max="515" width="6.6640625" style="323" customWidth="1"/>
    <col min="516" max="516" width="24.6640625" style="323" customWidth="1"/>
    <col min="517" max="517" width="13" style="323" customWidth="1"/>
    <col min="518" max="519" width="15.5" style="323" customWidth="1"/>
    <col min="520" max="520" width="11.5" style="323" customWidth="1"/>
    <col min="521" max="521" width="13" style="323" customWidth="1"/>
    <col min="522" max="523" width="14" style="323" customWidth="1"/>
    <col min="524" max="524" width="13.33203125" style="323" customWidth="1"/>
    <col min="525" max="525" width="14.6640625" style="323" customWidth="1"/>
    <col min="526" max="770" width="9.33203125" style="323"/>
    <col min="771" max="771" width="6.6640625" style="323" customWidth="1"/>
    <col min="772" max="772" width="24.6640625" style="323" customWidth="1"/>
    <col min="773" max="773" width="13" style="323" customWidth="1"/>
    <col min="774" max="775" width="15.5" style="323" customWidth="1"/>
    <col min="776" max="776" width="11.5" style="323" customWidth="1"/>
    <col min="777" max="777" width="13" style="323" customWidth="1"/>
    <col min="778" max="779" width="14" style="323" customWidth="1"/>
    <col min="780" max="780" width="13.33203125" style="323" customWidth="1"/>
    <col min="781" max="781" width="14.6640625" style="323" customWidth="1"/>
    <col min="782" max="1026" width="9.33203125" style="323"/>
    <col min="1027" max="1027" width="6.6640625" style="323" customWidth="1"/>
    <col min="1028" max="1028" width="24.6640625" style="323" customWidth="1"/>
    <col min="1029" max="1029" width="13" style="323" customWidth="1"/>
    <col min="1030" max="1031" width="15.5" style="323" customWidth="1"/>
    <col min="1032" max="1032" width="11.5" style="323" customWidth="1"/>
    <col min="1033" max="1033" width="13" style="323" customWidth="1"/>
    <col min="1034" max="1035" width="14" style="323" customWidth="1"/>
    <col min="1036" max="1036" width="13.33203125" style="323" customWidth="1"/>
    <col min="1037" max="1037" width="14.6640625" style="323" customWidth="1"/>
    <col min="1038" max="1282" width="9.33203125" style="323"/>
    <col min="1283" max="1283" width="6.6640625" style="323" customWidth="1"/>
    <col min="1284" max="1284" width="24.6640625" style="323" customWidth="1"/>
    <col min="1285" max="1285" width="13" style="323" customWidth="1"/>
    <col min="1286" max="1287" width="15.5" style="323" customWidth="1"/>
    <col min="1288" max="1288" width="11.5" style="323" customWidth="1"/>
    <col min="1289" max="1289" width="13" style="323" customWidth="1"/>
    <col min="1290" max="1291" width="14" style="323" customWidth="1"/>
    <col min="1292" max="1292" width="13.33203125" style="323" customWidth="1"/>
    <col min="1293" max="1293" width="14.6640625" style="323" customWidth="1"/>
    <col min="1294" max="1538" width="9.33203125" style="323"/>
    <col min="1539" max="1539" width="6.6640625" style="323" customWidth="1"/>
    <col min="1540" max="1540" width="24.6640625" style="323" customWidth="1"/>
    <col min="1541" max="1541" width="13" style="323" customWidth="1"/>
    <col min="1542" max="1543" width="15.5" style="323" customWidth="1"/>
    <col min="1544" max="1544" width="11.5" style="323" customWidth="1"/>
    <col min="1545" max="1545" width="13" style="323" customWidth="1"/>
    <col min="1546" max="1547" width="14" style="323" customWidth="1"/>
    <col min="1548" max="1548" width="13.33203125" style="323" customWidth="1"/>
    <col min="1549" max="1549" width="14.6640625" style="323" customWidth="1"/>
    <col min="1550" max="1794" width="9.33203125" style="323"/>
    <col min="1795" max="1795" width="6.6640625" style="323" customWidth="1"/>
    <col min="1796" max="1796" width="24.6640625" style="323" customWidth="1"/>
    <col min="1797" max="1797" width="13" style="323" customWidth="1"/>
    <col min="1798" max="1799" width="15.5" style="323" customWidth="1"/>
    <col min="1800" max="1800" width="11.5" style="323" customWidth="1"/>
    <col min="1801" max="1801" width="13" style="323" customWidth="1"/>
    <col min="1802" max="1803" width="14" style="323" customWidth="1"/>
    <col min="1804" max="1804" width="13.33203125" style="323" customWidth="1"/>
    <col min="1805" max="1805" width="14.6640625" style="323" customWidth="1"/>
    <col min="1806" max="2050" width="9.33203125" style="323"/>
    <col min="2051" max="2051" width="6.6640625" style="323" customWidth="1"/>
    <col min="2052" max="2052" width="24.6640625" style="323" customWidth="1"/>
    <col min="2053" max="2053" width="13" style="323" customWidth="1"/>
    <col min="2054" max="2055" width="15.5" style="323" customWidth="1"/>
    <col min="2056" max="2056" width="11.5" style="323" customWidth="1"/>
    <col min="2057" max="2057" width="13" style="323" customWidth="1"/>
    <col min="2058" max="2059" width="14" style="323" customWidth="1"/>
    <col min="2060" max="2060" width="13.33203125" style="323" customWidth="1"/>
    <col min="2061" max="2061" width="14.6640625" style="323" customWidth="1"/>
    <col min="2062" max="2306" width="9.33203125" style="323"/>
    <col min="2307" max="2307" width="6.6640625" style="323" customWidth="1"/>
    <col min="2308" max="2308" width="24.6640625" style="323" customWidth="1"/>
    <col min="2309" max="2309" width="13" style="323" customWidth="1"/>
    <col min="2310" max="2311" width="15.5" style="323" customWidth="1"/>
    <col min="2312" max="2312" width="11.5" style="323" customWidth="1"/>
    <col min="2313" max="2313" width="13" style="323" customWidth="1"/>
    <col min="2314" max="2315" width="14" style="323" customWidth="1"/>
    <col min="2316" max="2316" width="13.33203125" style="323" customWidth="1"/>
    <col min="2317" max="2317" width="14.6640625" style="323" customWidth="1"/>
    <col min="2318" max="2562" width="9.33203125" style="323"/>
    <col min="2563" max="2563" width="6.6640625" style="323" customWidth="1"/>
    <col min="2564" max="2564" width="24.6640625" style="323" customWidth="1"/>
    <col min="2565" max="2565" width="13" style="323" customWidth="1"/>
    <col min="2566" max="2567" width="15.5" style="323" customWidth="1"/>
    <col min="2568" max="2568" width="11.5" style="323" customWidth="1"/>
    <col min="2569" max="2569" width="13" style="323" customWidth="1"/>
    <col min="2570" max="2571" width="14" style="323" customWidth="1"/>
    <col min="2572" max="2572" width="13.33203125" style="323" customWidth="1"/>
    <col min="2573" max="2573" width="14.6640625" style="323" customWidth="1"/>
    <col min="2574" max="2818" width="9.33203125" style="323"/>
    <col min="2819" max="2819" width="6.6640625" style="323" customWidth="1"/>
    <col min="2820" max="2820" width="24.6640625" style="323" customWidth="1"/>
    <col min="2821" max="2821" width="13" style="323" customWidth="1"/>
    <col min="2822" max="2823" width="15.5" style="323" customWidth="1"/>
    <col min="2824" max="2824" width="11.5" style="323" customWidth="1"/>
    <col min="2825" max="2825" width="13" style="323" customWidth="1"/>
    <col min="2826" max="2827" width="14" style="323" customWidth="1"/>
    <col min="2828" max="2828" width="13.33203125" style="323" customWidth="1"/>
    <col min="2829" max="2829" width="14.6640625" style="323" customWidth="1"/>
    <col min="2830" max="3074" width="9.33203125" style="323"/>
    <col min="3075" max="3075" width="6.6640625" style="323" customWidth="1"/>
    <col min="3076" max="3076" width="24.6640625" style="323" customWidth="1"/>
    <col min="3077" max="3077" width="13" style="323" customWidth="1"/>
    <col min="3078" max="3079" width="15.5" style="323" customWidth="1"/>
    <col min="3080" max="3080" width="11.5" style="323" customWidth="1"/>
    <col min="3081" max="3081" width="13" style="323" customWidth="1"/>
    <col min="3082" max="3083" width="14" style="323" customWidth="1"/>
    <col min="3084" max="3084" width="13.33203125" style="323" customWidth="1"/>
    <col min="3085" max="3085" width="14.6640625" style="323" customWidth="1"/>
    <col min="3086" max="3330" width="9.33203125" style="323"/>
    <col min="3331" max="3331" width="6.6640625" style="323" customWidth="1"/>
    <col min="3332" max="3332" width="24.6640625" style="323" customWidth="1"/>
    <col min="3333" max="3333" width="13" style="323" customWidth="1"/>
    <col min="3334" max="3335" width="15.5" style="323" customWidth="1"/>
    <col min="3336" max="3336" width="11.5" style="323" customWidth="1"/>
    <col min="3337" max="3337" width="13" style="323" customWidth="1"/>
    <col min="3338" max="3339" width="14" style="323" customWidth="1"/>
    <col min="3340" max="3340" width="13.33203125" style="323" customWidth="1"/>
    <col min="3341" max="3341" width="14.6640625" style="323" customWidth="1"/>
    <col min="3342" max="3586" width="9.33203125" style="323"/>
    <col min="3587" max="3587" width="6.6640625" style="323" customWidth="1"/>
    <col min="3588" max="3588" width="24.6640625" style="323" customWidth="1"/>
    <col min="3589" max="3589" width="13" style="323" customWidth="1"/>
    <col min="3590" max="3591" width="15.5" style="323" customWidth="1"/>
    <col min="3592" max="3592" width="11.5" style="323" customWidth="1"/>
    <col min="3593" max="3593" width="13" style="323" customWidth="1"/>
    <col min="3594" max="3595" width="14" style="323" customWidth="1"/>
    <col min="3596" max="3596" width="13.33203125" style="323" customWidth="1"/>
    <col min="3597" max="3597" width="14.6640625" style="323" customWidth="1"/>
    <col min="3598" max="3842" width="9.33203125" style="323"/>
    <col min="3843" max="3843" width="6.6640625" style="323" customWidth="1"/>
    <col min="3844" max="3844" width="24.6640625" style="323" customWidth="1"/>
    <col min="3845" max="3845" width="13" style="323" customWidth="1"/>
    <col min="3846" max="3847" width="15.5" style="323" customWidth="1"/>
    <col min="3848" max="3848" width="11.5" style="323" customWidth="1"/>
    <col min="3849" max="3849" width="13" style="323" customWidth="1"/>
    <col min="3850" max="3851" width="14" style="323" customWidth="1"/>
    <col min="3852" max="3852" width="13.33203125" style="323" customWidth="1"/>
    <col min="3853" max="3853" width="14.6640625" style="323" customWidth="1"/>
    <col min="3854" max="4098" width="9.33203125" style="323"/>
    <col min="4099" max="4099" width="6.6640625" style="323" customWidth="1"/>
    <col min="4100" max="4100" width="24.6640625" style="323" customWidth="1"/>
    <col min="4101" max="4101" width="13" style="323" customWidth="1"/>
    <col min="4102" max="4103" width="15.5" style="323" customWidth="1"/>
    <col min="4104" max="4104" width="11.5" style="323" customWidth="1"/>
    <col min="4105" max="4105" width="13" style="323" customWidth="1"/>
    <col min="4106" max="4107" width="14" style="323" customWidth="1"/>
    <col min="4108" max="4108" width="13.33203125" style="323" customWidth="1"/>
    <col min="4109" max="4109" width="14.6640625" style="323" customWidth="1"/>
    <col min="4110" max="4354" width="9.33203125" style="323"/>
    <col min="4355" max="4355" width="6.6640625" style="323" customWidth="1"/>
    <col min="4356" max="4356" width="24.6640625" style="323" customWidth="1"/>
    <col min="4357" max="4357" width="13" style="323" customWidth="1"/>
    <col min="4358" max="4359" width="15.5" style="323" customWidth="1"/>
    <col min="4360" max="4360" width="11.5" style="323" customWidth="1"/>
    <col min="4361" max="4361" width="13" style="323" customWidth="1"/>
    <col min="4362" max="4363" width="14" style="323" customWidth="1"/>
    <col min="4364" max="4364" width="13.33203125" style="323" customWidth="1"/>
    <col min="4365" max="4365" width="14.6640625" style="323" customWidth="1"/>
    <col min="4366" max="4610" width="9.33203125" style="323"/>
    <col min="4611" max="4611" width="6.6640625" style="323" customWidth="1"/>
    <col min="4612" max="4612" width="24.6640625" style="323" customWidth="1"/>
    <col min="4613" max="4613" width="13" style="323" customWidth="1"/>
    <col min="4614" max="4615" width="15.5" style="323" customWidth="1"/>
    <col min="4616" max="4616" width="11.5" style="323" customWidth="1"/>
    <col min="4617" max="4617" width="13" style="323" customWidth="1"/>
    <col min="4618" max="4619" width="14" style="323" customWidth="1"/>
    <col min="4620" max="4620" width="13.33203125" style="323" customWidth="1"/>
    <col min="4621" max="4621" width="14.6640625" style="323" customWidth="1"/>
    <col min="4622" max="4866" width="9.33203125" style="323"/>
    <col min="4867" max="4867" width="6.6640625" style="323" customWidth="1"/>
    <col min="4868" max="4868" width="24.6640625" style="323" customWidth="1"/>
    <col min="4869" max="4869" width="13" style="323" customWidth="1"/>
    <col min="4870" max="4871" width="15.5" style="323" customWidth="1"/>
    <col min="4872" max="4872" width="11.5" style="323" customWidth="1"/>
    <col min="4873" max="4873" width="13" style="323" customWidth="1"/>
    <col min="4874" max="4875" width="14" style="323" customWidth="1"/>
    <col min="4876" max="4876" width="13.33203125" style="323" customWidth="1"/>
    <col min="4877" max="4877" width="14.6640625" style="323" customWidth="1"/>
    <col min="4878" max="5122" width="9.33203125" style="323"/>
    <col min="5123" max="5123" width="6.6640625" style="323" customWidth="1"/>
    <col min="5124" max="5124" width="24.6640625" style="323" customWidth="1"/>
    <col min="5125" max="5125" width="13" style="323" customWidth="1"/>
    <col min="5126" max="5127" width="15.5" style="323" customWidth="1"/>
    <col min="5128" max="5128" width="11.5" style="323" customWidth="1"/>
    <col min="5129" max="5129" width="13" style="323" customWidth="1"/>
    <col min="5130" max="5131" width="14" style="323" customWidth="1"/>
    <col min="5132" max="5132" width="13.33203125" style="323" customWidth="1"/>
    <col min="5133" max="5133" width="14.6640625" style="323" customWidth="1"/>
    <col min="5134" max="5378" width="9.33203125" style="323"/>
    <col min="5379" max="5379" width="6.6640625" style="323" customWidth="1"/>
    <col min="5380" max="5380" width="24.6640625" style="323" customWidth="1"/>
    <col min="5381" max="5381" width="13" style="323" customWidth="1"/>
    <col min="5382" max="5383" width="15.5" style="323" customWidth="1"/>
    <col min="5384" max="5384" width="11.5" style="323" customWidth="1"/>
    <col min="5385" max="5385" width="13" style="323" customWidth="1"/>
    <col min="5386" max="5387" width="14" style="323" customWidth="1"/>
    <col min="5388" max="5388" width="13.33203125" style="323" customWidth="1"/>
    <col min="5389" max="5389" width="14.6640625" style="323" customWidth="1"/>
    <col min="5390" max="5634" width="9.33203125" style="323"/>
    <col min="5635" max="5635" width="6.6640625" style="323" customWidth="1"/>
    <col min="5636" max="5636" width="24.6640625" style="323" customWidth="1"/>
    <col min="5637" max="5637" width="13" style="323" customWidth="1"/>
    <col min="5638" max="5639" width="15.5" style="323" customWidth="1"/>
    <col min="5640" max="5640" width="11.5" style="323" customWidth="1"/>
    <col min="5641" max="5641" width="13" style="323" customWidth="1"/>
    <col min="5642" max="5643" width="14" style="323" customWidth="1"/>
    <col min="5644" max="5644" width="13.33203125" style="323" customWidth="1"/>
    <col min="5645" max="5645" width="14.6640625" style="323" customWidth="1"/>
    <col min="5646" max="5890" width="9.33203125" style="323"/>
    <col min="5891" max="5891" width="6.6640625" style="323" customWidth="1"/>
    <col min="5892" max="5892" width="24.6640625" style="323" customWidth="1"/>
    <col min="5893" max="5893" width="13" style="323" customWidth="1"/>
    <col min="5894" max="5895" width="15.5" style="323" customWidth="1"/>
    <col min="5896" max="5896" width="11.5" style="323" customWidth="1"/>
    <col min="5897" max="5897" width="13" style="323" customWidth="1"/>
    <col min="5898" max="5899" width="14" style="323" customWidth="1"/>
    <col min="5900" max="5900" width="13.33203125" style="323" customWidth="1"/>
    <col min="5901" max="5901" width="14.6640625" style="323" customWidth="1"/>
    <col min="5902" max="6146" width="9.33203125" style="323"/>
    <col min="6147" max="6147" width="6.6640625" style="323" customWidth="1"/>
    <col min="6148" max="6148" width="24.6640625" style="323" customWidth="1"/>
    <col min="6149" max="6149" width="13" style="323" customWidth="1"/>
    <col min="6150" max="6151" width="15.5" style="323" customWidth="1"/>
    <col min="6152" max="6152" width="11.5" style="323" customWidth="1"/>
    <col min="6153" max="6153" width="13" style="323" customWidth="1"/>
    <col min="6154" max="6155" width="14" style="323" customWidth="1"/>
    <col min="6156" max="6156" width="13.33203125" style="323" customWidth="1"/>
    <col min="6157" max="6157" width="14.6640625" style="323" customWidth="1"/>
    <col min="6158" max="6402" width="9.33203125" style="323"/>
    <col min="6403" max="6403" width="6.6640625" style="323" customWidth="1"/>
    <col min="6404" max="6404" width="24.6640625" style="323" customWidth="1"/>
    <col min="6405" max="6405" width="13" style="323" customWidth="1"/>
    <col min="6406" max="6407" width="15.5" style="323" customWidth="1"/>
    <col min="6408" max="6408" width="11.5" style="323" customWidth="1"/>
    <col min="6409" max="6409" width="13" style="323" customWidth="1"/>
    <col min="6410" max="6411" width="14" style="323" customWidth="1"/>
    <col min="6412" max="6412" width="13.33203125" style="323" customWidth="1"/>
    <col min="6413" max="6413" width="14.6640625" style="323" customWidth="1"/>
    <col min="6414" max="6658" width="9.33203125" style="323"/>
    <col min="6659" max="6659" width="6.6640625" style="323" customWidth="1"/>
    <col min="6660" max="6660" width="24.6640625" style="323" customWidth="1"/>
    <col min="6661" max="6661" width="13" style="323" customWidth="1"/>
    <col min="6662" max="6663" width="15.5" style="323" customWidth="1"/>
    <col min="6664" max="6664" width="11.5" style="323" customWidth="1"/>
    <col min="6665" max="6665" width="13" style="323" customWidth="1"/>
    <col min="6666" max="6667" width="14" style="323" customWidth="1"/>
    <col min="6668" max="6668" width="13.33203125" style="323" customWidth="1"/>
    <col min="6669" max="6669" width="14.6640625" style="323" customWidth="1"/>
    <col min="6670" max="6914" width="9.33203125" style="323"/>
    <col min="6915" max="6915" width="6.6640625" style="323" customWidth="1"/>
    <col min="6916" max="6916" width="24.6640625" style="323" customWidth="1"/>
    <col min="6917" max="6917" width="13" style="323" customWidth="1"/>
    <col min="6918" max="6919" width="15.5" style="323" customWidth="1"/>
    <col min="6920" max="6920" width="11.5" style="323" customWidth="1"/>
    <col min="6921" max="6921" width="13" style="323" customWidth="1"/>
    <col min="6922" max="6923" width="14" style="323" customWidth="1"/>
    <col min="6924" max="6924" width="13.33203125" style="323" customWidth="1"/>
    <col min="6925" max="6925" width="14.6640625" style="323" customWidth="1"/>
    <col min="6926" max="7170" width="9.33203125" style="323"/>
    <col min="7171" max="7171" width="6.6640625" style="323" customWidth="1"/>
    <col min="7172" max="7172" width="24.6640625" style="323" customWidth="1"/>
    <col min="7173" max="7173" width="13" style="323" customWidth="1"/>
    <col min="7174" max="7175" width="15.5" style="323" customWidth="1"/>
    <col min="7176" max="7176" width="11.5" style="323" customWidth="1"/>
    <col min="7177" max="7177" width="13" style="323" customWidth="1"/>
    <col min="7178" max="7179" width="14" style="323" customWidth="1"/>
    <col min="7180" max="7180" width="13.33203125" style="323" customWidth="1"/>
    <col min="7181" max="7181" width="14.6640625" style="323" customWidth="1"/>
    <col min="7182" max="7426" width="9.33203125" style="323"/>
    <col min="7427" max="7427" width="6.6640625" style="323" customWidth="1"/>
    <col min="7428" max="7428" width="24.6640625" style="323" customWidth="1"/>
    <col min="7429" max="7429" width="13" style="323" customWidth="1"/>
    <col min="7430" max="7431" width="15.5" style="323" customWidth="1"/>
    <col min="7432" max="7432" width="11.5" style="323" customWidth="1"/>
    <col min="7433" max="7433" width="13" style="323" customWidth="1"/>
    <col min="7434" max="7435" width="14" style="323" customWidth="1"/>
    <col min="7436" max="7436" width="13.33203125" style="323" customWidth="1"/>
    <col min="7437" max="7437" width="14.6640625" style="323" customWidth="1"/>
    <col min="7438" max="7682" width="9.33203125" style="323"/>
    <col min="7683" max="7683" width="6.6640625" style="323" customWidth="1"/>
    <col min="7684" max="7684" width="24.6640625" style="323" customWidth="1"/>
    <col min="7685" max="7685" width="13" style="323" customWidth="1"/>
    <col min="7686" max="7687" width="15.5" style="323" customWidth="1"/>
    <col min="7688" max="7688" width="11.5" style="323" customWidth="1"/>
    <col min="7689" max="7689" width="13" style="323" customWidth="1"/>
    <col min="7690" max="7691" width="14" style="323" customWidth="1"/>
    <col min="7692" max="7692" width="13.33203125" style="323" customWidth="1"/>
    <col min="7693" max="7693" width="14.6640625" style="323" customWidth="1"/>
    <col min="7694" max="7938" width="9.33203125" style="323"/>
    <col min="7939" max="7939" width="6.6640625" style="323" customWidth="1"/>
    <col min="7940" max="7940" width="24.6640625" style="323" customWidth="1"/>
    <col min="7941" max="7941" width="13" style="323" customWidth="1"/>
    <col min="7942" max="7943" width="15.5" style="323" customWidth="1"/>
    <col min="7944" max="7944" width="11.5" style="323" customWidth="1"/>
    <col min="7945" max="7945" width="13" style="323" customWidth="1"/>
    <col min="7946" max="7947" width="14" style="323" customWidth="1"/>
    <col min="7948" max="7948" width="13.33203125" style="323" customWidth="1"/>
    <col min="7949" max="7949" width="14.6640625" style="323" customWidth="1"/>
    <col min="7950" max="8194" width="9.33203125" style="323"/>
    <col min="8195" max="8195" width="6.6640625" style="323" customWidth="1"/>
    <col min="8196" max="8196" width="24.6640625" style="323" customWidth="1"/>
    <col min="8197" max="8197" width="13" style="323" customWidth="1"/>
    <col min="8198" max="8199" width="15.5" style="323" customWidth="1"/>
    <col min="8200" max="8200" width="11.5" style="323" customWidth="1"/>
    <col min="8201" max="8201" width="13" style="323" customWidth="1"/>
    <col min="8202" max="8203" width="14" style="323" customWidth="1"/>
    <col min="8204" max="8204" width="13.33203125" style="323" customWidth="1"/>
    <col min="8205" max="8205" width="14.6640625" style="323" customWidth="1"/>
    <col min="8206" max="8450" width="9.33203125" style="323"/>
    <col min="8451" max="8451" width="6.6640625" style="323" customWidth="1"/>
    <col min="8452" max="8452" width="24.6640625" style="323" customWidth="1"/>
    <col min="8453" max="8453" width="13" style="323" customWidth="1"/>
    <col min="8454" max="8455" width="15.5" style="323" customWidth="1"/>
    <col min="8456" max="8456" width="11.5" style="323" customWidth="1"/>
    <col min="8457" max="8457" width="13" style="323" customWidth="1"/>
    <col min="8458" max="8459" width="14" style="323" customWidth="1"/>
    <col min="8460" max="8460" width="13.33203125" style="323" customWidth="1"/>
    <col min="8461" max="8461" width="14.6640625" style="323" customWidth="1"/>
    <col min="8462" max="8706" width="9.33203125" style="323"/>
    <col min="8707" max="8707" width="6.6640625" style="323" customWidth="1"/>
    <col min="8708" max="8708" width="24.6640625" style="323" customWidth="1"/>
    <col min="8709" max="8709" width="13" style="323" customWidth="1"/>
    <col min="8710" max="8711" width="15.5" style="323" customWidth="1"/>
    <col min="8712" max="8712" width="11.5" style="323" customWidth="1"/>
    <col min="8713" max="8713" width="13" style="323" customWidth="1"/>
    <col min="8714" max="8715" width="14" style="323" customWidth="1"/>
    <col min="8716" max="8716" width="13.33203125" style="323" customWidth="1"/>
    <col min="8717" max="8717" width="14.6640625" style="323" customWidth="1"/>
    <col min="8718" max="8962" width="9.33203125" style="323"/>
    <col min="8963" max="8963" width="6.6640625" style="323" customWidth="1"/>
    <col min="8964" max="8964" width="24.6640625" style="323" customWidth="1"/>
    <col min="8965" max="8965" width="13" style="323" customWidth="1"/>
    <col min="8966" max="8967" width="15.5" style="323" customWidth="1"/>
    <col min="8968" max="8968" width="11.5" style="323" customWidth="1"/>
    <col min="8969" max="8969" width="13" style="323" customWidth="1"/>
    <col min="8970" max="8971" width="14" style="323" customWidth="1"/>
    <col min="8972" max="8972" width="13.33203125" style="323" customWidth="1"/>
    <col min="8973" max="8973" width="14.6640625" style="323" customWidth="1"/>
    <col min="8974" max="9218" width="9.33203125" style="323"/>
    <col min="9219" max="9219" width="6.6640625" style="323" customWidth="1"/>
    <col min="9220" max="9220" width="24.6640625" style="323" customWidth="1"/>
    <col min="9221" max="9221" width="13" style="323" customWidth="1"/>
    <col min="9222" max="9223" width="15.5" style="323" customWidth="1"/>
    <col min="9224" max="9224" width="11.5" style="323" customWidth="1"/>
    <col min="9225" max="9225" width="13" style="323" customWidth="1"/>
    <col min="9226" max="9227" width="14" style="323" customWidth="1"/>
    <col min="9228" max="9228" width="13.33203125" style="323" customWidth="1"/>
    <col min="9229" max="9229" width="14.6640625" style="323" customWidth="1"/>
    <col min="9230" max="9474" width="9.33203125" style="323"/>
    <col min="9475" max="9475" width="6.6640625" style="323" customWidth="1"/>
    <col min="9476" max="9476" width="24.6640625" style="323" customWidth="1"/>
    <col min="9477" max="9477" width="13" style="323" customWidth="1"/>
    <col min="9478" max="9479" width="15.5" style="323" customWidth="1"/>
    <col min="9480" max="9480" width="11.5" style="323" customWidth="1"/>
    <col min="9481" max="9481" width="13" style="323" customWidth="1"/>
    <col min="9482" max="9483" width="14" style="323" customWidth="1"/>
    <col min="9484" max="9484" width="13.33203125" style="323" customWidth="1"/>
    <col min="9485" max="9485" width="14.6640625" style="323" customWidth="1"/>
    <col min="9486" max="9730" width="9.33203125" style="323"/>
    <col min="9731" max="9731" width="6.6640625" style="323" customWidth="1"/>
    <col min="9732" max="9732" width="24.6640625" style="323" customWidth="1"/>
    <col min="9733" max="9733" width="13" style="323" customWidth="1"/>
    <col min="9734" max="9735" width="15.5" style="323" customWidth="1"/>
    <col min="9736" max="9736" width="11.5" style="323" customWidth="1"/>
    <col min="9737" max="9737" width="13" style="323" customWidth="1"/>
    <col min="9738" max="9739" width="14" style="323" customWidth="1"/>
    <col min="9740" max="9740" width="13.33203125" style="323" customWidth="1"/>
    <col min="9741" max="9741" width="14.6640625" style="323" customWidth="1"/>
    <col min="9742" max="9986" width="9.33203125" style="323"/>
    <col min="9987" max="9987" width="6.6640625" style="323" customWidth="1"/>
    <col min="9988" max="9988" width="24.6640625" style="323" customWidth="1"/>
    <col min="9989" max="9989" width="13" style="323" customWidth="1"/>
    <col min="9990" max="9991" width="15.5" style="323" customWidth="1"/>
    <col min="9992" max="9992" width="11.5" style="323" customWidth="1"/>
    <col min="9993" max="9993" width="13" style="323" customWidth="1"/>
    <col min="9994" max="9995" width="14" style="323" customWidth="1"/>
    <col min="9996" max="9996" width="13.33203125" style="323" customWidth="1"/>
    <col min="9997" max="9997" width="14.6640625" style="323" customWidth="1"/>
    <col min="9998" max="10242" width="9.33203125" style="323"/>
    <col min="10243" max="10243" width="6.6640625" style="323" customWidth="1"/>
    <col min="10244" max="10244" width="24.6640625" style="323" customWidth="1"/>
    <col min="10245" max="10245" width="13" style="323" customWidth="1"/>
    <col min="10246" max="10247" width="15.5" style="323" customWidth="1"/>
    <col min="10248" max="10248" width="11.5" style="323" customWidth="1"/>
    <col min="10249" max="10249" width="13" style="323" customWidth="1"/>
    <col min="10250" max="10251" width="14" style="323" customWidth="1"/>
    <col min="10252" max="10252" width="13.33203125" style="323" customWidth="1"/>
    <col min="10253" max="10253" width="14.6640625" style="323" customWidth="1"/>
    <col min="10254" max="10498" width="9.33203125" style="323"/>
    <col min="10499" max="10499" width="6.6640625" style="323" customWidth="1"/>
    <col min="10500" max="10500" width="24.6640625" style="323" customWidth="1"/>
    <col min="10501" max="10501" width="13" style="323" customWidth="1"/>
    <col min="10502" max="10503" width="15.5" style="323" customWidth="1"/>
    <col min="10504" max="10504" width="11.5" style="323" customWidth="1"/>
    <col min="10505" max="10505" width="13" style="323" customWidth="1"/>
    <col min="10506" max="10507" width="14" style="323" customWidth="1"/>
    <col min="10508" max="10508" width="13.33203125" style="323" customWidth="1"/>
    <col min="10509" max="10509" width="14.6640625" style="323" customWidth="1"/>
    <col min="10510" max="10754" width="9.33203125" style="323"/>
    <col min="10755" max="10755" width="6.6640625" style="323" customWidth="1"/>
    <col min="10756" max="10756" width="24.6640625" style="323" customWidth="1"/>
    <col min="10757" max="10757" width="13" style="323" customWidth="1"/>
    <col min="10758" max="10759" width="15.5" style="323" customWidth="1"/>
    <col min="10760" max="10760" width="11.5" style="323" customWidth="1"/>
    <col min="10761" max="10761" width="13" style="323" customWidth="1"/>
    <col min="10762" max="10763" width="14" style="323" customWidth="1"/>
    <col min="10764" max="10764" width="13.33203125" style="323" customWidth="1"/>
    <col min="10765" max="10765" width="14.6640625" style="323" customWidth="1"/>
    <col min="10766" max="11010" width="9.33203125" style="323"/>
    <col min="11011" max="11011" width="6.6640625" style="323" customWidth="1"/>
    <col min="11012" max="11012" width="24.6640625" style="323" customWidth="1"/>
    <col min="11013" max="11013" width="13" style="323" customWidth="1"/>
    <col min="11014" max="11015" width="15.5" style="323" customWidth="1"/>
    <col min="11016" max="11016" width="11.5" style="323" customWidth="1"/>
    <col min="11017" max="11017" width="13" style="323" customWidth="1"/>
    <col min="11018" max="11019" width="14" style="323" customWidth="1"/>
    <col min="11020" max="11020" width="13.33203125" style="323" customWidth="1"/>
    <col min="11021" max="11021" width="14.6640625" style="323" customWidth="1"/>
    <col min="11022" max="11266" width="9.33203125" style="323"/>
    <col min="11267" max="11267" width="6.6640625" style="323" customWidth="1"/>
    <col min="11268" max="11268" width="24.6640625" style="323" customWidth="1"/>
    <col min="11269" max="11269" width="13" style="323" customWidth="1"/>
    <col min="11270" max="11271" width="15.5" style="323" customWidth="1"/>
    <col min="11272" max="11272" width="11.5" style="323" customWidth="1"/>
    <col min="11273" max="11273" width="13" style="323" customWidth="1"/>
    <col min="11274" max="11275" width="14" style="323" customWidth="1"/>
    <col min="11276" max="11276" width="13.33203125" style="323" customWidth="1"/>
    <col min="11277" max="11277" width="14.6640625" style="323" customWidth="1"/>
    <col min="11278" max="11522" width="9.33203125" style="323"/>
    <col min="11523" max="11523" width="6.6640625" style="323" customWidth="1"/>
    <col min="11524" max="11524" width="24.6640625" style="323" customWidth="1"/>
    <col min="11525" max="11525" width="13" style="323" customWidth="1"/>
    <col min="11526" max="11527" width="15.5" style="323" customWidth="1"/>
    <col min="11528" max="11528" width="11.5" style="323" customWidth="1"/>
    <col min="11529" max="11529" width="13" style="323" customWidth="1"/>
    <col min="11530" max="11531" width="14" style="323" customWidth="1"/>
    <col min="11532" max="11532" width="13.33203125" style="323" customWidth="1"/>
    <col min="11533" max="11533" width="14.6640625" style="323" customWidth="1"/>
    <col min="11534" max="11778" width="9.33203125" style="323"/>
    <col min="11779" max="11779" width="6.6640625" style="323" customWidth="1"/>
    <col min="11780" max="11780" width="24.6640625" style="323" customWidth="1"/>
    <col min="11781" max="11781" width="13" style="323" customWidth="1"/>
    <col min="11782" max="11783" width="15.5" style="323" customWidth="1"/>
    <col min="11784" max="11784" width="11.5" style="323" customWidth="1"/>
    <col min="11785" max="11785" width="13" style="323" customWidth="1"/>
    <col min="11786" max="11787" width="14" style="323" customWidth="1"/>
    <col min="11788" max="11788" width="13.33203125" style="323" customWidth="1"/>
    <col min="11789" max="11789" width="14.6640625" style="323" customWidth="1"/>
    <col min="11790" max="12034" width="9.33203125" style="323"/>
    <col min="12035" max="12035" width="6.6640625" style="323" customWidth="1"/>
    <col min="12036" max="12036" width="24.6640625" style="323" customWidth="1"/>
    <col min="12037" max="12037" width="13" style="323" customWidth="1"/>
    <col min="12038" max="12039" width="15.5" style="323" customWidth="1"/>
    <col min="12040" max="12040" width="11.5" style="323" customWidth="1"/>
    <col min="12041" max="12041" width="13" style="323" customWidth="1"/>
    <col min="12042" max="12043" width="14" style="323" customWidth="1"/>
    <col min="12044" max="12044" width="13.33203125" style="323" customWidth="1"/>
    <col min="12045" max="12045" width="14.6640625" style="323" customWidth="1"/>
    <col min="12046" max="12290" width="9.33203125" style="323"/>
    <col min="12291" max="12291" width="6.6640625" style="323" customWidth="1"/>
    <col min="12292" max="12292" width="24.6640625" style="323" customWidth="1"/>
    <col min="12293" max="12293" width="13" style="323" customWidth="1"/>
    <col min="12294" max="12295" width="15.5" style="323" customWidth="1"/>
    <col min="12296" max="12296" width="11.5" style="323" customWidth="1"/>
    <col min="12297" max="12297" width="13" style="323" customWidth="1"/>
    <col min="12298" max="12299" width="14" style="323" customWidth="1"/>
    <col min="12300" max="12300" width="13.33203125" style="323" customWidth="1"/>
    <col min="12301" max="12301" width="14.6640625" style="323" customWidth="1"/>
    <col min="12302" max="12546" width="9.33203125" style="323"/>
    <col min="12547" max="12547" width="6.6640625" style="323" customWidth="1"/>
    <col min="12548" max="12548" width="24.6640625" style="323" customWidth="1"/>
    <col min="12549" max="12549" width="13" style="323" customWidth="1"/>
    <col min="12550" max="12551" width="15.5" style="323" customWidth="1"/>
    <col min="12552" max="12552" width="11.5" style="323" customWidth="1"/>
    <col min="12553" max="12553" width="13" style="323" customWidth="1"/>
    <col min="12554" max="12555" width="14" style="323" customWidth="1"/>
    <col min="12556" max="12556" width="13.33203125" style="323" customWidth="1"/>
    <col min="12557" max="12557" width="14.6640625" style="323" customWidth="1"/>
    <col min="12558" max="12802" width="9.33203125" style="323"/>
    <col min="12803" max="12803" width="6.6640625" style="323" customWidth="1"/>
    <col min="12804" max="12804" width="24.6640625" style="323" customWidth="1"/>
    <col min="12805" max="12805" width="13" style="323" customWidth="1"/>
    <col min="12806" max="12807" width="15.5" style="323" customWidth="1"/>
    <col min="12808" max="12808" width="11.5" style="323" customWidth="1"/>
    <col min="12809" max="12809" width="13" style="323" customWidth="1"/>
    <col min="12810" max="12811" width="14" style="323" customWidth="1"/>
    <col min="12812" max="12812" width="13.33203125" style="323" customWidth="1"/>
    <col min="12813" max="12813" width="14.6640625" style="323" customWidth="1"/>
    <col min="12814" max="13058" width="9.33203125" style="323"/>
    <col min="13059" max="13059" width="6.6640625" style="323" customWidth="1"/>
    <col min="13060" max="13060" width="24.6640625" style="323" customWidth="1"/>
    <col min="13061" max="13061" width="13" style="323" customWidth="1"/>
    <col min="13062" max="13063" width="15.5" style="323" customWidth="1"/>
    <col min="13064" max="13064" width="11.5" style="323" customWidth="1"/>
    <col min="13065" max="13065" width="13" style="323" customWidth="1"/>
    <col min="13066" max="13067" width="14" style="323" customWidth="1"/>
    <col min="13068" max="13068" width="13.33203125" style="323" customWidth="1"/>
    <col min="13069" max="13069" width="14.6640625" style="323" customWidth="1"/>
    <col min="13070" max="13314" width="9.33203125" style="323"/>
    <col min="13315" max="13315" width="6.6640625" style="323" customWidth="1"/>
    <col min="13316" max="13316" width="24.6640625" style="323" customWidth="1"/>
    <col min="13317" max="13317" width="13" style="323" customWidth="1"/>
    <col min="13318" max="13319" width="15.5" style="323" customWidth="1"/>
    <col min="13320" max="13320" width="11.5" style="323" customWidth="1"/>
    <col min="13321" max="13321" width="13" style="323" customWidth="1"/>
    <col min="13322" max="13323" width="14" style="323" customWidth="1"/>
    <col min="13324" max="13324" width="13.33203125" style="323" customWidth="1"/>
    <col min="13325" max="13325" width="14.6640625" style="323" customWidth="1"/>
    <col min="13326" max="13570" width="9.33203125" style="323"/>
    <col min="13571" max="13571" width="6.6640625" style="323" customWidth="1"/>
    <col min="13572" max="13572" width="24.6640625" style="323" customWidth="1"/>
    <col min="13573" max="13573" width="13" style="323" customWidth="1"/>
    <col min="13574" max="13575" width="15.5" style="323" customWidth="1"/>
    <col min="13576" max="13576" width="11.5" style="323" customWidth="1"/>
    <col min="13577" max="13577" width="13" style="323" customWidth="1"/>
    <col min="13578" max="13579" width="14" style="323" customWidth="1"/>
    <col min="13580" max="13580" width="13.33203125" style="323" customWidth="1"/>
    <col min="13581" max="13581" width="14.6640625" style="323" customWidth="1"/>
    <col min="13582" max="13826" width="9.33203125" style="323"/>
    <col min="13827" max="13827" width="6.6640625" style="323" customWidth="1"/>
    <col min="13828" max="13828" width="24.6640625" style="323" customWidth="1"/>
    <col min="13829" max="13829" width="13" style="323" customWidth="1"/>
    <col min="13830" max="13831" width="15.5" style="323" customWidth="1"/>
    <col min="13832" max="13832" width="11.5" style="323" customWidth="1"/>
    <col min="13833" max="13833" width="13" style="323" customWidth="1"/>
    <col min="13834" max="13835" width="14" style="323" customWidth="1"/>
    <col min="13836" max="13836" width="13.33203125" style="323" customWidth="1"/>
    <col min="13837" max="13837" width="14.6640625" style="323" customWidth="1"/>
    <col min="13838" max="14082" width="9.33203125" style="323"/>
    <col min="14083" max="14083" width="6.6640625" style="323" customWidth="1"/>
    <col min="14084" max="14084" width="24.6640625" style="323" customWidth="1"/>
    <col min="14085" max="14085" width="13" style="323" customWidth="1"/>
    <col min="14086" max="14087" width="15.5" style="323" customWidth="1"/>
    <col min="14088" max="14088" width="11.5" style="323" customWidth="1"/>
    <col min="14089" max="14089" width="13" style="323" customWidth="1"/>
    <col min="14090" max="14091" width="14" style="323" customWidth="1"/>
    <col min="14092" max="14092" width="13.33203125" style="323" customWidth="1"/>
    <col min="14093" max="14093" width="14.6640625" style="323" customWidth="1"/>
    <col min="14094" max="14338" width="9.33203125" style="323"/>
    <col min="14339" max="14339" width="6.6640625" style="323" customWidth="1"/>
    <col min="14340" max="14340" width="24.6640625" style="323" customWidth="1"/>
    <col min="14341" max="14341" width="13" style="323" customWidth="1"/>
    <col min="14342" max="14343" width="15.5" style="323" customWidth="1"/>
    <col min="14344" max="14344" width="11.5" style="323" customWidth="1"/>
    <col min="14345" max="14345" width="13" style="323" customWidth="1"/>
    <col min="14346" max="14347" width="14" style="323" customWidth="1"/>
    <col min="14348" max="14348" width="13.33203125" style="323" customWidth="1"/>
    <col min="14349" max="14349" width="14.6640625" style="323" customWidth="1"/>
    <col min="14350" max="14594" width="9.33203125" style="323"/>
    <col min="14595" max="14595" width="6.6640625" style="323" customWidth="1"/>
    <col min="14596" max="14596" width="24.6640625" style="323" customWidth="1"/>
    <col min="14597" max="14597" width="13" style="323" customWidth="1"/>
    <col min="14598" max="14599" width="15.5" style="323" customWidth="1"/>
    <col min="14600" max="14600" width="11.5" style="323" customWidth="1"/>
    <col min="14601" max="14601" width="13" style="323" customWidth="1"/>
    <col min="14602" max="14603" width="14" style="323" customWidth="1"/>
    <col min="14604" max="14604" width="13.33203125" style="323" customWidth="1"/>
    <col min="14605" max="14605" width="14.6640625" style="323" customWidth="1"/>
    <col min="14606" max="14850" width="9.33203125" style="323"/>
    <col min="14851" max="14851" width="6.6640625" style="323" customWidth="1"/>
    <col min="14852" max="14852" width="24.6640625" style="323" customWidth="1"/>
    <col min="14853" max="14853" width="13" style="323" customWidth="1"/>
    <col min="14854" max="14855" width="15.5" style="323" customWidth="1"/>
    <col min="14856" max="14856" width="11.5" style="323" customWidth="1"/>
    <col min="14857" max="14857" width="13" style="323" customWidth="1"/>
    <col min="14858" max="14859" width="14" style="323" customWidth="1"/>
    <col min="14860" max="14860" width="13.33203125" style="323" customWidth="1"/>
    <col min="14861" max="14861" width="14.6640625" style="323" customWidth="1"/>
    <col min="14862" max="15106" width="9.33203125" style="323"/>
    <col min="15107" max="15107" width="6.6640625" style="323" customWidth="1"/>
    <col min="15108" max="15108" width="24.6640625" style="323" customWidth="1"/>
    <col min="15109" max="15109" width="13" style="323" customWidth="1"/>
    <col min="15110" max="15111" width="15.5" style="323" customWidth="1"/>
    <col min="15112" max="15112" width="11.5" style="323" customWidth="1"/>
    <col min="15113" max="15113" width="13" style="323" customWidth="1"/>
    <col min="15114" max="15115" width="14" style="323" customWidth="1"/>
    <col min="15116" max="15116" width="13.33203125" style="323" customWidth="1"/>
    <col min="15117" max="15117" width="14.6640625" style="323" customWidth="1"/>
    <col min="15118" max="15362" width="9.33203125" style="323"/>
    <col min="15363" max="15363" width="6.6640625" style="323" customWidth="1"/>
    <col min="15364" max="15364" width="24.6640625" style="323" customWidth="1"/>
    <col min="15365" max="15365" width="13" style="323" customWidth="1"/>
    <col min="15366" max="15367" width="15.5" style="323" customWidth="1"/>
    <col min="15368" max="15368" width="11.5" style="323" customWidth="1"/>
    <col min="15369" max="15369" width="13" style="323" customWidth="1"/>
    <col min="15370" max="15371" width="14" style="323" customWidth="1"/>
    <col min="15372" max="15372" width="13.33203125" style="323" customWidth="1"/>
    <col min="15373" max="15373" width="14.6640625" style="323" customWidth="1"/>
    <col min="15374" max="15618" width="9.33203125" style="323"/>
    <col min="15619" max="15619" width="6.6640625" style="323" customWidth="1"/>
    <col min="15620" max="15620" width="24.6640625" style="323" customWidth="1"/>
    <col min="15621" max="15621" width="13" style="323" customWidth="1"/>
    <col min="15622" max="15623" width="15.5" style="323" customWidth="1"/>
    <col min="15624" max="15624" width="11.5" style="323" customWidth="1"/>
    <col min="15625" max="15625" width="13" style="323" customWidth="1"/>
    <col min="15626" max="15627" width="14" style="323" customWidth="1"/>
    <col min="15628" max="15628" width="13.33203125" style="323" customWidth="1"/>
    <col min="15629" max="15629" width="14.6640625" style="323" customWidth="1"/>
    <col min="15630" max="15874" width="9.33203125" style="323"/>
    <col min="15875" max="15875" width="6.6640625" style="323" customWidth="1"/>
    <col min="15876" max="15876" width="24.6640625" style="323" customWidth="1"/>
    <col min="15877" max="15877" width="13" style="323" customWidth="1"/>
    <col min="15878" max="15879" width="15.5" style="323" customWidth="1"/>
    <col min="15880" max="15880" width="11.5" style="323" customWidth="1"/>
    <col min="15881" max="15881" width="13" style="323" customWidth="1"/>
    <col min="15882" max="15883" width="14" style="323" customWidth="1"/>
    <col min="15884" max="15884" width="13.33203125" style="323" customWidth="1"/>
    <col min="15885" max="15885" width="14.6640625" style="323" customWidth="1"/>
    <col min="15886" max="16130" width="9.33203125" style="323"/>
    <col min="16131" max="16131" width="6.6640625" style="323" customWidth="1"/>
    <col min="16132" max="16132" width="24.6640625" style="323" customWidth="1"/>
    <col min="16133" max="16133" width="13" style="323" customWidth="1"/>
    <col min="16134" max="16135" width="15.5" style="323" customWidth="1"/>
    <col min="16136" max="16136" width="11.5" style="323" customWidth="1"/>
    <col min="16137" max="16137" width="13" style="323" customWidth="1"/>
    <col min="16138" max="16139" width="14" style="323" customWidth="1"/>
    <col min="16140" max="16140" width="13.33203125" style="323" customWidth="1"/>
    <col min="16141" max="16141" width="14.6640625" style="323" customWidth="1"/>
    <col min="16142" max="16384" width="9.33203125" style="323"/>
  </cols>
  <sheetData>
    <row r="1" spans="1:13" ht="42" customHeight="1" x14ac:dyDescent="0.2">
      <c r="A1" s="1299" t="s">
        <v>477</v>
      </c>
      <c r="B1" s="1300"/>
      <c r="C1" s="1300"/>
      <c r="D1" s="1300"/>
      <c r="E1" s="1300"/>
      <c r="F1" s="1300"/>
      <c r="G1" s="1300"/>
      <c r="H1" s="1300"/>
      <c r="I1" s="1300"/>
      <c r="J1" s="1300"/>
      <c r="K1" s="1300"/>
      <c r="L1" s="1300"/>
      <c r="M1" s="1300"/>
    </row>
    <row r="2" spans="1:13" ht="15" x14ac:dyDescent="0.2">
      <c r="A2" s="324"/>
      <c r="B2" s="329"/>
      <c r="C2" s="329"/>
      <c r="D2" s="330"/>
      <c r="E2" s="330"/>
      <c r="F2" s="326"/>
      <c r="G2" s="326"/>
      <c r="H2" s="326"/>
      <c r="I2" s="326"/>
      <c r="J2" s="326"/>
      <c r="K2" s="326"/>
      <c r="M2" s="331" t="s">
        <v>1</v>
      </c>
    </row>
    <row r="3" spans="1:13" s="338" customFormat="1" ht="69.75" customHeight="1" x14ac:dyDescent="0.2">
      <c r="A3" s="899" t="s">
        <v>407</v>
      </c>
      <c r="B3" s="900" t="s">
        <v>458</v>
      </c>
      <c r="C3" s="900" t="s">
        <v>459</v>
      </c>
      <c r="D3" s="900" t="s">
        <v>476</v>
      </c>
      <c r="E3" s="900" t="s">
        <v>749</v>
      </c>
      <c r="F3" s="900" t="s">
        <v>460</v>
      </c>
      <c r="G3" s="900" t="s">
        <v>108</v>
      </c>
      <c r="H3" s="900" t="s">
        <v>461</v>
      </c>
      <c r="I3" s="901" t="s">
        <v>462</v>
      </c>
      <c r="J3" s="901" t="s">
        <v>427</v>
      </c>
      <c r="K3" s="335" t="s">
        <v>463</v>
      </c>
      <c r="L3" s="1038" t="s">
        <v>189</v>
      </c>
      <c r="M3" s="1035" t="s">
        <v>464</v>
      </c>
    </row>
    <row r="4" spans="1:13" ht="52.5" customHeight="1" x14ac:dyDescent="0.2">
      <c r="A4" s="1018" t="s">
        <v>10</v>
      </c>
      <c r="B4" s="1039" t="s">
        <v>465</v>
      </c>
      <c r="C4" s="1020" t="s">
        <v>466</v>
      </c>
      <c r="D4" s="1040"/>
      <c r="E4" s="1040"/>
      <c r="F4" s="1041"/>
      <c r="G4" s="1041"/>
      <c r="H4" s="1041">
        <v>1000000</v>
      </c>
      <c r="I4" s="1042"/>
      <c r="J4" s="1042"/>
      <c r="K4" s="1041"/>
      <c r="L4" s="1043">
        <v>20000000</v>
      </c>
      <c r="M4" s="1044">
        <f t="shared" ref="M4:M20" si="0">SUM(D4:L4)</f>
        <v>21000000</v>
      </c>
    </row>
    <row r="5" spans="1:13" ht="47.25" customHeight="1" x14ac:dyDescent="0.2">
      <c r="A5" s="902" t="s">
        <v>13</v>
      </c>
      <c r="B5" s="903" t="s">
        <v>764</v>
      </c>
      <c r="C5" s="904" t="s">
        <v>763</v>
      </c>
      <c r="D5" s="837"/>
      <c r="E5" s="837"/>
      <c r="F5" s="838"/>
      <c r="G5" s="838"/>
      <c r="H5" s="838">
        <v>58383215</v>
      </c>
      <c r="I5" s="839">
        <f>'9.sz.mell.'!F63</f>
        <v>2160072</v>
      </c>
      <c r="J5" s="839"/>
      <c r="K5" s="838"/>
      <c r="L5" s="1045">
        <v>62320000</v>
      </c>
      <c r="M5" s="1036">
        <f t="shared" si="0"/>
        <v>122863287</v>
      </c>
    </row>
    <row r="6" spans="1:13" ht="47.25" customHeight="1" x14ac:dyDescent="0.2">
      <c r="A6" s="902" t="s">
        <v>16</v>
      </c>
      <c r="B6" s="903" t="s">
        <v>766</v>
      </c>
      <c r="C6" s="904" t="s">
        <v>765</v>
      </c>
      <c r="D6" s="837">
        <f>'9.sz.mell.'!F12</f>
        <v>847167451</v>
      </c>
      <c r="E6" s="837"/>
      <c r="F6" s="838"/>
      <c r="G6" s="838"/>
      <c r="H6" s="838"/>
      <c r="I6" s="839"/>
      <c r="J6" s="839"/>
      <c r="K6" s="838"/>
      <c r="L6" s="1045">
        <v>30364900</v>
      </c>
      <c r="M6" s="1036">
        <f t="shared" si="0"/>
        <v>877532351</v>
      </c>
    </row>
    <row r="7" spans="1:13" ht="47.25" customHeight="1" x14ac:dyDescent="0.2">
      <c r="A7" s="902" t="s">
        <v>19</v>
      </c>
      <c r="B7" s="903" t="s">
        <v>752</v>
      </c>
      <c r="C7" s="904" t="s">
        <v>751</v>
      </c>
      <c r="D7" s="837"/>
      <c r="E7" s="837">
        <f>1236139+294032+2072404+511889+841236+904980+923748+904980+300001</f>
        <v>7989409</v>
      </c>
      <c r="F7" s="838"/>
      <c r="G7" s="838"/>
      <c r="H7" s="838"/>
      <c r="I7" s="839"/>
      <c r="J7" s="839"/>
      <c r="K7" s="838"/>
      <c r="L7" s="1045">
        <f>3359195+6063376+2072404+2519582</f>
        <v>14014557</v>
      </c>
      <c r="M7" s="1036">
        <f t="shared" si="0"/>
        <v>22003966</v>
      </c>
    </row>
    <row r="8" spans="1:13" ht="47.25" customHeight="1" x14ac:dyDescent="0.2">
      <c r="A8" s="902" t="s">
        <v>22</v>
      </c>
      <c r="B8" s="903" t="s">
        <v>768</v>
      </c>
      <c r="C8" s="904" t="s">
        <v>767</v>
      </c>
      <c r="D8" s="837"/>
      <c r="E8" s="837">
        <f>2633941+2843729+2303232+3811902+3815301+911485+400609+404266+5746211</f>
        <v>22870676</v>
      </c>
      <c r="F8" s="838"/>
      <c r="G8" s="838"/>
      <c r="H8" s="838">
        <v>5000000</v>
      </c>
      <c r="I8" s="839"/>
      <c r="J8" s="839"/>
      <c r="K8" s="838"/>
      <c r="L8" s="1045">
        <v>38844140</v>
      </c>
      <c r="M8" s="1036">
        <f t="shared" si="0"/>
        <v>66714816</v>
      </c>
    </row>
    <row r="9" spans="1:13" ht="47.25" customHeight="1" x14ac:dyDescent="0.2">
      <c r="A9" s="902" t="s">
        <v>25</v>
      </c>
      <c r="B9" s="903" t="s">
        <v>776</v>
      </c>
      <c r="C9" s="904" t="s">
        <v>775</v>
      </c>
      <c r="D9" s="837"/>
      <c r="E9" s="837"/>
      <c r="F9" s="838">
        <f>'9.sz.mell.'!F25</f>
        <v>50000000</v>
      </c>
      <c r="G9" s="838"/>
      <c r="H9" s="838"/>
      <c r="I9" s="839"/>
      <c r="J9" s="839"/>
      <c r="K9" s="838"/>
      <c r="L9" s="1045"/>
      <c r="M9" s="1036">
        <f t="shared" si="0"/>
        <v>50000000</v>
      </c>
    </row>
    <row r="10" spans="1:13" ht="47.25" customHeight="1" x14ac:dyDescent="0.2">
      <c r="A10" s="902" t="s">
        <v>28</v>
      </c>
      <c r="B10" s="903" t="s">
        <v>822</v>
      </c>
      <c r="C10" s="904" t="s">
        <v>789</v>
      </c>
      <c r="D10" s="837"/>
      <c r="E10" s="837"/>
      <c r="F10" s="838"/>
      <c r="G10" s="838"/>
      <c r="H10" s="838"/>
      <c r="I10" s="839"/>
      <c r="J10" s="839"/>
      <c r="K10" s="838"/>
      <c r="L10" s="1045">
        <v>16951029</v>
      </c>
      <c r="M10" s="1036">
        <f t="shared" si="0"/>
        <v>16951029</v>
      </c>
    </row>
    <row r="11" spans="1:13" ht="47.25" customHeight="1" x14ac:dyDescent="0.2">
      <c r="A11" s="902" t="s">
        <v>31</v>
      </c>
      <c r="B11" s="893" t="s">
        <v>827</v>
      </c>
      <c r="C11" s="904" t="s">
        <v>792</v>
      </c>
      <c r="D11" s="837"/>
      <c r="E11" s="837"/>
      <c r="F11" s="838"/>
      <c r="G11" s="838"/>
      <c r="H11" s="838">
        <v>3306776</v>
      </c>
      <c r="I11" s="839"/>
      <c r="J11" s="839"/>
      <c r="K11" s="838"/>
      <c r="L11" s="1045"/>
      <c r="M11" s="1036">
        <f t="shared" si="0"/>
        <v>3306776</v>
      </c>
    </row>
    <row r="12" spans="1:13" ht="47.25" customHeight="1" x14ac:dyDescent="0.2">
      <c r="A12" s="902" t="s">
        <v>34</v>
      </c>
      <c r="B12" s="893" t="s">
        <v>828</v>
      </c>
      <c r="C12" s="904" t="s">
        <v>793</v>
      </c>
      <c r="D12" s="837"/>
      <c r="E12" s="837"/>
      <c r="F12" s="838"/>
      <c r="G12" s="838"/>
      <c r="H12" s="838">
        <v>21021256</v>
      </c>
      <c r="I12" s="839"/>
      <c r="J12" s="839"/>
      <c r="K12" s="838"/>
      <c r="L12" s="1045"/>
      <c r="M12" s="1036">
        <f t="shared" si="0"/>
        <v>21021256</v>
      </c>
    </row>
    <row r="13" spans="1:13" ht="47.25" customHeight="1" x14ac:dyDescent="0.2">
      <c r="A13" s="902" t="s">
        <v>37</v>
      </c>
      <c r="B13" s="893" t="s">
        <v>829</v>
      </c>
      <c r="C13" s="904" t="s">
        <v>794</v>
      </c>
      <c r="D13" s="837"/>
      <c r="E13" s="837"/>
      <c r="F13" s="838"/>
      <c r="G13" s="838"/>
      <c r="H13" s="838">
        <v>8538286</v>
      </c>
      <c r="I13" s="839"/>
      <c r="J13" s="839"/>
      <c r="K13" s="838"/>
      <c r="L13" s="1045"/>
      <c r="M13" s="1036">
        <f t="shared" si="0"/>
        <v>8538286</v>
      </c>
    </row>
    <row r="14" spans="1:13" ht="47.25" customHeight="1" x14ac:dyDescent="0.2">
      <c r="A14" s="902" t="s">
        <v>39</v>
      </c>
      <c r="B14" s="893" t="s">
        <v>831</v>
      </c>
      <c r="C14" s="904" t="s">
        <v>796</v>
      </c>
      <c r="D14" s="837"/>
      <c r="E14" s="837"/>
      <c r="F14" s="838"/>
      <c r="G14" s="838"/>
      <c r="H14" s="838"/>
      <c r="I14" s="839"/>
      <c r="J14" s="839"/>
      <c r="K14" s="838"/>
      <c r="L14" s="1045">
        <v>90000000</v>
      </c>
      <c r="M14" s="1036">
        <f t="shared" si="0"/>
        <v>90000000</v>
      </c>
    </row>
    <row r="15" spans="1:13" ht="47.25" customHeight="1" x14ac:dyDescent="0.2">
      <c r="A15" s="902" t="s">
        <v>41</v>
      </c>
      <c r="B15" s="893" t="s">
        <v>774</v>
      </c>
      <c r="C15" s="904" t="s">
        <v>773</v>
      </c>
      <c r="D15" s="837"/>
      <c r="E15" s="837">
        <f>'9.sz.mell.'!F19</f>
        <v>8348400</v>
      </c>
      <c r="F15" s="838"/>
      <c r="G15" s="838"/>
      <c r="H15" s="838"/>
      <c r="I15" s="839"/>
      <c r="J15" s="839"/>
      <c r="K15" s="838"/>
      <c r="L15" s="1045"/>
      <c r="M15" s="1036">
        <f t="shared" si="0"/>
        <v>8348400</v>
      </c>
    </row>
    <row r="16" spans="1:13" ht="47.25" customHeight="1" x14ac:dyDescent="0.2">
      <c r="A16" s="902" t="s">
        <v>43</v>
      </c>
      <c r="B16" s="893" t="s">
        <v>839</v>
      </c>
      <c r="C16" s="904" t="s">
        <v>840</v>
      </c>
      <c r="D16" s="837"/>
      <c r="E16" s="837"/>
      <c r="F16" s="838"/>
      <c r="G16" s="838"/>
      <c r="H16" s="838"/>
      <c r="I16" s="839"/>
      <c r="J16" s="839"/>
      <c r="K16" s="838"/>
      <c r="L16" s="1045">
        <v>2000000</v>
      </c>
      <c r="M16" s="1036">
        <f t="shared" si="0"/>
        <v>2000000</v>
      </c>
    </row>
    <row r="17" spans="1:13" ht="47.25" customHeight="1" x14ac:dyDescent="0.2">
      <c r="A17" s="902" t="s">
        <v>45</v>
      </c>
      <c r="B17" s="893" t="s">
        <v>850</v>
      </c>
      <c r="C17" s="904" t="s">
        <v>811</v>
      </c>
      <c r="D17" s="837"/>
      <c r="E17" s="837"/>
      <c r="F17" s="838"/>
      <c r="G17" s="838"/>
      <c r="H17" s="838">
        <v>30480000</v>
      </c>
      <c r="I17" s="839"/>
      <c r="J17" s="839"/>
      <c r="K17" s="838"/>
      <c r="L17" s="1045"/>
      <c r="M17" s="1036">
        <f t="shared" si="0"/>
        <v>30480000</v>
      </c>
    </row>
    <row r="18" spans="1:13" ht="47.25" customHeight="1" x14ac:dyDescent="0.2">
      <c r="A18" s="902" t="s">
        <v>47</v>
      </c>
      <c r="B18" s="903" t="s">
        <v>769</v>
      </c>
      <c r="C18" s="904" t="s">
        <v>770</v>
      </c>
      <c r="D18" s="837"/>
      <c r="E18" s="837">
        <f>'9.sz.mell.'!F16</f>
        <v>55826180</v>
      </c>
      <c r="F18" s="838"/>
      <c r="G18" s="838"/>
      <c r="H18" s="838"/>
      <c r="I18" s="839"/>
      <c r="J18" s="839"/>
      <c r="K18" s="838"/>
      <c r="L18" s="879"/>
      <c r="M18" s="1036">
        <f t="shared" si="0"/>
        <v>55826180</v>
      </c>
    </row>
    <row r="19" spans="1:13" ht="41.25" customHeight="1" x14ac:dyDescent="0.2">
      <c r="A19" s="902" t="s">
        <v>49</v>
      </c>
      <c r="B19" s="903" t="s">
        <v>778</v>
      </c>
      <c r="C19" s="904" t="s">
        <v>777</v>
      </c>
      <c r="D19" s="837"/>
      <c r="E19" s="837"/>
      <c r="F19" s="838"/>
      <c r="G19" s="838">
        <f>'9.sz.mell.'!F45</f>
        <v>751000000</v>
      </c>
      <c r="H19" s="838"/>
      <c r="I19" s="839"/>
      <c r="J19" s="839"/>
      <c r="K19" s="838"/>
      <c r="L19" s="879"/>
      <c r="M19" s="1036">
        <f t="shared" si="0"/>
        <v>751000000</v>
      </c>
    </row>
    <row r="20" spans="1:13" ht="41.25" customHeight="1" x14ac:dyDescent="0.2">
      <c r="A20" s="902" t="s">
        <v>51</v>
      </c>
      <c r="B20" s="343" t="s">
        <v>772</v>
      </c>
      <c r="C20" s="344" t="s">
        <v>771</v>
      </c>
      <c r="D20" s="842"/>
      <c r="E20" s="842">
        <f>'9.sz.mell.'!F18</f>
        <v>15049000</v>
      </c>
      <c r="F20" s="843"/>
      <c r="G20" s="843"/>
      <c r="H20" s="843">
        <v>49587039</v>
      </c>
      <c r="I20" s="844"/>
      <c r="J20" s="844"/>
      <c r="K20" s="843"/>
      <c r="L20" s="1046">
        <v>30000000</v>
      </c>
      <c r="M20" s="1036">
        <f t="shared" si="0"/>
        <v>94636039</v>
      </c>
    </row>
    <row r="21" spans="1:13" s="349" customFormat="1" ht="33" customHeight="1" x14ac:dyDescent="0.25">
      <c r="A21" s="342" t="s">
        <v>54</v>
      </c>
      <c r="B21" s="346" t="s">
        <v>408</v>
      </c>
      <c r="C21" s="905"/>
      <c r="D21" s="1032">
        <f>SUM(D4:D20)</f>
        <v>847167451</v>
      </c>
      <c r="E21" s="1032">
        <f t="shared" ref="E21:L21" si="1">SUM(E4:E20)</f>
        <v>110083665</v>
      </c>
      <c r="F21" s="1032">
        <f t="shared" si="1"/>
        <v>50000000</v>
      </c>
      <c r="G21" s="1032">
        <f t="shared" si="1"/>
        <v>751000000</v>
      </c>
      <c r="H21" s="1032">
        <f t="shared" si="1"/>
        <v>177316572</v>
      </c>
      <c r="I21" s="1032">
        <f t="shared" si="1"/>
        <v>2160072</v>
      </c>
      <c r="J21" s="1032">
        <f t="shared" si="1"/>
        <v>0</v>
      </c>
      <c r="K21" s="1032">
        <f t="shared" si="1"/>
        <v>0</v>
      </c>
      <c r="L21" s="1033">
        <f t="shared" si="1"/>
        <v>304494626</v>
      </c>
      <c r="M21" s="1037">
        <f>SUM(M4:M20)</f>
        <v>2242222386</v>
      </c>
    </row>
    <row r="22" spans="1:13" ht="21" customHeight="1" x14ac:dyDescent="0.2">
      <c r="A22" s="350"/>
      <c r="B22" s="351"/>
      <c r="C22" s="351"/>
      <c r="D22" s="352"/>
      <c r="E22" s="352"/>
      <c r="F22" s="353"/>
      <c r="G22" s="353"/>
      <c r="H22" s="352"/>
      <c r="I22" s="352"/>
      <c r="J22" s="352"/>
      <c r="K22" s="354"/>
    </row>
    <row r="23" spans="1:13" ht="42" customHeight="1" x14ac:dyDescent="0.2">
      <c r="A23" s="350"/>
      <c r="B23" s="355"/>
      <c r="C23" s="356"/>
      <c r="D23" s="357"/>
      <c r="E23" s="357"/>
      <c r="F23" s="353"/>
      <c r="G23" s="353"/>
      <c r="H23" s="353"/>
      <c r="I23" s="352"/>
      <c r="J23" s="352"/>
      <c r="K23" s="352"/>
    </row>
    <row r="24" spans="1:13" ht="42" customHeight="1" x14ac:dyDescent="0.2">
      <c r="A24" s="358"/>
      <c r="B24" s="359"/>
      <c r="C24" s="360"/>
      <c r="D24" s="361"/>
      <c r="E24" s="361"/>
      <c r="F24" s="327"/>
      <c r="G24" s="327"/>
      <c r="H24" s="327"/>
      <c r="I24" s="328"/>
      <c r="J24" s="328"/>
      <c r="K24" s="328"/>
    </row>
    <row r="25" spans="1:13" ht="15" x14ac:dyDescent="0.2">
      <c r="A25" s="324"/>
      <c r="B25" s="325"/>
      <c r="C25" s="325"/>
      <c r="D25" s="326"/>
      <c r="E25" s="326"/>
      <c r="F25" s="326"/>
      <c r="G25" s="326"/>
      <c r="H25" s="326"/>
      <c r="I25" s="326"/>
      <c r="J25" s="326"/>
      <c r="K25" s="326"/>
    </row>
    <row r="26" spans="1:13" s="363" customFormat="1" ht="15" x14ac:dyDescent="0.2">
      <c r="A26" s="324"/>
      <c r="B26" s="325"/>
      <c r="C26" s="325"/>
      <c r="D26" s="326"/>
      <c r="E26" s="326"/>
      <c r="F26" s="327"/>
      <c r="G26" s="327"/>
      <c r="H26" s="362"/>
      <c r="I26" s="362"/>
      <c r="J26" s="362"/>
      <c r="K26" s="362"/>
    </row>
  </sheetData>
  <mergeCells count="1">
    <mergeCell ref="A1:M1"/>
  </mergeCells>
  <printOptions horizontalCentered="1"/>
  <pageMargins left="0.31496062992125984" right="0.31496062992125984" top="0.98425196850393704" bottom="0.74803149606299213" header="0.70866141732283472" footer="0.31496062992125984"/>
  <pageSetup paperSize="9" scale="82" orientation="landscape" r:id="rId1"/>
  <headerFooter>
    <oddHeader>&amp;R&amp;"Times New Roman CE,Félkövér dőlt"&amp;11 9.1. melléklet a 2/2017.(III.01.)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4"/>
  <sheetViews>
    <sheetView view="pageLayout" topLeftCell="C1" zoomScaleNormal="100" workbookViewId="0">
      <selection activeCell="B56" sqref="B56"/>
    </sheetView>
  </sheetViews>
  <sheetFormatPr defaultRowHeight="12.75" x14ac:dyDescent="0.2"/>
  <cols>
    <col min="1" max="1" width="6" style="881" customWidth="1"/>
    <col min="2" max="2" width="22.33203125" style="883" customWidth="1"/>
    <col min="3" max="3" width="12.5" style="894" customWidth="1"/>
    <col min="4" max="4" width="12.6640625" style="882" customWidth="1"/>
    <col min="5" max="5" width="14.33203125" style="882" customWidth="1"/>
    <col min="6" max="6" width="14.5" style="882" customWidth="1"/>
    <col min="7" max="7" width="13.33203125" style="882" customWidth="1"/>
    <col min="8" max="9" width="14" style="882" customWidth="1"/>
    <col min="10" max="10" width="13.33203125" style="894" customWidth="1"/>
    <col min="11" max="11" width="12.33203125" style="894" customWidth="1"/>
    <col min="12" max="12" width="14.33203125" style="894" customWidth="1"/>
    <col min="13" max="13" width="15.1640625" style="894" customWidth="1"/>
    <col min="14" max="256" width="9.33203125" style="894"/>
    <col min="257" max="257" width="5.83203125" style="894" customWidth="1"/>
    <col min="258" max="258" width="22.33203125" style="894" customWidth="1"/>
    <col min="259" max="259" width="13" style="894" customWidth="1"/>
    <col min="260" max="260" width="11" style="894" customWidth="1"/>
    <col min="261" max="261" width="15.5" style="894" customWidth="1"/>
    <col min="262" max="262" width="11.1640625" style="894" customWidth="1"/>
    <col min="263" max="263" width="13.33203125" style="894" customWidth="1"/>
    <col min="264" max="265" width="14" style="894" customWidth="1"/>
    <col min="266" max="266" width="13.33203125" style="894" customWidth="1"/>
    <col min="267" max="267" width="12.33203125" style="894" customWidth="1"/>
    <col min="268" max="268" width="14.33203125" style="894" customWidth="1"/>
    <col min="269" max="269" width="15.1640625" style="894" customWidth="1"/>
    <col min="270" max="512" width="9.33203125" style="894"/>
    <col min="513" max="513" width="5.83203125" style="894" customWidth="1"/>
    <col min="514" max="514" width="22.33203125" style="894" customWidth="1"/>
    <col min="515" max="515" width="13" style="894" customWidth="1"/>
    <col min="516" max="516" width="11" style="894" customWidth="1"/>
    <col min="517" max="517" width="15.5" style="894" customWidth="1"/>
    <col min="518" max="518" width="11.1640625" style="894" customWidth="1"/>
    <col min="519" max="519" width="13.33203125" style="894" customWidth="1"/>
    <col min="520" max="521" width="14" style="894" customWidth="1"/>
    <col min="522" max="522" width="13.33203125" style="894" customWidth="1"/>
    <col min="523" max="523" width="12.33203125" style="894" customWidth="1"/>
    <col min="524" max="524" width="14.33203125" style="894" customWidth="1"/>
    <col min="525" max="525" width="15.1640625" style="894" customWidth="1"/>
    <col min="526" max="768" width="9.33203125" style="894"/>
    <col min="769" max="769" width="5.83203125" style="894" customWidth="1"/>
    <col min="770" max="770" width="22.33203125" style="894" customWidth="1"/>
    <col min="771" max="771" width="13" style="894" customWidth="1"/>
    <col min="772" max="772" width="11" style="894" customWidth="1"/>
    <col min="773" max="773" width="15.5" style="894" customWidth="1"/>
    <col min="774" max="774" width="11.1640625" style="894" customWidth="1"/>
    <col min="775" max="775" width="13.33203125" style="894" customWidth="1"/>
    <col min="776" max="777" width="14" style="894" customWidth="1"/>
    <col min="778" max="778" width="13.33203125" style="894" customWidth="1"/>
    <col min="779" max="779" width="12.33203125" style="894" customWidth="1"/>
    <col min="780" max="780" width="14.33203125" style="894" customWidth="1"/>
    <col min="781" max="781" width="15.1640625" style="894" customWidth="1"/>
    <col min="782" max="1024" width="9.33203125" style="894"/>
    <col min="1025" max="1025" width="5.83203125" style="894" customWidth="1"/>
    <col min="1026" max="1026" width="22.33203125" style="894" customWidth="1"/>
    <col min="1027" max="1027" width="13" style="894" customWidth="1"/>
    <col min="1028" max="1028" width="11" style="894" customWidth="1"/>
    <col min="1029" max="1029" width="15.5" style="894" customWidth="1"/>
    <col min="1030" max="1030" width="11.1640625" style="894" customWidth="1"/>
    <col min="1031" max="1031" width="13.33203125" style="894" customWidth="1"/>
    <col min="1032" max="1033" width="14" style="894" customWidth="1"/>
    <col min="1034" max="1034" width="13.33203125" style="894" customWidth="1"/>
    <col min="1035" max="1035" width="12.33203125" style="894" customWidth="1"/>
    <col min="1036" max="1036" width="14.33203125" style="894" customWidth="1"/>
    <col min="1037" max="1037" width="15.1640625" style="894" customWidth="1"/>
    <col min="1038" max="1280" width="9.33203125" style="894"/>
    <col min="1281" max="1281" width="5.83203125" style="894" customWidth="1"/>
    <col min="1282" max="1282" width="22.33203125" style="894" customWidth="1"/>
    <col min="1283" max="1283" width="13" style="894" customWidth="1"/>
    <col min="1284" max="1284" width="11" style="894" customWidth="1"/>
    <col min="1285" max="1285" width="15.5" style="894" customWidth="1"/>
    <col min="1286" max="1286" width="11.1640625" style="894" customWidth="1"/>
    <col min="1287" max="1287" width="13.33203125" style="894" customWidth="1"/>
    <col min="1288" max="1289" width="14" style="894" customWidth="1"/>
    <col min="1290" max="1290" width="13.33203125" style="894" customWidth="1"/>
    <col min="1291" max="1291" width="12.33203125" style="894" customWidth="1"/>
    <col min="1292" max="1292" width="14.33203125" style="894" customWidth="1"/>
    <col min="1293" max="1293" width="15.1640625" style="894" customWidth="1"/>
    <col min="1294" max="1536" width="9.33203125" style="894"/>
    <col min="1537" max="1537" width="5.83203125" style="894" customWidth="1"/>
    <col min="1538" max="1538" width="22.33203125" style="894" customWidth="1"/>
    <col min="1539" max="1539" width="13" style="894" customWidth="1"/>
    <col min="1540" max="1540" width="11" style="894" customWidth="1"/>
    <col min="1541" max="1541" width="15.5" style="894" customWidth="1"/>
    <col min="1542" max="1542" width="11.1640625" style="894" customWidth="1"/>
    <col min="1543" max="1543" width="13.33203125" style="894" customWidth="1"/>
    <col min="1544" max="1545" width="14" style="894" customWidth="1"/>
    <col min="1546" max="1546" width="13.33203125" style="894" customWidth="1"/>
    <col min="1547" max="1547" width="12.33203125" style="894" customWidth="1"/>
    <col min="1548" max="1548" width="14.33203125" style="894" customWidth="1"/>
    <col min="1549" max="1549" width="15.1640625" style="894" customWidth="1"/>
    <col min="1550" max="1792" width="9.33203125" style="894"/>
    <col min="1793" max="1793" width="5.83203125" style="894" customWidth="1"/>
    <col min="1794" max="1794" width="22.33203125" style="894" customWidth="1"/>
    <col min="1795" max="1795" width="13" style="894" customWidth="1"/>
    <col min="1796" max="1796" width="11" style="894" customWidth="1"/>
    <col min="1797" max="1797" width="15.5" style="894" customWidth="1"/>
    <col min="1798" max="1798" width="11.1640625" style="894" customWidth="1"/>
    <col min="1799" max="1799" width="13.33203125" style="894" customWidth="1"/>
    <col min="1800" max="1801" width="14" style="894" customWidth="1"/>
    <col min="1802" max="1802" width="13.33203125" style="894" customWidth="1"/>
    <col min="1803" max="1803" width="12.33203125" style="894" customWidth="1"/>
    <col min="1804" max="1804" width="14.33203125" style="894" customWidth="1"/>
    <col min="1805" max="1805" width="15.1640625" style="894" customWidth="1"/>
    <col min="1806" max="2048" width="9.33203125" style="894"/>
    <col min="2049" max="2049" width="5.83203125" style="894" customWidth="1"/>
    <col min="2050" max="2050" width="22.33203125" style="894" customWidth="1"/>
    <col min="2051" max="2051" width="13" style="894" customWidth="1"/>
    <col min="2052" max="2052" width="11" style="894" customWidth="1"/>
    <col min="2053" max="2053" width="15.5" style="894" customWidth="1"/>
    <col min="2054" max="2054" width="11.1640625" style="894" customWidth="1"/>
    <col min="2055" max="2055" width="13.33203125" style="894" customWidth="1"/>
    <col min="2056" max="2057" width="14" style="894" customWidth="1"/>
    <col min="2058" max="2058" width="13.33203125" style="894" customWidth="1"/>
    <col min="2059" max="2059" width="12.33203125" style="894" customWidth="1"/>
    <col min="2060" max="2060" width="14.33203125" style="894" customWidth="1"/>
    <col min="2061" max="2061" width="15.1640625" style="894" customWidth="1"/>
    <col min="2062" max="2304" width="9.33203125" style="894"/>
    <col min="2305" max="2305" width="5.83203125" style="894" customWidth="1"/>
    <col min="2306" max="2306" width="22.33203125" style="894" customWidth="1"/>
    <col min="2307" max="2307" width="13" style="894" customWidth="1"/>
    <col min="2308" max="2308" width="11" style="894" customWidth="1"/>
    <col min="2309" max="2309" width="15.5" style="894" customWidth="1"/>
    <col min="2310" max="2310" width="11.1640625" style="894" customWidth="1"/>
    <col min="2311" max="2311" width="13.33203125" style="894" customWidth="1"/>
    <col min="2312" max="2313" width="14" style="894" customWidth="1"/>
    <col min="2314" max="2314" width="13.33203125" style="894" customWidth="1"/>
    <col min="2315" max="2315" width="12.33203125" style="894" customWidth="1"/>
    <col min="2316" max="2316" width="14.33203125" style="894" customWidth="1"/>
    <col min="2317" max="2317" width="15.1640625" style="894" customWidth="1"/>
    <col min="2318" max="2560" width="9.33203125" style="894"/>
    <col min="2561" max="2561" width="5.83203125" style="894" customWidth="1"/>
    <col min="2562" max="2562" width="22.33203125" style="894" customWidth="1"/>
    <col min="2563" max="2563" width="13" style="894" customWidth="1"/>
    <col min="2564" max="2564" width="11" style="894" customWidth="1"/>
    <col min="2565" max="2565" width="15.5" style="894" customWidth="1"/>
    <col min="2566" max="2566" width="11.1640625" style="894" customWidth="1"/>
    <col min="2567" max="2567" width="13.33203125" style="894" customWidth="1"/>
    <col min="2568" max="2569" width="14" style="894" customWidth="1"/>
    <col min="2570" max="2570" width="13.33203125" style="894" customWidth="1"/>
    <col min="2571" max="2571" width="12.33203125" style="894" customWidth="1"/>
    <col min="2572" max="2572" width="14.33203125" style="894" customWidth="1"/>
    <col min="2573" max="2573" width="15.1640625" style="894" customWidth="1"/>
    <col min="2574" max="2816" width="9.33203125" style="894"/>
    <col min="2817" max="2817" width="5.83203125" style="894" customWidth="1"/>
    <col min="2818" max="2818" width="22.33203125" style="894" customWidth="1"/>
    <col min="2819" max="2819" width="13" style="894" customWidth="1"/>
    <col min="2820" max="2820" width="11" style="894" customWidth="1"/>
    <col min="2821" max="2821" width="15.5" style="894" customWidth="1"/>
    <col min="2822" max="2822" width="11.1640625" style="894" customWidth="1"/>
    <col min="2823" max="2823" width="13.33203125" style="894" customWidth="1"/>
    <col min="2824" max="2825" width="14" style="894" customWidth="1"/>
    <col min="2826" max="2826" width="13.33203125" style="894" customWidth="1"/>
    <col min="2827" max="2827" width="12.33203125" style="894" customWidth="1"/>
    <col min="2828" max="2828" width="14.33203125" style="894" customWidth="1"/>
    <col min="2829" max="2829" width="15.1640625" style="894" customWidth="1"/>
    <col min="2830" max="3072" width="9.33203125" style="894"/>
    <col min="3073" max="3073" width="5.83203125" style="894" customWidth="1"/>
    <col min="3074" max="3074" width="22.33203125" style="894" customWidth="1"/>
    <col min="3075" max="3075" width="13" style="894" customWidth="1"/>
    <col min="3076" max="3076" width="11" style="894" customWidth="1"/>
    <col min="3077" max="3077" width="15.5" style="894" customWidth="1"/>
    <col min="3078" max="3078" width="11.1640625" style="894" customWidth="1"/>
    <col min="3079" max="3079" width="13.33203125" style="894" customWidth="1"/>
    <col min="3080" max="3081" width="14" style="894" customWidth="1"/>
    <col min="3082" max="3082" width="13.33203125" style="894" customWidth="1"/>
    <col min="3083" max="3083" width="12.33203125" style="894" customWidth="1"/>
    <col min="3084" max="3084" width="14.33203125" style="894" customWidth="1"/>
    <col min="3085" max="3085" width="15.1640625" style="894" customWidth="1"/>
    <col min="3086" max="3328" width="9.33203125" style="894"/>
    <col min="3329" max="3329" width="5.83203125" style="894" customWidth="1"/>
    <col min="3330" max="3330" width="22.33203125" style="894" customWidth="1"/>
    <col min="3331" max="3331" width="13" style="894" customWidth="1"/>
    <col min="3332" max="3332" width="11" style="894" customWidth="1"/>
    <col min="3333" max="3333" width="15.5" style="894" customWidth="1"/>
    <col min="3334" max="3334" width="11.1640625" style="894" customWidth="1"/>
    <col min="3335" max="3335" width="13.33203125" style="894" customWidth="1"/>
    <col min="3336" max="3337" width="14" style="894" customWidth="1"/>
    <col min="3338" max="3338" width="13.33203125" style="894" customWidth="1"/>
    <col min="3339" max="3339" width="12.33203125" style="894" customWidth="1"/>
    <col min="3340" max="3340" width="14.33203125" style="894" customWidth="1"/>
    <col min="3341" max="3341" width="15.1640625" style="894" customWidth="1"/>
    <col min="3342" max="3584" width="9.33203125" style="894"/>
    <col min="3585" max="3585" width="5.83203125" style="894" customWidth="1"/>
    <col min="3586" max="3586" width="22.33203125" style="894" customWidth="1"/>
    <col min="3587" max="3587" width="13" style="894" customWidth="1"/>
    <col min="3588" max="3588" width="11" style="894" customWidth="1"/>
    <col min="3589" max="3589" width="15.5" style="894" customWidth="1"/>
    <col min="3590" max="3590" width="11.1640625" style="894" customWidth="1"/>
    <col min="3591" max="3591" width="13.33203125" style="894" customWidth="1"/>
    <col min="3592" max="3593" width="14" style="894" customWidth="1"/>
    <col min="3594" max="3594" width="13.33203125" style="894" customWidth="1"/>
    <col min="3595" max="3595" width="12.33203125" style="894" customWidth="1"/>
    <col min="3596" max="3596" width="14.33203125" style="894" customWidth="1"/>
    <col min="3597" max="3597" width="15.1640625" style="894" customWidth="1"/>
    <col min="3598" max="3840" width="9.33203125" style="894"/>
    <col min="3841" max="3841" width="5.83203125" style="894" customWidth="1"/>
    <col min="3842" max="3842" width="22.33203125" style="894" customWidth="1"/>
    <col min="3843" max="3843" width="13" style="894" customWidth="1"/>
    <col min="3844" max="3844" width="11" style="894" customWidth="1"/>
    <col min="3845" max="3845" width="15.5" style="894" customWidth="1"/>
    <col min="3846" max="3846" width="11.1640625" style="894" customWidth="1"/>
    <col min="3847" max="3847" width="13.33203125" style="894" customWidth="1"/>
    <col min="3848" max="3849" width="14" style="894" customWidth="1"/>
    <col min="3850" max="3850" width="13.33203125" style="894" customWidth="1"/>
    <col min="3851" max="3851" width="12.33203125" style="894" customWidth="1"/>
    <col min="3852" max="3852" width="14.33203125" style="894" customWidth="1"/>
    <col min="3853" max="3853" width="15.1640625" style="894" customWidth="1"/>
    <col min="3854" max="4096" width="9.33203125" style="894"/>
    <col min="4097" max="4097" width="5.83203125" style="894" customWidth="1"/>
    <col min="4098" max="4098" width="22.33203125" style="894" customWidth="1"/>
    <col min="4099" max="4099" width="13" style="894" customWidth="1"/>
    <col min="4100" max="4100" width="11" style="894" customWidth="1"/>
    <col min="4101" max="4101" width="15.5" style="894" customWidth="1"/>
    <col min="4102" max="4102" width="11.1640625" style="894" customWidth="1"/>
    <col min="4103" max="4103" width="13.33203125" style="894" customWidth="1"/>
    <col min="4104" max="4105" width="14" style="894" customWidth="1"/>
    <col min="4106" max="4106" width="13.33203125" style="894" customWidth="1"/>
    <col min="4107" max="4107" width="12.33203125" style="894" customWidth="1"/>
    <col min="4108" max="4108" width="14.33203125" style="894" customWidth="1"/>
    <col min="4109" max="4109" width="15.1640625" style="894" customWidth="1"/>
    <col min="4110" max="4352" width="9.33203125" style="894"/>
    <col min="4353" max="4353" width="5.83203125" style="894" customWidth="1"/>
    <col min="4354" max="4354" width="22.33203125" style="894" customWidth="1"/>
    <col min="4355" max="4355" width="13" style="894" customWidth="1"/>
    <col min="4356" max="4356" width="11" style="894" customWidth="1"/>
    <col min="4357" max="4357" width="15.5" style="894" customWidth="1"/>
    <col min="4358" max="4358" width="11.1640625" style="894" customWidth="1"/>
    <col min="4359" max="4359" width="13.33203125" style="894" customWidth="1"/>
    <col min="4360" max="4361" width="14" style="894" customWidth="1"/>
    <col min="4362" max="4362" width="13.33203125" style="894" customWidth="1"/>
    <col min="4363" max="4363" width="12.33203125" style="894" customWidth="1"/>
    <col min="4364" max="4364" width="14.33203125" style="894" customWidth="1"/>
    <col min="4365" max="4365" width="15.1640625" style="894" customWidth="1"/>
    <col min="4366" max="4608" width="9.33203125" style="894"/>
    <col min="4609" max="4609" width="5.83203125" style="894" customWidth="1"/>
    <col min="4610" max="4610" width="22.33203125" style="894" customWidth="1"/>
    <col min="4611" max="4611" width="13" style="894" customWidth="1"/>
    <col min="4612" max="4612" width="11" style="894" customWidth="1"/>
    <col min="4613" max="4613" width="15.5" style="894" customWidth="1"/>
    <col min="4614" max="4614" width="11.1640625" style="894" customWidth="1"/>
    <col min="4615" max="4615" width="13.33203125" style="894" customWidth="1"/>
    <col min="4616" max="4617" width="14" style="894" customWidth="1"/>
    <col min="4618" max="4618" width="13.33203125" style="894" customWidth="1"/>
    <col min="4619" max="4619" width="12.33203125" style="894" customWidth="1"/>
    <col min="4620" max="4620" width="14.33203125" style="894" customWidth="1"/>
    <col min="4621" max="4621" width="15.1640625" style="894" customWidth="1"/>
    <col min="4622" max="4864" width="9.33203125" style="894"/>
    <col min="4865" max="4865" width="5.83203125" style="894" customWidth="1"/>
    <col min="4866" max="4866" width="22.33203125" style="894" customWidth="1"/>
    <col min="4867" max="4867" width="13" style="894" customWidth="1"/>
    <col min="4868" max="4868" width="11" style="894" customWidth="1"/>
    <col min="4869" max="4869" width="15.5" style="894" customWidth="1"/>
    <col min="4870" max="4870" width="11.1640625" style="894" customWidth="1"/>
    <col min="4871" max="4871" width="13.33203125" style="894" customWidth="1"/>
    <col min="4872" max="4873" width="14" style="894" customWidth="1"/>
    <col min="4874" max="4874" width="13.33203125" style="894" customWidth="1"/>
    <col min="4875" max="4875" width="12.33203125" style="894" customWidth="1"/>
    <col min="4876" max="4876" width="14.33203125" style="894" customWidth="1"/>
    <col min="4877" max="4877" width="15.1640625" style="894" customWidth="1"/>
    <col min="4878" max="5120" width="9.33203125" style="894"/>
    <col min="5121" max="5121" width="5.83203125" style="894" customWidth="1"/>
    <col min="5122" max="5122" width="22.33203125" style="894" customWidth="1"/>
    <col min="5123" max="5123" width="13" style="894" customWidth="1"/>
    <col min="5124" max="5124" width="11" style="894" customWidth="1"/>
    <col min="5125" max="5125" width="15.5" style="894" customWidth="1"/>
    <col min="5126" max="5126" width="11.1640625" style="894" customWidth="1"/>
    <col min="5127" max="5127" width="13.33203125" style="894" customWidth="1"/>
    <col min="5128" max="5129" width="14" style="894" customWidth="1"/>
    <col min="5130" max="5130" width="13.33203125" style="894" customWidth="1"/>
    <col min="5131" max="5131" width="12.33203125" style="894" customWidth="1"/>
    <col min="5132" max="5132" width="14.33203125" style="894" customWidth="1"/>
    <col min="5133" max="5133" width="15.1640625" style="894" customWidth="1"/>
    <col min="5134" max="5376" width="9.33203125" style="894"/>
    <col min="5377" max="5377" width="5.83203125" style="894" customWidth="1"/>
    <col min="5378" max="5378" width="22.33203125" style="894" customWidth="1"/>
    <col min="5379" max="5379" width="13" style="894" customWidth="1"/>
    <col min="5380" max="5380" width="11" style="894" customWidth="1"/>
    <col min="5381" max="5381" width="15.5" style="894" customWidth="1"/>
    <col min="5382" max="5382" width="11.1640625" style="894" customWidth="1"/>
    <col min="5383" max="5383" width="13.33203125" style="894" customWidth="1"/>
    <col min="5384" max="5385" width="14" style="894" customWidth="1"/>
    <col min="5386" max="5386" width="13.33203125" style="894" customWidth="1"/>
    <col min="5387" max="5387" width="12.33203125" style="894" customWidth="1"/>
    <col min="5388" max="5388" width="14.33203125" style="894" customWidth="1"/>
    <col min="5389" max="5389" width="15.1640625" style="894" customWidth="1"/>
    <col min="5390" max="5632" width="9.33203125" style="894"/>
    <col min="5633" max="5633" width="5.83203125" style="894" customWidth="1"/>
    <col min="5634" max="5634" width="22.33203125" style="894" customWidth="1"/>
    <col min="5635" max="5635" width="13" style="894" customWidth="1"/>
    <col min="5636" max="5636" width="11" style="894" customWidth="1"/>
    <col min="5637" max="5637" width="15.5" style="894" customWidth="1"/>
    <col min="5638" max="5638" width="11.1640625" style="894" customWidth="1"/>
    <col min="5639" max="5639" width="13.33203125" style="894" customWidth="1"/>
    <col min="5640" max="5641" width="14" style="894" customWidth="1"/>
    <col min="5642" max="5642" width="13.33203125" style="894" customWidth="1"/>
    <col min="5643" max="5643" width="12.33203125" style="894" customWidth="1"/>
    <col min="5644" max="5644" width="14.33203125" style="894" customWidth="1"/>
    <col min="5645" max="5645" width="15.1640625" style="894" customWidth="1"/>
    <col min="5646" max="5888" width="9.33203125" style="894"/>
    <col min="5889" max="5889" width="5.83203125" style="894" customWidth="1"/>
    <col min="5890" max="5890" width="22.33203125" style="894" customWidth="1"/>
    <col min="5891" max="5891" width="13" style="894" customWidth="1"/>
    <col min="5892" max="5892" width="11" style="894" customWidth="1"/>
    <col min="5893" max="5893" width="15.5" style="894" customWidth="1"/>
    <col min="5894" max="5894" width="11.1640625" style="894" customWidth="1"/>
    <col min="5895" max="5895" width="13.33203125" style="894" customWidth="1"/>
    <col min="5896" max="5897" width="14" style="894" customWidth="1"/>
    <col min="5898" max="5898" width="13.33203125" style="894" customWidth="1"/>
    <col min="5899" max="5899" width="12.33203125" style="894" customWidth="1"/>
    <col min="5900" max="5900" width="14.33203125" style="894" customWidth="1"/>
    <col min="5901" max="5901" width="15.1640625" style="894" customWidth="1"/>
    <col min="5902" max="6144" width="9.33203125" style="894"/>
    <col min="6145" max="6145" width="5.83203125" style="894" customWidth="1"/>
    <col min="6146" max="6146" width="22.33203125" style="894" customWidth="1"/>
    <col min="6147" max="6147" width="13" style="894" customWidth="1"/>
    <col min="6148" max="6148" width="11" style="894" customWidth="1"/>
    <col min="6149" max="6149" width="15.5" style="894" customWidth="1"/>
    <col min="6150" max="6150" width="11.1640625" style="894" customWidth="1"/>
    <col min="6151" max="6151" width="13.33203125" style="894" customWidth="1"/>
    <col min="6152" max="6153" width="14" style="894" customWidth="1"/>
    <col min="6154" max="6154" width="13.33203125" style="894" customWidth="1"/>
    <col min="6155" max="6155" width="12.33203125" style="894" customWidth="1"/>
    <col min="6156" max="6156" width="14.33203125" style="894" customWidth="1"/>
    <col min="6157" max="6157" width="15.1640625" style="894" customWidth="1"/>
    <col min="6158" max="6400" width="9.33203125" style="894"/>
    <col min="6401" max="6401" width="5.83203125" style="894" customWidth="1"/>
    <col min="6402" max="6402" width="22.33203125" style="894" customWidth="1"/>
    <col min="6403" max="6403" width="13" style="894" customWidth="1"/>
    <col min="6404" max="6404" width="11" style="894" customWidth="1"/>
    <col min="6405" max="6405" width="15.5" style="894" customWidth="1"/>
    <col min="6406" max="6406" width="11.1640625" style="894" customWidth="1"/>
    <col min="6407" max="6407" width="13.33203125" style="894" customWidth="1"/>
    <col min="6408" max="6409" width="14" style="894" customWidth="1"/>
    <col min="6410" max="6410" width="13.33203125" style="894" customWidth="1"/>
    <col min="6411" max="6411" width="12.33203125" style="894" customWidth="1"/>
    <col min="6412" max="6412" width="14.33203125" style="894" customWidth="1"/>
    <col min="6413" max="6413" width="15.1640625" style="894" customWidth="1"/>
    <col min="6414" max="6656" width="9.33203125" style="894"/>
    <col min="6657" max="6657" width="5.83203125" style="894" customWidth="1"/>
    <col min="6658" max="6658" width="22.33203125" style="894" customWidth="1"/>
    <col min="6659" max="6659" width="13" style="894" customWidth="1"/>
    <col min="6660" max="6660" width="11" style="894" customWidth="1"/>
    <col min="6661" max="6661" width="15.5" style="894" customWidth="1"/>
    <col min="6662" max="6662" width="11.1640625" style="894" customWidth="1"/>
    <col min="6663" max="6663" width="13.33203125" style="894" customWidth="1"/>
    <col min="6664" max="6665" width="14" style="894" customWidth="1"/>
    <col min="6666" max="6666" width="13.33203125" style="894" customWidth="1"/>
    <col min="6667" max="6667" width="12.33203125" style="894" customWidth="1"/>
    <col min="6668" max="6668" width="14.33203125" style="894" customWidth="1"/>
    <col min="6669" max="6669" width="15.1640625" style="894" customWidth="1"/>
    <col min="6670" max="6912" width="9.33203125" style="894"/>
    <col min="6913" max="6913" width="5.83203125" style="894" customWidth="1"/>
    <col min="6914" max="6914" width="22.33203125" style="894" customWidth="1"/>
    <col min="6915" max="6915" width="13" style="894" customWidth="1"/>
    <col min="6916" max="6916" width="11" style="894" customWidth="1"/>
    <col min="6917" max="6917" width="15.5" style="894" customWidth="1"/>
    <col min="6918" max="6918" width="11.1640625" style="894" customWidth="1"/>
    <col min="6919" max="6919" width="13.33203125" style="894" customWidth="1"/>
    <col min="6920" max="6921" width="14" style="894" customWidth="1"/>
    <col min="6922" max="6922" width="13.33203125" style="894" customWidth="1"/>
    <col min="6923" max="6923" width="12.33203125" style="894" customWidth="1"/>
    <col min="6924" max="6924" width="14.33203125" style="894" customWidth="1"/>
    <col min="6925" max="6925" width="15.1640625" style="894" customWidth="1"/>
    <col min="6926" max="7168" width="9.33203125" style="894"/>
    <col min="7169" max="7169" width="5.83203125" style="894" customWidth="1"/>
    <col min="7170" max="7170" width="22.33203125" style="894" customWidth="1"/>
    <col min="7171" max="7171" width="13" style="894" customWidth="1"/>
    <col min="7172" max="7172" width="11" style="894" customWidth="1"/>
    <col min="7173" max="7173" width="15.5" style="894" customWidth="1"/>
    <col min="7174" max="7174" width="11.1640625" style="894" customWidth="1"/>
    <col min="7175" max="7175" width="13.33203125" style="894" customWidth="1"/>
    <col min="7176" max="7177" width="14" style="894" customWidth="1"/>
    <col min="7178" max="7178" width="13.33203125" style="894" customWidth="1"/>
    <col min="7179" max="7179" width="12.33203125" style="894" customWidth="1"/>
    <col min="7180" max="7180" width="14.33203125" style="894" customWidth="1"/>
    <col min="7181" max="7181" width="15.1640625" style="894" customWidth="1"/>
    <col min="7182" max="7424" width="9.33203125" style="894"/>
    <col min="7425" max="7425" width="5.83203125" style="894" customWidth="1"/>
    <col min="7426" max="7426" width="22.33203125" style="894" customWidth="1"/>
    <col min="7427" max="7427" width="13" style="894" customWidth="1"/>
    <col min="7428" max="7428" width="11" style="894" customWidth="1"/>
    <col min="7429" max="7429" width="15.5" style="894" customWidth="1"/>
    <col min="7430" max="7430" width="11.1640625" style="894" customWidth="1"/>
    <col min="7431" max="7431" width="13.33203125" style="894" customWidth="1"/>
    <col min="7432" max="7433" width="14" style="894" customWidth="1"/>
    <col min="7434" max="7434" width="13.33203125" style="894" customWidth="1"/>
    <col min="7435" max="7435" width="12.33203125" style="894" customWidth="1"/>
    <col min="7436" max="7436" width="14.33203125" style="894" customWidth="1"/>
    <col min="7437" max="7437" width="15.1640625" style="894" customWidth="1"/>
    <col min="7438" max="7680" width="9.33203125" style="894"/>
    <col min="7681" max="7681" width="5.83203125" style="894" customWidth="1"/>
    <col min="7682" max="7682" width="22.33203125" style="894" customWidth="1"/>
    <col min="7683" max="7683" width="13" style="894" customWidth="1"/>
    <col min="7684" max="7684" width="11" style="894" customWidth="1"/>
    <col min="7685" max="7685" width="15.5" style="894" customWidth="1"/>
    <col min="7686" max="7686" width="11.1640625" style="894" customWidth="1"/>
    <col min="7687" max="7687" width="13.33203125" style="894" customWidth="1"/>
    <col min="7688" max="7689" width="14" style="894" customWidth="1"/>
    <col min="7690" max="7690" width="13.33203125" style="894" customWidth="1"/>
    <col min="7691" max="7691" width="12.33203125" style="894" customWidth="1"/>
    <col min="7692" max="7692" width="14.33203125" style="894" customWidth="1"/>
    <col min="7693" max="7693" width="15.1640625" style="894" customWidth="1"/>
    <col min="7694" max="7936" width="9.33203125" style="894"/>
    <col min="7937" max="7937" width="5.83203125" style="894" customWidth="1"/>
    <col min="7938" max="7938" width="22.33203125" style="894" customWidth="1"/>
    <col min="7939" max="7939" width="13" style="894" customWidth="1"/>
    <col min="7940" max="7940" width="11" style="894" customWidth="1"/>
    <col min="7941" max="7941" width="15.5" style="894" customWidth="1"/>
    <col min="7942" max="7942" width="11.1640625" style="894" customWidth="1"/>
    <col min="7943" max="7943" width="13.33203125" style="894" customWidth="1"/>
    <col min="7944" max="7945" width="14" style="894" customWidth="1"/>
    <col min="7946" max="7946" width="13.33203125" style="894" customWidth="1"/>
    <col min="7947" max="7947" width="12.33203125" style="894" customWidth="1"/>
    <col min="7948" max="7948" width="14.33203125" style="894" customWidth="1"/>
    <col min="7949" max="7949" width="15.1640625" style="894" customWidth="1"/>
    <col min="7950" max="8192" width="9.33203125" style="894"/>
    <col min="8193" max="8193" width="5.83203125" style="894" customWidth="1"/>
    <col min="8194" max="8194" width="22.33203125" style="894" customWidth="1"/>
    <col min="8195" max="8195" width="13" style="894" customWidth="1"/>
    <col min="8196" max="8196" width="11" style="894" customWidth="1"/>
    <col min="8197" max="8197" width="15.5" style="894" customWidth="1"/>
    <col min="8198" max="8198" width="11.1640625" style="894" customWidth="1"/>
    <col min="8199" max="8199" width="13.33203125" style="894" customWidth="1"/>
    <col min="8200" max="8201" width="14" style="894" customWidth="1"/>
    <col min="8202" max="8202" width="13.33203125" style="894" customWidth="1"/>
    <col min="8203" max="8203" width="12.33203125" style="894" customWidth="1"/>
    <col min="8204" max="8204" width="14.33203125" style="894" customWidth="1"/>
    <col min="8205" max="8205" width="15.1640625" style="894" customWidth="1"/>
    <col min="8206" max="8448" width="9.33203125" style="894"/>
    <col min="8449" max="8449" width="5.83203125" style="894" customWidth="1"/>
    <col min="8450" max="8450" width="22.33203125" style="894" customWidth="1"/>
    <col min="8451" max="8451" width="13" style="894" customWidth="1"/>
    <col min="8452" max="8452" width="11" style="894" customWidth="1"/>
    <col min="8453" max="8453" width="15.5" style="894" customWidth="1"/>
    <col min="8454" max="8454" width="11.1640625" style="894" customWidth="1"/>
    <col min="8455" max="8455" width="13.33203125" style="894" customWidth="1"/>
    <col min="8456" max="8457" width="14" style="894" customWidth="1"/>
    <col min="8458" max="8458" width="13.33203125" style="894" customWidth="1"/>
    <col min="8459" max="8459" width="12.33203125" style="894" customWidth="1"/>
    <col min="8460" max="8460" width="14.33203125" style="894" customWidth="1"/>
    <col min="8461" max="8461" width="15.1640625" style="894" customWidth="1"/>
    <col min="8462" max="8704" width="9.33203125" style="894"/>
    <col min="8705" max="8705" width="5.83203125" style="894" customWidth="1"/>
    <col min="8706" max="8706" width="22.33203125" style="894" customWidth="1"/>
    <col min="8707" max="8707" width="13" style="894" customWidth="1"/>
    <col min="8708" max="8708" width="11" style="894" customWidth="1"/>
    <col min="8709" max="8709" width="15.5" style="894" customWidth="1"/>
    <col min="8710" max="8710" width="11.1640625" style="894" customWidth="1"/>
    <col min="8711" max="8711" width="13.33203125" style="894" customWidth="1"/>
    <col min="8712" max="8713" width="14" style="894" customWidth="1"/>
    <col min="8714" max="8714" width="13.33203125" style="894" customWidth="1"/>
    <col min="8715" max="8715" width="12.33203125" style="894" customWidth="1"/>
    <col min="8716" max="8716" width="14.33203125" style="894" customWidth="1"/>
    <col min="8717" max="8717" width="15.1640625" style="894" customWidth="1"/>
    <col min="8718" max="8960" width="9.33203125" style="894"/>
    <col min="8961" max="8961" width="5.83203125" style="894" customWidth="1"/>
    <col min="8962" max="8962" width="22.33203125" style="894" customWidth="1"/>
    <col min="8963" max="8963" width="13" style="894" customWidth="1"/>
    <col min="8964" max="8964" width="11" style="894" customWidth="1"/>
    <col min="8965" max="8965" width="15.5" style="894" customWidth="1"/>
    <col min="8966" max="8966" width="11.1640625" style="894" customWidth="1"/>
    <col min="8967" max="8967" width="13.33203125" style="894" customWidth="1"/>
    <col min="8968" max="8969" width="14" style="894" customWidth="1"/>
    <col min="8970" max="8970" width="13.33203125" style="894" customWidth="1"/>
    <col min="8971" max="8971" width="12.33203125" style="894" customWidth="1"/>
    <col min="8972" max="8972" width="14.33203125" style="894" customWidth="1"/>
    <col min="8973" max="8973" width="15.1640625" style="894" customWidth="1"/>
    <col min="8974" max="9216" width="9.33203125" style="894"/>
    <col min="9217" max="9217" width="5.83203125" style="894" customWidth="1"/>
    <col min="9218" max="9218" width="22.33203125" style="894" customWidth="1"/>
    <col min="9219" max="9219" width="13" style="894" customWidth="1"/>
    <col min="9220" max="9220" width="11" style="894" customWidth="1"/>
    <col min="9221" max="9221" width="15.5" style="894" customWidth="1"/>
    <col min="9222" max="9222" width="11.1640625" style="894" customWidth="1"/>
    <col min="9223" max="9223" width="13.33203125" style="894" customWidth="1"/>
    <col min="9224" max="9225" width="14" style="894" customWidth="1"/>
    <col min="9226" max="9226" width="13.33203125" style="894" customWidth="1"/>
    <col min="9227" max="9227" width="12.33203125" style="894" customWidth="1"/>
    <col min="9228" max="9228" width="14.33203125" style="894" customWidth="1"/>
    <col min="9229" max="9229" width="15.1640625" style="894" customWidth="1"/>
    <col min="9230" max="9472" width="9.33203125" style="894"/>
    <col min="9473" max="9473" width="5.83203125" style="894" customWidth="1"/>
    <col min="9474" max="9474" width="22.33203125" style="894" customWidth="1"/>
    <col min="9475" max="9475" width="13" style="894" customWidth="1"/>
    <col min="9476" max="9476" width="11" style="894" customWidth="1"/>
    <col min="9477" max="9477" width="15.5" style="894" customWidth="1"/>
    <col min="9478" max="9478" width="11.1640625" style="894" customWidth="1"/>
    <col min="9479" max="9479" width="13.33203125" style="894" customWidth="1"/>
    <col min="9480" max="9481" width="14" style="894" customWidth="1"/>
    <col min="9482" max="9482" width="13.33203125" style="894" customWidth="1"/>
    <col min="9483" max="9483" width="12.33203125" style="894" customWidth="1"/>
    <col min="9484" max="9484" width="14.33203125" style="894" customWidth="1"/>
    <col min="9485" max="9485" width="15.1640625" style="894" customWidth="1"/>
    <col min="9486" max="9728" width="9.33203125" style="894"/>
    <col min="9729" max="9729" width="5.83203125" style="894" customWidth="1"/>
    <col min="9730" max="9730" width="22.33203125" style="894" customWidth="1"/>
    <col min="9731" max="9731" width="13" style="894" customWidth="1"/>
    <col min="9732" max="9732" width="11" style="894" customWidth="1"/>
    <col min="9733" max="9733" width="15.5" style="894" customWidth="1"/>
    <col min="9734" max="9734" width="11.1640625" style="894" customWidth="1"/>
    <col min="9735" max="9735" width="13.33203125" style="894" customWidth="1"/>
    <col min="9736" max="9737" width="14" style="894" customWidth="1"/>
    <col min="9738" max="9738" width="13.33203125" style="894" customWidth="1"/>
    <col min="9739" max="9739" width="12.33203125" style="894" customWidth="1"/>
    <col min="9740" max="9740" width="14.33203125" style="894" customWidth="1"/>
    <col min="9741" max="9741" width="15.1640625" style="894" customWidth="1"/>
    <col min="9742" max="9984" width="9.33203125" style="894"/>
    <col min="9985" max="9985" width="5.83203125" style="894" customWidth="1"/>
    <col min="9986" max="9986" width="22.33203125" style="894" customWidth="1"/>
    <col min="9987" max="9987" width="13" style="894" customWidth="1"/>
    <col min="9988" max="9988" width="11" style="894" customWidth="1"/>
    <col min="9989" max="9989" width="15.5" style="894" customWidth="1"/>
    <col min="9990" max="9990" width="11.1640625" style="894" customWidth="1"/>
    <col min="9991" max="9991" width="13.33203125" style="894" customWidth="1"/>
    <col min="9992" max="9993" width="14" style="894" customWidth="1"/>
    <col min="9994" max="9994" width="13.33203125" style="894" customWidth="1"/>
    <col min="9995" max="9995" width="12.33203125" style="894" customWidth="1"/>
    <col min="9996" max="9996" width="14.33203125" style="894" customWidth="1"/>
    <col min="9997" max="9997" width="15.1640625" style="894" customWidth="1"/>
    <col min="9998" max="10240" width="9.33203125" style="894"/>
    <col min="10241" max="10241" width="5.83203125" style="894" customWidth="1"/>
    <col min="10242" max="10242" width="22.33203125" style="894" customWidth="1"/>
    <col min="10243" max="10243" width="13" style="894" customWidth="1"/>
    <col min="10244" max="10244" width="11" style="894" customWidth="1"/>
    <col min="10245" max="10245" width="15.5" style="894" customWidth="1"/>
    <col min="10246" max="10246" width="11.1640625" style="894" customWidth="1"/>
    <col min="10247" max="10247" width="13.33203125" style="894" customWidth="1"/>
    <col min="10248" max="10249" width="14" style="894" customWidth="1"/>
    <col min="10250" max="10250" width="13.33203125" style="894" customWidth="1"/>
    <col min="10251" max="10251" width="12.33203125" style="894" customWidth="1"/>
    <col min="10252" max="10252" width="14.33203125" style="894" customWidth="1"/>
    <col min="10253" max="10253" width="15.1640625" style="894" customWidth="1"/>
    <col min="10254" max="10496" width="9.33203125" style="894"/>
    <col min="10497" max="10497" width="5.83203125" style="894" customWidth="1"/>
    <col min="10498" max="10498" width="22.33203125" style="894" customWidth="1"/>
    <col min="10499" max="10499" width="13" style="894" customWidth="1"/>
    <col min="10500" max="10500" width="11" style="894" customWidth="1"/>
    <col min="10501" max="10501" width="15.5" style="894" customWidth="1"/>
    <col min="10502" max="10502" width="11.1640625" style="894" customWidth="1"/>
    <col min="10503" max="10503" width="13.33203125" style="894" customWidth="1"/>
    <col min="10504" max="10505" width="14" style="894" customWidth="1"/>
    <col min="10506" max="10506" width="13.33203125" style="894" customWidth="1"/>
    <col min="10507" max="10507" width="12.33203125" style="894" customWidth="1"/>
    <col min="10508" max="10508" width="14.33203125" style="894" customWidth="1"/>
    <col min="10509" max="10509" width="15.1640625" style="894" customWidth="1"/>
    <col min="10510" max="10752" width="9.33203125" style="894"/>
    <col min="10753" max="10753" width="5.83203125" style="894" customWidth="1"/>
    <col min="10754" max="10754" width="22.33203125" style="894" customWidth="1"/>
    <col min="10755" max="10755" width="13" style="894" customWidth="1"/>
    <col min="10756" max="10756" width="11" style="894" customWidth="1"/>
    <col min="10757" max="10757" width="15.5" style="894" customWidth="1"/>
    <col min="10758" max="10758" width="11.1640625" style="894" customWidth="1"/>
    <col min="10759" max="10759" width="13.33203125" style="894" customWidth="1"/>
    <col min="10760" max="10761" width="14" style="894" customWidth="1"/>
    <col min="10762" max="10762" width="13.33203125" style="894" customWidth="1"/>
    <col min="10763" max="10763" width="12.33203125" style="894" customWidth="1"/>
    <col min="10764" max="10764" width="14.33203125" style="894" customWidth="1"/>
    <col min="10765" max="10765" width="15.1640625" style="894" customWidth="1"/>
    <col min="10766" max="11008" width="9.33203125" style="894"/>
    <col min="11009" max="11009" width="5.83203125" style="894" customWidth="1"/>
    <col min="11010" max="11010" width="22.33203125" style="894" customWidth="1"/>
    <col min="11011" max="11011" width="13" style="894" customWidth="1"/>
    <col min="11012" max="11012" width="11" style="894" customWidth="1"/>
    <col min="11013" max="11013" width="15.5" style="894" customWidth="1"/>
    <col min="11014" max="11014" width="11.1640625" style="894" customWidth="1"/>
    <col min="11015" max="11015" width="13.33203125" style="894" customWidth="1"/>
    <col min="11016" max="11017" width="14" style="894" customWidth="1"/>
    <col min="11018" max="11018" width="13.33203125" style="894" customWidth="1"/>
    <col min="11019" max="11019" width="12.33203125" style="894" customWidth="1"/>
    <col min="11020" max="11020" width="14.33203125" style="894" customWidth="1"/>
    <col min="11021" max="11021" width="15.1640625" style="894" customWidth="1"/>
    <col min="11022" max="11264" width="9.33203125" style="894"/>
    <col min="11265" max="11265" width="5.83203125" style="894" customWidth="1"/>
    <col min="11266" max="11266" width="22.33203125" style="894" customWidth="1"/>
    <col min="11267" max="11267" width="13" style="894" customWidth="1"/>
    <col min="11268" max="11268" width="11" style="894" customWidth="1"/>
    <col min="11269" max="11269" width="15.5" style="894" customWidth="1"/>
    <col min="11270" max="11270" width="11.1640625" style="894" customWidth="1"/>
    <col min="11271" max="11271" width="13.33203125" style="894" customWidth="1"/>
    <col min="11272" max="11273" width="14" style="894" customWidth="1"/>
    <col min="11274" max="11274" width="13.33203125" style="894" customWidth="1"/>
    <col min="11275" max="11275" width="12.33203125" style="894" customWidth="1"/>
    <col min="11276" max="11276" width="14.33203125" style="894" customWidth="1"/>
    <col min="11277" max="11277" width="15.1640625" style="894" customWidth="1"/>
    <col min="11278" max="11520" width="9.33203125" style="894"/>
    <col min="11521" max="11521" width="5.83203125" style="894" customWidth="1"/>
    <col min="11522" max="11522" width="22.33203125" style="894" customWidth="1"/>
    <col min="11523" max="11523" width="13" style="894" customWidth="1"/>
    <col min="11524" max="11524" width="11" style="894" customWidth="1"/>
    <col min="11525" max="11525" width="15.5" style="894" customWidth="1"/>
    <col min="11526" max="11526" width="11.1640625" style="894" customWidth="1"/>
    <col min="11527" max="11527" width="13.33203125" style="894" customWidth="1"/>
    <col min="11528" max="11529" width="14" style="894" customWidth="1"/>
    <col min="11530" max="11530" width="13.33203125" style="894" customWidth="1"/>
    <col min="11531" max="11531" width="12.33203125" style="894" customWidth="1"/>
    <col min="11532" max="11532" width="14.33203125" style="894" customWidth="1"/>
    <col min="11533" max="11533" width="15.1640625" style="894" customWidth="1"/>
    <col min="11534" max="11776" width="9.33203125" style="894"/>
    <col min="11777" max="11777" width="5.83203125" style="894" customWidth="1"/>
    <col min="11778" max="11778" width="22.33203125" style="894" customWidth="1"/>
    <col min="11779" max="11779" width="13" style="894" customWidth="1"/>
    <col min="11780" max="11780" width="11" style="894" customWidth="1"/>
    <col min="11781" max="11781" width="15.5" style="894" customWidth="1"/>
    <col min="11782" max="11782" width="11.1640625" style="894" customWidth="1"/>
    <col min="11783" max="11783" width="13.33203125" style="894" customWidth="1"/>
    <col min="11784" max="11785" width="14" style="894" customWidth="1"/>
    <col min="11786" max="11786" width="13.33203125" style="894" customWidth="1"/>
    <col min="11787" max="11787" width="12.33203125" style="894" customWidth="1"/>
    <col min="11788" max="11788" width="14.33203125" style="894" customWidth="1"/>
    <col min="11789" max="11789" width="15.1640625" style="894" customWidth="1"/>
    <col min="11790" max="12032" width="9.33203125" style="894"/>
    <col min="12033" max="12033" width="5.83203125" style="894" customWidth="1"/>
    <col min="12034" max="12034" width="22.33203125" style="894" customWidth="1"/>
    <col min="12035" max="12035" width="13" style="894" customWidth="1"/>
    <col min="12036" max="12036" width="11" style="894" customWidth="1"/>
    <col min="12037" max="12037" width="15.5" style="894" customWidth="1"/>
    <col min="12038" max="12038" width="11.1640625" style="894" customWidth="1"/>
    <col min="12039" max="12039" width="13.33203125" style="894" customWidth="1"/>
    <col min="12040" max="12041" width="14" style="894" customWidth="1"/>
    <col min="12042" max="12042" width="13.33203125" style="894" customWidth="1"/>
    <col min="12043" max="12043" width="12.33203125" style="894" customWidth="1"/>
    <col min="12044" max="12044" width="14.33203125" style="894" customWidth="1"/>
    <col min="12045" max="12045" width="15.1640625" style="894" customWidth="1"/>
    <col min="12046" max="12288" width="9.33203125" style="894"/>
    <col min="12289" max="12289" width="5.83203125" style="894" customWidth="1"/>
    <col min="12290" max="12290" width="22.33203125" style="894" customWidth="1"/>
    <col min="12291" max="12291" width="13" style="894" customWidth="1"/>
    <col min="12292" max="12292" width="11" style="894" customWidth="1"/>
    <col min="12293" max="12293" width="15.5" style="894" customWidth="1"/>
    <col min="12294" max="12294" width="11.1640625" style="894" customWidth="1"/>
    <col min="12295" max="12295" width="13.33203125" style="894" customWidth="1"/>
    <col min="12296" max="12297" width="14" style="894" customWidth="1"/>
    <col min="12298" max="12298" width="13.33203125" style="894" customWidth="1"/>
    <col min="12299" max="12299" width="12.33203125" style="894" customWidth="1"/>
    <col min="12300" max="12300" width="14.33203125" style="894" customWidth="1"/>
    <col min="12301" max="12301" width="15.1640625" style="894" customWidth="1"/>
    <col min="12302" max="12544" width="9.33203125" style="894"/>
    <col min="12545" max="12545" width="5.83203125" style="894" customWidth="1"/>
    <col min="12546" max="12546" width="22.33203125" style="894" customWidth="1"/>
    <col min="12547" max="12547" width="13" style="894" customWidth="1"/>
    <col min="12548" max="12548" width="11" style="894" customWidth="1"/>
    <col min="12549" max="12549" width="15.5" style="894" customWidth="1"/>
    <col min="12550" max="12550" width="11.1640625" style="894" customWidth="1"/>
    <col min="12551" max="12551" width="13.33203125" style="894" customWidth="1"/>
    <col min="12552" max="12553" width="14" style="894" customWidth="1"/>
    <col min="12554" max="12554" width="13.33203125" style="894" customWidth="1"/>
    <col min="12555" max="12555" width="12.33203125" style="894" customWidth="1"/>
    <col min="12556" max="12556" width="14.33203125" style="894" customWidth="1"/>
    <col min="12557" max="12557" width="15.1640625" style="894" customWidth="1"/>
    <col min="12558" max="12800" width="9.33203125" style="894"/>
    <col min="12801" max="12801" width="5.83203125" style="894" customWidth="1"/>
    <col min="12802" max="12802" width="22.33203125" style="894" customWidth="1"/>
    <col min="12803" max="12803" width="13" style="894" customWidth="1"/>
    <col min="12804" max="12804" width="11" style="894" customWidth="1"/>
    <col min="12805" max="12805" width="15.5" style="894" customWidth="1"/>
    <col min="12806" max="12806" width="11.1640625" style="894" customWidth="1"/>
    <col min="12807" max="12807" width="13.33203125" style="894" customWidth="1"/>
    <col min="12808" max="12809" width="14" style="894" customWidth="1"/>
    <col min="12810" max="12810" width="13.33203125" style="894" customWidth="1"/>
    <col min="12811" max="12811" width="12.33203125" style="894" customWidth="1"/>
    <col min="12812" max="12812" width="14.33203125" style="894" customWidth="1"/>
    <col min="12813" max="12813" width="15.1640625" style="894" customWidth="1"/>
    <col min="12814" max="13056" width="9.33203125" style="894"/>
    <col min="13057" max="13057" width="5.83203125" style="894" customWidth="1"/>
    <col min="13058" max="13058" width="22.33203125" style="894" customWidth="1"/>
    <col min="13059" max="13059" width="13" style="894" customWidth="1"/>
    <col min="13060" max="13060" width="11" style="894" customWidth="1"/>
    <col min="13061" max="13061" width="15.5" style="894" customWidth="1"/>
    <col min="13062" max="13062" width="11.1640625" style="894" customWidth="1"/>
    <col min="13063" max="13063" width="13.33203125" style="894" customWidth="1"/>
    <col min="13064" max="13065" width="14" style="894" customWidth="1"/>
    <col min="13066" max="13066" width="13.33203125" style="894" customWidth="1"/>
    <col min="13067" max="13067" width="12.33203125" style="894" customWidth="1"/>
    <col min="13068" max="13068" width="14.33203125" style="894" customWidth="1"/>
    <col min="13069" max="13069" width="15.1640625" style="894" customWidth="1"/>
    <col min="13070" max="13312" width="9.33203125" style="894"/>
    <col min="13313" max="13313" width="5.83203125" style="894" customWidth="1"/>
    <col min="13314" max="13314" width="22.33203125" style="894" customWidth="1"/>
    <col min="13315" max="13315" width="13" style="894" customWidth="1"/>
    <col min="13316" max="13316" width="11" style="894" customWidth="1"/>
    <col min="13317" max="13317" width="15.5" style="894" customWidth="1"/>
    <col min="13318" max="13318" width="11.1640625" style="894" customWidth="1"/>
    <col min="13319" max="13319" width="13.33203125" style="894" customWidth="1"/>
    <col min="13320" max="13321" width="14" style="894" customWidth="1"/>
    <col min="13322" max="13322" width="13.33203125" style="894" customWidth="1"/>
    <col min="13323" max="13323" width="12.33203125" style="894" customWidth="1"/>
    <col min="13324" max="13324" width="14.33203125" style="894" customWidth="1"/>
    <col min="13325" max="13325" width="15.1640625" style="894" customWidth="1"/>
    <col min="13326" max="13568" width="9.33203125" style="894"/>
    <col min="13569" max="13569" width="5.83203125" style="894" customWidth="1"/>
    <col min="13570" max="13570" width="22.33203125" style="894" customWidth="1"/>
    <col min="13571" max="13571" width="13" style="894" customWidth="1"/>
    <col min="13572" max="13572" width="11" style="894" customWidth="1"/>
    <col min="13573" max="13573" width="15.5" style="894" customWidth="1"/>
    <col min="13574" max="13574" width="11.1640625" style="894" customWidth="1"/>
    <col min="13575" max="13575" width="13.33203125" style="894" customWidth="1"/>
    <col min="13576" max="13577" width="14" style="894" customWidth="1"/>
    <col min="13578" max="13578" width="13.33203125" style="894" customWidth="1"/>
    <col min="13579" max="13579" width="12.33203125" style="894" customWidth="1"/>
    <col min="13580" max="13580" width="14.33203125" style="894" customWidth="1"/>
    <col min="13581" max="13581" width="15.1640625" style="894" customWidth="1"/>
    <col min="13582" max="13824" width="9.33203125" style="894"/>
    <col min="13825" max="13825" width="5.83203125" style="894" customWidth="1"/>
    <col min="13826" max="13826" width="22.33203125" style="894" customWidth="1"/>
    <col min="13827" max="13827" width="13" style="894" customWidth="1"/>
    <col min="13828" max="13828" width="11" style="894" customWidth="1"/>
    <col min="13829" max="13829" width="15.5" style="894" customWidth="1"/>
    <col min="13830" max="13830" width="11.1640625" style="894" customWidth="1"/>
    <col min="13831" max="13831" width="13.33203125" style="894" customWidth="1"/>
    <col min="13832" max="13833" width="14" style="894" customWidth="1"/>
    <col min="13834" max="13834" width="13.33203125" style="894" customWidth="1"/>
    <col min="13835" max="13835" width="12.33203125" style="894" customWidth="1"/>
    <col min="13836" max="13836" width="14.33203125" style="894" customWidth="1"/>
    <col min="13837" max="13837" width="15.1640625" style="894" customWidth="1"/>
    <col min="13838" max="14080" width="9.33203125" style="894"/>
    <col min="14081" max="14081" width="5.83203125" style="894" customWidth="1"/>
    <col min="14082" max="14082" width="22.33203125" style="894" customWidth="1"/>
    <col min="14083" max="14083" width="13" style="894" customWidth="1"/>
    <col min="14084" max="14084" width="11" style="894" customWidth="1"/>
    <col min="14085" max="14085" width="15.5" style="894" customWidth="1"/>
    <col min="14086" max="14086" width="11.1640625" style="894" customWidth="1"/>
    <col min="14087" max="14087" width="13.33203125" style="894" customWidth="1"/>
    <col min="14088" max="14089" width="14" style="894" customWidth="1"/>
    <col min="14090" max="14090" width="13.33203125" style="894" customWidth="1"/>
    <col min="14091" max="14091" width="12.33203125" style="894" customWidth="1"/>
    <col min="14092" max="14092" width="14.33203125" style="894" customWidth="1"/>
    <col min="14093" max="14093" width="15.1640625" style="894" customWidth="1"/>
    <col min="14094" max="14336" width="9.33203125" style="894"/>
    <col min="14337" max="14337" width="5.83203125" style="894" customWidth="1"/>
    <col min="14338" max="14338" width="22.33203125" style="894" customWidth="1"/>
    <col min="14339" max="14339" width="13" style="894" customWidth="1"/>
    <col min="14340" max="14340" width="11" style="894" customWidth="1"/>
    <col min="14341" max="14341" width="15.5" style="894" customWidth="1"/>
    <col min="14342" max="14342" width="11.1640625" style="894" customWidth="1"/>
    <col min="14343" max="14343" width="13.33203125" style="894" customWidth="1"/>
    <col min="14344" max="14345" width="14" style="894" customWidth="1"/>
    <col min="14346" max="14346" width="13.33203125" style="894" customWidth="1"/>
    <col min="14347" max="14347" width="12.33203125" style="894" customWidth="1"/>
    <col min="14348" max="14348" width="14.33203125" style="894" customWidth="1"/>
    <col min="14349" max="14349" width="15.1640625" style="894" customWidth="1"/>
    <col min="14350" max="14592" width="9.33203125" style="894"/>
    <col min="14593" max="14593" width="5.83203125" style="894" customWidth="1"/>
    <col min="14594" max="14594" width="22.33203125" style="894" customWidth="1"/>
    <col min="14595" max="14595" width="13" style="894" customWidth="1"/>
    <col min="14596" max="14596" width="11" style="894" customWidth="1"/>
    <col min="14597" max="14597" width="15.5" style="894" customWidth="1"/>
    <col min="14598" max="14598" width="11.1640625" style="894" customWidth="1"/>
    <col min="14599" max="14599" width="13.33203125" style="894" customWidth="1"/>
    <col min="14600" max="14601" width="14" style="894" customWidth="1"/>
    <col min="14602" max="14602" width="13.33203125" style="894" customWidth="1"/>
    <col min="14603" max="14603" width="12.33203125" style="894" customWidth="1"/>
    <col min="14604" max="14604" width="14.33203125" style="894" customWidth="1"/>
    <col min="14605" max="14605" width="15.1640625" style="894" customWidth="1"/>
    <col min="14606" max="14848" width="9.33203125" style="894"/>
    <col min="14849" max="14849" width="5.83203125" style="894" customWidth="1"/>
    <col min="14850" max="14850" width="22.33203125" style="894" customWidth="1"/>
    <col min="14851" max="14851" width="13" style="894" customWidth="1"/>
    <col min="14852" max="14852" width="11" style="894" customWidth="1"/>
    <col min="14853" max="14853" width="15.5" style="894" customWidth="1"/>
    <col min="14854" max="14854" width="11.1640625" style="894" customWidth="1"/>
    <col min="14855" max="14855" width="13.33203125" style="894" customWidth="1"/>
    <col min="14856" max="14857" width="14" style="894" customWidth="1"/>
    <col min="14858" max="14858" width="13.33203125" style="894" customWidth="1"/>
    <col min="14859" max="14859" width="12.33203125" style="894" customWidth="1"/>
    <col min="14860" max="14860" width="14.33203125" style="894" customWidth="1"/>
    <col min="14861" max="14861" width="15.1640625" style="894" customWidth="1"/>
    <col min="14862" max="15104" width="9.33203125" style="894"/>
    <col min="15105" max="15105" width="5.83203125" style="894" customWidth="1"/>
    <col min="15106" max="15106" width="22.33203125" style="894" customWidth="1"/>
    <col min="15107" max="15107" width="13" style="894" customWidth="1"/>
    <col min="15108" max="15108" width="11" style="894" customWidth="1"/>
    <col min="15109" max="15109" width="15.5" style="894" customWidth="1"/>
    <col min="15110" max="15110" width="11.1640625" style="894" customWidth="1"/>
    <col min="15111" max="15111" width="13.33203125" style="894" customWidth="1"/>
    <col min="15112" max="15113" width="14" style="894" customWidth="1"/>
    <col min="15114" max="15114" width="13.33203125" style="894" customWidth="1"/>
    <col min="15115" max="15115" width="12.33203125" style="894" customWidth="1"/>
    <col min="15116" max="15116" width="14.33203125" style="894" customWidth="1"/>
    <col min="15117" max="15117" width="15.1640625" style="894" customWidth="1"/>
    <col min="15118" max="15360" width="9.33203125" style="894"/>
    <col min="15361" max="15361" width="5.83203125" style="894" customWidth="1"/>
    <col min="15362" max="15362" width="22.33203125" style="894" customWidth="1"/>
    <col min="15363" max="15363" width="13" style="894" customWidth="1"/>
    <col min="15364" max="15364" width="11" style="894" customWidth="1"/>
    <col min="15365" max="15365" width="15.5" style="894" customWidth="1"/>
    <col min="15366" max="15366" width="11.1640625" style="894" customWidth="1"/>
    <col min="15367" max="15367" width="13.33203125" style="894" customWidth="1"/>
    <col min="15368" max="15369" width="14" style="894" customWidth="1"/>
    <col min="15370" max="15370" width="13.33203125" style="894" customWidth="1"/>
    <col min="15371" max="15371" width="12.33203125" style="894" customWidth="1"/>
    <col min="15372" max="15372" width="14.33203125" style="894" customWidth="1"/>
    <col min="15373" max="15373" width="15.1640625" style="894" customWidth="1"/>
    <col min="15374" max="15616" width="9.33203125" style="894"/>
    <col min="15617" max="15617" width="5.83203125" style="894" customWidth="1"/>
    <col min="15618" max="15618" width="22.33203125" style="894" customWidth="1"/>
    <col min="15619" max="15619" width="13" style="894" customWidth="1"/>
    <col min="15620" max="15620" width="11" style="894" customWidth="1"/>
    <col min="15621" max="15621" width="15.5" style="894" customWidth="1"/>
    <col min="15622" max="15622" width="11.1640625" style="894" customWidth="1"/>
    <col min="15623" max="15623" width="13.33203125" style="894" customWidth="1"/>
    <col min="15624" max="15625" width="14" style="894" customWidth="1"/>
    <col min="15626" max="15626" width="13.33203125" style="894" customWidth="1"/>
    <col min="15627" max="15627" width="12.33203125" style="894" customWidth="1"/>
    <col min="15628" max="15628" width="14.33203125" style="894" customWidth="1"/>
    <col min="15629" max="15629" width="15.1640625" style="894" customWidth="1"/>
    <col min="15630" max="15872" width="9.33203125" style="894"/>
    <col min="15873" max="15873" width="5.83203125" style="894" customWidth="1"/>
    <col min="15874" max="15874" width="22.33203125" style="894" customWidth="1"/>
    <col min="15875" max="15875" width="13" style="894" customWidth="1"/>
    <col min="15876" max="15876" width="11" style="894" customWidth="1"/>
    <col min="15877" max="15877" width="15.5" style="894" customWidth="1"/>
    <col min="15878" max="15878" width="11.1640625" style="894" customWidth="1"/>
    <col min="15879" max="15879" width="13.33203125" style="894" customWidth="1"/>
    <col min="15880" max="15881" width="14" style="894" customWidth="1"/>
    <col min="15882" max="15882" width="13.33203125" style="894" customWidth="1"/>
    <col min="15883" max="15883" width="12.33203125" style="894" customWidth="1"/>
    <col min="15884" max="15884" width="14.33203125" style="894" customWidth="1"/>
    <col min="15885" max="15885" width="15.1640625" style="894" customWidth="1"/>
    <col min="15886" max="16128" width="9.33203125" style="894"/>
    <col min="16129" max="16129" width="5.83203125" style="894" customWidth="1"/>
    <col min="16130" max="16130" width="22.33203125" style="894" customWidth="1"/>
    <col min="16131" max="16131" width="13" style="894" customWidth="1"/>
    <col min="16132" max="16132" width="11" style="894" customWidth="1"/>
    <col min="16133" max="16133" width="15.5" style="894" customWidth="1"/>
    <col min="16134" max="16134" width="11.1640625" style="894" customWidth="1"/>
    <col min="16135" max="16135" width="13.33203125" style="894" customWidth="1"/>
    <col min="16136" max="16137" width="14" style="894" customWidth="1"/>
    <col min="16138" max="16138" width="13.33203125" style="894" customWidth="1"/>
    <col min="16139" max="16139" width="12.33203125" style="894" customWidth="1"/>
    <col min="16140" max="16140" width="14.33203125" style="894" customWidth="1"/>
    <col min="16141" max="16141" width="15.1640625" style="894" customWidth="1"/>
    <col min="16142" max="16384" width="9.33203125" style="894"/>
  </cols>
  <sheetData>
    <row r="1" spans="1:13" ht="41.25" customHeight="1" x14ac:dyDescent="0.2">
      <c r="A1" s="1299" t="s">
        <v>478</v>
      </c>
      <c r="B1" s="1300"/>
      <c r="C1" s="1300"/>
      <c r="D1" s="1300"/>
      <c r="E1" s="1300"/>
      <c r="F1" s="1300"/>
      <c r="G1" s="1300"/>
      <c r="H1" s="1300"/>
      <c r="I1" s="1300"/>
      <c r="J1" s="1300"/>
      <c r="K1" s="1300"/>
      <c r="L1" s="1300"/>
      <c r="M1" s="1300"/>
    </row>
    <row r="2" spans="1:13" ht="15" x14ac:dyDescent="0.2">
      <c r="A2" s="895"/>
      <c r="B2" s="892"/>
      <c r="C2" s="897"/>
      <c r="D2" s="898"/>
      <c r="E2" s="896"/>
      <c r="F2" s="896"/>
      <c r="G2" s="896"/>
      <c r="H2" s="896"/>
      <c r="I2" s="896"/>
      <c r="K2" s="1301" t="s">
        <v>1</v>
      </c>
      <c r="L2" s="1301"/>
      <c r="M2" s="1301"/>
    </row>
    <row r="3" spans="1:13" s="886" customFormat="1" ht="75.75" customHeight="1" x14ac:dyDescent="0.2">
      <c r="A3" s="899" t="s">
        <v>407</v>
      </c>
      <c r="B3" s="900" t="s">
        <v>458</v>
      </c>
      <c r="C3" s="900" t="s">
        <v>459</v>
      </c>
      <c r="D3" s="900" t="s">
        <v>469</v>
      </c>
      <c r="E3" s="900" t="s">
        <v>206</v>
      </c>
      <c r="F3" s="900" t="s">
        <v>470</v>
      </c>
      <c r="G3" s="901" t="s">
        <v>210</v>
      </c>
      <c r="H3" s="901" t="s">
        <v>471</v>
      </c>
      <c r="I3" s="901" t="s">
        <v>231</v>
      </c>
      <c r="J3" s="885" t="s">
        <v>233</v>
      </c>
      <c r="K3" s="906" t="s">
        <v>235</v>
      </c>
      <c r="L3" s="885" t="s">
        <v>472</v>
      </c>
      <c r="M3" s="907" t="s">
        <v>473</v>
      </c>
    </row>
    <row r="4" spans="1:13" ht="65.25" customHeight="1" x14ac:dyDescent="0.2">
      <c r="A4" s="1018" t="s">
        <v>10</v>
      </c>
      <c r="B4" s="1019" t="s">
        <v>465</v>
      </c>
      <c r="C4" s="1020" t="s">
        <v>466</v>
      </c>
      <c r="D4" s="1021">
        <v>52821164</v>
      </c>
      <c r="E4" s="1022">
        <v>11900245</v>
      </c>
      <c r="F4" s="1022">
        <v>67877431</v>
      </c>
      <c r="G4" s="1023"/>
      <c r="H4" s="1023">
        <v>1300000</v>
      </c>
      <c r="I4" s="1022"/>
      <c r="J4" s="1024"/>
      <c r="K4" s="1025"/>
      <c r="L4" s="1024"/>
      <c r="M4" s="1026">
        <f>SUM(D4:L4)</f>
        <v>133898840</v>
      </c>
    </row>
    <row r="5" spans="1:13" ht="36.75" customHeight="1" x14ac:dyDescent="0.2">
      <c r="A5" s="902" t="s">
        <v>13</v>
      </c>
      <c r="B5" s="893" t="s">
        <v>818</v>
      </c>
      <c r="C5" s="904" t="s">
        <v>786</v>
      </c>
      <c r="D5" s="908"/>
      <c r="E5" s="909"/>
      <c r="F5" s="909"/>
      <c r="G5" s="910"/>
      <c r="H5" s="910">
        <v>524700</v>
      </c>
      <c r="I5" s="909"/>
      <c r="J5" s="887"/>
      <c r="K5" s="888"/>
      <c r="L5" s="887"/>
      <c r="M5" s="889">
        <f t="shared" ref="M5:M49" si="0">SUM(D5:L5)</f>
        <v>524700</v>
      </c>
    </row>
    <row r="6" spans="1:13" ht="51" customHeight="1" x14ac:dyDescent="0.2">
      <c r="A6" s="902" t="s">
        <v>16</v>
      </c>
      <c r="B6" s="893" t="s">
        <v>764</v>
      </c>
      <c r="C6" s="904" t="s">
        <v>763</v>
      </c>
      <c r="D6" s="908"/>
      <c r="E6" s="909"/>
      <c r="F6" s="909">
        <v>17202450</v>
      </c>
      <c r="G6" s="910"/>
      <c r="H6" s="910"/>
      <c r="I6" s="909">
        <v>42320000</v>
      </c>
      <c r="J6" s="887"/>
      <c r="K6" s="888"/>
      <c r="L6" s="887"/>
      <c r="M6" s="889">
        <f t="shared" si="0"/>
        <v>59522450</v>
      </c>
    </row>
    <row r="7" spans="1:13" ht="39.75" customHeight="1" x14ac:dyDescent="0.2">
      <c r="A7" s="902" t="s">
        <v>19</v>
      </c>
      <c r="B7" s="893" t="s">
        <v>819</v>
      </c>
      <c r="C7" s="904" t="s">
        <v>787</v>
      </c>
      <c r="D7" s="837">
        <v>4800000</v>
      </c>
      <c r="E7" s="838">
        <v>1544800</v>
      </c>
      <c r="F7" s="838">
        <v>434950</v>
      </c>
      <c r="G7" s="839"/>
      <c r="H7" s="839"/>
      <c r="I7" s="838"/>
      <c r="J7" s="1027"/>
      <c r="K7" s="1028"/>
      <c r="L7" s="1027"/>
      <c r="M7" s="889">
        <f t="shared" si="0"/>
        <v>6779750</v>
      </c>
    </row>
    <row r="8" spans="1:13" ht="39" customHeight="1" x14ac:dyDescent="0.2">
      <c r="A8" s="902" t="s">
        <v>22</v>
      </c>
      <c r="B8" s="893" t="s">
        <v>766</v>
      </c>
      <c r="C8" s="904" t="s">
        <v>765</v>
      </c>
      <c r="D8" s="837"/>
      <c r="E8" s="838"/>
      <c r="F8" s="838"/>
      <c r="G8" s="839"/>
      <c r="H8" s="839">
        <f>'9.sz.mell.'!F86</f>
        <v>11554719</v>
      </c>
      <c r="I8" s="838"/>
      <c r="J8" s="1027"/>
      <c r="K8" s="1028"/>
      <c r="L8" s="1027">
        <f>'9.sz.mell.'!F109</f>
        <v>30364900</v>
      </c>
      <c r="M8" s="889">
        <f t="shared" si="0"/>
        <v>41919619</v>
      </c>
    </row>
    <row r="9" spans="1:13" ht="34.5" customHeight="1" x14ac:dyDescent="0.2">
      <c r="A9" s="902" t="s">
        <v>25</v>
      </c>
      <c r="B9" s="893" t="s">
        <v>859</v>
      </c>
      <c r="C9" s="904" t="s">
        <v>468</v>
      </c>
      <c r="D9" s="837"/>
      <c r="E9" s="838"/>
      <c r="F9" s="838"/>
      <c r="G9" s="839"/>
      <c r="H9" s="839">
        <f>'9.sz.mell.'!F89</f>
        <v>435516731</v>
      </c>
      <c r="I9" s="838"/>
      <c r="J9" s="1027"/>
      <c r="K9" s="1028"/>
      <c r="L9" s="1027">
        <f>'9.sz.mell.'!F110</f>
        <v>300546462</v>
      </c>
      <c r="M9" s="889">
        <f t="shared" si="0"/>
        <v>736063193</v>
      </c>
    </row>
    <row r="10" spans="1:13" ht="34.5" customHeight="1" x14ac:dyDescent="0.2">
      <c r="A10" s="902" t="s">
        <v>28</v>
      </c>
      <c r="B10" s="903" t="s">
        <v>752</v>
      </c>
      <c r="C10" s="904" t="s">
        <v>751</v>
      </c>
      <c r="D10" s="908">
        <v>19823393</v>
      </c>
      <c r="E10" s="909">
        <v>2180573</v>
      </c>
      <c r="F10" s="909"/>
      <c r="G10" s="910"/>
      <c r="H10" s="910">
        <v>11420528</v>
      </c>
      <c r="I10" s="909"/>
      <c r="J10" s="887"/>
      <c r="K10" s="888"/>
      <c r="L10" s="887"/>
      <c r="M10" s="889">
        <f t="shared" si="0"/>
        <v>33424494</v>
      </c>
    </row>
    <row r="11" spans="1:13" ht="34.5" customHeight="1" x14ac:dyDescent="0.2">
      <c r="A11" s="902" t="s">
        <v>31</v>
      </c>
      <c r="B11" s="903" t="s">
        <v>768</v>
      </c>
      <c r="C11" s="904" t="s">
        <v>767</v>
      </c>
      <c r="D11" s="908">
        <f>65351496-19823393</f>
        <v>45528103</v>
      </c>
      <c r="E11" s="909">
        <f>12621075-2180573</f>
        <v>10440502</v>
      </c>
      <c r="F11" s="909">
        <v>12918956</v>
      </c>
      <c r="G11" s="910"/>
      <c r="H11" s="910">
        <v>11420529</v>
      </c>
      <c r="I11" s="909"/>
      <c r="J11" s="887"/>
      <c r="K11" s="888"/>
      <c r="L11" s="1027"/>
      <c r="M11" s="889">
        <f t="shared" si="0"/>
        <v>80308090</v>
      </c>
    </row>
    <row r="12" spans="1:13" s="891" customFormat="1" ht="36" customHeight="1" x14ac:dyDescent="0.25">
      <c r="A12" s="902" t="s">
        <v>34</v>
      </c>
      <c r="B12" s="893" t="s">
        <v>820</v>
      </c>
      <c r="C12" s="904" t="s">
        <v>775</v>
      </c>
      <c r="D12" s="908"/>
      <c r="E12" s="908"/>
      <c r="F12" s="908">
        <v>6096000</v>
      </c>
      <c r="G12" s="908"/>
      <c r="H12" s="908"/>
      <c r="I12" s="908"/>
      <c r="J12" s="908">
        <v>50000000</v>
      </c>
      <c r="K12" s="908"/>
      <c r="L12" s="908"/>
      <c r="M12" s="889">
        <f t="shared" si="0"/>
        <v>56096000</v>
      </c>
    </row>
    <row r="13" spans="1:13" ht="38.25" customHeight="1" x14ac:dyDescent="0.2">
      <c r="A13" s="902" t="s">
        <v>37</v>
      </c>
      <c r="B13" s="893" t="s">
        <v>821</v>
      </c>
      <c r="C13" s="904" t="s">
        <v>788</v>
      </c>
      <c r="D13" s="908"/>
      <c r="E13" s="908"/>
      <c r="F13" s="908"/>
      <c r="G13" s="908"/>
      <c r="H13" s="908">
        <v>27862750</v>
      </c>
      <c r="I13" s="908"/>
      <c r="J13" s="908"/>
      <c r="K13" s="908"/>
      <c r="L13" s="908"/>
      <c r="M13" s="889">
        <f t="shared" si="0"/>
        <v>27862750</v>
      </c>
    </row>
    <row r="14" spans="1:13" ht="36" customHeight="1" x14ac:dyDescent="0.2">
      <c r="A14" s="902" t="s">
        <v>39</v>
      </c>
      <c r="B14" s="893" t="s">
        <v>822</v>
      </c>
      <c r="C14" s="904" t="s">
        <v>789</v>
      </c>
      <c r="D14" s="908"/>
      <c r="E14" s="908"/>
      <c r="F14" s="908"/>
      <c r="G14" s="908"/>
      <c r="H14" s="908"/>
      <c r="I14" s="908"/>
      <c r="J14" s="908">
        <v>16951029</v>
      </c>
      <c r="K14" s="908"/>
      <c r="L14" s="908"/>
      <c r="M14" s="889">
        <f t="shared" si="0"/>
        <v>16951029</v>
      </c>
    </row>
    <row r="15" spans="1:13" ht="36" customHeight="1" x14ac:dyDescent="0.2">
      <c r="A15" s="902" t="s">
        <v>41</v>
      </c>
      <c r="B15" s="893" t="s">
        <v>824</v>
      </c>
      <c r="C15" s="904" t="s">
        <v>823</v>
      </c>
      <c r="D15" s="908"/>
      <c r="E15" s="908"/>
      <c r="F15" s="908">
        <v>3135000</v>
      </c>
      <c r="G15" s="908"/>
      <c r="H15" s="908"/>
      <c r="I15" s="908"/>
      <c r="J15" s="908"/>
      <c r="K15" s="908"/>
      <c r="L15" s="908"/>
      <c r="M15" s="889">
        <f t="shared" si="0"/>
        <v>3135000</v>
      </c>
    </row>
    <row r="16" spans="1:13" ht="54" customHeight="1" x14ac:dyDescent="0.2">
      <c r="A16" s="902" t="s">
        <v>43</v>
      </c>
      <c r="B16" s="893" t="s">
        <v>825</v>
      </c>
      <c r="C16" s="904" t="s">
        <v>790</v>
      </c>
      <c r="D16" s="908"/>
      <c r="E16" s="908"/>
      <c r="F16" s="908">
        <v>635000</v>
      </c>
      <c r="G16" s="908"/>
      <c r="H16" s="908"/>
      <c r="I16" s="908"/>
      <c r="J16" s="908"/>
      <c r="K16" s="908"/>
      <c r="L16" s="908"/>
      <c r="M16" s="889">
        <f t="shared" si="0"/>
        <v>635000</v>
      </c>
    </row>
    <row r="17" spans="1:13" ht="52.5" customHeight="1" x14ac:dyDescent="0.2">
      <c r="A17" s="902" t="s">
        <v>45</v>
      </c>
      <c r="B17" s="893" t="s">
        <v>826</v>
      </c>
      <c r="C17" s="904" t="s">
        <v>791</v>
      </c>
      <c r="D17" s="908"/>
      <c r="E17" s="908"/>
      <c r="F17" s="908">
        <v>6000000</v>
      </c>
      <c r="G17" s="908"/>
      <c r="H17" s="908"/>
      <c r="I17" s="908"/>
      <c r="J17" s="908"/>
      <c r="K17" s="908"/>
      <c r="L17" s="908"/>
      <c r="M17" s="889">
        <f t="shared" si="0"/>
        <v>6000000</v>
      </c>
    </row>
    <row r="18" spans="1:13" s="880" customFormat="1" ht="36" customHeight="1" x14ac:dyDescent="0.2">
      <c r="A18" s="902" t="s">
        <v>47</v>
      </c>
      <c r="B18" s="893" t="s">
        <v>827</v>
      </c>
      <c r="C18" s="904" t="s">
        <v>792</v>
      </c>
      <c r="D18" s="908"/>
      <c r="E18" s="908"/>
      <c r="F18" s="908">
        <v>7000000</v>
      </c>
      <c r="G18" s="908"/>
      <c r="H18" s="908"/>
      <c r="I18" s="908"/>
      <c r="J18" s="908"/>
      <c r="K18" s="908"/>
      <c r="L18" s="908"/>
      <c r="M18" s="889">
        <f t="shared" si="0"/>
        <v>7000000</v>
      </c>
    </row>
    <row r="19" spans="1:13" ht="36" customHeight="1" x14ac:dyDescent="0.2">
      <c r="A19" s="902" t="s">
        <v>49</v>
      </c>
      <c r="B19" s="893" t="s">
        <v>828</v>
      </c>
      <c r="C19" s="904" t="s">
        <v>793</v>
      </c>
      <c r="D19" s="908"/>
      <c r="E19" s="908"/>
      <c r="F19" s="908"/>
      <c r="G19" s="908"/>
      <c r="H19" s="908"/>
      <c r="I19" s="908"/>
      <c r="J19" s="908">
        <v>21021256</v>
      </c>
      <c r="K19" s="908"/>
      <c r="L19" s="908"/>
      <c r="M19" s="889">
        <f t="shared" si="0"/>
        <v>21021256</v>
      </c>
    </row>
    <row r="20" spans="1:13" ht="36" customHeight="1" x14ac:dyDescent="0.2">
      <c r="A20" s="902" t="s">
        <v>51</v>
      </c>
      <c r="B20" s="893" t="s">
        <v>829</v>
      </c>
      <c r="C20" s="904" t="s">
        <v>794</v>
      </c>
      <c r="D20" s="908"/>
      <c r="E20" s="908"/>
      <c r="F20" s="908">
        <v>1905000</v>
      </c>
      <c r="G20" s="908"/>
      <c r="H20" s="908"/>
      <c r="I20" s="908"/>
      <c r="J20" s="908">
        <v>8538286</v>
      </c>
      <c r="K20" s="908"/>
      <c r="L20" s="908"/>
      <c r="M20" s="889">
        <f t="shared" si="0"/>
        <v>10443286</v>
      </c>
    </row>
    <row r="21" spans="1:13" ht="36" customHeight="1" x14ac:dyDescent="0.2">
      <c r="A21" s="902" t="s">
        <v>54</v>
      </c>
      <c r="B21" s="893" t="s">
        <v>830</v>
      </c>
      <c r="C21" s="904" t="s">
        <v>795</v>
      </c>
      <c r="D21" s="908"/>
      <c r="E21" s="908"/>
      <c r="F21" s="908">
        <v>38336500</v>
      </c>
      <c r="G21" s="908"/>
      <c r="H21" s="908"/>
      <c r="I21" s="908">
        <v>3000000</v>
      </c>
      <c r="J21" s="908"/>
      <c r="K21" s="908"/>
      <c r="L21" s="908"/>
      <c r="M21" s="889">
        <f t="shared" si="0"/>
        <v>41336500</v>
      </c>
    </row>
    <row r="22" spans="1:13" ht="36" customHeight="1" x14ac:dyDescent="0.2">
      <c r="A22" s="902" t="s">
        <v>57</v>
      </c>
      <c r="B22" s="893" t="s">
        <v>833</v>
      </c>
      <c r="C22" s="904" t="s">
        <v>832</v>
      </c>
      <c r="D22" s="908"/>
      <c r="E22" s="908"/>
      <c r="F22" s="908"/>
      <c r="G22" s="908"/>
      <c r="H22" s="908">
        <v>22337910</v>
      </c>
      <c r="I22" s="908"/>
      <c r="J22" s="908"/>
      <c r="K22" s="908"/>
      <c r="L22" s="908"/>
      <c r="M22" s="889">
        <f t="shared" si="0"/>
        <v>22337910</v>
      </c>
    </row>
    <row r="23" spans="1:13" ht="38.25" customHeight="1" x14ac:dyDescent="0.2">
      <c r="A23" s="902" t="s">
        <v>60</v>
      </c>
      <c r="B23" s="893" t="s">
        <v>831</v>
      </c>
      <c r="C23" s="904" t="s">
        <v>796</v>
      </c>
      <c r="D23" s="908"/>
      <c r="E23" s="908"/>
      <c r="F23" s="908">
        <v>27133429</v>
      </c>
      <c r="G23" s="908"/>
      <c r="H23" s="908">
        <f>108949113+23931518+11944525+26162980</f>
        <v>170988136</v>
      </c>
      <c r="I23" s="908"/>
      <c r="J23" s="908"/>
      <c r="K23" s="908"/>
      <c r="L23" s="908"/>
      <c r="M23" s="889">
        <f t="shared" si="0"/>
        <v>198121565</v>
      </c>
    </row>
    <row r="24" spans="1:13" ht="36" customHeight="1" x14ac:dyDescent="0.2">
      <c r="A24" s="902" t="s">
        <v>62</v>
      </c>
      <c r="B24" s="893" t="s">
        <v>774</v>
      </c>
      <c r="C24" s="904" t="s">
        <v>773</v>
      </c>
      <c r="D24" s="908"/>
      <c r="E24" s="908"/>
      <c r="F24" s="908">
        <v>207010</v>
      </c>
      <c r="G24" s="908"/>
      <c r="H24" s="908">
        <v>8348400</v>
      </c>
      <c r="I24" s="908"/>
      <c r="J24" s="908"/>
      <c r="K24" s="908"/>
      <c r="L24" s="908"/>
      <c r="M24" s="889">
        <f t="shared" si="0"/>
        <v>8555410</v>
      </c>
    </row>
    <row r="25" spans="1:13" ht="36" customHeight="1" x14ac:dyDescent="0.2">
      <c r="A25" s="902" t="s">
        <v>64</v>
      </c>
      <c r="B25" s="893" t="s">
        <v>834</v>
      </c>
      <c r="C25" s="904" t="s">
        <v>797</v>
      </c>
      <c r="D25" s="908"/>
      <c r="E25" s="908"/>
      <c r="F25" s="908">
        <v>14235000</v>
      </c>
      <c r="G25" s="908"/>
      <c r="H25" s="908"/>
      <c r="I25" s="908"/>
      <c r="J25" s="908"/>
      <c r="K25" s="908"/>
      <c r="L25" s="908"/>
      <c r="M25" s="889">
        <f t="shared" si="0"/>
        <v>14235000</v>
      </c>
    </row>
    <row r="26" spans="1:13" ht="51.75" customHeight="1" x14ac:dyDescent="0.2">
      <c r="A26" s="902" t="s">
        <v>66</v>
      </c>
      <c r="B26" s="893" t="s">
        <v>835</v>
      </c>
      <c r="C26" s="904" t="s">
        <v>798</v>
      </c>
      <c r="D26" s="908"/>
      <c r="E26" s="908"/>
      <c r="F26" s="908"/>
      <c r="G26" s="908"/>
      <c r="H26" s="908">
        <v>25800000</v>
      </c>
      <c r="I26" s="908"/>
      <c r="J26" s="908"/>
      <c r="K26" s="908"/>
      <c r="L26" s="908"/>
      <c r="M26" s="889">
        <f t="shared" si="0"/>
        <v>25800000</v>
      </c>
    </row>
    <row r="27" spans="1:13" ht="25.5" customHeight="1" x14ac:dyDescent="0.2">
      <c r="A27" s="902" t="s">
        <v>68</v>
      </c>
      <c r="B27" s="893" t="s">
        <v>836</v>
      </c>
      <c r="C27" s="904" t="s">
        <v>799</v>
      </c>
      <c r="D27" s="908"/>
      <c r="E27" s="908"/>
      <c r="F27" s="908"/>
      <c r="G27" s="908"/>
      <c r="H27" s="908">
        <v>15000000</v>
      </c>
      <c r="I27" s="908"/>
      <c r="J27" s="908"/>
      <c r="K27" s="908"/>
      <c r="L27" s="908"/>
      <c r="M27" s="889">
        <f t="shared" si="0"/>
        <v>15000000</v>
      </c>
    </row>
    <row r="28" spans="1:13" ht="25.5" customHeight="1" x14ac:dyDescent="0.2">
      <c r="A28" s="902" t="s">
        <v>70</v>
      </c>
      <c r="B28" s="893" t="s">
        <v>837</v>
      </c>
      <c r="C28" s="904" t="s">
        <v>800</v>
      </c>
      <c r="D28" s="908"/>
      <c r="E28" s="908"/>
      <c r="F28" s="908"/>
      <c r="G28" s="908"/>
      <c r="H28" s="908">
        <v>24575231</v>
      </c>
      <c r="I28" s="908"/>
      <c r="J28" s="908">
        <v>25500000</v>
      </c>
      <c r="K28" s="908"/>
      <c r="L28" s="908"/>
      <c r="M28" s="889">
        <f t="shared" si="0"/>
        <v>50075231</v>
      </c>
    </row>
    <row r="29" spans="1:13" ht="25.5" customHeight="1" x14ac:dyDescent="0.2">
      <c r="A29" s="902" t="s">
        <v>72</v>
      </c>
      <c r="B29" s="893" t="s">
        <v>838</v>
      </c>
      <c r="C29" s="904" t="s">
        <v>801</v>
      </c>
      <c r="D29" s="908"/>
      <c r="E29" s="908"/>
      <c r="F29" s="908">
        <v>320000</v>
      </c>
      <c r="G29" s="908"/>
      <c r="H29" s="908">
        <v>11800000</v>
      </c>
      <c r="I29" s="908"/>
      <c r="J29" s="908"/>
      <c r="K29" s="908"/>
      <c r="L29" s="908"/>
      <c r="M29" s="889">
        <f t="shared" si="0"/>
        <v>12120000</v>
      </c>
    </row>
    <row r="30" spans="1:13" ht="51" customHeight="1" x14ac:dyDescent="0.2">
      <c r="A30" s="902" t="s">
        <v>75</v>
      </c>
      <c r="B30" s="893" t="s">
        <v>839</v>
      </c>
      <c r="C30" s="904" t="s">
        <v>840</v>
      </c>
      <c r="D30" s="908"/>
      <c r="E30" s="908"/>
      <c r="F30" s="908">
        <v>2000000</v>
      </c>
      <c r="G30" s="908"/>
      <c r="H30" s="908"/>
      <c r="I30" s="908"/>
      <c r="J30" s="908"/>
      <c r="K30" s="908"/>
      <c r="L30" s="908"/>
      <c r="M30" s="889">
        <f t="shared" si="0"/>
        <v>2000000</v>
      </c>
    </row>
    <row r="31" spans="1:13" ht="54.75" customHeight="1" x14ac:dyDescent="0.2">
      <c r="A31" s="902" t="s">
        <v>78</v>
      </c>
      <c r="B31" s="893" t="s">
        <v>841</v>
      </c>
      <c r="C31" s="904" t="s">
        <v>802</v>
      </c>
      <c r="D31" s="908"/>
      <c r="E31" s="908"/>
      <c r="F31" s="908">
        <v>406400</v>
      </c>
      <c r="G31" s="908"/>
      <c r="H31" s="908">
        <v>83700000</v>
      </c>
      <c r="I31" s="908">
        <v>4000000</v>
      </c>
      <c r="J31" s="908"/>
      <c r="K31" s="908"/>
      <c r="L31" s="908"/>
      <c r="M31" s="889">
        <f t="shared" si="0"/>
        <v>88106400</v>
      </c>
    </row>
    <row r="32" spans="1:13" ht="39.75" customHeight="1" x14ac:dyDescent="0.2">
      <c r="A32" s="902" t="s">
        <v>81</v>
      </c>
      <c r="B32" s="893" t="s">
        <v>842</v>
      </c>
      <c r="C32" s="904" t="s">
        <v>803</v>
      </c>
      <c r="D32" s="908"/>
      <c r="E32" s="908"/>
      <c r="F32" s="908"/>
      <c r="G32" s="908"/>
      <c r="H32" s="908">
        <v>10769000</v>
      </c>
      <c r="I32" s="908"/>
      <c r="J32" s="908"/>
      <c r="K32" s="908"/>
      <c r="L32" s="908"/>
      <c r="M32" s="889">
        <f t="shared" si="0"/>
        <v>10769000</v>
      </c>
    </row>
    <row r="33" spans="1:13" ht="25.5" customHeight="1" x14ac:dyDescent="0.2">
      <c r="A33" s="902" t="s">
        <v>83</v>
      </c>
      <c r="B33" s="893" t="s">
        <v>843</v>
      </c>
      <c r="C33" s="904" t="s">
        <v>804</v>
      </c>
      <c r="D33" s="908"/>
      <c r="E33" s="908"/>
      <c r="F33" s="908"/>
      <c r="G33" s="908"/>
      <c r="H33" s="908">
        <v>5450000</v>
      </c>
      <c r="I33" s="908"/>
      <c r="J33" s="908"/>
      <c r="K33" s="908"/>
      <c r="L33" s="908"/>
      <c r="M33" s="889">
        <f t="shared" si="0"/>
        <v>5450000</v>
      </c>
    </row>
    <row r="34" spans="1:13" ht="25.5" customHeight="1" x14ac:dyDescent="0.2">
      <c r="A34" s="902" t="s">
        <v>85</v>
      </c>
      <c r="B34" s="893" t="s">
        <v>844</v>
      </c>
      <c r="C34" s="904" t="s">
        <v>805</v>
      </c>
      <c r="D34" s="908"/>
      <c r="E34" s="908"/>
      <c r="F34" s="908">
        <v>1079500</v>
      </c>
      <c r="G34" s="908"/>
      <c r="H34" s="908"/>
      <c r="I34" s="908"/>
      <c r="J34" s="908"/>
      <c r="K34" s="908"/>
      <c r="L34" s="908"/>
      <c r="M34" s="889">
        <f t="shared" si="0"/>
        <v>1079500</v>
      </c>
    </row>
    <row r="35" spans="1:13" ht="43.5" customHeight="1" x14ac:dyDescent="0.2">
      <c r="A35" s="902" t="s">
        <v>87</v>
      </c>
      <c r="B35" s="893" t="s">
        <v>845</v>
      </c>
      <c r="C35" s="904" t="s">
        <v>806</v>
      </c>
      <c r="D35" s="908"/>
      <c r="E35" s="908"/>
      <c r="F35" s="908">
        <v>1334240</v>
      </c>
      <c r="G35" s="908"/>
      <c r="H35" s="908"/>
      <c r="I35" s="908"/>
      <c r="J35" s="908"/>
      <c r="K35" s="908"/>
      <c r="L35" s="908"/>
      <c r="M35" s="889">
        <f t="shared" si="0"/>
        <v>1334240</v>
      </c>
    </row>
    <row r="36" spans="1:13" ht="53.25" customHeight="1" x14ac:dyDescent="0.2">
      <c r="A36" s="902" t="s">
        <v>90</v>
      </c>
      <c r="B36" s="893" t="s">
        <v>846</v>
      </c>
      <c r="C36" s="904" t="s">
        <v>807</v>
      </c>
      <c r="D36" s="908"/>
      <c r="E36" s="908"/>
      <c r="F36" s="908">
        <v>497840</v>
      </c>
      <c r="G36" s="908"/>
      <c r="H36" s="908"/>
      <c r="I36" s="908"/>
      <c r="J36" s="908"/>
      <c r="K36" s="908"/>
      <c r="L36" s="908"/>
      <c r="M36" s="889">
        <f t="shared" si="0"/>
        <v>497840</v>
      </c>
    </row>
    <row r="37" spans="1:13" ht="40.5" customHeight="1" x14ac:dyDescent="0.2">
      <c r="A37" s="902" t="s">
        <v>92</v>
      </c>
      <c r="B37" s="893" t="s">
        <v>847</v>
      </c>
      <c r="C37" s="904" t="s">
        <v>808</v>
      </c>
      <c r="D37" s="908"/>
      <c r="E37" s="908"/>
      <c r="F37" s="908">
        <v>1191641</v>
      </c>
      <c r="G37" s="908"/>
      <c r="H37" s="908"/>
      <c r="I37" s="908"/>
      <c r="J37" s="908"/>
      <c r="K37" s="908"/>
      <c r="L37" s="908"/>
      <c r="M37" s="889">
        <f t="shared" si="0"/>
        <v>1191641</v>
      </c>
    </row>
    <row r="38" spans="1:13" ht="48" customHeight="1" x14ac:dyDescent="0.2">
      <c r="A38" s="902" t="s">
        <v>94</v>
      </c>
      <c r="B38" s="893" t="s">
        <v>848</v>
      </c>
      <c r="C38" s="904" t="s">
        <v>809</v>
      </c>
      <c r="D38" s="908"/>
      <c r="E38" s="908"/>
      <c r="F38" s="908">
        <v>13248001</v>
      </c>
      <c r="G38" s="908"/>
      <c r="H38" s="908"/>
      <c r="I38" s="908"/>
      <c r="J38" s="908"/>
      <c r="K38" s="908"/>
      <c r="L38" s="908"/>
      <c r="M38" s="889">
        <f t="shared" si="0"/>
        <v>13248001</v>
      </c>
    </row>
    <row r="39" spans="1:13" ht="25.5" customHeight="1" x14ac:dyDescent="0.2">
      <c r="A39" s="902" t="s">
        <v>97</v>
      </c>
      <c r="B39" s="893" t="s">
        <v>849</v>
      </c>
      <c r="C39" s="904" t="s">
        <v>810</v>
      </c>
      <c r="D39" s="908"/>
      <c r="E39" s="908"/>
      <c r="F39" s="908">
        <v>3585488</v>
      </c>
      <c r="G39" s="908"/>
      <c r="H39" s="908"/>
      <c r="I39" s="908"/>
      <c r="J39" s="908"/>
      <c r="K39" s="908"/>
      <c r="L39" s="908"/>
      <c r="M39" s="889">
        <f t="shared" si="0"/>
        <v>3585488</v>
      </c>
    </row>
    <row r="40" spans="1:13" ht="48.75" customHeight="1" x14ac:dyDescent="0.2">
      <c r="A40" s="902" t="s">
        <v>100</v>
      </c>
      <c r="B40" s="893" t="s">
        <v>850</v>
      </c>
      <c r="C40" s="904" t="s">
        <v>811</v>
      </c>
      <c r="D40" s="908"/>
      <c r="E40" s="908"/>
      <c r="F40" s="908">
        <v>167531600</v>
      </c>
      <c r="G40" s="908"/>
      <c r="H40" s="908"/>
      <c r="I40" s="908"/>
      <c r="J40" s="908">
        <v>1800000</v>
      </c>
      <c r="K40" s="908"/>
      <c r="L40" s="908"/>
      <c r="M40" s="889">
        <f t="shared" si="0"/>
        <v>169331600</v>
      </c>
    </row>
    <row r="41" spans="1:13" ht="40.5" customHeight="1" x14ac:dyDescent="0.2">
      <c r="A41" s="902" t="s">
        <v>102</v>
      </c>
      <c r="B41" s="893" t="s">
        <v>851</v>
      </c>
      <c r="C41" s="904" t="s">
        <v>812</v>
      </c>
      <c r="D41" s="908"/>
      <c r="E41" s="908"/>
      <c r="F41" s="908">
        <v>10000000</v>
      </c>
      <c r="G41" s="908"/>
      <c r="H41" s="908"/>
      <c r="I41" s="908"/>
      <c r="J41" s="908"/>
      <c r="K41" s="908"/>
      <c r="L41" s="908"/>
      <c r="M41" s="889">
        <f t="shared" si="0"/>
        <v>10000000</v>
      </c>
    </row>
    <row r="42" spans="1:13" ht="41.25" customHeight="1" x14ac:dyDescent="0.2">
      <c r="A42" s="902" t="s">
        <v>104</v>
      </c>
      <c r="B42" s="893" t="s">
        <v>852</v>
      </c>
      <c r="C42" s="904" t="s">
        <v>813</v>
      </c>
      <c r="D42" s="908"/>
      <c r="E42" s="908"/>
      <c r="F42" s="908">
        <v>254381</v>
      </c>
      <c r="G42" s="908"/>
      <c r="H42" s="908"/>
      <c r="I42" s="908"/>
      <c r="J42" s="908"/>
      <c r="K42" s="908"/>
      <c r="L42" s="908"/>
      <c r="M42" s="889">
        <f t="shared" si="0"/>
        <v>254381</v>
      </c>
    </row>
    <row r="43" spans="1:13" ht="32.25" customHeight="1" x14ac:dyDescent="0.2">
      <c r="A43" s="902" t="s">
        <v>107</v>
      </c>
      <c r="B43" s="893" t="s">
        <v>853</v>
      </c>
      <c r="C43" s="904" t="s">
        <v>814</v>
      </c>
      <c r="D43" s="908"/>
      <c r="E43" s="908"/>
      <c r="F43" s="908">
        <v>12000000</v>
      </c>
      <c r="G43" s="908"/>
      <c r="H43" s="908"/>
      <c r="I43" s="908"/>
      <c r="J43" s="908"/>
      <c r="K43" s="908"/>
      <c r="L43" s="908"/>
      <c r="M43" s="889">
        <f t="shared" si="0"/>
        <v>12000000</v>
      </c>
    </row>
    <row r="44" spans="1:13" ht="30" customHeight="1" x14ac:dyDescent="0.2">
      <c r="A44" s="902" t="s">
        <v>110</v>
      </c>
      <c r="B44" s="893" t="s">
        <v>854</v>
      </c>
      <c r="C44" s="904" t="s">
        <v>815</v>
      </c>
      <c r="D44" s="908"/>
      <c r="E44" s="908"/>
      <c r="F44" s="908">
        <v>10588340</v>
      </c>
      <c r="G44" s="908"/>
      <c r="H44" s="908"/>
      <c r="I44" s="908"/>
      <c r="J44" s="908"/>
      <c r="K44" s="908"/>
      <c r="L44" s="908"/>
      <c r="M44" s="889">
        <f t="shared" si="0"/>
        <v>10588340</v>
      </c>
    </row>
    <row r="45" spans="1:13" ht="36.75" customHeight="1" x14ac:dyDescent="0.2">
      <c r="A45" s="902" t="s">
        <v>113</v>
      </c>
      <c r="B45" s="893" t="s">
        <v>769</v>
      </c>
      <c r="C45" s="904" t="s">
        <v>770</v>
      </c>
      <c r="D45" s="908">
        <v>2840025</v>
      </c>
      <c r="E45" s="908">
        <v>712800</v>
      </c>
      <c r="F45" s="908">
        <v>31149012</v>
      </c>
      <c r="G45" s="908"/>
      <c r="H45" s="908">
        <v>17146343</v>
      </c>
      <c r="I45" s="908">
        <v>1120500</v>
      </c>
      <c r="J45" s="908"/>
      <c r="K45" s="908"/>
      <c r="L45" s="908"/>
      <c r="M45" s="889">
        <f t="shared" si="0"/>
        <v>52968680</v>
      </c>
    </row>
    <row r="46" spans="1:13" ht="45" customHeight="1" x14ac:dyDescent="0.2">
      <c r="A46" s="902" t="s">
        <v>116</v>
      </c>
      <c r="B46" s="893" t="s">
        <v>855</v>
      </c>
      <c r="C46" s="904" t="s">
        <v>816</v>
      </c>
      <c r="D46" s="908"/>
      <c r="E46" s="908"/>
      <c r="F46" s="908">
        <v>254000</v>
      </c>
      <c r="G46" s="908">
        <v>66143000</v>
      </c>
      <c r="H46" s="908"/>
      <c r="I46" s="908"/>
      <c r="J46" s="908"/>
      <c r="K46" s="908">
        <v>5000000</v>
      </c>
      <c r="L46" s="908"/>
      <c r="M46" s="889">
        <f t="shared" si="0"/>
        <v>71397000</v>
      </c>
    </row>
    <row r="47" spans="1:13" ht="36.75" customHeight="1" x14ac:dyDescent="0.2">
      <c r="A47" s="902" t="s">
        <v>119</v>
      </c>
      <c r="B47" s="893" t="s">
        <v>856</v>
      </c>
      <c r="C47" s="904" t="s">
        <v>817</v>
      </c>
      <c r="D47" s="908"/>
      <c r="E47" s="908"/>
      <c r="F47" s="908">
        <v>3147488</v>
      </c>
      <c r="G47" s="908"/>
      <c r="H47" s="908"/>
      <c r="I47" s="908"/>
      <c r="J47" s="908"/>
      <c r="K47" s="908"/>
      <c r="L47" s="908">
        <f>'9.sz.mell.'!F107</f>
        <v>23997938</v>
      </c>
      <c r="M47" s="889">
        <f t="shared" si="0"/>
        <v>27145426</v>
      </c>
    </row>
    <row r="48" spans="1:13" ht="36.75" customHeight="1" x14ac:dyDescent="0.2">
      <c r="A48" s="902" t="s">
        <v>122</v>
      </c>
      <c r="B48" s="893" t="s">
        <v>858</v>
      </c>
      <c r="C48" s="904" t="s">
        <v>857</v>
      </c>
      <c r="D48" s="908"/>
      <c r="E48" s="908"/>
      <c r="F48" s="908"/>
      <c r="G48" s="908"/>
      <c r="H48" s="908">
        <v>70000000</v>
      </c>
      <c r="I48" s="908"/>
      <c r="J48" s="908"/>
      <c r="K48" s="908"/>
      <c r="L48" s="908"/>
      <c r="M48" s="889">
        <f t="shared" si="0"/>
        <v>70000000</v>
      </c>
    </row>
    <row r="49" spans="1:13" ht="36.75" customHeight="1" x14ac:dyDescent="0.2">
      <c r="A49" s="342" t="s">
        <v>125</v>
      </c>
      <c r="B49" s="1029" t="s">
        <v>772</v>
      </c>
      <c r="C49" s="344" t="s">
        <v>771</v>
      </c>
      <c r="D49" s="375"/>
      <c r="E49" s="375"/>
      <c r="F49" s="375">
        <v>54107776</v>
      </c>
      <c r="G49" s="375"/>
      <c r="H49" s="375"/>
      <c r="I49" s="375">
        <v>8000000</v>
      </c>
      <c r="J49" s="375"/>
      <c r="K49" s="375"/>
      <c r="L49" s="375"/>
      <c r="M49" s="1030">
        <f t="shared" si="0"/>
        <v>62107776</v>
      </c>
    </row>
    <row r="50" spans="1:13" ht="36.75" customHeight="1" x14ac:dyDescent="0.2">
      <c r="A50" s="899" t="s">
        <v>128</v>
      </c>
      <c r="B50" s="890" t="s">
        <v>408</v>
      </c>
      <c r="C50" s="905"/>
      <c r="D50" s="348">
        <f t="shared" ref="D50:M50" si="1">SUM(D4:D49)</f>
        <v>125812685</v>
      </c>
      <c r="E50" s="348">
        <f t="shared" si="1"/>
        <v>26778920</v>
      </c>
      <c r="F50" s="348">
        <f t="shared" si="1"/>
        <v>515812433</v>
      </c>
      <c r="G50" s="348">
        <f t="shared" si="1"/>
        <v>66143000</v>
      </c>
      <c r="H50" s="348">
        <f t="shared" si="1"/>
        <v>965514977</v>
      </c>
      <c r="I50" s="348">
        <f t="shared" si="1"/>
        <v>58440500</v>
      </c>
      <c r="J50" s="348">
        <f t="shared" si="1"/>
        <v>123810571</v>
      </c>
      <c r="K50" s="348">
        <f t="shared" si="1"/>
        <v>5000000</v>
      </c>
      <c r="L50" s="857">
        <f t="shared" si="1"/>
        <v>354909300</v>
      </c>
      <c r="M50" s="860">
        <f t="shared" si="1"/>
        <v>2242222386</v>
      </c>
    </row>
    <row r="54" spans="1:13" x14ac:dyDescent="0.2">
      <c r="F54" s="884"/>
      <c r="H54" s="884"/>
    </row>
  </sheetData>
  <mergeCells count="2">
    <mergeCell ref="A1:M1"/>
    <mergeCell ref="K2:M2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6" orientation="landscape" r:id="rId1"/>
  <headerFooter>
    <oddHeader>&amp;R &amp;"Times New Roman CE,Félkövér dőlt"&amp;11 9.2.  melléklet a 2/2017.(III.01.)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65"/>
  <sheetViews>
    <sheetView view="pageLayout" topLeftCell="A43" zoomScaleNormal="100" zoomScaleSheetLayoutView="100" workbookViewId="0">
      <selection activeCell="L41" sqref="L41"/>
    </sheetView>
  </sheetViews>
  <sheetFormatPr defaultRowHeight="12.75" x14ac:dyDescent="0.2"/>
  <cols>
    <col min="1" max="1" width="6.83203125" style="461" customWidth="1"/>
    <col min="2" max="2" width="60.1640625" style="462" customWidth="1"/>
    <col min="3" max="3" width="8.1640625" style="462" customWidth="1"/>
    <col min="4" max="5" width="14.5" style="388" customWidth="1"/>
    <col min="6" max="6" width="16" style="388" customWidth="1"/>
    <col min="7" max="7" width="14.5" style="388" customWidth="1"/>
    <col min="8" max="257" width="9.33203125" style="388"/>
    <col min="258" max="258" width="6.83203125" style="388" customWidth="1"/>
    <col min="259" max="259" width="60.1640625" style="388" customWidth="1"/>
    <col min="260" max="260" width="8.1640625" style="388" customWidth="1"/>
    <col min="261" max="263" width="14.5" style="388" customWidth="1"/>
    <col min="264" max="513" width="9.33203125" style="388"/>
    <col min="514" max="514" width="6.83203125" style="388" customWidth="1"/>
    <col min="515" max="515" width="60.1640625" style="388" customWidth="1"/>
    <col min="516" max="516" width="8.1640625" style="388" customWidth="1"/>
    <col min="517" max="519" width="14.5" style="388" customWidth="1"/>
    <col min="520" max="769" width="9.33203125" style="388"/>
    <col min="770" max="770" width="6.83203125" style="388" customWidth="1"/>
    <col min="771" max="771" width="60.1640625" style="388" customWidth="1"/>
    <col min="772" max="772" width="8.1640625" style="388" customWidth="1"/>
    <col min="773" max="775" width="14.5" style="388" customWidth="1"/>
    <col min="776" max="1025" width="9.33203125" style="388"/>
    <col min="1026" max="1026" width="6.83203125" style="388" customWidth="1"/>
    <col min="1027" max="1027" width="60.1640625" style="388" customWidth="1"/>
    <col min="1028" max="1028" width="8.1640625" style="388" customWidth="1"/>
    <col min="1029" max="1031" width="14.5" style="388" customWidth="1"/>
    <col min="1032" max="1281" width="9.33203125" style="388"/>
    <col min="1282" max="1282" width="6.83203125" style="388" customWidth="1"/>
    <col min="1283" max="1283" width="60.1640625" style="388" customWidth="1"/>
    <col min="1284" max="1284" width="8.1640625" style="388" customWidth="1"/>
    <col min="1285" max="1287" width="14.5" style="388" customWidth="1"/>
    <col min="1288" max="1537" width="9.33203125" style="388"/>
    <col min="1538" max="1538" width="6.83203125" style="388" customWidth="1"/>
    <col min="1539" max="1539" width="60.1640625" style="388" customWidth="1"/>
    <col min="1540" max="1540" width="8.1640625" style="388" customWidth="1"/>
    <col min="1541" max="1543" width="14.5" style="388" customWidth="1"/>
    <col min="1544" max="1793" width="9.33203125" style="388"/>
    <col min="1794" max="1794" width="6.83203125" style="388" customWidth="1"/>
    <col min="1795" max="1795" width="60.1640625" style="388" customWidth="1"/>
    <col min="1796" max="1796" width="8.1640625" style="388" customWidth="1"/>
    <col min="1797" max="1799" width="14.5" style="388" customWidth="1"/>
    <col min="1800" max="2049" width="9.33203125" style="388"/>
    <col min="2050" max="2050" width="6.83203125" style="388" customWidth="1"/>
    <col min="2051" max="2051" width="60.1640625" style="388" customWidth="1"/>
    <col min="2052" max="2052" width="8.1640625" style="388" customWidth="1"/>
    <col min="2053" max="2055" width="14.5" style="388" customWidth="1"/>
    <col min="2056" max="2305" width="9.33203125" style="388"/>
    <col min="2306" max="2306" width="6.83203125" style="388" customWidth="1"/>
    <col min="2307" max="2307" width="60.1640625" style="388" customWidth="1"/>
    <col min="2308" max="2308" width="8.1640625" style="388" customWidth="1"/>
    <col min="2309" max="2311" width="14.5" style="388" customWidth="1"/>
    <col min="2312" max="2561" width="9.33203125" style="388"/>
    <col min="2562" max="2562" width="6.83203125" style="388" customWidth="1"/>
    <col min="2563" max="2563" width="60.1640625" style="388" customWidth="1"/>
    <col min="2564" max="2564" width="8.1640625" style="388" customWidth="1"/>
    <col min="2565" max="2567" width="14.5" style="388" customWidth="1"/>
    <col min="2568" max="2817" width="9.33203125" style="388"/>
    <col min="2818" max="2818" width="6.83203125" style="388" customWidth="1"/>
    <col min="2819" max="2819" width="60.1640625" style="388" customWidth="1"/>
    <col min="2820" max="2820" width="8.1640625" style="388" customWidth="1"/>
    <col min="2821" max="2823" width="14.5" style="388" customWidth="1"/>
    <col min="2824" max="3073" width="9.33203125" style="388"/>
    <col min="3074" max="3074" width="6.83203125" style="388" customWidth="1"/>
    <col min="3075" max="3075" width="60.1640625" style="388" customWidth="1"/>
    <col min="3076" max="3076" width="8.1640625" style="388" customWidth="1"/>
    <col min="3077" max="3079" width="14.5" style="388" customWidth="1"/>
    <col min="3080" max="3329" width="9.33203125" style="388"/>
    <col min="3330" max="3330" width="6.83203125" style="388" customWidth="1"/>
    <col min="3331" max="3331" width="60.1640625" style="388" customWidth="1"/>
    <col min="3332" max="3332" width="8.1640625" style="388" customWidth="1"/>
    <col min="3333" max="3335" width="14.5" style="388" customWidth="1"/>
    <col min="3336" max="3585" width="9.33203125" style="388"/>
    <col min="3586" max="3586" width="6.83203125" style="388" customWidth="1"/>
    <col min="3587" max="3587" width="60.1640625" style="388" customWidth="1"/>
    <col min="3588" max="3588" width="8.1640625" style="388" customWidth="1"/>
    <col min="3589" max="3591" width="14.5" style="388" customWidth="1"/>
    <col min="3592" max="3841" width="9.33203125" style="388"/>
    <col min="3842" max="3842" width="6.83203125" style="388" customWidth="1"/>
    <col min="3843" max="3843" width="60.1640625" style="388" customWidth="1"/>
    <col min="3844" max="3844" width="8.1640625" style="388" customWidth="1"/>
    <col min="3845" max="3847" width="14.5" style="388" customWidth="1"/>
    <col min="3848" max="4097" width="9.33203125" style="388"/>
    <col min="4098" max="4098" width="6.83203125" style="388" customWidth="1"/>
    <col min="4099" max="4099" width="60.1640625" style="388" customWidth="1"/>
    <col min="4100" max="4100" width="8.1640625" style="388" customWidth="1"/>
    <col min="4101" max="4103" width="14.5" style="388" customWidth="1"/>
    <col min="4104" max="4353" width="9.33203125" style="388"/>
    <col min="4354" max="4354" width="6.83203125" style="388" customWidth="1"/>
    <col min="4355" max="4355" width="60.1640625" style="388" customWidth="1"/>
    <col min="4356" max="4356" width="8.1640625" style="388" customWidth="1"/>
    <col min="4357" max="4359" width="14.5" style="388" customWidth="1"/>
    <col min="4360" max="4609" width="9.33203125" style="388"/>
    <col min="4610" max="4610" width="6.83203125" style="388" customWidth="1"/>
    <col min="4611" max="4611" width="60.1640625" style="388" customWidth="1"/>
    <col min="4612" max="4612" width="8.1640625" style="388" customWidth="1"/>
    <col min="4613" max="4615" width="14.5" style="388" customWidth="1"/>
    <col min="4616" max="4865" width="9.33203125" style="388"/>
    <col min="4866" max="4866" width="6.83203125" style="388" customWidth="1"/>
    <col min="4867" max="4867" width="60.1640625" style="388" customWidth="1"/>
    <col min="4868" max="4868" width="8.1640625" style="388" customWidth="1"/>
    <col min="4869" max="4871" width="14.5" style="388" customWidth="1"/>
    <col min="4872" max="5121" width="9.33203125" style="388"/>
    <col min="5122" max="5122" width="6.83203125" style="388" customWidth="1"/>
    <col min="5123" max="5123" width="60.1640625" style="388" customWidth="1"/>
    <col min="5124" max="5124" width="8.1640625" style="388" customWidth="1"/>
    <col min="5125" max="5127" width="14.5" style="388" customWidth="1"/>
    <col min="5128" max="5377" width="9.33203125" style="388"/>
    <col min="5378" max="5378" width="6.83203125" style="388" customWidth="1"/>
    <col min="5379" max="5379" width="60.1640625" style="388" customWidth="1"/>
    <col min="5380" max="5380" width="8.1640625" style="388" customWidth="1"/>
    <col min="5381" max="5383" width="14.5" style="388" customWidth="1"/>
    <col min="5384" max="5633" width="9.33203125" style="388"/>
    <col min="5634" max="5634" width="6.83203125" style="388" customWidth="1"/>
    <col min="5635" max="5635" width="60.1640625" style="388" customWidth="1"/>
    <col min="5636" max="5636" width="8.1640625" style="388" customWidth="1"/>
    <col min="5637" max="5639" width="14.5" style="388" customWidth="1"/>
    <col min="5640" max="5889" width="9.33203125" style="388"/>
    <col min="5890" max="5890" width="6.83203125" style="388" customWidth="1"/>
    <col min="5891" max="5891" width="60.1640625" style="388" customWidth="1"/>
    <col min="5892" max="5892" width="8.1640625" style="388" customWidth="1"/>
    <col min="5893" max="5895" width="14.5" style="388" customWidth="1"/>
    <col min="5896" max="6145" width="9.33203125" style="388"/>
    <col min="6146" max="6146" width="6.83203125" style="388" customWidth="1"/>
    <col min="6147" max="6147" width="60.1640625" style="388" customWidth="1"/>
    <col min="6148" max="6148" width="8.1640625" style="388" customWidth="1"/>
    <col min="6149" max="6151" width="14.5" style="388" customWidth="1"/>
    <col min="6152" max="6401" width="9.33203125" style="388"/>
    <col min="6402" max="6402" width="6.83203125" style="388" customWidth="1"/>
    <col min="6403" max="6403" width="60.1640625" style="388" customWidth="1"/>
    <col min="6404" max="6404" width="8.1640625" style="388" customWidth="1"/>
    <col min="6405" max="6407" width="14.5" style="388" customWidth="1"/>
    <col min="6408" max="6657" width="9.33203125" style="388"/>
    <col min="6658" max="6658" width="6.83203125" style="388" customWidth="1"/>
    <col min="6659" max="6659" width="60.1640625" style="388" customWidth="1"/>
    <col min="6660" max="6660" width="8.1640625" style="388" customWidth="1"/>
    <col min="6661" max="6663" width="14.5" style="388" customWidth="1"/>
    <col min="6664" max="6913" width="9.33203125" style="388"/>
    <col min="6914" max="6914" width="6.83203125" style="388" customWidth="1"/>
    <col min="6915" max="6915" width="60.1640625" style="388" customWidth="1"/>
    <col min="6916" max="6916" width="8.1640625" style="388" customWidth="1"/>
    <col min="6917" max="6919" width="14.5" style="388" customWidth="1"/>
    <col min="6920" max="7169" width="9.33203125" style="388"/>
    <col min="7170" max="7170" width="6.83203125" style="388" customWidth="1"/>
    <col min="7171" max="7171" width="60.1640625" style="388" customWidth="1"/>
    <col min="7172" max="7172" width="8.1640625" style="388" customWidth="1"/>
    <col min="7173" max="7175" width="14.5" style="388" customWidth="1"/>
    <col min="7176" max="7425" width="9.33203125" style="388"/>
    <col min="7426" max="7426" width="6.83203125" style="388" customWidth="1"/>
    <col min="7427" max="7427" width="60.1640625" style="388" customWidth="1"/>
    <col min="7428" max="7428" width="8.1640625" style="388" customWidth="1"/>
    <col min="7429" max="7431" width="14.5" style="388" customWidth="1"/>
    <col min="7432" max="7681" width="9.33203125" style="388"/>
    <col min="7682" max="7682" width="6.83203125" style="388" customWidth="1"/>
    <col min="7683" max="7683" width="60.1640625" style="388" customWidth="1"/>
    <col min="7684" max="7684" width="8.1640625" style="388" customWidth="1"/>
    <col min="7685" max="7687" width="14.5" style="388" customWidth="1"/>
    <col min="7688" max="7937" width="9.33203125" style="388"/>
    <col min="7938" max="7938" width="6.83203125" style="388" customWidth="1"/>
    <col min="7939" max="7939" width="60.1640625" style="388" customWidth="1"/>
    <col min="7940" max="7940" width="8.1640625" style="388" customWidth="1"/>
    <col min="7941" max="7943" width="14.5" style="388" customWidth="1"/>
    <col min="7944" max="8193" width="9.33203125" style="388"/>
    <col min="8194" max="8194" width="6.83203125" style="388" customWidth="1"/>
    <col min="8195" max="8195" width="60.1640625" style="388" customWidth="1"/>
    <col min="8196" max="8196" width="8.1640625" style="388" customWidth="1"/>
    <col min="8197" max="8199" width="14.5" style="388" customWidth="1"/>
    <col min="8200" max="8449" width="9.33203125" style="388"/>
    <col min="8450" max="8450" width="6.83203125" style="388" customWidth="1"/>
    <col min="8451" max="8451" width="60.1640625" style="388" customWidth="1"/>
    <col min="8452" max="8452" width="8.1640625" style="388" customWidth="1"/>
    <col min="8453" max="8455" width="14.5" style="388" customWidth="1"/>
    <col min="8456" max="8705" width="9.33203125" style="388"/>
    <col min="8706" max="8706" width="6.83203125" style="388" customWidth="1"/>
    <col min="8707" max="8707" width="60.1640625" style="388" customWidth="1"/>
    <col min="8708" max="8708" width="8.1640625" style="388" customWidth="1"/>
    <col min="8709" max="8711" width="14.5" style="388" customWidth="1"/>
    <col min="8712" max="8961" width="9.33203125" style="388"/>
    <col min="8962" max="8962" width="6.83203125" style="388" customWidth="1"/>
    <col min="8963" max="8963" width="60.1640625" style="388" customWidth="1"/>
    <col min="8964" max="8964" width="8.1640625" style="388" customWidth="1"/>
    <col min="8965" max="8967" width="14.5" style="388" customWidth="1"/>
    <col min="8968" max="9217" width="9.33203125" style="388"/>
    <col min="9218" max="9218" width="6.83203125" style="388" customWidth="1"/>
    <col min="9219" max="9219" width="60.1640625" style="388" customWidth="1"/>
    <col min="9220" max="9220" width="8.1640625" style="388" customWidth="1"/>
    <col min="9221" max="9223" width="14.5" style="388" customWidth="1"/>
    <col min="9224" max="9473" width="9.33203125" style="388"/>
    <col min="9474" max="9474" width="6.83203125" style="388" customWidth="1"/>
    <col min="9475" max="9475" width="60.1640625" style="388" customWidth="1"/>
    <col min="9476" max="9476" width="8.1640625" style="388" customWidth="1"/>
    <col min="9477" max="9479" width="14.5" style="388" customWidth="1"/>
    <col min="9480" max="9729" width="9.33203125" style="388"/>
    <col min="9730" max="9730" width="6.83203125" style="388" customWidth="1"/>
    <col min="9731" max="9731" width="60.1640625" style="388" customWidth="1"/>
    <col min="9732" max="9732" width="8.1640625" style="388" customWidth="1"/>
    <col min="9733" max="9735" width="14.5" style="388" customWidth="1"/>
    <col min="9736" max="9985" width="9.33203125" style="388"/>
    <col min="9986" max="9986" width="6.83203125" style="388" customWidth="1"/>
    <col min="9987" max="9987" width="60.1640625" style="388" customWidth="1"/>
    <col min="9988" max="9988" width="8.1640625" style="388" customWidth="1"/>
    <col min="9989" max="9991" width="14.5" style="388" customWidth="1"/>
    <col min="9992" max="10241" width="9.33203125" style="388"/>
    <col min="10242" max="10242" width="6.83203125" style="388" customWidth="1"/>
    <col min="10243" max="10243" width="60.1640625" style="388" customWidth="1"/>
    <col min="10244" max="10244" width="8.1640625" style="388" customWidth="1"/>
    <col min="10245" max="10247" width="14.5" style="388" customWidth="1"/>
    <col min="10248" max="10497" width="9.33203125" style="388"/>
    <col min="10498" max="10498" width="6.83203125" style="388" customWidth="1"/>
    <col min="10499" max="10499" width="60.1640625" style="388" customWidth="1"/>
    <col min="10500" max="10500" width="8.1640625" style="388" customWidth="1"/>
    <col min="10501" max="10503" width="14.5" style="388" customWidth="1"/>
    <col min="10504" max="10753" width="9.33203125" style="388"/>
    <col min="10754" max="10754" width="6.83203125" style="388" customWidth="1"/>
    <col min="10755" max="10755" width="60.1640625" style="388" customWidth="1"/>
    <col min="10756" max="10756" width="8.1640625" style="388" customWidth="1"/>
    <col min="10757" max="10759" width="14.5" style="388" customWidth="1"/>
    <col min="10760" max="11009" width="9.33203125" style="388"/>
    <col min="11010" max="11010" width="6.83203125" style="388" customWidth="1"/>
    <col min="11011" max="11011" width="60.1640625" style="388" customWidth="1"/>
    <col min="11012" max="11012" width="8.1640625" style="388" customWidth="1"/>
    <col min="11013" max="11015" width="14.5" style="388" customWidth="1"/>
    <col min="11016" max="11265" width="9.33203125" style="388"/>
    <col min="11266" max="11266" width="6.83203125" style="388" customWidth="1"/>
    <col min="11267" max="11267" width="60.1640625" style="388" customWidth="1"/>
    <col min="11268" max="11268" width="8.1640625" style="388" customWidth="1"/>
    <col min="11269" max="11271" width="14.5" style="388" customWidth="1"/>
    <col min="11272" max="11521" width="9.33203125" style="388"/>
    <col min="11522" max="11522" width="6.83203125" style="388" customWidth="1"/>
    <col min="11523" max="11523" width="60.1640625" style="388" customWidth="1"/>
    <col min="11524" max="11524" width="8.1640625" style="388" customWidth="1"/>
    <col min="11525" max="11527" width="14.5" style="388" customWidth="1"/>
    <col min="11528" max="11777" width="9.33203125" style="388"/>
    <col min="11778" max="11778" width="6.83203125" style="388" customWidth="1"/>
    <col min="11779" max="11779" width="60.1640625" style="388" customWidth="1"/>
    <col min="11780" max="11780" width="8.1640625" style="388" customWidth="1"/>
    <col min="11781" max="11783" width="14.5" style="388" customWidth="1"/>
    <col min="11784" max="12033" width="9.33203125" style="388"/>
    <col min="12034" max="12034" width="6.83203125" style="388" customWidth="1"/>
    <col min="12035" max="12035" width="60.1640625" style="388" customWidth="1"/>
    <col min="12036" max="12036" width="8.1640625" style="388" customWidth="1"/>
    <col min="12037" max="12039" width="14.5" style="388" customWidth="1"/>
    <col min="12040" max="12289" width="9.33203125" style="388"/>
    <col min="12290" max="12290" width="6.83203125" style="388" customWidth="1"/>
    <col min="12291" max="12291" width="60.1640625" style="388" customWidth="1"/>
    <col min="12292" max="12292" width="8.1640625" style="388" customWidth="1"/>
    <col min="12293" max="12295" width="14.5" style="388" customWidth="1"/>
    <col min="12296" max="12545" width="9.33203125" style="388"/>
    <col min="12546" max="12546" width="6.83203125" style="388" customWidth="1"/>
    <col min="12547" max="12547" width="60.1640625" style="388" customWidth="1"/>
    <col min="12548" max="12548" width="8.1640625" style="388" customWidth="1"/>
    <col min="12549" max="12551" width="14.5" style="388" customWidth="1"/>
    <col min="12552" max="12801" width="9.33203125" style="388"/>
    <col min="12802" max="12802" width="6.83203125" style="388" customWidth="1"/>
    <col min="12803" max="12803" width="60.1640625" style="388" customWidth="1"/>
    <col min="12804" max="12804" width="8.1640625" style="388" customWidth="1"/>
    <col min="12805" max="12807" width="14.5" style="388" customWidth="1"/>
    <col min="12808" max="13057" width="9.33203125" style="388"/>
    <col min="13058" max="13058" width="6.83203125" style="388" customWidth="1"/>
    <col min="13059" max="13059" width="60.1640625" style="388" customWidth="1"/>
    <col min="13060" max="13060" width="8.1640625" style="388" customWidth="1"/>
    <col min="13061" max="13063" width="14.5" style="388" customWidth="1"/>
    <col min="13064" max="13313" width="9.33203125" style="388"/>
    <col min="13314" max="13314" width="6.83203125" style="388" customWidth="1"/>
    <col min="13315" max="13315" width="60.1640625" style="388" customWidth="1"/>
    <col min="13316" max="13316" width="8.1640625" style="388" customWidth="1"/>
    <col min="13317" max="13319" width="14.5" style="388" customWidth="1"/>
    <col min="13320" max="13569" width="9.33203125" style="388"/>
    <col min="13570" max="13570" width="6.83203125" style="388" customWidth="1"/>
    <col min="13571" max="13571" width="60.1640625" style="388" customWidth="1"/>
    <col min="13572" max="13572" width="8.1640625" style="388" customWidth="1"/>
    <col min="13573" max="13575" width="14.5" style="388" customWidth="1"/>
    <col min="13576" max="13825" width="9.33203125" style="388"/>
    <col min="13826" max="13826" width="6.83203125" style="388" customWidth="1"/>
    <col min="13827" max="13827" width="60.1640625" style="388" customWidth="1"/>
    <col min="13828" max="13828" width="8.1640625" style="388" customWidth="1"/>
    <col min="13829" max="13831" width="14.5" style="388" customWidth="1"/>
    <col min="13832" max="14081" width="9.33203125" style="388"/>
    <col min="14082" max="14082" width="6.83203125" style="388" customWidth="1"/>
    <col min="14083" max="14083" width="60.1640625" style="388" customWidth="1"/>
    <col min="14084" max="14084" width="8.1640625" style="388" customWidth="1"/>
    <col min="14085" max="14087" width="14.5" style="388" customWidth="1"/>
    <col min="14088" max="14337" width="9.33203125" style="388"/>
    <col min="14338" max="14338" width="6.83203125" style="388" customWidth="1"/>
    <col min="14339" max="14339" width="60.1640625" style="388" customWidth="1"/>
    <col min="14340" max="14340" width="8.1640625" style="388" customWidth="1"/>
    <col min="14341" max="14343" width="14.5" style="388" customWidth="1"/>
    <col min="14344" max="14593" width="9.33203125" style="388"/>
    <col min="14594" max="14594" width="6.83203125" style="388" customWidth="1"/>
    <col min="14595" max="14595" width="60.1640625" style="388" customWidth="1"/>
    <col min="14596" max="14596" width="8.1640625" style="388" customWidth="1"/>
    <col min="14597" max="14599" width="14.5" style="388" customWidth="1"/>
    <col min="14600" max="14849" width="9.33203125" style="388"/>
    <col min="14850" max="14850" width="6.83203125" style="388" customWidth="1"/>
    <col min="14851" max="14851" width="60.1640625" style="388" customWidth="1"/>
    <col min="14852" max="14852" width="8.1640625" style="388" customWidth="1"/>
    <col min="14853" max="14855" width="14.5" style="388" customWidth="1"/>
    <col min="14856" max="15105" width="9.33203125" style="388"/>
    <col min="15106" max="15106" width="6.83203125" style="388" customWidth="1"/>
    <col min="15107" max="15107" width="60.1640625" style="388" customWidth="1"/>
    <col min="15108" max="15108" width="8.1640625" style="388" customWidth="1"/>
    <col min="15109" max="15111" width="14.5" style="388" customWidth="1"/>
    <col min="15112" max="15361" width="9.33203125" style="388"/>
    <col min="15362" max="15362" width="6.83203125" style="388" customWidth="1"/>
    <col min="15363" max="15363" width="60.1640625" style="388" customWidth="1"/>
    <col min="15364" max="15364" width="8.1640625" style="388" customWidth="1"/>
    <col min="15365" max="15367" width="14.5" style="388" customWidth="1"/>
    <col min="15368" max="15617" width="9.33203125" style="388"/>
    <col min="15618" max="15618" width="6.83203125" style="388" customWidth="1"/>
    <col min="15619" max="15619" width="60.1640625" style="388" customWidth="1"/>
    <col min="15620" max="15620" width="8.1640625" style="388" customWidth="1"/>
    <col min="15621" max="15623" width="14.5" style="388" customWidth="1"/>
    <col min="15624" max="15873" width="9.33203125" style="388"/>
    <col min="15874" max="15874" width="6.83203125" style="388" customWidth="1"/>
    <col min="15875" max="15875" width="60.1640625" style="388" customWidth="1"/>
    <col min="15876" max="15876" width="8.1640625" style="388" customWidth="1"/>
    <col min="15877" max="15879" width="14.5" style="388" customWidth="1"/>
    <col min="15880" max="16129" width="9.33203125" style="388"/>
    <col min="16130" max="16130" width="6.83203125" style="388" customWidth="1"/>
    <col min="16131" max="16131" width="60.1640625" style="388" customWidth="1"/>
    <col min="16132" max="16132" width="8.1640625" style="388" customWidth="1"/>
    <col min="16133" max="16135" width="14.5" style="388" customWidth="1"/>
    <col min="16136" max="16384" width="9.33203125" style="388"/>
  </cols>
  <sheetData>
    <row r="1" spans="1:7" s="382" customFormat="1" ht="51.75" customHeight="1" x14ac:dyDescent="0.2">
      <c r="A1" s="1302" t="s">
        <v>640</v>
      </c>
      <c r="B1" s="1303"/>
      <c r="C1" s="1303"/>
      <c r="D1" s="1303"/>
      <c r="E1" s="1303"/>
      <c r="F1" s="1303"/>
      <c r="G1" s="1303"/>
    </row>
    <row r="2" spans="1:7" s="385" customFormat="1" ht="12" customHeight="1" x14ac:dyDescent="0.2">
      <c r="A2" s="383"/>
      <c r="B2" s="383"/>
      <c r="C2" s="384"/>
      <c r="D2" s="384"/>
      <c r="E2" s="384"/>
      <c r="F2" s="384"/>
      <c r="G2" s="384" t="s">
        <v>1</v>
      </c>
    </row>
    <row r="3" spans="1:7" ht="38.25" customHeight="1" x14ac:dyDescent="0.2">
      <c r="A3" s="386" t="s">
        <v>407</v>
      </c>
      <c r="B3" s="386" t="s">
        <v>479</v>
      </c>
      <c r="C3" s="387" t="s">
        <v>480</v>
      </c>
      <c r="D3" s="944" t="s">
        <v>481</v>
      </c>
      <c r="E3" s="945" t="s">
        <v>482</v>
      </c>
      <c r="F3" s="946" t="s">
        <v>861</v>
      </c>
      <c r="G3" s="387" t="s">
        <v>268</v>
      </c>
    </row>
    <row r="4" spans="1:7" s="390" customFormat="1" ht="12.95" customHeight="1" x14ac:dyDescent="0.2">
      <c r="A4" s="389" t="s">
        <v>6</v>
      </c>
      <c r="B4" s="389" t="s">
        <v>7</v>
      </c>
      <c r="C4" s="389" t="s">
        <v>8</v>
      </c>
      <c r="D4" s="947" t="s">
        <v>9</v>
      </c>
      <c r="E4" s="948" t="s">
        <v>269</v>
      </c>
      <c r="F4" s="949" t="s">
        <v>483</v>
      </c>
      <c r="G4" s="389" t="s">
        <v>862</v>
      </c>
    </row>
    <row r="5" spans="1:7" s="390" customFormat="1" ht="15.95" customHeight="1" x14ac:dyDescent="0.2">
      <c r="A5" s="1304" t="s">
        <v>265</v>
      </c>
      <c r="B5" s="1305"/>
      <c r="C5" s="1305"/>
      <c r="D5" s="1305"/>
      <c r="E5" s="1305"/>
      <c r="F5" s="1305"/>
      <c r="G5" s="1306"/>
    </row>
    <row r="6" spans="1:7" s="390" customFormat="1" ht="25.5" customHeight="1" x14ac:dyDescent="0.2">
      <c r="A6" s="391" t="s">
        <v>10</v>
      </c>
      <c r="B6" s="392" t="s">
        <v>484</v>
      </c>
      <c r="C6" s="391" t="s">
        <v>485</v>
      </c>
      <c r="D6" s="950"/>
      <c r="E6" s="951"/>
      <c r="F6" s="952"/>
      <c r="G6" s="393">
        <f>SUM(D6:F6)</f>
        <v>0</v>
      </c>
    </row>
    <row r="7" spans="1:7" s="390" customFormat="1" ht="30" customHeight="1" x14ac:dyDescent="0.2">
      <c r="A7" s="394" t="s">
        <v>13</v>
      </c>
      <c r="B7" s="395" t="s">
        <v>486</v>
      </c>
      <c r="C7" s="394" t="s">
        <v>487</v>
      </c>
      <c r="D7" s="953"/>
      <c r="E7" s="954"/>
      <c r="F7" s="955"/>
      <c r="G7" s="396">
        <f t="shared" ref="G7:G9" si="0">SUM(D7:F7)</f>
        <v>0</v>
      </c>
    </row>
    <row r="8" spans="1:7" s="390" customFormat="1" ht="25.5" customHeight="1" x14ac:dyDescent="0.2">
      <c r="A8" s="394" t="s">
        <v>16</v>
      </c>
      <c r="B8" s="395" t="s">
        <v>488</v>
      </c>
      <c r="C8" s="397" t="s">
        <v>489</v>
      </c>
      <c r="D8" s="953"/>
      <c r="E8" s="954"/>
      <c r="F8" s="955"/>
      <c r="G8" s="396">
        <f t="shared" si="0"/>
        <v>0</v>
      </c>
    </row>
    <row r="9" spans="1:7" s="390" customFormat="1" ht="25.5" customHeight="1" x14ac:dyDescent="0.2">
      <c r="A9" s="912" t="s">
        <v>19</v>
      </c>
      <c r="B9" s="913" t="s">
        <v>490</v>
      </c>
      <c r="C9" s="914" t="s">
        <v>491</v>
      </c>
      <c r="D9" s="956"/>
      <c r="E9" s="957"/>
      <c r="F9" s="958"/>
      <c r="G9" s="937">
        <f t="shared" si="0"/>
        <v>0</v>
      </c>
    </row>
    <row r="10" spans="1:7" s="390" customFormat="1" ht="27.75" customHeight="1" x14ac:dyDescent="0.2">
      <c r="A10" s="412" t="s">
        <v>22</v>
      </c>
      <c r="B10" s="918" t="s">
        <v>492</v>
      </c>
      <c r="C10" s="412" t="s">
        <v>36</v>
      </c>
      <c r="D10" s="959">
        <f>SUM(D6:D9)</f>
        <v>0</v>
      </c>
      <c r="E10" s="960">
        <f>SUM(E6:E9)</f>
        <v>0</v>
      </c>
      <c r="F10" s="961">
        <f>SUM(F6:F9)</f>
        <v>0</v>
      </c>
      <c r="G10" s="919">
        <f>SUM(G6:G9)</f>
        <v>0</v>
      </c>
    </row>
    <row r="11" spans="1:7" s="390" customFormat="1" ht="24.75" customHeight="1" x14ac:dyDescent="0.2">
      <c r="A11" s="915" t="s">
        <v>25</v>
      </c>
      <c r="B11" s="916" t="s">
        <v>493</v>
      </c>
      <c r="C11" s="915" t="s">
        <v>494</v>
      </c>
      <c r="D11" s="962"/>
      <c r="E11" s="963"/>
      <c r="F11" s="964"/>
      <c r="G11" s="917">
        <f>SUM(D11:F11)</f>
        <v>0</v>
      </c>
    </row>
    <row r="12" spans="1:7" s="390" customFormat="1" ht="30" customHeight="1" x14ac:dyDescent="0.2">
      <c r="A12" s="394" t="s">
        <v>28</v>
      </c>
      <c r="B12" s="395" t="s">
        <v>495</v>
      </c>
      <c r="C12" s="394" t="s">
        <v>496</v>
      </c>
      <c r="D12" s="965"/>
      <c r="E12" s="966"/>
      <c r="F12" s="967"/>
      <c r="G12" s="917">
        <f t="shared" ref="G12:G14" si="1">SUM(D12:F12)</f>
        <v>0</v>
      </c>
    </row>
    <row r="13" spans="1:7" s="390" customFormat="1" ht="30" customHeight="1" x14ac:dyDescent="0.2">
      <c r="A13" s="394" t="s">
        <v>31</v>
      </c>
      <c r="B13" s="395" t="s">
        <v>497</v>
      </c>
      <c r="C13" s="394" t="s">
        <v>498</v>
      </c>
      <c r="D13" s="965"/>
      <c r="E13" s="966"/>
      <c r="F13" s="967"/>
      <c r="G13" s="917">
        <f t="shared" si="1"/>
        <v>0</v>
      </c>
    </row>
    <row r="14" spans="1:7" s="390" customFormat="1" ht="30" customHeight="1" x14ac:dyDescent="0.2">
      <c r="A14" s="912" t="s">
        <v>34</v>
      </c>
      <c r="B14" s="913" t="s">
        <v>499</v>
      </c>
      <c r="C14" s="912" t="s">
        <v>500</v>
      </c>
      <c r="D14" s="968"/>
      <c r="E14" s="969"/>
      <c r="F14" s="970"/>
      <c r="G14" s="917">
        <f t="shared" si="1"/>
        <v>0</v>
      </c>
    </row>
    <row r="15" spans="1:7" s="390" customFormat="1" ht="21.75" customHeight="1" x14ac:dyDescent="0.2">
      <c r="A15" s="412" t="s">
        <v>37</v>
      </c>
      <c r="B15" s="923" t="s">
        <v>460</v>
      </c>
      <c r="C15" s="924" t="s">
        <v>59</v>
      </c>
      <c r="D15" s="959">
        <f>SUM(D11:D14)</f>
        <v>0</v>
      </c>
      <c r="E15" s="960">
        <f>SUM(E11:E14)</f>
        <v>0</v>
      </c>
      <c r="F15" s="961">
        <f>SUM(F11:F14)</f>
        <v>0</v>
      </c>
      <c r="G15" s="919">
        <f>SUM(G11:G14)</f>
        <v>0</v>
      </c>
    </row>
    <row r="16" spans="1:7" s="404" customFormat="1" ht="16.5" customHeight="1" x14ac:dyDescent="0.2">
      <c r="A16" s="915" t="s">
        <v>39</v>
      </c>
      <c r="B16" s="920" t="s">
        <v>111</v>
      </c>
      <c r="C16" s="921" t="s">
        <v>112</v>
      </c>
      <c r="D16" s="971"/>
      <c r="E16" s="972"/>
      <c r="F16" s="973"/>
      <c r="G16" s="922">
        <f>SUM(D16:E16)</f>
        <v>0</v>
      </c>
    </row>
    <row r="17" spans="1:7" s="404" customFormat="1" ht="16.5" customHeight="1" x14ac:dyDescent="0.2">
      <c r="A17" s="394" t="s">
        <v>41</v>
      </c>
      <c r="B17" s="401" t="s">
        <v>114</v>
      </c>
      <c r="C17" s="402" t="s">
        <v>115</v>
      </c>
      <c r="D17" s="974"/>
      <c r="E17" s="975"/>
      <c r="F17" s="976">
        <v>800000</v>
      </c>
      <c r="G17" s="403">
        <f>SUM(D17:F17)</f>
        <v>800000</v>
      </c>
    </row>
    <row r="18" spans="1:7" s="404" customFormat="1" ht="16.5" customHeight="1" x14ac:dyDescent="0.2">
      <c r="A18" s="394" t="s">
        <v>43</v>
      </c>
      <c r="B18" s="401" t="s">
        <v>501</v>
      </c>
      <c r="C18" s="402" t="s">
        <v>118</v>
      </c>
      <c r="D18" s="974">
        <f>SUM(D19:D20)</f>
        <v>0</v>
      </c>
      <c r="E18" s="975">
        <f>SUM(E19:E20)</f>
        <v>0</v>
      </c>
      <c r="F18" s="976">
        <f>SUM(F19:F20)</f>
        <v>5604344</v>
      </c>
      <c r="G18" s="403">
        <f>SUM(G19:G20)</f>
        <v>5604344</v>
      </c>
    </row>
    <row r="19" spans="1:7" s="404" customFormat="1" ht="16.5" customHeight="1" x14ac:dyDescent="0.2">
      <c r="A19" s="394" t="s">
        <v>45</v>
      </c>
      <c r="B19" s="405" t="s">
        <v>502</v>
      </c>
      <c r="C19" s="406" t="s">
        <v>503</v>
      </c>
      <c r="D19" s="977"/>
      <c r="E19" s="978"/>
      <c r="F19" s="979">
        <v>5604344</v>
      </c>
      <c r="G19" s="407">
        <f>SUM(D19:F19)</f>
        <v>5604344</v>
      </c>
    </row>
    <row r="20" spans="1:7" s="408" customFormat="1" ht="16.5" customHeight="1" x14ac:dyDescent="0.2">
      <c r="A20" s="394" t="s">
        <v>47</v>
      </c>
      <c r="B20" s="405" t="s">
        <v>504</v>
      </c>
      <c r="C20" s="406" t="s">
        <v>505</v>
      </c>
      <c r="D20" s="977"/>
      <c r="E20" s="978"/>
      <c r="F20" s="979"/>
      <c r="G20" s="407">
        <f t="shared" ref="G20:G28" si="2">SUM(D20:F20)</f>
        <v>0</v>
      </c>
    </row>
    <row r="21" spans="1:7" s="408" customFormat="1" ht="16.5" customHeight="1" x14ac:dyDescent="0.2">
      <c r="A21" s="394" t="s">
        <v>49</v>
      </c>
      <c r="B21" s="409" t="s">
        <v>120</v>
      </c>
      <c r="C21" s="402" t="s">
        <v>121</v>
      </c>
      <c r="D21" s="977"/>
      <c r="E21" s="978"/>
      <c r="F21" s="979"/>
      <c r="G21" s="407">
        <f t="shared" si="2"/>
        <v>0</v>
      </c>
    </row>
    <row r="22" spans="1:7" s="404" customFormat="1" ht="16.5" customHeight="1" x14ac:dyDescent="0.2">
      <c r="A22" s="394" t="s">
        <v>51</v>
      </c>
      <c r="B22" s="401" t="s">
        <v>123</v>
      </c>
      <c r="C22" s="402" t="s">
        <v>124</v>
      </c>
      <c r="D22" s="974"/>
      <c r="E22" s="975"/>
      <c r="F22" s="976"/>
      <c r="G22" s="407">
        <f t="shared" si="2"/>
        <v>0</v>
      </c>
    </row>
    <row r="23" spans="1:7" s="404" customFormat="1" ht="16.5" customHeight="1" x14ac:dyDescent="0.2">
      <c r="A23" s="394" t="s">
        <v>54</v>
      </c>
      <c r="B23" s="401" t="s">
        <v>506</v>
      </c>
      <c r="C23" s="402" t="s">
        <v>127</v>
      </c>
      <c r="D23" s="974"/>
      <c r="E23" s="975"/>
      <c r="F23" s="976">
        <v>216000</v>
      </c>
      <c r="G23" s="407">
        <f t="shared" si="2"/>
        <v>216000</v>
      </c>
    </row>
    <row r="24" spans="1:7" s="408" customFormat="1" ht="16.5" customHeight="1" x14ac:dyDescent="0.2">
      <c r="A24" s="394" t="s">
        <v>57</v>
      </c>
      <c r="B24" s="401" t="s">
        <v>507</v>
      </c>
      <c r="C24" s="402" t="s">
        <v>130</v>
      </c>
      <c r="D24" s="974"/>
      <c r="E24" s="975"/>
      <c r="F24" s="976"/>
      <c r="G24" s="407">
        <f t="shared" si="2"/>
        <v>0</v>
      </c>
    </row>
    <row r="25" spans="1:7" s="408" customFormat="1" ht="16.5" customHeight="1" x14ac:dyDescent="0.2">
      <c r="A25" s="394" t="s">
        <v>60</v>
      </c>
      <c r="B25" s="410" t="s">
        <v>132</v>
      </c>
      <c r="C25" s="402" t="s">
        <v>133</v>
      </c>
      <c r="D25" s="974"/>
      <c r="E25" s="975"/>
      <c r="F25" s="976"/>
      <c r="G25" s="407">
        <f t="shared" si="2"/>
        <v>0</v>
      </c>
    </row>
    <row r="26" spans="1:7" s="408" customFormat="1" ht="16.5" customHeight="1" x14ac:dyDescent="0.2">
      <c r="A26" s="394" t="s">
        <v>62</v>
      </c>
      <c r="B26" s="401" t="s">
        <v>508</v>
      </c>
      <c r="C26" s="402" t="s">
        <v>136</v>
      </c>
      <c r="D26" s="974"/>
      <c r="E26" s="975"/>
      <c r="F26" s="976"/>
      <c r="G26" s="407">
        <f t="shared" si="2"/>
        <v>0</v>
      </c>
    </row>
    <row r="27" spans="1:7" s="408" customFormat="1" ht="16.5" customHeight="1" x14ac:dyDescent="0.2">
      <c r="A27" s="394" t="s">
        <v>64</v>
      </c>
      <c r="B27" s="401" t="s">
        <v>509</v>
      </c>
      <c r="C27" s="402" t="s">
        <v>139</v>
      </c>
      <c r="D27" s="974"/>
      <c r="E27" s="975"/>
      <c r="F27" s="976"/>
      <c r="G27" s="407">
        <f t="shared" si="2"/>
        <v>0</v>
      </c>
    </row>
    <row r="28" spans="1:7" s="408" customFormat="1" ht="16.5" customHeight="1" x14ac:dyDescent="0.2">
      <c r="A28" s="912" t="s">
        <v>66</v>
      </c>
      <c r="B28" s="925" t="s">
        <v>141</v>
      </c>
      <c r="C28" s="926" t="s">
        <v>142</v>
      </c>
      <c r="D28" s="980"/>
      <c r="E28" s="981"/>
      <c r="F28" s="982"/>
      <c r="G28" s="407">
        <f t="shared" si="2"/>
        <v>0</v>
      </c>
    </row>
    <row r="29" spans="1:7" s="408" customFormat="1" ht="21" customHeight="1" x14ac:dyDescent="0.2">
      <c r="A29" s="412" t="s">
        <v>68</v>
      </c>
      <c r="B29" s="413" t="s">
        <v>510</v>
      </c>
      <c r="C29" s="927" t="s">
        <v>145</v>
      </c>
      <c r="D29" s="983">
        <f>SUM(D16+D17+D18+D21+D22+D23+D24+D25+D26+D27+D28)</f>
        <v>0</v>
      </c>
      <c r="E29" s="984">
        <f>SUM(E16+E17+E18+E21+E22+E23+E24+E25+E26+E27+E28)</f>
        <v>0</v>
      </c>
      <c r="F29" s="985">
        <f>SUM(F16+F17+F18+F21+F22+F23+F24+F25+F26+F27+F28)</f>
        <v>6620344</v>
      </c>
      <c r="G29" s="415">
        <f>SUM(G16+G17+G18+G21+G22+G23+G24+G25+G26+G27+G28)</f>
        <v>6620344</v>
      </c>
    </row>
    <row r="30" spans="1:7" s="411" customFormat="1" ht="21" customHeight="1" x14ac:dyDescent="0.2">
      <c r="A30" s="412" t="s">
        <v>70</v>
      </c>
      <c r="B30" s="413" t="s">
        <v>462</v>
      </c>
      <c r="C30" s="927" t="s">
        <v>163</v>
      </c>
      <c r="D30" s="983"/>
      <c r="E30" s="984"/>
      <c r="F30" s="985"/>
      <c r="G30" s="415">
        <f>SUM(D30:F30)</f>
        <v>0</v>
      </c>
    </row>
    <row r="31" spans="1:7" s="408" customFormat="1" ht="21" customHeight="1" x14ac:dyDescent="0.2">
      <c r="A31" s="412" t="s">
        <v>72</v>
      </c>
      <c r="B31" s="413" t="s">
        <v>427</v>
      </c>
      <c r="C31" s="927" t="s">
        <v>172</v>
      </c>
      <c r="D31" s="986"/>
      <c r="E31" s="987"/>
      <c r="F31" s="988"/>
      <c r="G31" s="932">
        <f>SUM(D31:F31)</f>
        <v>0</v>
      </c>
    </row>
    <row r="32" spans="1:7" s="408" customFormat="1" ht="21" customHeight="1" x14ac:dyDescent="0.2">
      <c r="A32" s="928" t="s">
        <v>75</v>
      </c>
      <c r="B32" s="929" t="s">
        <v>463</v>
      </c>
      <c r="C32" s="930" t="s">
        <v>181</v>
      </c>
      <c r="D32" s="989"/>
      <c r="E32" s="990"/>
      <c r="F32" s="991"/>
      <c r="G32" s="931">
        <f>SUM(D32:F32)</f>
        <v>0</v>
      </c>
    </row>
    <row r="33" spans="1:7" s="408" customFormat="1" ht="21" customHeight="1" x14ac:dyDescent="0.2">
      <c r="A33" s="412" t="s">
        <v>78</v>
      </c>
      <c r="B33" s="413" t="s">
        <v>511</v>
      </c>
      <c r="C33" s="414"/>
      <c r="D33" s="983">
        <f>D10+D15+D29+D30+D31+D32</f>
        <v>0</v>
      </c>
      <c r="E33" s="984">
        <f>E10+E15+E29+E30+E31+E32</f>
        <v>0</v>
      </c>
      <c r="F33" s="985">
        <f>F10+F15+F29+F30+F31+F32</f>
        <v>6620344</v>
      </c>
      <c r="G33" s="415">
        <f>G10+G15+G29+G30+G31+G32</f>
        <v>6620344</v>
      </c>
    </row>
    <row r="34" spans="1:7" s="404" customFormat="1" ht="20.25" customHeight="1" x14ac:dyDescent="0.2">
      <c r="A34" s="394" t="s">
        <v>81</v>
      </c>
      <c r="B34" s="416" t="s">
        <v>512</v>
      </c>
      <c r="C34" s="417" t="s">
        <v>190</v>
      </c>
      <c r="D34" s="992">
        <f>SUM(D35:D36)</f>
        <v>0</v>
      </c>
      <c r="E34" s="993">
        <f>SUM(E35:E36)</f>
        <v>0</v>
      </c>
      <c r="F34" s="994">
        <f>SUM(F35:F36)</f>
        <v>0</v>
      </c>
      <c r="G34" s="418">
        <f>SUM(G35:G36)</f>
        <v>0</v>
      </c>
    </row>
    <row r="35" spans="1:7" s="404" customFormat="1" ht="20.25" customHeight="1" x14ac:dyDescent="0.2">
      <c r="A35" s="394" t="s">
        <v>83</v>
      </c>
      <c r="B35" s="118" t="s">
        <v>192</v>
      </c>
      <c r="C35" s="417" t="s">
        <v>193</v>
      </c>
      <c r="D35" s="992"/>
      <c r="E35" s="993"/>
      <c r="F35" s="994"/>
      <c r="G35" s="418">
        <f>SUM(D35:F35)</f>
        <v>0</v>
      </c>
    </row>
    <row r="36" spans="1:7" s="404" customFormat="1" ht="20.25" customHeight="1" x14ac:dyDescent="0.2">
      <c r="A36" s="394" t="s">
        <v>85</v>
      </c>
      <c r="B36" s="118" t="s">
        <v>195</v>
      </c>
      <c r="C36" s="417" t="s">
        <v>196</v>
      </c>
      <c r="D36" s="992"/>
      <c r="E36" s="993"/>
      <c r="F36" s="994"/>
      <c r="G36" s="418">
        <f>SUM(D36:F36)</f>
        <v>0</v>
      </c>
    </row>
    <row r="37" spans="1:7" s="404" customFormat="1" ht="20.25" customHeight="1" x14ac:dyDescent="0.2">
      <c r="A37" s="394" t="s">
        <v>87</v>
      </c>
      <c r="B37" s="416" t="s">
        <v>513</v>
      </c>
      <c r="C37" s="419" t="s">
        <v>514</v>
      </c>
      <c r="D37" s="992">
        <f>SUM(D38:D39)</f>
        <v>100666221</v>
      </c>
      <c r="E37" s="993">
        <f t="shared" ref="E37:G37" si="3">SUM(E38:E39)</f>
        <v>9132668</v>
      </c>
      <c r="F37" s="994">
        <f t="shared" si="3"/>
        <v>163552282</v>
      </c>
      <c r="G37" s="418">
        <f t="shared" si="3"/>
        <v>273351171</v>
      </c>
    </row>
    <row r="38" spans="1:7" s="404" customFormat="1" ht="20.25" customHeight="1" x14ac:dyDescent="0.2">
      <c r="A38" s="394"/>
      <c r="B38" s="580" t="s">
        <v>602</v>
      </c>
      <c r="C38" s="581" t="s">
        <v>514</v>
      </c>
      <c r="D38" s="992">
        <v>71018282</v>
      </c>
      <c r="E38" s="993"/>
      <c r="F38" s="994">
        <v>134217642</v>
      </c>
      <c r="G38" s="418">
        <f>SUM(D38:F38)</f>
        <v>205235924</v>
      </c>
    </row>
    <row r="39" spans="1:7" s="404" customFormat="1" ht="20.25" customHeight="1" x14ac:dyDescent="0.2">
      <c r="A39" s="912"/>
      <c r="B39" s="933" t="s">
        <v>603</v>
      </c>
      <c r="C39" s="934" t="s">
        <v>514</v>
      </c>
      <c r="D39" s="995">
        <v>29647939</v>
      </c>
      <c r="E39" s="996">
        <v>9132668</v>
      </c>
      <c r="F39" s="62">
        <v>29334640</v>
      </c>
      <c r="G39" s="935">
        <f>SUM(D39:F39)</f>
        <v>68115247</v>
      </c>
    </row>
    <row r="40" spans="1:7" s="404" customFormat="1" ht="20.25" customHeight="1" x14ac:dyDescent="0.2">
      <c r="A40" s="936" t="s">
        <v>90</v>
      </c>
      <c r="B40" s="413" t="s">
        <v>515</v>
      </c>
      <c r="C40" s="420" t="s">
        <v>516</v>
      </c>
      <c r="D40" s="997">
        <f>SUM(D34+D37)</f>
        <v>100666221</v>
      </c>
      <c r="E40" s="998">
        <f t="shared" ref="E40:F40" si="4">SUM(E34+E37)</f>
        <v>9132668</v>
      </c>
      <c r="F40" s="999">
        <f t="shared" si="4"/>
        <v>163552282</v>
      </c>
      <c r="G40" s="421">
        <f>SUM(G34+G37)</f>
        <v>273351171</v>
      </c>
    </row>
    <row r="41" spans="1:7" s="404" customFormat="1" ht="20.25" customHeight="1" x14ac:dyDescent="0.2">
      <c r="A41" s="412" t="s">
        <v>94</v>
      </c>
      <c r="B41" s="413" t="s">
        <v>517</v>
      </c>
      <c r="C41" s="420" t="s">
        <v>199</v>
      </c>
      <c r="D41" s="997">
        <f>D40</f>
        <v>100666221</v>
      </c>
      <c r="E41" s="998">
        <f t="shared" ref="E41:F41" si="5">E40</f>
        <v>9132668</v>
      </c>
      <c r="F41" s="999">
        <f t="shared" si="5"/>
        <v>163552282</v>
      </c>
      <c r="G41" s="421">
        <f t="shared" ref="G41" si="6">G40</f>
        <v>273351171</v>
      </c>
    </row>
    <row r="42" spans="1:7" s="404" customFormat="1" ht="27" customHeight="1" x14ac:dyDescent="0.2">
      <c r="A42" s="412" t="s">
        <v>97</v>
      </c>
      <c r="B42" s="413" t="s">
        <v>518</v>
      </c>
      <c r="C42" s="422"/>
      <c r="D42" s="997">
        <f>D33+D41</f>
        <v>100666221</v>
      </c>
      <c r="E42" s="998">
        <f>E33+E41</f>
        <v>9132668</v>
      </c>
      <c r="F42" s="999">
        <f>F33+F41</f>
        <v>170172626</v>
      </c>
      <c r="G42" s="421">
        <f>G33+G41</f>
        <v>279971515</v>
      </c>
    </row>
    <row r="43" spans="1:7" s="404" customFormat="1" ht="15" customHeight="1" x14ac:dyDescent="0.2">
      <c r="A43" s="423"/>
      <c r="B43" s="424"/>
      <c r="C43" s="425"/>
      <c r="D43" s="426"/>
      <c r="E43" s="426"/>
      <c r="F43" s="426"/>
      <c r="G43" s="426"/>
    </row>
    <row r="44" spans="1:7" s="404" customFormat="1" ht="15" customHeight="1" x14ac:dyDescent="0.2">
      <c r="A44" s="1307" t="s">
        <v>519</v>
      </c>
      <c r="B44" s="1307"/>
      <c r="C44" s="1307"/>
      <c r="D44" s="1307"/>
      <c r="E44" s="1307"/>
      <c r="F44" s="911"/>
      <c r="G44" s="427"/>
    </row>
    <row r="45" spans="1:7" s="404" customFormat="1" ht="38.25" customHeight="1" x14ac:dyDescent="0.2">
      <c r="A45" s="387" t="s">
        <v>407</v>
      </c>
      <c r="B45" s="387" t="s">
        <v>267</v>
      </c>
      <c r="C45" s="428" t="s">
        <v>480</v>
      </c>
      <c r="D45" s="944" t="s">
        <v>481</v>
      </c>
      <c r="E45" s="945" t="s">
        <v>482</v>
      </c>
      <c r="F45" s="946" t="s">
        <v>861</v>
      </c>
      <c r="G45" s="428" t="s">
        <v>520</v>
      </c>
    </row>
    <row r="46" spans="1:7" s="404" customFormat="1" ht="15" customHeight="1" x14ac:dyDescent="0.2">
      <c r="A46" s="429" t="s">
        <v>6</v>
      </c>
      <c r="B46" s="429" t="s">
        <v>7</v>
      </c>
      <c r="C46" s="429"/>
      <c r="D46" s="1000" t="s">
        <v>9</v>
      </c>
      <c r="E46" s="1001" t="s">
        <v>269</v>
      </c>
      <c r="F46" s="1002"/>
      <c r="G46" s="429" t="s">
        <v>483</v>
      </c>
    </row>
    <row r="47" spans="1:7" s="404" customFormat="1" ht="17.25" customHeight="1" x14ac:dyDescent="0.2">
      <c r="A47" s="430" t="s">
        <v>10</v>
      </c>
      <c r="B47" s="431" t="s">
        <v>204</v>
      </c>
      <c r="C47" s="432" t="s">
        <v>205</v>
      </c>
      <c r="D47" s="1003">
        <v>64760954</v>
      </c>
      <c r="E47" s="547">
        <v>5320450</v>
      </c>
      <c r="F47" s="548">
        <v>109953405</v>
      </c>
      <c r="G47" s="433">
        <f>SUM(D47:F47)</f>
        <v>180034809</v>
      </c>
    </row>
    <row r="48" spans="1:7" s="404" customFormat="1" ht="17.25" customHeight="1" x14ac:dyDescent="0.2">
      <c r="A48" s="434" t="s">
        <v>13</v>
      </c>
      <c r="B48" s="435" t="s">
        <v>206</v>
      </c>
      <c r="C48" s="436" t="s">
        <v>207</v>
      </c>
      <c r="D48" s="1004">
        <v>17291291</v>
      </c>
      <c r="E48" s="550">
        <v>1178018</v>
      </c>
      <c r="F48" s="548">
        <v>24264237</v>
      </c>
      <c r="G48" s="433">
        <f>SUM(D48:F48)</f>
        <v>42733546</v>
      </c>
    </row>
    <row r="49" spans="1:11" s="404" customFormat="1" ht="17.25" customHeight="1" x14ac:dyDescent="0.2">
      <c r="A49" s="434" t="s">
        <v>16</v>
      </c>
      <c r="B49" s="435" t="s">
        <v>208</v>
      </c>
      <c r="C49" s="436" t="s">
        <v>209</v>
      </c>
      <c r="D49" s="1004">
        <v>16362016</v>
      </c>
      <c r="E49" s="550">
        <v>145000</v>
      </c>
      <c r="F49" s="548">
        <v>35954984</v>
      </c>
      <c r="G49" s="433">
        <f t="shared" ref="G49:G51" si="7">SUM(D49:F49)</f>
        <v>52462000</v>
      </c>
    </row>
    <row r="50" spans="1:11" s="404" customFormat="1" ht="17.25" customHeight="1" x14ac:dyDescent="0.2">
      <c r="A50" s="434" t="s">
        <v>19</v>
      </c>
      <c r="B50" s="435" t="s">
        <v>210</v>
      </c>
      <c r="C50" s="436" t="s">
        <v>211</v>
      </c>
      <c r="D50" s="1004">
        <v>677160</v>
      </c>
      <c r="E50" s="550"/>
      <c r="F50" s="548"/>
      <c r="G50" s="433">
        <f t="shared" si="7"/>
        <v>677160</v>
      </c>
    </row>
    <row r="51" spans="1:11" s="404" customFormat="1" ht="17.25" customHeight="1" x14ac:dyDescent="0.2">
      <c r="A51" s="434" t="s">
        <v>22</v>
      </c>
      <c r="B51" s="435" t="s">
        <v>212</v>
      </c>
      <c r="C51" s="436" t="s">
        <v>213</v>
      </c>
      <c r="D51" s="1004"/>
      <c r="E51" s="550"/>
      <c r="F51" s="548"/>
      <c r="G51" s="433">
        <f t="shared" si="7"/>
        <v>0</v>
      </c>
    </row>
    <row r="52" spans="1:11" s="390" customFormat="1" ht="17.25" customHeight="1" x14ac:dyDescent="0.2">
      <c r="A52" s="438" t="s">
        <v>25</v>
      </c>
      <c r="B52" s="439" t="s">
        <v>521</v>
      </c>
      <c r="C52" s="440" t="s">
        <v>230</v>
      </c>
      <c r="D52" s="1005">
        <f>SUM(D47:D51)</f>
        <v>99091421</v>
      </c>
      <c r="E52" s="1006">
        <f>SUM(E47:E51)</f>
        <v>6643468</v>
      </c>
      <c r="F52" s="1007">
        <f>SUM(F47:F51)</f>
        <v>170172626</v>
      </c>
      <c r="G52" s="441">
        <f>SUM(G47:G51)</f>
        <v>275907515</v>
      </c>
      <c r="H52" s="442"/>
      <c r="I52" s="442"/>
      <c r="J52" s="442"/>
      <c r="K52" s="442"/>
    </row>
    <row r="53" spans="1:11" s="444" customFormat="1" ht="17.25" customHeight="1" x14ac:dyDescent="0.2">
      <c r="A53" s="434" t="s">
        <v>28</v>
      </c>
      <c r="B53" s="435" t="s">
        <v>522</v>
      </c>
      <c r="C53" s="436" t="s">
        <v>232</v>
      </c>
      <c r="D53" s="1004">
        <v>1574800</v>
      </c>
      <c r="E53" s="550">
        <v>2489200</v>
      </c>
      <c r="F53" s="552"/>
      <c r="G53" s="437">
        <f>SUM(D53:F53)</f>
        <v>4064000</v>
      </c>
      <c r="H53" s="443"/>
      <c r="I53" s="443"/>
      <c r="J53" s="443"/>
      <c r="K53" s="443"/>
    </row>
    <row r="54" spans="1:11" ht="17.25" customHeight="1" x14ac:dyDescent="0.2">
      <c r="A54" s="434" t="s">
        <v>31</v>
      </c>
      <c r="B54" s="435" t="s">
        <v>233</v>
      </c>
      <c r="C54" s="436" t="s">
        <v>234</v>
      </c>
      <c r="D54" s="1004"/>
      <c r="E54" s="550"/>
      <c r="F54" s="552"/>
      <c r="G54" s="437">
        <f t="shared" ref="G54:G55" si="8">SUM(D54:F54)</f>
        <v>0</v>
      </c>
      <c r="H54" s="445"/>
      <c r="I54" s="445"/>
      <c r="J54" s="445"/>
      <c r="K54" s="445"/>
    </row>
    <row r="55" spans="1:11" ht="17.25" customHeight="1" x14ac:dyDescent="0.2">
      <c r="A55" s="938" t="s">
        <v>34</v>
      </c>
      <c r="B55" s="939" t="s">
        <v>523</v>
      </c>
      <c r="C55" s="940" t="s">
        <v>236</v>
      </c>
      <c r="D55" s="1008"/>
      <c r="E55" s="1009"/>
      <c r="F55" s="587"/>
      <c r="G55" s="941">
        <f t="shared" si="8"/>
        <v>0</v>
      </c>
      <c r="H55" s="445"/>
      <c r="I55" s="445"/>
      <c r="J55" s="445"/>
      <c r="K55" s="445"/>
    </row>
    <row r="56" spans="1:11" ht="17.25" customHeight="1" x14ac:dyDescent="0.2">
      <c r="A56" s="446" t="s">
        <v>37</v>
      </c>
      <c r="B56" s="942" t="s">
        <v>524</v>
      </c>
      <c r="C56" s="422" t="s">
        <v>248</v>
      </c>
      <c r="D56" s="1010">
        <f>SUM(D53:D55)</f>
        <v>1574800</v>
      </c>
      <c r="E56" s="1011">
        <f>SUM(E53:E55)</f>
        <v>2489200</v>
      </c>
      <c r="F56" s="598">
        <f>SUM(F53:F55)</f>
        <v>0</v>
      </c>
      <c r="G56" s="943">
        <f>SUM(G53:G55)</f>
        <v>4064000</v>
      </c>
      <c r="H56" s="445"/>
      <c r="I56" s="445"/>
      <c r="J56" s="445"/>
      <c r="K56" s="445"/>
    </row>
    <row r="57" spans="1:11" ht="17.25" customHeight="1" x14ac:dyDescent="0.2">
      <c r="A57" s="446" t="s">
        <v>39</v>
      </c>
      <c r="B57" s="447" t="s">
        <v>525</v>
      </c>
      <c r="C57" s="422" t="s">
        <v>526</v>
      </c>
      <c r="D57" s="1012">
        <f>D52+D56</f>
        <v>100666221</v>
      </c>
      <c r="E57" s="557">
        <f>E52+E56</f>
        <v>9132668</v>
      </c>
      <c r="F57" s="558">
        <f>F52+F56</f>
        <v>170172626</v>
      </c>
      <c r="G57" s="448">
        <f>G52+G56</f>
        <v>279971515</v>
      </c>
      <c r="H57" s="445"/>
      <c r="I57" s="445"/>
      <c r="J57" s="445"/>
      <c r="K57" s="445"/>
    </row>
    <row r="58" spans="1:11" ht="22.5" customHeight="1" x14ac:dyDescent="0.2">
      <c r="A58" s="449" t="s">
        <v>41</v>
      </c>
      <c r="B58" s="450" t="s">
        <v>527</v>
      </c>
      <c r="C58" s="451" t="s">
        <v>528</v>
      </c>
      <c r="D58" s="1013"/>
      <c r="E58" s="1014"/>
      <c r="F58" s="799"/>
      <c r="G58" s="452">
        <f>SUM(D58:F58)</f>
        <v>0</v>
      </c>
      <c r="H58" s="445"/>
      <c r="I58" s="445"/>
      <c r="J58" s="445"/>
      <c r="K58" s="445"/>
    </row>
    <row r="59" spans="1:11" ht="20.25" customHeight="1" x14ac:dyDescent="0.2">
      <c r="A59" s="422" t="s">
        <v>45</v>
      </c>
      <c r="B59" s="447" t="s">
        <v>604</v>
      </c>
      <c r="C59" s="422" t="s">
        <v>260</v>
      </c>
      <c r="D59" s="1012">
        <f>D58</f>
        <v>0</v>
      </c>
      <c r="E59" s="557">
        <f t="shared" ref="E59:G59" si="9">E58</f>
        <v>0</v>
      </c>
      <c r="F59" s="558">
        <f t="shared" si="9"/>
        <v>0</v>
      </c>
      <c r="G59" s="448">
        <f t="shared" si="9"/>
        <v>0</v>
      </c>
      <c r="H59" s="445"/>
      <c r="I59" s="445"/>
      <c r="J59" s="445"/>
      <c r="K59" s="445"/>
    </row>
    <row r="60" spans="1:11" ht="30.75" customHeight="1" x14ac:dyDescent="0.2">
      <c r="A60" s="453" t="s">
        <v>47</v>
      </c>
      <c r="B60" s="454" t="s">
        <v>529</v>
      </c>
      <c r="C60" s="422" t="s">
        <v>262</v>
      </c>
      <c r="D60" s="1015">
        <f>SUM(D57+D59)</f>
        <v>100666221</v>
      </c>
      <c r="E60" s="1016">
        <f>SUM(E57+E59)</f>
        <v>9132668</v>
      </c>
      <c r="F60" s="1017">
        <f>SUM(F57+F59)</f>
        <v>170172626</v>
      </c>
      <c r="G60" s="455">
        <f>SUM(G57+G59)</f>
        <v>279971515</v>
      </c>
      <c r="H60" s="445"/>
      <c r="I60" s="445"/>
      <c r="J60" s="445"/>
      <c r="K60" s="445"/>
    </row>
    <row r="61" spans="1:11" ht="12" customHeight="1" x14ac:dyDescent="0.2">
      <c r="A61" s="456"/>
      <c r="B61" s="457"/>
      <c r="C61" s="458"/>
      <c r="D61" s="458"/>
      <c r="E61" s="458"/>
      <c r="F61" s="458"/>
      <c r="G61" s="458"/>
      <c r="H61" s="445"/>
      <c r="I61" s="445"/>
      <c r="J61" s="445"/>
      <c r="K61" s="445"/>
    </row>
    <row r="62" spans="1:11" ht="12" customHeight="1" x14ac:dyDescent="0.2">
      <c r="A62" s="456"/>
      <c r="B62" s="457"/>
      <c r="C62" s="458"/>
      <c r="D62" s="458"/>
      <c r="E62" s="458"/>
      <c r="F62" s="458"/>
      <c r="G62" s="458"/>
      <c r="H62" s="445"/>
      <c r="I62" s="445"/>
      <c r="J62" s="445"/>
      <c r="K62" s="445"/>
    </row>
    <row r="63" spans="1:11" x14ac:dyDescent="0.2">
      <c r="A63" s="459"/>
      <c r="B63" s="460"/>
      <c r="C63" s="460"/>
    </row>
    <row r="64" spans="1:11" x14ac:dyDescent="0.2">
      <c r="A64" s="459"/>
      <c r="B64" s="460"/>
      <c r="C64" s="460"/>
    </row>
    <row r="65" spans="1:3" x14ac:dyDescent="0.2">
      <c r="A65" s="459"/>
      <c r="B65" s="460"/>
      <c r="C65" s="460"/>
    </row>
  </sheetData>
  <sheetProtection formatCells="0"/>
  <mergeCells count="3">
    <mergeCell ref="A1:G1"/>
    <mergeCell ref="A5:G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71" orientation="portrait" verticalDpi="300" r:id="rId1"/>
  <headerFooter alignWithMargins="0">
    <oddHeader>&amp;R&amp;"Times New Roman CE,Félkövér dőlt"&amp;11 10. melléklet a 2/2017.(III.01.) önkormányzati rendelethez</oddHead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2"/>
  <sheetViews>
    <sheetView view="pageLayout" zoomScaleNormal="100" workbookViewId="0">
      <selection activeCell="B9" sqref="B9"/>
    </sheetView>
  </sheetViews>
  <sheetFormatPr defaultRowHeight="12.75" x14ac:dyDescent="0.2"/>
  <cols>
    <col min="1" max="1" width="6.6640625" style="364" customWidth="1"/>
    <col min="2" max="2" width="24.6640625" style="323" customWidth="1"/>
    <col min="3" max="3" width="13" style="323" customWidth="1"/>
    <col min="4" max="4" width="12.5" style="365" customWidth="1"/>
    <col min="5" max="5" width="15.5" style="365" customWidth="1"/>
    <col min="6" max="6" width="11.5" style="365" customWidth="1"/>
    <col min="7" max="7" width="13" style="365" customWidth="1"/>
    <col min="8" max="9" width="14" style="365" customWidth="1"/>
    <col min="10" max="10" width="13.33203125" style="323" customWidth="1"/>
    <col min="11" max="11" width="14.83203125" style="323" customWidth="1"/>
    <col min="12" max="12" width="14.6640625" style="323" customWidth="1"/>
    <col min="13" max="257" width="9.33203125" style="323"/>
    <col min="258" max="258" width="6.6640625" style="323" customWidth="1"/>
    <col min="259" max="259" width="24.6640625" style="323" customWidth="1"/>
    <col min="260" max="260" width="13" style="323" customWidth="1"/>
    <col min="261" max="262" width="15.5" style="323" customWidth="1"/>
    <col min="263" max="263" width="11.5" style="323" customWidth="1"/>
    <col min="264" max="264" width="13" style="323" customWidth="1"/>
    <col min="265" max="266" width="14" style="323" customWidth="1"/>
    <col min="267" max="267" width="13.33203125" style="323" customWidth="1"/>
    <col min="268" max="268" width="14.6640625" style="323" customWidth="1"/>
    <col min="269" max="513" width="9.33203125" style="323"/>
    <col min="514" max="514" width="6.6640625" style="323" customWidth="1"/>
    <col min="515" max="515" width="24.6640625" style="323" customWidth="1"/>
    <col min="516" max="516" width="13" style="323" customWidth="1"/>
    <col min="517" max="518" width="15.5" style="323" customWidth="1"/>
    <col min="519" max="519" width="11.5" style="323" customWidth="1"/>
    <col min="520" max="520" width="13" style="323" customWidth="1"/>
    <col min="521" max="522" width="14" style="323" customWidth="1"/>
    <col min="523" max="523" width="13.33203125" style="323" customWidth="1"/>
    <col min="524" max="524" width="14.6640625" style="323" customWidth="1"/>
    <col min="525" max="769" width="9.33203125" style="323"/>
    <col min="770" max="770" width="6.6640625" style="323" customWidth="1"/>
    <col min="771" max="771" width="24.6640625" style="323" customWidth="1"/>
    <col min="772" max="772" width="13" style="323" customWidth="1"/>
    <col min="773" max="774" width="15.5" style="323" customWidth="1"/>
    <col min="775" max="775" width="11.5" style="323" customWidth="1"/>
    <col min="776" max="776" width="13" style="323" customWidth="1"/>
    <col min="777" max="778" width="14" style="323" customWidth="1"/>
    <col min="779" max="779" width="13.33203125" style="323" customWidth="1"/>
    <col min="780" max="780" width="14.6640625" style="323" customWidth="1"/>
    <col min="781" max="1025" width="9.33203125" style="323"/>
    <col min="1026" max="1026" width="6.6640625" style="323" customWidth="1"/>
    <col min="1027" max="1027" width="24.6640625" style="323" customWidth="1"/>
    <col min="1028" max="1028" width="13" style="323" customWidth="1"/>
    <col min="1029" max="1030" width="15.5" style="323" customWidth="1"/>
    <col min="1031" max="1031" width="11.5" style="323" customWidth="1"/>
    <col min="1032" max="1032" width="13" style="323" customWidth="1"/>
    <col min="1033" max="1034" width="14" style="323" customWidth="1"/>
    <col min="1035" max="1035" width="13.33203125" style="323" customWidth="1"/>
    <col min="1036" max="1036" width="14.6640625" style="323" customWidth="1"/>
    <col min="1037" max="1281" width="9.33203125" style="323"/>
    <col min="1282" max="1282" width="6.6640625" style="323" customWidth="1"/>
    <col min="1283" max="1283" width="24.6640625" style="323" customWidth="1"/>
    <col min="1284" max="1284" width="13" style="323" customWidth="1"/>
    <col min="1285" max="1286" width="15.5" style="323" customWidth="1"/>
    <col min="1287" max="1287" width="11.5" style="323" customWidth="1"/>
    <col min="1288" max="1288" width="13" style="323" customWidth="1"/>
    <col min="1289" max="1290" width="14" style="323" customWidth="1"/>
    <col min="1291" max="1291" width="13.33203125" style="323" customWidth="1"/>
    <col min="1292" max="1292" width="14.6640625" style="323" customWidth="1"/>
    <col min="1293" max="1537" width="9.33203125" style="323"/>
    <col min="1538" max="1538" width="6.6640625" style="323" customWidth="1"/>
    <col min="1539" max="1539" width="24.6640625" style="323" customWidth="1"/>
    <col min="1540" max="1540" width="13" style="323" customWidth="1"/>
    <col min="1541" max="1542" width="15.5" style="323" customWidth="1"/>
    <col min="1543" max="1543" width="11.5" style="323" customWidth="1"/>
    <col min="1544" max="1544" width="13" style="323" customWidth="1"/>
    <col min="1545" max="1546" width="14" style="323" customWidth="1"/>
    <col min="1547" max="1547" width="13.33203125" style="323" customWidth="1"/>
    <col min="1548" max="1548" width="14.6640625" style="323" customWidth="1"/>
    <col min="1549" max="1793" width="9.33203125" style="323"/>
    <col min="1794" max="1794" width="6.6640625" style="323" customWidth="1"/>
    <col min="1795" max="1795" width="24.6640625" style="323" customWidth="1"/>
    <col min="1796" max="1796" width="13" style="323" customWidth="1"/>
    <col min="1797" max="1798" width="15.5" style="323" customWidth="1"/>
    <col min="1799" max="1799" width="11.5" style="323" customWidth="1"/>
    <col min="1800" max="1800" width="13" style="323" customWidth="1"/>
    <col min="1801" max="1802" width="14" style="323" customWidth="1"/>
    <col min="1803" max="1803" width="13.33203125" style="323" customWidth="1"/>
    <col min="1804" max="1804" width="14.6640625" style="323" customWidth="1"/>
    <col min="1805" max="2049" width="9.33203125" style="323"/>
    <col min="2050" max="2050" width="6.6640625" style="323" customWidth="1"/>
    <col min="2051" max="2051" width="24.6640625" style="323" customWidth="1"/>
    <col min="2052" max="2052" width="13" style="323" customWidth="1"/>
    <col min="2053" max="2054" width="15.5" style="323" customWidth="1"/>
    <col min="2055" max="2055" width="11.5" style="323" customWidth="1"/>
    <col min="2056" max="2056" width="13" style="323" customWidth="1"/>
    <col min="2057" max="2058" width="14" style="323" customWidth="1"/>
    <col min="2059" max="2059" width="13.33203125" style="323" customWidth="1"/>
    <col min="2060" max="2060" width="14.6640625" style="323" customWidth="1"/>
    <col min="2061" max="2305" width="9.33203125" style="323"/>
    <col min="2306" max="2306" width="6.6640625" style="323" customWidth="1"/>
    <col min="2307" max="2307" width="24.6640625" style="323" customWidth="1"/>
    <col min="2308" max="2308" width="13" style="323" customWidth="1"/>
    <col min="2309" max="2310" width="15.5" style="323" customWidth="1"/>
    <col min="2311" max="2311" width="11.5" style="323" customWidth="1"/>
    <col min="2312" max="2312" width="13" style="323" customWidth="1"/>
    <col min="2313" max="2314" width="14" style="323" customWidth="1"/>
    <col min="2315" max="2315" width="13.33203125" style="323" customWidth="1"/>
    <col min="2316" max="2316" width="14.6640625" style="323" customWidth="1"/>
    <col min="2317" max="2561" width="9.33203125" style="323"/>
    <col min="2562" max="2562" width="6.6640625" style="323" customWidth="1"/>
    <col min="2563" max="2563" width="24.6640625" style="323" customWidth="1"/>
    <col min="2564" max="2564" width="13" style="323" customWidth="1"/>
    <col min="2565" max="2566" width="15.5" style="323" customWidth="1"/>
    <col min="2567" max="2567" width="11.5" style="323" customWidth="1"/>
    <col min="2568" max="2568" width="13" style="323" customWidth="1"/>
    <col min="2569" max="2570" width="14" style="323" customWidth="1"/>
    <col min="2571" max="2571" width="13.33203125" style="323" customWidth="1"/>
    <col min="2572" max="2572" width="14.6640625" style="323" customWidth="1"/>
    <col min="2573" max="2817" width="9.33203125" style="323"/>
    <col min="2818" max="2818" width="6.6640625" style="323" customWidth="1"/>
    <col min="2819" max="2819" width="24.6640625" style="323" customWidth="1"/>
    <col min="2820" max="2820" width="13" style="323" customWidth="1"/>
    <col min="2821" max="2822" width="15.5" style="323" customWidth="1"/>
    <col min="2823" max="2823" width="11.5" style="323" customWidth="1"/>
    <col min="2824" max="2824" width="13" style="323" customWidth="1"/>
    <col min="2825" max="2826" width="14" style="323" customWidth="1"/>
    <col min="2827" max="2827" width="13.33203125" style="323" customWidth="1"/>
    <col min="2828" max="2828" width="14.6640625" style="323" customWidth="1"/>
    <col min="2829" max="3073" width="9.33203125" style="323"/>
    <col min="3074" max="3074" width="6.6640625" style="323" customWidth="1"/>
    <col min="3075" max="3075" width="24.6640625" style="323" customWidth="1"/>
    <col min="3076" max="3076" width="13" style="323" customWidth="1"/>
    <col min="3077" max="3078" width="15.5" style="323" customWidth="1"/>
    <col min="3079" max="3079" width="11.5" style="323" customWidth="1"/>
    <col min="3080" max="3080" width="13" style="323" customWidth="1"/>
    <col min="3081" max="3082" width="14" style="323" customWidth="1"/>
    <col min="3083" max="3083" width="13.33203125" style="323" customWidth="1"/>
    <col min="3084" max="3084" width="14.6640625" style="323" customWidth="1"/>
    <col min="3085" max="3329" width="9.33203125" style="323"/>
    <col min="3330" max="3330" width="6.6640625" style="323" customWidth="1"/>
    <col min="3331" max="3331" width="24.6640625" style="323" customWidth="1"/>
    <col min="3332" max="3332" width="13" style="323" customWidth="1"/>
    <col min="3333" max="3334" width="15.5" style="323" customWidth="1"/>
    <col min="3335" max="3335" width="11.5" style="323" customWidth="1"/>
    <col min="3336" max="3336" width="13" style="323" customWidth="1"/>
    <col min="3337" max="3338" width="14" style="323" customWidth="1"/>
    <col min="3339" max="3339" width="13.33203125" style="323" customWidth="1"/>
    <col min="3340" max="3340" width="14.6640625" style="323" customWidth="1"/>
    <col min="3341" max="3585" width="9.33203125" style="323"/>
    <col min="3586" max="3586" width="6.6640625" style="323" customWidth="1"/>
    <col min="3587" max="3587" width="24.6640625" style="323" customWidth="1"/>
    <col min="3588" max="3588" width="13" style="323" customWidth="1"/>
    <col min="3589" max="3590" width="15.5" style="323" customWidth="1"/>
    <col min="3591" max="3591" width="11.5" style="323" customWidth="1"/>
    <col min="3592" max="3592" width="13" style="323" customWidth="1"/>
    <col min="3593" max="3594" width="14" style="323" customWidth="1"/>
    <col min="3595" max="3595" width="13.33203125" style="323" customWidth="1"/>
    <col min="3596" max="3596" width="14.6640625" style="323" customWidth="1"/>
    <col min="3597" max="3841" width="9.33203125" style="323"/>
    <col min="3842" max="3842" width="6.6640625" style="323" customWidth="1"/>
    <col min="3843" max="3843" width="24.6640625" style="323" customWidth="1"/>
    <col min="3844" max="3844" width="13" style="323" customWidth="1"/>
    <col min="3845" max="3846" width="15.5" style="323" customWidth="1"/>
    <col min="3847" max="3847" width="11.5" style="323" customWidth="1"/>
    <col min="3848" max="3848" width="13" style="323" customWidth="1"/>
    <col min="3849" max="3850" width="14" style="323" customWidth="1"/>
    <col min="3851" max="3851" width="13.33203125" style="323" customWidth="1"/>
    <col min="3852" max="3852" width="14.6640625" style="323" customWidth="1"/>
    <col min="3853" max="4097" width="9.33203125" style="323"/>
    <col min="4098" max="4098" width="6.6640625" style="323" customWidth="1"/>
    <col min="4099" max="4099" width="24.6640625" style="323" customWidth="1"/>
    <col min="4100" max="4100" width="13" style="323" customWidth="1"/>
    <col min="4101" max="4102" width="15.5" style="323" customWidth="1"/>
    <col min="4103" max="4103" width="11.5" style="323" customWidth="1"/>
    <col min="4104" max="4104" width="13" style="323" customWidth="1"/>
    <col min="4105" max="4106" width="14" style="323" customWidth="1"/>
    <col min="4107" max="4107" width="13.33203125" style="323" customWidth="1"/>
    <col min="4108" max="4108" width="14.6640625" style="323" customWidth="1"/>
    <col min="4109" max="4353" width="9.33203125" style="323"/>
    <col min="4354" max="4354" width="6.6640625" style="323" customWidth="1"/>
    <col min="4355" max="4355" width="24.6640625" style="323" customWidth="1"/>
    <col min="4356" max="4356" width="13" style="323" customWidth="1"/>
    <col min="4357" max="4358" width="15.5" style="323" customWidth="1"/>
    <col min="4359" max="4359" width="11.5" style="323" customWidth="1"/>
    <col min="4360" max="4360" width="13" style="323" customWidth="1"/>
    <col min="4361" max="4362" width="14" style="323" customWidth="1"/>
    <col min="4363" max="4363" width="13.33203125" style="323" customWidth="1"/>
    <col min="4364" max="4364" width="14.6640625" style="323" customWidth="1"/>
    <col min="4365" max="4609" width="9.33203125" style="323"/>
    <col min="4610" max="4610" width="6.6640625" style="323" customWidth="1"/>
    <col min="4611" max="4611" width="24.6640625" style="323" customWidth="1"/>
    <col min="4612" max="4612" width="13" style="323" customWidth="1"/>
    <col min="4613" max="4614" width="15.5" style="323" customWidth="1"/>
    <col min="4615" max="4615" width="11.5" style="323" customWidth="1"/>
    <col min="4616" max="4616" width="13" style="323" customWidth="1"/>
    <col min="4617" max="4618" width="14" style="323" customWidth="1"/>
    <col min="4619" max="4619" width="13.33203125" style="323" customWidth="1"/>
    <col min="4620" max="4620" width="14.6640625" style="323" customWidth="1"/>
    <col min="4621" max="4865" width="9.33203125" style="323"/>
    <col min="4866" max="4866" width="6.6640625" style="323" customWidth="1"/>
    <col min="4867" max="4867" width="24.6640625" style="323" customWidth="1"/>
    <col min="4868" max="4868" width="13" style="323" customWidth="1"/>
    <col min="4869" max="4870" width="15.5" style="323" customWidth="1"/>
    <col min="4871" max="4871" width="11.5" style="323" customWidth="1"/>
    <col min="4872" max="4872" width="13" style="323" customWidth="1"/>
    <col min="4873" max="4874" width="14" style="323" customWidth="1"/>
    <col min="4875" max="4875" width="13.33203125" style="323" customWidth="1"/>
    <col min="4876" max="4876" width="14.6640625" style="323" customWidth="1"/>
    <col min="4877" max="5121" width="9.33203125" style="323"/>
    <col min="5122" max="5122" width="6.6640625" style="323" customWidth="1"/>
    <col min="5123" max="5123" width="24.6640625" style="323" customWidth="1"/>
    <col min="5124" max="5124" width="13" style="323" customWidth="1"/>
    <col min="5125" max="5126" width="15.5" style="323" customWidth="1"/>
    <col min="5127" max="5127" width="11.5" style="323" customWidth="1"/>
    <col min="5128" max="5128" width="13" style="323" customWidth="1"/>
    <col min="5129" max="5130" width="14" style="323" customWidth="1"/>
    <col min="5131" max="5131" width="13.33203125" style="323" customWidth="1"/>
    <col min="5132" max="5132" width="14.6640625" style="323" customWidth="1"/>
    <col min="5133" max="5377" width="9.33203125" style="323"/>
    <col min="5378" max="5378" width="6.6640625" style="323" customWidth="1"/>
    <col min="5379" max="5379" width="24.6640625" style="323" customWidth="1"/>
    <col min="5380" max="5380" width="13" style="323" customWidth="1"/>
    <col min="5381" max="5382" width="15.5" style="323" customWidth="1"/>
    <col min="5383" max="5383" width="11.5" style="323" customWidth="1"/>
    <col min="5384" max="5384" width="13" style="323" customWidth="1"/>
    <col min="5385" max="5386" width="14" style="323" customWidth="1"/>
    <col min="5387" max="5387" width="13.33203125" style="323" customWidth="1"/>
    <col min="5388" max="5388" width="14.6640625" style="323" customWidth="1"/>
    <col min="5389" max="5633" width="9.33203125" style="323"/>
    <col min="5634" max="5634" width="6.6640625" style="323" customWidth="1"/>
    <col min="5635" max="5635" width="24.6640625" style="323" customWidth="1"/>
    <col min="5636" max="5636" width="13" style="323" customWidth="1"/>
    <col min="5637" max="5638" width="15.5" style="323" customWidth="1"/>
    <col min="5639" max="5639" width="11.5" style="323" customWidth="1"/>
    <col min="5640" max="5640" width="13" style="323" customWidth="1"/>
    <col min="5641" max="5642" width="14" style="323" customWidth="1"/>
    <col min="5643" max="5643" width="13.33203125" style="323" customWidth="1"/>
    <col min="5644" max="5644" width="14.6640625" style="323" customWidth="1"/>
    <col min="5645" max="5889" width="9.33203125" style="323"/>
    <col min="5890" max="5890" width="6.6640625" style="323" customWidth="1"/>
    <col min="5891" max="5891" width="24.6640625" style="323" customWidth="1"/>
    <col min="5892" max="5892" width="13" style="323" customWidth="1"/>
    <col min="5893" max="5894" width="15.5" style="323" customWidth="1"/>
    <col min="5895" max="5895" width="11.5" style="323" customWidth="1"/>
    <col min="5896" max="5896" width="13" style="323" customWidth="1"/>
    <col min="5897" max="5898" width="14" style="323" customWidth="1"/>
    <col min="5899" max="5899" width="13.33203125" style="323" customWidth="1"/>
    <col min="5900" max="5900" width="14.6640625" style="323" customWidth="1"/>
    <col min="5901" max="6145" width="9.33203125" style="323"/>
    <col min="6146" max="6146" width="6.6640625" style="323" customWidth="1"/>
    <col min="6147" max="6147" width="24.6640625" style="323" customWidth="1"/>
    <col min="6148" max="6148" width="13" style="323" customWidth="1"/>
    <col min="6149" max="6150" width="15.5" style="323" customWidth="1"/>
    <col min="6151" max="6151" width="11.5" style="323" customWidth="1"/>
    <col min="6152" max="6152" width="13" style="323" customWidth="1"/>
    <col min="6153" max="6154" width="14" style="323" customWidth="1"/>
    <col min="6155" max="6155" width="13.33203125" style="323" customWidth="1"/>
    <col min="6156" max="6156" width="14.6640625" style="323" customWidth="1"/>
    <col min="6157" max="6401" width="9.33203125" style="323"/>
    <col min="6402" max="6402" width="6.6640625" style="323" customWidth="1"/>
    <col min="6403" max="6403" width="24.6640625" style="323" customWidth="1"/>
    <col min="6404" max="6404" width="13" style="323" customWidth="1"/>
    <col min="6405" max="6406" width="15.5" style="323" customWidth="1"/>
    <col min="6407" max="6407" width="11.5" style="323" customWidth="1"/>
    <col min="6408" max="6408" width="13" style="323" customWidth="1"/>
    <col min="6409" max="6410" width="14" style="323" customWidth="1"/>
    <col min="6411" max="6411" width="13.33203125" style="323" customWidth="1"/>
    <col min="6412" max="6412" width="14.6640625" style="323" customWidth="1"/>
    <col min="6413" max="6657" width="9.33203125" style="323"/>
    <col min="6658" max="6658" width="6.6640625" style="323" customWidth="1"/>
    <col min="6659" max="6659" width="24.6640625" style="323" customWidth="1"/>
    <col min="6660" max="6660" width="13" style="323" customWidth="1"/>
    <col min="6661" max="6662" width="15.5" style="323" customWidth="1"/>
    <col min="6663" max="6663" width="11.5" style="323" customWidth="1"/>
    <col min="6664" max="6664" width="13" style="323" customWidth="1"/>
    <col min="6665" max="6666" width="14" style="323" customWidth="1"/>
    <col min="6667" max="6667" width="13.33203125" style="323" customWidth="1"/>
    <col min="6668" max="6668" width="14.6640625" style="323" customWidth="1"/>
    <col min="6669" max="6913" width="9.33203125" style="323"/>
    <col min="6914" max="6914" width="6.6640625" style="323" customWidth="1"/>
    <col min="6915" max="6915" width="24.6640625" style="323" customWidth="1"/>
    <col min="6916" max="6916" width="13" style="323" customWidth="1"/>
    <col min="6917" max="6918" width="15.5" style="323" customWidth="1"/>
    <col min="6919" max="6919" width="11.5" style="323" customWidth="1"/>
    <col min="6920" max="6920" width="13" style="323" customWidth="1"/>
    <col min="6921" max="6922" width="14" style="323" customWidth="1"/>
    <col min="6923" max="6923" width="13.33203125" style="323" customWidth="1"/>
    <col min="6924" max="6924" width="14.6640625" style="323" customWidth="1"/>
    <col min="6925" max="7169" width="9.33203125" style="323"/>
    <col min="7170" max="7170" width="6.6640625" style="323" customWidth="1"/>
    <col min="7171" max="7171" width="24.6640625" style="323" customWidth="1"/>
    <col min="7172" max="7172" width="13" style="323" customWidth="1"/>
    <col min="7173" max="7174" width="15.5" style="323" customWidth="1"/>
    <col min="7175" max="7175" width="11.5" style="323" customWidth="1"/>
    <col min="7176" max="7176" width="13" style="323" customWidth="1"/>
    <col min="7177" max="7178" width="14" style="323" customWidth="1"/>
    <col min="7179" max="7179" width="13.33203125" style="323" customWidth="1"/>
    <col min="7180" max="7180" width="14.6640625" style="323" customWidth="1"/>
    <col min="7181" max="7425" width="9.33203125" style="323"/>
    <col min="7426" max="7426" width="6.6640625" style="323" customWidth="1"/>
    <col min="7427" max="7427" width="24.6640625" style="323" customWidth="1"/>
    <col min="7428" max="7428" width="13" style="323" customWidth="1"/>
    <col min="7429" max="7430" width="15.5" style="323" customWidth="1"/>
    <col min="7431" max="7431" width="11.5" style="323" customWidth="1"/>
    <col min="7432" max="7432" width="13" style="323" customWidth="1"/>
    <col min="7433" max="7434" width="14" style="323" customWidth="1"/>
    <col min="7435" max="7435" width="13.33203125" style="323" customWidth="1"/>
    <col min="7436" max="7436" width="14.6640625" style="323" customWidth="1"/>
    <col min="7437" max="7681" width="9.33203125" style="323"/>
    <col min="7682" max="7682" width="6.6640625" style="323" customWidth="1"/>
    <col min="7683" max="7683" width="24.6640625" style="323" customWidth="1"/>
    <col min="7684" max="7684" width="13" style="323" customWidth="1"/>
    <col min="7685" max="7686" width="15.5" style="323" customWidth="1"/>
    <col min="7687" max="7687" width="11.5" style="323" customWidth="1"/>
    <col min="7688" max="7688" width="13" style="323" customWidth="1"/>
    <col min="7689" max="7690" width="14" style="323" customWidth="1"/>
    <col min="7691" max="7691" width="13.33203125" style="323" customWidth="1"/>
    <col min="7692" max="7692" width="14.6640625" style="323" customWidth="1"/>
    <col min="7693" max="7937" width="9.33203125" style="323"/>
    <col min="7938" max="7938" width="6.6640625" style="323" customWidth="1"/>
    <col min="7939" max="7939" width="24.6640625" style="323" customWidth="1"/>
    <col min="7940" max="7940" width="13" style="323" customWidth="1"/>
    <col min="7941" max="7942" width="15.5" style="323" customWidth="1"/>
    <col min="7943" max="7943" width="11.5" style="323" customWidth="1"/>
    <col min="7944" max="7944" width="13" style="323" customWidth="1"/>
    <col min="7945" max="7946" width="14" style="323" customWidth="1"/>
    <col min="7947" max="7947" width="13.33203125" style="323" customWidth="1"/>
    <col min="7948" max="7948" width="14.6640625" style="323" customWidth="1"/>
    <col min="7949" max="8193" width="9.33203125" style="323"/>
    <col min="8194" max="8194" width="6.6640625" style="323" customWidth="1"/>
    <col min="8195" max="8195" width="24.6640625" style="323" customWidth="1"/>
    <col min="8196" max="8196" width="13" style="323" customWidth="1"/>
    <col min="8197" max="8198" width="15.5" style="323" customWidth="1"/>
    <col min="8199" max="8199" width="11.5" style="323" customWidth="1"/>
    <col min="8200" max="8200" width="13" style="323" customWidth="1"/>
    <col min="8201" max="8202" width="14" style="323" customWidth="1"/>
    <col min="8203" max="8203" width="13.33203125" style="323" customWidth="1"/>
    <col min="8204" max="8204" width="14.6640625" style="323" customWidth="1"/>
    <col min="8205" max="8449" width="9.33203125" style="323"/>
    <col min="8450" max="8450" width="6.6640625" style="323" customWidth="1"/>
    <col min="8451" max="8451" width="24.6640625" style="323" customWidth="1"/>
    <col min="8452" max="8452" width="13" style="323" customWidth="1"/>
    <col min="8453" max="8454" width="15.5" style="323" customWidth="1"/>
    <col min="8455" max="8455" width="11.5" style="323" customWidth="1"/>
    <col min="8456" max="8456" width="13" style="323" customWidth="1"/>
    <col min="8457" max="8458" width="14" style="323" customWidth="1"/>
    <col min="8459" max="8459" width="13.33203125" style="323" customWidth="1"/>
    <col min="8460" max="8460" width="14.6640625" style="323" customWidth="1"/>
    <col min="8461" max="8705" width="9.33203125" style="323"/>
    <col min="8706" max="8706" width="6.6640625" style="323" customWidth="1"/>
    <col min="8707" max="8707" width="24.6640625" style="323" customWidth="1"/>
    <col min="8708" max="8708" width="13" style="323" customWidth="1"/>
    <col min="8709" max="8710" width="15.5" style="323" customWidth="1"/>
    <col min="8711" max="8711" width="11.5" style="323" customWidth="1"/>
    <col min="8712" max="8712" width="13" style="323" customWidth="1"/>
    <col min="8713" max="8714" width="14" style="323" customWidth="1"/>
    <col min="8715" max="8715" width="13.33203125" style="323" customWidth="1"/>
    <col min="8716" max="8716" width="14.6640625" style="323" customWidth="1"/>
    <col min="8717" max="8961" width="9.33203125" style="323"/>
    <col min="8962" max="8962" width="6.6640625" style="323" customWidth="1"/>
    <col min="8963" max="8963" width="24.6640625" style="323" customWidth="1"/>
    <col min="8964" max="8964" width="13" style="323" customWidth="1"/>
    <col min="8965" max="8966" width="15.5" style="323" customWidth="1"/>
    <col min="8967" max="8967" width="11.5" style="323" customWidth="1"/>
    <col min="8968" max="8968" width="13" style="323" customWidth="1"/>
    <col min="8969" max="8970" width="14" style="323" customWidth="1"/>
    <col min="8971" max="8971" width="13.33203125" style="323" customWidth="1"/>
    <col min="8972" max="8972" width="14.6640625" style="323" customWidth="1"/>
    <col min="8973" max="9217" width="9.33203125" style="323"/>
    <col min="9218" max="9218" width="6.6640625" style="323" customWidth="1"/>
    <col min="9219" max="9219" width="24.6640625" style="323" customWidth="1"/>
    <col min="9220" max="9220" width="13" style="323" customWidth="1"/>
    <col min="9221" max="9222" width="15.5" style="323" customWidth="1"/>
    <col min="9223" max="9223" width="11.5" style="323" customWidth="1"/>
    <col min="9224" max="9224" width="13" style="323" customWidth="1"/>
    <col min="9225" max="9226" width="14" style="323" customWidth="1"/>
    <col min="9227" max="9227" width="13.33203125" style="323" customWidth="1"/>
    <col min="9228" max="9228" width="14.6640625" style="323" customWidth="1"/>
    <col min="9229" max="9473" width="9.33203125" style="323"/>
    <col min="9474" max="9474" width="6.6640625" style="323" customWidth="1"/>
    <col min="9475" max="9475" width="24.6640625" style="323" customWidth="1"/>
    <col min="9476" max="9476" width="13" style="323" customWidth="1"/>
    <col min="9477" max="9478" width="15.5" style="323" customWidth="1"/>
    <col min="9479" max="9479" width="11.5" style="323" customWidth="1"/>
    <col min="9480" max="9480" width="13" style="323" customWidth="1"/>
    <col min="9481" max="9482" width="14" style="323" customWidth="1"/>
    <col min="9483" max="9483" width="13.33203125" style="323" customWidth="1"/>
    <col min="9484" max="9484" width="14.6640625" style="323" customWidth="1"/>
    <col min="9485" max="9729" width="9.33203125" style="323"/>
    <col min="9730" max="9730" width="6.6640625" style="323" customWidth="1"/>
    <col min="9731" max="9731" width="24.6640625" style="323" customWidth="1"/>
    <col min="9732" max="9732" width="13" style="323" customWidth="1"/>
    <col min="9733" max="9734" width="15.5" style="323" customWidth="1"/>
    <col min="9735" max="9735" width="11.5" style="323" customWidth="1"/>
    <col min="9736" max="9736" width="13" style="323" customWidth="1"/>
    <col min="9737" max="9738" width="14" style="323" customWidth="1"/>
    <col min="9739" max="9739" width="13.33203125" style="323" customWidth="1"/>
    <col min="9740" max="9740" width="14.6640625" style="323" customWidth="1"/>
    <col min="9741" max="9985" width="9.33203125" style="323"/>
    <col min="9986" max="9986" width="6.6640625" style="323" customWidth="1"/>
    <col min="9987" max="9987" width="24.6640625" style="323" customWidth="1"/>
    <col min="9988" max="9988" width="13" style="323" customWidth="1"/>
    <col min="9989" max="9990" width="15.5" style="323" customWidth="1"/>
    <col min="9991" max="9991" width="11.5" style="323" customWidth="1"/>
    <col min="9992" max="9992" width="13" style="323" customWidth="1"/>
    <col min="9993" max="9994" width="14" style="323" customWidth="1"/>
    <col min="9995" max="9995" width="13.33203125" style="323" customWidth="1"/>
    <col min="9996" max="9996" width="14.6640625" style="323" customWidth="1"/>
    <col min="9997" max="10241" width="9.33203125" style="323"/>
    <col min="10242" max="10242" width="6.6640625" style="323" customWidth="1"/>
    <col min="10243" max="10243" width="24.6640625" style="323" customWidth="1"/>
    <col min="10244" max="10244" width="13" style="323" customWidth="1"/>
    <col min="10245" max="10246" width="15.5" style="323" customWidth="1"/>
    <col min="10247" max="10247" width="11.5" style="323" customWidth="1"/>
    <col min="10248" max="10248" width="13" style="323" customWidth="1"/>
    <col min="10249" max="10250" width="14" style="323" customWidth="1"/>
    <col min="10251" max="10251" width="13.33203125" style="323" customWidth="1"/>
    <col min="10252" max="10252" width="14.6640625" style="323" customWidth="1"/>
    <col min="10253" max="10497" width="9.33203125" style="323"/>
    <col min="10498" max="10498" width="6.6640625" style="323" customWidth="1"/>
    <col min="10499" max="10499" width="24.6640625" style="323" customWidth="1"/>
    <col min="10500" max="10500" width="13" style="323" customWidth="1"/>
    <col min="10501" max="10502" width="15.5" style="323" customWidth="1"/>
    <col min="10503" max="10503" width="11.5" style="323" customWidth="1"/>
    <col min="10504" max="10504" width="13" style="323" customWidth="1"/>
    <col min="10505" max="10506" width="14" style="323" customWidth="1"/>
    <col min="10507" max="10507" width="13.33203125" style="323" customWidth="1"/>
    <col min="10508" max="10508" width="14.6640625" style="323" customWidth="1"/>
    <col min="10509" max="10753" width="9.33203125" style="323"/>
    <col min="10754" max="10754" width="6.6640625" style="323" customWidth="1"/>
    <col min="10755" max="10755" width="24.6640625" style="323" customWidth="1"/>
    <col min="10756" max="10756" width="13" style="323" customWidth="1"/>
    <col min="10757" max="10758" width="15.5" style="323" customWidth="1"/>
    <col min="10759" max="10759" width="11.5" style="323" customWidth="1"/>
    <col min="10760" max="10760" width="13" style="323" customWidth="1"/>
    <col min="10761" max="10762" width="14" style="323" customWidth="1"/>
    <col min="10763" max="10763" width="13.33203125" style="323" customWidth="1"/>
    <col min="10764" max="10764" width="14.6640625" style="323" customWidth="1"/>
    <col min="10765" max="11009" width="9.33203125" style="323"/>
    <col min="11010" max="11010" width="6.6640625" style="323" customWidth="1"/>
    <col min="11011" max="11011" width="24.6640625" style="323" customWidth="1"/>
    <col min="11012" max="11012" width="13" style="323" customWidth="1"/>
    <col min="11013" max="11014" width="15.5" style="323" customWidth="1"/>
    <col min="11015" max="11015" width="11.5" style="323" customWidth="1"/>
    <col min="11016" max="11016" width="13" style="323" customWidth="1"/>
    <col min="11017" max="11018" width="14" style="323" customWidth="1"/>
    <col min="11019" max="11019" width="13.33203125" style="323" customWidth="1"/>
    <col min="11020" max="11020" width="14.6640625" style="323" customWidth="1"/>
    <col min="11021" max="11265" width="9.33203125" style="323"/>
    <col min="11266" max="11266" width="6.6640625" style="323" customWidth="1"/>
    <col min="11267" max="11267" width="24.6640625" style="323" customWidth="1"/>
    <col min="11268" max="11268" width="13" style="323" customWidth="1"/>
    <col min="11269" max="11270" width="15.5" style="323" customWidth="1"/>
    <col min="11271" max="11271" width="11.5" style="323" customWidth="1"/>
    <col min="11272" max="11272" width="13" style="323" customWidth="1"/>
    <col min="11273" max="11274" width="14" style="323" customWidth="1"/>
    <col min="11275" max="11275" width="13.33203125" style="323" customWidth="1"/>
    <col min="11276" max="11276" width="14.6640625" style="323" customWidth="1"/>
    <col min="11277" max="11521" width="9.33203125" style="323"/>
    <col min="11522" max="11522" width="6.6640625" style="323" customWidth="1"/>
    <col min="11523" max="11523" width="24.6640625" style="323" customWidth="1"/>
    <col min="11524" max="11524" width="13" style="323" customWidth="1"/>
    <col min="11525" max="11526" width="15.5" style="323" customWidth="1"/>
    <col min="11527" max="11527" width="11.5" style="323" customWidth="1"/>
    <col min="11528" max="11528" width="13" style="323" customWidth="1"/>
    <col min="11529" max="11530" width="14" style="323" customWidth="1"/>
    <col min="11531" max="11531" width="13.33203125" style="323" customWidth="1"/>
    <col min="11532" max="11532" width="14.6640625" style="323" customWidth="1"/>
    <col min="11533" max="11777" width="9.33203125" style="323"/>
    <col min="11778" max="11778" width="6.6640625" style="323" customWidth="1"/>
    <col min="11779" max="11779" width="24.6640625" style="323" customWidth="1"/>
    <col min="11780" max="11780" width="13" style="323" customWidth="1"/>
    <col min="11781" max="11782" width="15.5" style="323" customWidth="1"/>
    <col min="11783" max="11783" width="11.5" style="323" customWidth="1"/>
    <col min="11784" max="11784" width="13" style="323" customWidth="1"/>
    <col min="11785" max="11786" width="14" style="323" customWidth="1"/>
    <col min="11787" max="11787" width="13.33203125" style="323" customWidth="1"/>
    <col min="11788" max="11788" width="14.6640625" style="323" customWidth="1"/>
    <col min="11789" max="12033" width="9.33203125" style="323"/>
    <col min="12034" max="12034" width="6.6640625" style="323" customWidth="1"/>
    <col min="12035" max="12035" width="24.6640625" style="323" customWidth="1"/>
    <col min="12036" max="12036" width="13" style="323" customWidth="1"/>
    <col min="12037" max="12038" width="15.5" style="323" customWidth="1"/>
    <col min="12039" max="12039" width="11.5" style="323" customWidth="1"/>
    <col min="12040" max="12040" width="13" style="323" customWidth="1"/>
    <col min="12041" max="12042" width="14" style="323" customWidth="1"/>
    <col min="12043" max="12043" width="13.33203125" style="323" customWidth="1"/>
    <col min="12044" max="12044" width="14.6640625" style="323" customWidth="1"/>
    <col min="12045" max="12289" width="9.33203125" style="323"/>
    <col min="12290" max="12290" width="6.6640625" style="323" customWidth="1"/>
    <col min="12291" max="12291" width="24.6640625" style="323" customWidth="1"/>
    <col min="12292" max="12292" width="13" style="323" customWidth="1"/>
    <col min="12293" max="12294" width="15.5" style="323" customWidth="1"/>
    <col min="12295" max="12295" width="11.5" style="323" customWidth="1"/>
    <col min="12296" max="12296" width="13" style="323" customWidth="1"/>
    <col min="12297" max="12298" width="14" style="323" customWidth="1"/>
    <col min="12299" max="12299" width="13.33203125" style="323" customWidth="1"/>
    <col min="12300" max="12300" width="14.6640625" style="323" customWidth="1"/>
    <col min="12301" max="12545" width="9.33203125" style="323"/>
    <col min="12546" max="12546" width="6.6640625" style="323" customWidth="1"/>
    <col min="12547" max="12547" width="24.6640625" style="323" customWidth="1"/>
    <col min="12548" max="12548" width="13" style="323" customWidth="1"/>
    <col min="12549" max="12550" width="15.5" style="323" customWidth="1"/>
    <col min="12551" max="12551" width="11.5" style="323" customWidth="1"/>
    <col min="12552" max="12552" width="13" style="323" customWidth="1"/>
    <col min="12553" max="12554" width="14" style="323" customWidth="1"/>
    <col min="12555" max="12555" width="13.33203125" style="323" customWidth="1"/>
    <col min="12556" max="12556" width="14.6640625" style="323" customWidth="1"/>
    <col min="12557" max="12801" width="9.33203125" style="323"/>
    <col min="12802" max="12802" width="6.6640625" style="323" customWidth="1"/>
    <col min="12803" max="12803" width="24.6640625" style="323" customWidth="1"/>
    <col min="12804" max="12804" width="13" style="323" customWidth="1"/>
    <col min="12805" max="12806" width="15.5" style="323" customWidth="1"/>
    <col min="12807" max="12807" width="11.5" style="323" customWidth="1"/>
    <col min="12808" max="12808" width="13" style="323" customWidth="1"/>
    <col min="12809" max="12810" width="14" style="323" customWidth="1"/>
    <col min="12811" max="12811" width="13.33203125" style="323" customWidth="1"/>
    <col min="12812" max="12812" width="14.6640625" style="323" customWidth="1"/>
    <col min="12813" max="13057" width="9.33203125" style="323"/>
    <col min="13058" max="13058" width="6.6640625" style="323" customWidth="1"/>
    <col min="13059" max="13059" width="24.6640625" style="323" customWidth="1"/>
    <col min="13060" max="13060" width="13" style="323" customWidth="1"/>
    <col min="13061" max="13062" width="15.5" style="323" customWidth="1"/>
    <col min="13063" max="13063" width="11.5" style="323" customWidth="1"/>
    <col min="13064" max="13064" width="13" style="323" customWidth="1"/>
    <col min="13065" max="13066" width="14" style="323" customWidth="1"/>
    <col min="13067" max="13067" width="13.33203125" style="323" customWidth="1"/>
    <col min="13068" max="13068" width="14.6640625" style="323" customWidth="1"/>
    <col min="13069" max="13313" width="9.33203125" style="323"/>
    <col min="13314" max="13314" width="6.6640625" style="323" customWidth="1"/>
    <col min="13315" max="13315" width="24.6640625" style="323" customWidth="1"/>
    <col min="13316" max="13316" width="13" style="323" customWidth="1"/>
    <col min="13317" max="13318" width="15.5" style="323" customWidth="1"/>
    <col min="13319" max="13319" width="11.5" style="323" customWidth="1"/>
    <col min="13320" max="13320" width="13" style="323" customWidth="1"/>
    <col min="13321" max="13322" width="14" style="323" customWidth="1"/>
    <col min="13323" max="13323" width="13.33203125" style="323" customWidth="1"/>
    <col min="13324" max="13324" width="14.6640625" style="323" customWidth="1"/>
    <col min="13325" max="13569" width="9.33203125" style="323"/>
    <col min="13570" max="13570" width="6.6640625" style="323" customWidth="1"/>
    <col min="13571" max="13571" width="24.6640625" style="323" customWidth="1"/>
    <col min="13572" max="13572" width="13" style="323" customWidth="1"/>
    <col min="13573" max="13574" width="15.5" style="323" customWidth="1"/>
    <col min="13575" max="13575" width="11.5" style="323" customWidth="1"/>
    <col min="13576" max="13576" width="13" style="323" customWidth="1"/>
    <col min="13577" max="13578" width="14" style="323" customWidth="1"/>
    <col min="13579" max="13579" width="13.33203125" style="323" customWidth="1"/>
    <col min="13580" max="13580" width="14.6640625" style="323" customWidth="1"/>
    <col min="13581" max="13825" width="9.33203125" style="323"/>
    <col min="13826" max="13826" width="6.6640625" style="323" customWidth="1"/>
    <col min="13827" max="13827" width="24.6640625" style="323" customWidth="1"/>
    <col min="13828" max="13828" width="13" style="323" customWidth="1"/>
    <col min="13829" max="13830" width="15.5" style="323" customWidth="1"/>
    <col min="13831" max="13831" width="11.5" style="323" customWidth="1"/>
    <col min="13832" max="13832" width="13" style="323" customWidth="1"/>
    <col min="13833" max="13834" width="14" style="323" customWidth="1"/>
    <col min="13835" max="13835" width="13.33203125" style="323" customWidth="1"/>
    <col min="13836" max="13836" width="14.6640625" style="323" customWidth="1"/>
    <col min="13837" max="14081" width="9.33203125" style="323"/>
    <col min="14082" max="14082" width="6.6640625" style="323" customWidth="1"/>
    <col min="14083" max="14083" width="24.6640625" style="323" customWidth="1"/>
    <col min="14084" max="14084" width="13" style="323" customWidth="1"/>
    <col min="14085" max="14086" width="15.5" style="323" customWidth="1"/>
    <col min="14087" max="14087" width="11.5" style="323" customWidth="1"/>
    <col min="14088" max="14088" width="13" style="323" customWidth="1"/>
    <col min="14089" max="14090" width="14" style="323" customWidth="1"/>
    <col min="14091" max="14091" width="13.33203125" style="323" customWidth="1"/>
    <col min="14092" max="14092" width="14.6640625" style="323" customWidth="1"/>
    <col min="14093" max="14337" width="9.33203125" style="323"/>
    <col min="14338" max="14338" width="6.6640625" style="323" customWidth="1"/>
    <col min="14339" max="14339" width="24.6640625" style="323" customWidth="1"/>
    <col min="14340" max="14340" width="13" style="323" customWidth="1"/>
    <col min="14341" max="14342" width="15.5" style="323" customWidth="1"/>
    <col min="14343" max="14343" width="11.5" style="323" customWidth="1"/>
    <col min="14344" max="14344" width="13" style="323" customWidth="1"/>
    <col min="14345" max="14346" width="14" style="323" customWidth="1"/>
    <col min="14347" max="14347" width="13.33203125" style="323" customWidth="1"/>
    <col min="14348" max="14348" width="14.6640625" style="323" customWidth="1"/>
    <col min="14349" max="14593" width="9.33203125" style="323"/>
    <col min="14594" max="14594" width="6.6640625" style="323" customWidth="1"/>
    <col min="14595" max="14595" width="24.6640625" style="323" customWidth="1"/>
    <col min="14596" max="14596" width="13" style="323" customWidth="1"/>
    <col min="14597" max="14598" width="15.5" style="323" customWidth="1"/>
    <col min="14599" max="14599" width="11.5" style="323" customWidth="1"/>
    <col min="14600" max="14600" width="13" style="323" customWidth="1"/>
    <col min="14601" max="14602" width="14" style="323" customWidth="1"/>
    <col min="14603" max="14603" width="13.33203125" style="323" customWidth="1"/>
    <col min="14604" max="14604" width="14.6640625" style="323" customWidth="1"/>
    <col min="14605" max="14849" width="9.33203125" style="323"/>
    <col min="14850" max="14850" width="6.6640625" style="323" customWidth="1"/>
    <col min="14851" max="14851" width="24.6640625" style="323" customWidth="1"/>
    <col min="14852" max="14852" width="13" style="323" customWidth="1"/>
    <col min="14853" max="14854" width="15.5" style="323" customWidth="1"/>
    <col min="14855" max="14855" width="11.5" style="323" customWidth="1"/>
    <col min="14856" max="14856" width="13" style="323" customWidth="1"/>
    <col min="14857" max="14858" width="14" style="323" customWidth="1"/>
    <col min="14859" max="14859" width="13.33203125" style="323" customWidth="1"/>
    <col min="14860" max="14860" width="14.6640625" style="323" customWidth="1"/>
    <col min="14861" max="15105" width="9.33203125" style="323"/>
    <col min="15106" max="15106" width="6.6640625" style="323" customWidth="1"/>
    <col min="15107" max="15107" width="24.6640625" style="323" customWidth="1"/>
    <col min="15108" max="15108" width="13" style="323" customWidth="1"/>
    <col min="15109" max="15110" width="15.5" style="323" customWidth="1"/>
    <col min="15111" max="15111" width="11.5" style="323" customWidth="1"/>
    <col min="15112" max="15112" width="13" style="323" customWidth="1"/>
    <col min="15113" max="15114" width="14" style="323" customWidth="1"/>
    <col min="15115" max="15115" width="13.33203125" style="323" customWidth="1"/>
    <col min="15116" max="15116" width="14.6640625" style="323" customWidth="1"/>
    <col min="15117" max="15361" width="9.33203125" style="323"/>
    <col min="15362" max="15362" width="6.6640625" style="323" customWidth="1"/>
    <col min="15363" max="15363" width="24.6640625" style="323" customWidth="1"/>
    <col min="15364" max="15364" width="13" style="323" customWidth="1"/>
    <col min="15365" max="15366" width="15.5" style="323" customWidth="1"/>
    <col min="15367" max="15367" width="11.5" style="323" customWidth="1"/>
    <col min="15368" max="15368" width="13" style="323" customWidth="1"/>
    <col min="15369" max="15370" width="14" style="323" customWidth="1"/>
    <col min="15371" max="15371" width="13.33203125" style="323" customWidth="1"/>
    <col min="15372" max="15372" width="14.6640625" style="323" customWidth="1"/>
    <col min="15373" max="15617" width="9.33203125" style="323"/>
    <col min="15618" max="15618" width="6.6640625" style="323" customWidth="1"/>
    <col min="15619" max="15619" width="24.6640625" style="323" customWidth="1"/>
    <col min="15620" max="15620" width="13" style="323" customWidth="1"/>
    <col min="15621" max="15622" width="15.5" style="323" customWidth="1"/>
    <col min="15623" max="15623" width="11.5" style="323" customWidth="1"/>
    <col min="15624" max="15624" width="13" style="323" customWidth="1"/>
    <col min="15625" max="15626" width="14" style="323" customWidth="1"/>
    <col min="15627" max="15627" width="13.33203125" style="323" customWidth="1"/>
    <col min="15628" max="15628" width="14.6640625" style="323" customWidth="1"/>
    <col min="15629" max="15873" width="9.33203125" style="323"/>
    <col min="15874" max="15874" width="6.6640625" style="323" customWidth="1"/>
    <col min="15875" max="15875" width="24.6640625" style="323" customWidth="1"/>
    <col min="15876" max="15876" width="13" style="323" customWidth="1"/>
    <col min="15877" max="15878" width="15.5" style="323" customWidth="1"/>
    <col min="15879" max="15879" width="11.5" style="323" customWidth="1"/>
    <col min="15880" max="15880" width="13" style="323" customWidth="1"/>
    <col min="15881" max="15882" width="14" style="323" customWidth="1"/>
    <col min="15883" max="15883" width="13.33203125" style="323" customWidth="1"/>
    <col min="15884" max="15884" width="14.6640625" style="323" customWidth="1"/>
    <col min="15885" max="16129" width="9.33203125" style="323"/>
    <col min="16130" max="16130" width="6.6640625" style="323" customWidth="1"/>
    <col min="16131" max="16131" width="24.6640625" style="323" customWidth="1"/>
    <col min="16132" max="16132" width="13" style="323" customWidth="1"/>
    <col min="16133" max="16134" width="15.5" style="323" customWidth="1"/>
    <col min="16135" max="16135" width="11.5" style="323" customWidth="1"/>
    <col min="16136" max="16136" width="13" style="323" customWidth="1"/>
    <col min="16137" max="16138" width="14" style="323" customWidth="1"/>
    <col min="16139" max="16139" width="13.33203125" style="323" customWidth="1"/>
    <col min="16140" max="16140" width="14.6640625" style="323" customWidth="1"/>
    <col min="16141" max="16384" width="9.33203125" style="323"/>
  </cols>
  <sheetData>
    <row r="1" spans="1:12" ht="33" customHeight="1" x14ac:dyDescent="0.2">
      <c r="A1" s="1299" t="s">
        <v>532</v>
      </c>
      <c r="B1" s="1300"/>
      <c r="C1" s="1300"/>
      <c r="D1" s="1300"/>
      <c r="E1" s="1300"/>
      <c r="F1" s="1300"/>
      <c r="G1" s="1300"/>
      <c r="H1" s="1300"/>
      <c r="I1" s="1300"/>
      <c r="J1" s="1300"/>
      <c r="K1" s="1300"/>
      <c r="L1" s="1300"/>
    </row>
    <row r="2" spans="1:12" ht="15" x14ac:dyDescent="0.2">
      <c r="A2" s="324"/>
      <c r="B2" s="325"/>
      <c r="C2" s="325"/>
      <c r="D2" s="326"/>
      <c r="E2" s="327"/>
      <c r="F2" s="327"/>
      <c r="G2" s="328"/>
      <c r="H2" s="328"/>
      <c r="I2" s="327"/>
    </row>
    <row r="3" spans="1:12" ht="15" x14ac:dyDescent="0.2">
      <c r="A3" s="324"/>
      <c r="B3" s="329"/>
      <c r="C3" s="329"/>
      <c r="D3" s="330"/>
      <c r="E3" s="326"/>
      <c r="F3" s="326"/>
      <c r="G3" s="326"/>
      <c r="H3" s="326"/>
      <c r="I3" s="326"/>
      <c r="L3" s="366"/>
    </row>
    <row r="4" spans="1:12" s="338" customFormat="1" ht="85.5" customHeight="1" x14ac:dyDescent="0.2">
      <c r="A4" s="332" t="s">
        <v>407</v>
      </c>
      <c r="B4" s="333" t="s">
        <v>458</v>
      </c>
      <c r="C4" s="333" t="s">
        <v>459</v>
      </c>
      <c r="D4" s="333" t="s">
        <v>749</v>
      </c>
      <c r="E4" s="333" t="s">
        <v>460</v>
      </c>
      <c r="F4" s="333" t="s">
        <v>461</v>
      </c>
      <c r="G4" s="334" t="s">
        <v>462</v>
      </c>
      <c r="H4" s="334" t="s">
        <v>427</v>
      </c>
      <c r="I4" s="335" t="s">
        <v>463</v>
      </c>
      <c r="J4" s="336" t="s">
        <v>189</v>
      </c>
      <c r="K4" s="835" t="s">
        <v>750</v>
      </c>
      <c r="L4" s="337" t="s">
        <v>464</v>
      </c>
    </row>
    <row r="5" spans="1:12" ht="57" customHeight="1" x14ac:dyDescent="0.2">
      <c r="A5" s="339" t="s">
        <v>10</v>
      </c>
      <c r="B5" s="340" t="s">
        <v>465</v>
      </c>
      <c r="C5" s="341" t="s">
        <v>466</v>
      </c>
      <c r="D5" s="837"/>
      <c r="E5" s="838"/>
      <c r="F5" s="838">
        <f>'10.sz.mell'!G29</f>
        <v>6620344</v>
      </c>
      <c r="G5" s="839"/>
      <c r="H5" s="839"/>
      <c r="I5" s="838"/>
      <c r="J5" s="840"/>
      <c r="K5" s="841"/>
      <c r="L5" s="879">
        <f>SUM(D5:K5)</f>
        <v>6620344</v>
      </c>
    </row>
    <row r="6" spans="1:12" ht="45.75" customHeight="1" x14ac:dyDescent="0.2">
      <c r="A6" s="342" t="s">
        <v>13</v>
      </c>
      <c r="B6" s="343" t="s">
        <v>467</v>
      </c>
      <c r="C6" s="344" t="s">
        <v>468</v>
      </c>
      <c r="D6" s="842"/>
      <c r="E6" s="843"/>
      <c r="F6" s="843"/>
      <c r="G6" s="844"/>
      <c r="H6" s="844"/>
      <c r="I6" s="843"/>
      <c r="J6" s="380"/>
      <c r="K6" s="845">
        <f>'10.sz.mell'!G37</f>
        <v>273351171</v>
      </c>
      <c r="L6" s="879">
        <f>SUM(D6:K6)</f>
        <v>273351171</v>
      </c>
    </row>
    <row r="7" spans="1:12" s="349" customFormat="1" ht="33" customHeight="1" x14ac:dyDescent="0.25">
      <c r="A7" s="345" t="s">
        <v>16</v>
      </c>
      <c r="B7" s="346" t="s">
        <v>408</v>
      </c>
      <c r="C7" s="347"/>
      <c r="D7" s="348">
        <f>SUM(D5:D6)</f>
        <v>0</v>
      </c>
      <c r="E7" s="348">
        <f t="shared" ref="E7:L7" si="0">SUM(E5:E6)</f>
        <v>0</v>
      </c>
      <c r="F7" s="348">
        <f t="shared" si="0"/>
        <v>6620344</v>
      </c>
      <c r="G7" s="348">
        <f t="shared" si="0"/>
        <v>0</v>
      </c>
      <c r="H7" s="348">
        <f t="shared" si="0"/>
        <v>0</v>
      </c>
      <c r="I7" s="348">
        <f t="shared" si="0"/>
        <v>0</v>
      </c>
      <c r="J7" s="348">
        <f t="shared" si="0"/>
        <v>0</v>
      </c>
      <c r="K7" s="348"/>
      <c r="L7" s="836">
        <f t="shared" si="0"/>
        <v>279971515</v>
      </c>
    </row>
    <row r="8" spans="1:12" ht="21" customHeight="1" x14ac:dyDescent="0.2">
      <c r="A8" s="350"/>
      <c r="B8" s="351"/>
      <c r="C8" s="351"/>
      <c r="D8" s="352"/>
      <c r="E8" s="353"/>
      <c r="F8" s="352"/>
      <c r="G8" s="352"/>
      <c r="H8" s="352"/>
      <c r="I8" s="354"/>
    </row>
    <row r="9" spans="1:12" ht="42" customHeight="1" x14ac:dyDescent="0.2">
      <c r="A9" s="350"/>
      <c r="B9" s="355"/>
      <c r="C9" s="356"/>
      <c r="D9" s="357"/>
      <c r="E9" s="353"/>
      <c r="F9" s="353"/>
      <c r="G9" s="352"/>
      <c r="H9" s="352"/>
      <c r="I9" s="352"/>
    </row>
    <row r="10" spans="1:12" ht="42" customHeight="1" x14ac:dyDescent="0.2">
      <c r="A10" s="358"/>
      <c r="B10" s="359"/>
      <c r="C10" s="360"/>
      <c r="D10" s="361"/>
      <c r="E10" s="327"/>
      <c r="F10" s="327"/>
      <c r="G10" s="328"/>
      <c r="H10" s="328"/>
      <c r="I10" s="328"/>
    </row>
    <row r="11" spans="1:12" ht="15" x14ac:dyDescent="0.2">
      <c r="A11" s="324"/>
      <c r="B11" s="325"/>
      <c r="C11" s="325"/>
      <c r="D11" s="326"/>
      <c r="E11" s="326"/>
      <c r="F11" s="326"/>
      <c r="G11" s="326"/>
      <c r="H11" s="326"/>
      <c r="I11" s="326"/>
    </row>
    <row r="12" spans="1:12" s="363" customFormat="1" ht="15" x14ac:dyDescent="0.2">
      <c r="A12" s="324"/>
      <c r="B12" s="325"/>
      <c r="C12" s="325"/>
      <c r="D12" s="326"/>
      <c r="E12" s="327"/>
      <c r="F12" s="362"/>
      <c r="G12" s="362"/>
      <c r="H12" s="362"/>
      <c r="I12" s="362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10.1. melléklet a 2/2017.(III.01.)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5"/>
  <sheetViews>
    <sheetView view="pageLayout" topLeftCell="C1" zoomScaleNormal="100" workbookViewId="0">
      <selection activeCell="Q7" sqref="Q7"/>
    </sheetView>
  </sheetViews>
  <sheetFormatPr defaultRowHeight="12.75" x14ac:dyDescent="0.2"/>
  <cols>
    <col min="1" max="1" width="5.83203125" style="364" customWidth="1"/>
    <col min="2" max="2" width="22.33203125" style="323" customWidth="1"/>
    <col min="3" max="3" width="13" style="323" customWidth="1"/>
    <col min="4" max="4" width="13.1640625" style="365" customWidth="1"/>
    <col min="5" max="5" width="15.5" style="365" customWidth="1"/>
    <col min="6" max="6" width="11.1640625" style="365" customWidth="1"/>
    <col min="7" max="7" width="13.33203125" style="365" customWidth="1"/>
    <col min="8" max="9" width="14" style="365" customWidth="1"/>
    <col min="10" max="10" width="13.33203125" style="323" customWidth="1"/>
    <col min="11" max="11" width="12.33203125" style="323" customWidth="1"/>
    <col min="12" max="12" width="14.33203125" style="323" customWidth="1"/>
    <col min="13" max="13" width="15.1640625" style="323" customWidth="1"/>
    <col min="14" max="256" width="9.33203125" style="323"/>
    <col min="257" max="257" width="5.83203125" style="323" customWidth="1"/>
    <col min="258" max="258" width="22.33203125" style="323" customWidth="1"/>
    <col min="259" max="259" width="13" style="323" customWidth="1"/>
    <col min="260" max="260" width="11" style="323" customWidth="1"/>
    <col min="261" max="261" width="15.5" style="323" customWidth="1"/>
    <col min="262" max="262" width="11.1640625" style="323" customWidth="1"/>
    <col min="263" max="263" width="13.33203125" style="323" customWidth="1"/>
    <col min="264" max="265" width="14" style="323" customWidth="1"/>
    <col min="266" max="266" width="13.33203125" style="323" customWidth="1"/>
    <col min="267" max="267" width="12.33203125" style="323" customWidth="1"/>
    <col min="268" max="268" width="14.33203125" style="323" customWidth="1"/>
    <col min="269" max="269" width="15.1640625" style="323" customWidth="1"/>
    <col min="270" max="512" width="9.33203125" style="323"/>
    <col min="513" max="513" width="5.83203125" style="323" customWidth="1"/>
    <col min="514" max="514" width="22.33203125" style="323" customWidth="1"/>
    <col min="515" max="515" width="13" style="323" customWidth="1"/>
    <col min="516" max="516" width="11" style="323" customWidth="1"/>
    <col min="517" max="517" width="15.5" style="323" customWidth="1"/>
    <col min="518" max="518" width="11.1640625" style="323" customWidth="1"/>
    <col min="519" max="519" width="13.33203125" style="323" customWidth="1"/>
    <col min="520" max="521" width="14" style="323" customWidth="1"/>
    <col min="522" max="522" width="13.33203125" style="323" customWidth="1"/>
    <col min="523" max="523" width="12.33203125" style="323" customWidth="1"/>
    <col min="524" max="524" width="14.33203125" style="323" customWidth="1"/>
    <col min="525" max="525" width="15.1640625" style="323" customWidth="1"/>
    <col min="526" max="768" width="9.33203125" style="323"/>
    <col min="769" max="769" width="5.83203125" style="323" customWidth="1"/>
    <col min="770" max="770" width="22.33203125" style="323" customWidth="1"/>
    <col min="771" max="771" width="13" style="323" customWidth="1"/>
    <col min="772" max="772" width="11" style="323" customWidth="1"/>
    <col min="773" max="773" width="15.5" style="323" customWidth="1"/>
    <col min="774" max="774" width="11.1640625" style="323" customWidth="1"/>
    <col min="775" max="775" width="13.33203125" style="323" customWidth="1"/>
    <col min="776" max="777" width="14" style="323" customWidth="1"/>
    <col min="778" max="778" width="13.33203125" style="323" customWidth="1"/>
    <col min="779" max="779" width="12.33203125" style="323" customWidth="1"/>
    <col min="780" max="780" width="14.33203125" style="323" customWidth="1"/>
    <col min="781" max="781" width="15.1640625" style="323" customWidth="1"/>
    <col min="782" max="1024" width="9.33203125" style="323"/>
    <col min="1025" max="1025" width="5.83203125" style="323" customWidth="1"/>
    <col min="1026" max="1026" width="22.33203125" style="323" customWidth="1"/>
    <col min="1027" max="1027" width="13" style="323" customWidth="1"/>
    <col min="1028" max="1028" width="11" style="323" customWidth="1"/>
    <col min="1029" max="1029" width="15.5" style="323" customWidth="1"/>
    <col min="1030" max="1030" width="11.1640625" style="323" customWidth="1"/>
    <col min="1031" max="1031" width="13.33203125" style="323" customWidth="1"/>
    <col min="1032" max="1033" width="14" style="323" customWidth="1"/>
    <col min="1034" max="1034" width="13.33203125" style="323" customWidth="1"/>
    <col min="1035" max="1035" width="12.33203125" style="323" customWidth="1"/>
    <col min="1036" max="1036" width="14.33203125" style="323" customWidth="1"/>
    <col min="1037" max="1037" width="15.1640625" style="323" customWidth="1"/>
    <col min="1038" max="1280" width="9.33203125" style="323"/>
    <col min="1281" max="1281" width="5.83203125" style="323" customWidth="1"/>
    <col min="1282" max="1282" width="22.33203125" style="323" customWidth="1"/>
    <col min="1283" max="1283" width="13" style="323" customWidth="1"/>
    <col min="1284" max="1284" width="11" style="323" customWidth="1"/>
    <col min="1285" max="1285" width="15.5" style="323" customWidth="1"/>
    <col min="1286" max="1286" width="11.1640625" style="323" customWidth="1"/>
    <col min="1287" max="1287" width="13.33203125" style="323" customWidth="1"/>
    <col min="1288" max="1289" width="14" style="323" customWidth="1"/>
    <col min="1290" max="1290" width="13.33203125" style="323" customWidth="1"/>
    <col min="1291" max="1291" width="12.33203125" style="323" customWidth="1"/>
    <col min="1292" max="1292" width="14.33203125" style="323" customWidth="1"/>
    <col min="1293" max="1293" width="15.1640625" style="323" customWidth="1"/>
    <col min="1294" max="1536" width="9.33203125" style="323"/>
    <col min="1537" max="1537" width="5.83203125" style="323" customWidth="1"/>
    <col min="1538" max="1538" width="22.33203125" style="323" customWidth="1"/>
    <col min="1539" max="1539" width="13" style="323" customWidth="1"/>
    <col min="1540" max="1540" width="11" style="323" customWidth="1"/>
    <col min="1541" max="1541" width="15.5" style="323" customWidth="1"/>
    <col min="1542" max="1542" width="11.1640625" style="323" customWidth="1"/>
    <col min="1543" max="1543" width="13.33203125" style="323" customWidth="1"/>
    <col min="1544" max="1545" width="14" style="323" customWidth="1"/>
    <col min="1546" max="1546" width="13.33203125" style="323" customWidth="1"/>
    <col min="1547" max="1547" width="12.33203125" style="323" customWidth="1"/>
    <col min="1548" max="1548" width="14.33203125" style="323" customWidth="1"/>
    <col min="1549" max="1549" width="15.1640625" style="323" customWidth="1"/>
    <col min="1550" max="1792" width="9.33203125" style="323"/>
    <col min="1793" max="1793" width="5.83203125" style="323" customWidth="1"/>
    <col min="1794" max="1794" width="22.33203125" style="323" customWidth="1"/>
    <col min="1795" max="1795" width="13" style="323" customWidth="1"/>
    <col min="1796" max="1796" width="11" style="323" customWidth="1"/>
    <col min="1797" max="1797" width="15.5" style="323" customWidth="1"/>
    <col min="1798" max="1798" width="11.1640625" style="323" customWidth="1"/>
    <col min="1799" max="1799" width="13.33203125" style="323" customWidth="1"/>
    <col min="1800" max="1801" width="14" style="323" customWidth="1"/>
    <col min="1802" max="1802" width="13.33203125" style="323" customWidth="1"/>
    <col min="1803" max="1803" width="12.33203125" style="323" customWidth="1"/>
    <col min="1804" max="1804" width="14.33203125" style="323" customWidth="1"/>
    <col min="1805" max="1805" width="15.1640625" style="323" customWidth="1"/>
    <col min="1806" max="2048" width="9.33203125" style="323"/>
    <col min="2049" max="2049" width="5.83203125" style="323" customWidth="1"/>
    <col min="2050" max="2050" width="22.33203125" style="323" customWidth="1"/>
    <col min="2051" max="2051" width="13" style="323" customWidth="1"/>
    <col min="2052" max="2052" width="11" style="323" customWidth="1"/>
    <col min="2053" max="2053" width="15.5" style="323" customWidth="1"/>
    <col min="2054" max="2054" width="11.1640625" style="323" customWidth="1"/>
    <col min="2055" max="2055" width="13.33203125" style="323" customWidth="1"/>
    <col min="2056" max="2057" width="14" style="323" customWidth="1"/>
    <col min="2058" max="2058" width="13.33203125" style="323" customWidth="1"/>
    <col min="2059" max="2059" width="12.33203125" style="323" customWidth="1"/>
    <col min="2060" max="2060" width="14.33203125" style="323" customWidth="1"/>
    <col min="2061" max="2061" width="15.1640625" style="323" customWidth="1"/>
    <col min="2062" max="2304" width="9.33203125" style="323"/>
    <col min="2305" max="2305" width="5.83203125" style="323" customWidth="1"/>
    <col min="2306" max="2306" width="22.33203125" style="323" customWidth="1"/>
    <col min="2307" max="2307" width="13" style="323" customWidth="1"/>
    <col min="2308" max="2308" width="11" style="323" customWidth="1"/>
    <col min="2309" max="2309" width="15.5" style="323" customWidth="1"/>
    <col min="2310" max="2310" width="11.1640625" style="323" customWidth="1"/>
    <col min="2311" max="2311" width="13.33203125" style="323" customWidth="1"/>
    <col min="2312" max="2313" width="14" style="323" customWidth="1"/>
    <col min="2314" max="2314" width="13.33203125" style="323" customWidth="1"/>
    <col min="2315" max="2315" width="12.33203125" style="323" customWidth="1"/>
    <col min="2316" max="2316" width="14.33203125" style="323" customWidth="1"/>
    <col min="2317" max="2317" width="15.1640625" style="323" customWidth="1"/>
    <col min="2318" max="2560" width="9.33203125" style="323"/>
    <col min="2561" max="2561" width="5.83203125" style="323" customWidth="1"/>
    <col min="2562" max="2562" width="22.33203125" style="323" customWidth="1"/>
    <col min="2563" max="2563" width="13" style="323" customWidth="1"/>
    <col min="2564" max="2564" width="11" style="323" customWidth="1"/>
    <col min="2565" max="2565" width="15.5" style="323" customWidth="1"/>
    <col min="2566" max="2566" width="11.1640625" style="323" customWidth="1"/>
    <col min="2567" max="2567" width="13.33203125" style="323" customWidth="1"/>
    <col min="2568" max="2569" width="14" style="323" customWidth="1"/>
    <col min="2570" max="2570" width="13.33203125" style="323" customWidth="1"/>
    <col min="2571" max="2571" width="12.33203125" style="323" customWidth="1"/>
    <col min="2572" max="2572" width="14.33203125" style="323" customWidth="1"/>
    <col min="2573" max="2573" width="15.1640625" style="323" customWidth="1"/>
    <col min="2574" max="2816" width="9.33203125" style="323"/>
    <col min="2817" max="2817" width="5.83203125" style="323" customWidth="1"/>
    <col min="2818" max="2818" width="22.33203125" style="323" customWidth="1"/>
    <col min="2819" max="2819" width="13" style="323" customWidth="1"/>
    <col min="2820" max="2820" width="11" style="323" customWidth="1"/>
    <col min="2821" max="2821" width="15.5" style="323" customWidth="1"/>
    <col min="2822" max="2822" width="11.1640625" style="323" customWidth="1"/>
    <col min="2823" max="2823" width="13.33203125" style="323" customWidth="1"/>
    <col min="2824" max="2825" width="14" style="323" customWidth="1"/>
    <col min="2826" max="2826" width="13.33203125" style="323" customWidth="1"/>
    <col min="2827" max="2827" width="12.33203125" style="323" customWidth="1"/>
    <col min="2828" max="2828" width="14.33203125" style="323" customWidth="1"/>
    <col min="2829" max="2829" width="15.1640625" style="323" customWidth="1"/>
    <col min="2830" max="3072" width="9.33203125" style="323"/>
    <col min="3073" max="3073" width="5.83203125" style="323" customWidth="1"/>
    <col min="3074" max="3074" width="22.33203125" style="323" customWidth="1"/>
    <col min="3075" max="3075" width="13" style="323" customWidth="1"/>
    <col min="3076" max="3076" width="11" style="323" customWidth="1"/>
    <col min="3077" max="3077" width="15.5" style="323" customWidth="1"/>
    <col min="3078" max="3078" width="11.1640625" style="323" customWidth="1"/>
    <col min="3079" max="3079" width="13.33203125" style="323" customWidth="1"/>
    <col min="3080" max="3081" width="14" style="323" customWidth="1"/>
    <col min="3082" max="3082" width="13.33203125" style="323" customWidth="1"/>
    <col min="3083" max="3083" width="12.33203125" style="323" customWidth="1"/>
    <col min="3084" max="3084" width="14.33203125" style="323" customWidth="1"/>
    <col min="3085" max="3085" width="15.1640625" style="323" customWidth="1"/>
    <col min="3086" max="3328" width="9.33203125" style="323"/>
    <col min="3329" max="3329" width="5.83203125" style="323" customWidth="1"/>
    <col min="3330" max="3330" width="22.33203125" style="323" customWidth="1"/>
    <col min="3331" max="3331" width="13" style="323" customWidth="1"/>
    <col min="3332" max="3332" width="11" style="323" customWidth="1"/>
    <col min="3333" max="3333" width="15.5" style="323" customWidth="1"/>
    <col min="3334" max="3334" width="11.1640625" style="323" customWidth="1"/>
    <col min="3335" max="3335" width="13.33203125" style="323" customWidth="1"/>
    <col min="3336" max="3337" width="14" style="323" customWidth="1"/>
    <col min="3338" max="3338" width="13.33203125" style="323" customWidth="1"/>
    <col min="3339" max="3339" width="12.33203125" style="323" customWidth="1"/>
    <col min="3340" max="3340" width="14.33203125" style="323" customWidth="1"/>
    <col min="3341" max="3341" width="15.1640625" style="323" customWidth="1"/>
    <col min="3342" max="3584" width="9.33203125" style="323"/>
    <col min="3585" max="3585" width="5.83203125" style="323" customWidth="1"/>
    <col min="3586" max="3586" width="22.33203125" style="323" customWidth="1"/>
    <col min="3587" max="3587" width="13" style="323" customWidth="1"/>
    <col min="3588" max="3588" width="11" style="323" customWidth="1"/>
    <col min="3589" max="3589" width="15.5" style="323" customWidth="1"/>
    <col min="3590" max="3590" width="11.1640625" style="323" customWidth="1"/>
    <col min="3591" max="3591" width="13.33203125" style="323" customWidth="1"/>
    <col min="3592" max="3593" width="14" style="323" customWidth="1"/>
    <col min="3594" max="3594" width="13.33203125" style="323" customWidth="1"/>
    <col min="3595" max="3595" width="12.33203125" style="323" customWidth="1"/>
    <col min="3596" max="3596" width="14.33203125" style="323" customWidth="1"/>
    <col min="3597" max="3597" width="15.1640625" style="323" customWidth="1"/>
    <col min="3598" max="3840" width="9.33203125" style="323"/>
    <col min="3841" max="3841" width="5.83203125" style="323" customWidth="1"/>
    <col min="3842" max="3842" width="22.33203125" style="323" customWidth="1"/>
    <col min="3843" max="3843" width="13" style="323" customWidth="1"/>
    <col min="3844" max="3844" width="11" style="323" customWidth="1"/>
    <col min="3845" max="3845" width="15.5" style="323" customWidth="1"/>
    <col min="3846" max="3846" width="11.1640625" style="323" customWidth="1"/>
    <col min="3847" max="3847" width="13.33203125" style="323" customWidth="1"/>
    <col min="3848" max="3849" width="14" style="323" customWidth="1"/>
    <col min="3850" max="3850" width="13.33203125" style="323" customWidth="1"/>
    <col min="3851" max="3851" width="12.33203125" style="323" customWidth="1"/>
    <col min="3852" max="3852" width="14.33203125" style="323" customWidth="1"/>
    <col min="3853" max="3853" width="15.1640625" style="323" customWidth="1"/>
    <col min="3854" max="4096" width="9.33203125" style="323"/>
    <col min="4097" max="4097" width="5.83203125" style="323" customWidth="1"/>
    <col min="4098" max="4098" width="22.33203125" style="323" customWidth="1"/>
    <col min="4099" max="4099" width="13" style="323" customWidth="1"/>
    <col min="4100" max="4100" width="11" style="323" customWidth="1"/>
    <col min="4101" max="4101" width="15.5" style="323" customWidth="1"/>
    <col min="4102" max="4102" width="11.1640625" style="323" customWidth="1"/>
    <col min="4103" max="4103" width="13.33203125" style="323" customWidth="1"/>
    <col min="4104" max="4105" width="14" style="323" customWidth="1"/>
    <col min="4106" max="4106" width="13.33203125" style="323" customWidth="1"/>
    <col min="4107" max="4107" width="12.33203125" style="323" customWidth="1"/>
    <col min="4108" max="4108" width="14.33203125" style="323" customWidth="1"/>
    <col min="4109" max="4109" width="15.1640625" style="323" customWidth="1"/>
    <col min="4110" max="4352" width="9.33203125" style="323"/>
    <col min="4353" max="4353" width="5.83203125" style="323" customWidth="1"/>
    <col min="4354" max="4354" width="22.33203125" style="323" customWidth="1"/>
    <col min="4355" max="4355" width="13" style="323" customWidth="1"/>
    <col min="4356" max="4356" width="11" style="323" customWidth="1"/>
    <col min="4357" max="4357" width="15.5" style="323" customWidth="1"/>
    <col min="4358" max="4358" width="11.1640625" style="323" customWidth="1"/>
    <col min="4359" max="4359" width="13.33203125" style="323" customWidth="1"/>
    <col min="4360" max="4361" width="14" style="323" customWidth="1"/>
    <col min="4362" max="4362" width="13.33203125" style="323" customWidth="1"/>
    <col min="4363" max="4363" width="12.33203125" style="323" customWidth="1"/>
    <col min="4364" max="4364" width="14.33203125" style="323" customWidth="1"/>
    <col min="4365" max="4365" width="15.1640625" style="323" customWidth="1"/>
    <col min="4366" max="4608" width="9.33203125" style="323"/>
    <col min="4609" max="4609" width="5.83203125" style="323" customWidth="1"/>
    <col min="4610" max="4610" width="22.33203125" style="323" customWidth="1"/>
    <col min="4611" max="4611" width="13" style="323" customWidth="1"/>
    <col min="4612" max="4612" width="11" style="323" customWidth="1"/>
    <col min="4613" max="4613" width="15.5" style="323" customWidth="1"/>
    <col min="4614" max="4614" width="11.1640625" style="323" customWidth="1"/>
    <col min="4615" max="4615" width="13.33203125" style="323" customWidth="1"/>
    <col min="4616" max="4617" width="14" style="323" customWidth="1"/>
    <col min="4618" max="4618" width="13.33203125" style="323" customWidth="1"/>
    <col min="4619" max="4619" width="12.33203125" style="323" customWidth="1"/>
    <col min="4620" max="4620" width="14.33203125" style="323" customWidth="1"/>
    <col min="4621" max="4621" width="15.1640625" style="323" customWidth="1"/>
    <col min="4622" max="4864" width="9.33203125" style="323"/>
    <col min="4865" max="4865" width="5.83203125" style="323" customWidth="1"/>
    <col min="4866" max="4866" width="22.33203125" style="323" customWidth="1"/>
    <col min="4867" max="4867" width="13" style="323" customWidth="1"/>
    <col min="4868" max="4868" width="11" style="323" customWidth="1"/>
    <col min="4869" max="4869" width="15.5" style="323" customWidth="1"/>
    <col min="4870" max="4870" width="11.1640625" style="323" customWidth="1"/>
    <col min="4871" max="4871" width="13.33203125" style="323" customWidth="1"/>
    <col min="4872" max="4873" width="14" style="323" customWidth="1"/>
    <col min="4874" max="4874" width="13.33203125" style="323" customWidth="1"/>
    <col min="4875" max="4875" width="12.33203125" style="323" customWidth="1"/>
    <col min="4876" max="4876" width="14.33203125" style="323" customWidth="1"/>
    <col min="4877" max="4877" width="15.1640625" style="323" customWidth="1"/>
    <col min="4878" max="5120" width="9.33203125" style="323"/>
    <col min="5121" max="5121" width="5.83203125" style="323" customWidth="1"/>
    <col min="5122" max="5122" width="22.33203125" style="323" customWidth="1"/>
    <col min="5123" max="5123" width="13" style="323" customWidth="1"/>
    <col min="5124" max="5124" width="11" style="323" customWidth="1"/>
    <col min="5125" max="5125" width="15.5" style="323" customWidth="1"/>
    <col min="5126" max="5126" width="11.1640625" style="323" customWidth="1"/>
    <col min="5127" max="5127" width="13.33203125" style="323" customWidth="1"/>
    <col min="5128" max="5129" width="14" style="323" customWidth="1"/>
    <col min="5130" max="5130" width="13.33203125" style="323" customWidth="1"/>
    <col min="5131" max="5131" width="12.33203125" style="323" customWidth="1"/>
    <col min="5132" max="5132" width="14.33203125" style="323" customWidth="1"/>
    <col min="5133" max="5133" width="15.1640625" style="323" customWidth="1"/>
    <col min="5134" max="5376" width="9.33203125" style="323"/>
    <col min="5377" max="5377" width="5.83203125" style="323" customWidth="1"/>
    <col min="5378" max="5378" width="22.33203125" style="323" customWidth="1"/>
    <col min="5379" max="5379" width="13" style="323" customWidth="1"/>
    <col min="5380" max="5380" width="11" style="323" customWidth="1"/>
    <col min="5381" max="5381" width="15.5" style="323" customWidth="1"/>
    <col min="5382" max="5382" width="11.1640625" style="323" customWidth="1"/>
    <col min="5383" max="5383" width="13.33203125" style="323" customWidth="1"/>
    <col min="5384" max="5385" width="14" style="323" customWidth="1"/>
    <col min="5386" max="5386" width="13.33203125" style="323" customWidth="1"/>
    <col min="5387" max="5387" width="12.33203125" style="323" customWidth="1"/>
    <col min="5388" max="5388" width="14.33203125" style="323" customWidth="1"/>
    <col min="5389" max="5389" width="15.1640625" style="323" customWidth="1"/>
    <col min="5390" max="5632" width="9.33203125" style="323"/>
    <col min="5633" max="5633" width="5.83203125" style="323" customWidth="1"/>
    <col min="5634" max="5634" width="22.33203125" style="323" customWidth="1"/>
    <col min="5635" max="5635" width="13" style="323" customWidth="1"/>
    <col min="5636" max="5636" width="11" style="323" customWidth="1"/>
    <col min="5637" max="5637" width="15.5" style="323" customWidth="1"/>
    <col min="5638" max="5638" width="11.1640625" style="323" customWidth="1"/>
    <col min="5639" max="5639" width="13.33203125" style="323" customWidth="1"/>
    <col min="5640" max="5641" width="14" style="323" customWidth="1"/>
    <col min="5642" max="5642" width="13.33203125" style="323" customWidth="1"/>
    <col min="5643" max="5643" width="12.33203125" style="323" customWidth="1"/>
    <col min="5644" max="5644" width="14.33203125" style="323" customWidth="1"/>
    <col min="5645" max="5645" width="15.1640625" style="323" customWidth="1"/>
    <col min="5646" max="5888" width="9.33203125" style="323"/>
    <col min="5889" max="5889" width="5.83203125" style="323" customWidth="1"/>
    <col min="5890" max="5890" width="22.33203125" style="323" customWidth="1"/>
    <col min="5891" max="5891" width="13" style="323" customWidth="1"/>
    <col min="5892" max="5892" width="11" style="323" customWidth="1"/>
    <col min="5893" max="5893" width="15.5" style="323" customWidth="1"/>
    <col min="5894" max="5894" width="11.1640625" style="323" customWidth="1"/>
    <col min="5895" max="5895" width="13.33203125" style="323" customWidth="1"/>
    <col min="5896" max="5897" width="14" style="323" customWidth="1"/>
    <col min="5898" max="5898" width="13.33203125" style="323" customWidth="1"/>
    <col min="5899" max="5899" width="12.33203125" style="323" customWidth="1"/>
    <col min="5900" max="5900" width="14.33203125" style="323" customWidth="1"/>
    <col min="5901" max="5901" width="15.1640625" style="323" customWidth="1"/>
    <col min="5902" max="6144" width="9.33203125" style="323"/>
    <col min="6145" max="6145" width="5.83203125" style="323" customWidth="1"/>
    <col min="6146" max="6146" width="22.33203125" style="323" customWidth="1"/>
    <col min="6147" max="6147" width="13" style="323" customWidth="1"/>
    <col min="6148" max="6148" width="11" style="323" customWidth="1"/>
    <col min="6149" max="6149" width="15.5" style="323" customWidth="1"/>
    <col min="6150" max="6150" width="11.1640625" style="323" customWidth="1"/>
    <col min="6151" max="6151" width="13.33203125" style="323" customWidth="1"/>
    <col min="6152" max="6153" width="14" style="323" customWidth="1"/>
    <col min="6154" max="6154" width="13.33203125" style="323" customWidth="1"/>
    <col min="6155" max="6155" width="12.33203125" style="323" customWidth="1"/>
    <col min="6156" max="6156" width="14.33203125" style="323" customWidth="1"/>
    <col min="6157" max="6157" width="15.1640625" style="323" customWidth="1"/>
    <col min="6158" max="6400" width="9.33203125" style="323"/>
    <col min="6401" max="6401" width="5.83203125" style="323" customWidth="1"/>
    <col min="6402" max="6402" width="22.33203125" style="323" customWidth="1"/>
    <col min="6403" max="6403" width="13" style="323" customWidth="1"/>
    <col min="6404" max="6404" width="11" style="323" customWidth="1"/>
    <col min="6405" max="6405" width="15.5" style="323" customWidth="1"/>
    <col min="6406" max="6406" width="11.1640625" style="323" customWidth="1"/>
    <col min="6407" max="6407" width="13.33203125" style="323" customWidth="1"/>
    <col min="6408" max="6409" width="14" style="323" customWidth="1"/>
    <col min="6410" max="6410" width="13.33203125" style="323" customWidth="1"/>
    <col min="6411" max="6411" width="12.33203125" style="323" customWidth="1"/>
    <col min="6412" max="6412" width="14.33203125" style="323" customWidth="1"/>
    <col min="6413" max="6413" width="15.1640625" style="323" customWidth="1"/>
    <col min="6414" max="6656" width="9.33203125" style="323"/>
    <col min="6657" max="6657" width="5.83203125" style="323" customWidth="1"/>
    <col min="6658" max="6658" width="22.33203125" style="323" customWidth="1"/>
    <col min="6659" max="6659" width="13" style="323" customWidth="1"/>
    <col min="6660" max="6660" width="11" style="323" customWidth="1"/>
    <col min="6661" max="6661" width="15.5" style="323" customWidth="1"/>
    <col min="6662" max="6662" width="11.1640625" style="323" customWidth="1"/>
    <col min="6663" max="6663" width="13.33203125" style="323" customWidth="1"/>
    <col min="6664" max="6665" width="14" style="323" customWidth="1"/>
    <col min="6666" max="6666" width="13.33203125" style="323" customWidth="1"/>
    <col min="6667" max="6667" width="12.33203125" style="323" customWidth="1"/>
    <col min="6668" max="6668" width="14.33203125" style="323" customWidth="1"/>
    <col min="6669" max="6669" width="15.1640625" style="323" customWidth="1"/>
    <col min="6670" max="6912" width="9.33203125" style="323"/>
    <col min="6913" max="6913" width="5.83203125" style="323" customWidth="1"/>
    <col min="6914" max="6914" width="22.33203125" style="323" customWidth="1"/>
    <col min="6915" max="6915" width="13" style="323" customWidth="1"/>
    <col min="6916" max="6916" width="11" style="323" customWidth="1"/>
    <col min="6917" max="6917" width="15.5" style="323" customWidth="1"/>
    <col min="6918" max="6918" width="11.1640625" style="323" customWidth="1"/>
    <col min="6919" max="6919" width="13.33203125" style="323" customWidth="1"/>
    <col min="6920" max="6921" width="14" style="323" customWidth="1"/>
    <col min="6922" max="6922" width="13.33203125" style="323" customWidth="1"/>
    <col min="6923" max="6923" width="12.33203125" style="323" customWidth="1"/>
    <col min="6924" max="6924" width="14.33203125" style="323" customWidth="1"/>
    <col min="6925" max="6925" width="15.1640625" style="323" customWidth="1"/>
    <col min="6926" max="7168" width="9.33203125" style="323"/>
    <col min="7169" max="7169" width="5.83203125" style="323" customWidth="1"/>
    <col min="7170" max="7170" width="22.33203125" style="323" customWidth="1"/>
    <col min="7171" max="7171" width="13" style="323" customWidth="1"/>
    <col min="7172" max="7172" width="11" style="323" customWidth="1"/>
    <col min="7173" max="7173" width="15.5" style="323" customWidth="1"/>
    <col min="7174" max="7174" width="11.1640625" style="323" customWidth="1"/>
    <col min="7175" max="7175" width="13.33203125" style="323" customWidth="1"/>
    <col min="7176" max="7177" width="14" style="323" customWidth="1"/>
    <col min="7178" max="7178" width="13.33203125" style="323" customWidth="1"/>
    <col min="7179" max="7179" width="12.33203125" style="323" customWidth="1"/>
    <col min="7180" max="7180" width="14.33203125" style="323" customWidth="1"/>
    <col min="7181" max="7181" width="15.1640625" style="323" customWidth="1"/>
    <col min="7182" max="7424" width="9.33203125" style="323"/>
    <col min="7425" max="7425" width="5.83203125" style="323" customWidth="1"/>
    <col min="7426" max="7426" width="22.33203125" style="323" customWidth="1"/>
    <col min="7427" max="7427" width="13" style="323" customWidth="1"/>
    <col min="7428" max="7428" width="11" style="323" customWidth="1"/>
    <col min="7429" max="7429" width="15.5" style="323" customWidth="1"/>
    <col min="7430" max="7430" width="11.1640625" style="323" customWidth="1"/>
    <col min="7431" max="7431" width="13.33203125" style="323" customWidth="1"/>
    <col min="7432" max="7433" width="14" style="323" customWidth="1"/>
    <col min="7434" max="7434" width="13.33203125" style="323" customWidth="1"/>
    <col min="7435" max="7435" width="12.33203125" style="323" customWidth="1"/>
    <col min="7436" max="7436" width="14.33203125" style="323" customWidth="1"/>
    <col min="7437" max="7437" width="15.1640625" style="323" customWidth="1"/>
    <col min="7438" max="7680" width="9.33203125" style="323"/>
    <col min="7681" max="7681" width="5.83203125" style="323" customWidth="1"/>
    <col min="7682" max="7682" width="22.33203125" style="323" customWidth="1"/>
    <col min="7683" max="7683" width="13" style="323" customWidth="1"/>
    <col min="7684" max="7684" width="11" style="323" customWidth="1"/>
    <col min="7685" max="7685" width="15.5" style="323" customWidth="1"/>
    <col min="7686" max="7686" width="11.1640625" style="323" customWidth="1"/>
    <col min="7687" max="7687" width="13.33203125" style="323" customWidth="1"/>
    <col min="7688" max="7689" width="14" style="323" customWidth="1"/>
    <col min="7690" max="7690" width="13.33203125" style="323" customWidth="1"/>
    <col min="7691" max="7691" width="12.33203125" style="323" customWidth="1"/>
    <col min="7692" max="7692" width="14.33203125" style="323" customWidth="1"/>
    <col min="7693" max="7693" width="15.1640625" style="323" customWidth="1"/>
    <col min="7694" max="7936" width="9.33203125" style="323"/>
    <col min="7937" max="7937" width="5.83203125" style="323" customWidth="1"/>
    <col min="7938" max="7938" width="22.33203125" style="323" customWidth="1"/>
    <col min="7939" max="7939" width="13" style="323" customWidth="1"/>
    <col min="7940" max="7940" width="11" style="323" customWidth="1"/>
    <col min="7941" max="7941" width="15.5" style="323" customWidth="1"/>
    <col min="7942" max="7942" width="11.1640625" style="323" customWidth="1"/>
    <col min="7943" max="7943" width="13.33203125" style="323" customWidth="1"/>
    <col min="7944" max="7945" width="14" style="323" customWidth="1"/>
    <col min="7946" max="7946" width="13.33203125" style="323" customWidth="1"/>
    <col min="7947" max="7947" width="12.33203125" style="323" customWidth="1"/>
    <col min="7948" max="7948" width="14.33203125" style="323" customWidth="1"/>
    <col min="7949" max="7949" width="15.1640625" style="323" customWidth="1"/>
    <col min="7950" max="8192" width="9.33203125" style="323"/>
    <col min="8193" max="8193" width="5.83203125" style="323" customWidth="1"/>
    <col min="8194" max="8194" width="22.33203125" style="323" customWidth="1"/>
    <col min="8195" max="8195" width="13" style="323" customWidth="1"/>
    <col min="8196" max="8196" width="11" style="323" customWidth="1"/>
    <col min="8197" max="8197" width="15.5" style="323" customWidth="1"/>
    <col min="8198" max="8198" width="11.1640625" style="323" customWidth="1"/>
    <col min="8199" max="8199" width="13.33203125" style="323" customWidth="1"/>
    <col min="8200" max="8201" width="14" style="323" customWidth="1"/>
    <col min="8202" max="8202" width="13.33203125" style="323" customWidth="1"/>
    <col min="8203" max="8203" width="12.33203125" style="323" customWidth="1"/>
    <col min="8204" max="8204" width="14.33203125" style="323" customWidth="1"/>
    <col min="8205" max="8205" width="15.1640625" style="323" customWidth="1"/>
    <col min="8206" max="8448" width="9.33203125" style="323"/>
    <col min="8449" max="8449" width="5.83203125" style="323" customWidth="1"/>
    <col min="8450" max="8450" width="22.33203125" style="323" customWidth="1"/>
    <col min="8451" max="8451" width="13" style="323" customWidth="1"/>
    <col min="8452" max="8452" width="11" style="323" customWidth="1"/>
    <col min="8453" max="8453" width="15.5" style="323" customWidth="1"/>
    <col min="8454" max="8454" width="11.1640625" style="323" customWidth="1"/>
    <col min="8455" max="8455" width="13.33203125" style="323" customWidth="1"/>
    <col min="8456" max="8457" width="14" style="323" customWidth="1"/>
    <col min="8458" max="8458" width="13.33203125" style="323" customWidth="1"/>
    <col min="8459" max="8459" width="12.33203125" style="323" customWidth="1"/>
    <col min="8460" max="8460" width="14.33203125" style="323" customWidth="1"/>
    <col min="8461" max="8461" width="15.1640625" style="323" customWidth="1"/>
    <col min="8462" max="8704" width="9.33203125" style="323"/>
    <col min="8705" max="8705" width="5.83203125" style="323" customWidth="1"/>
    <col min="8706" max="8706" width="22.33203125" style="323" customWidth="1"/>
    <col min="8707" max="8707" width="13" style="323" customWidth="1"/>
    <col min="8708" max="8708" width="11" style="323" customWidth="1"/>
    <col min="8709" max="8709" width="15.5" style="323" customWidth="1"/>
    <col min="8710" max="8710" width="11.1640625" style="323" customWidth="1"/>
    <col min="8711" max="8711" width="13.33203125" style="323" customWidth="1"/>
    <col min="8712" max="8713" width="14" style="323" customWidth="1"/>
    <col min="8714" max="8714" width="13.33203125" style="323" customWidth="1"/>
    <col min="8715" max="8715" width="12.33203125" style="323" customWidth="1"/>
    <col min="8716" max="8716" width="14.33203125" style="323" customWidth="1"/>
    <col min="8717" max="8717" width="15.1640625" style="323" customWidth="1"/>
    <col min="8718" max="8960" width="9.33203125" style="323"/>
    <col min="8961" max="8961" width="5.83203125" style="323" customWidth="1"/>
    <col min="8962" max="8962" width="22.33203125" style="323" customWidth="1"/>
    <col min="8963" max="8963" width="13" style="323" customWidth="1"/>
    <col min="8964" max="8964" width="11" style="323" customWidth="1"/>
    <col min="8965" max="8965" width="15.5" style="323" customWidth="1"/>
    <col min="8966" max="8966" width="11.1640625" style="323" customWidth="1"/>
    <col min="8967" max="8967" width="13.33203125" style="323" customWidth="1"/>
    <col min="8968" max="8969" width="14" style="323" customWidth="1"/>
    <col min="8970" max="8970" width="13.33203125" style="323" customWidth="1"/>
    <col min="8971" max="8971" width="12.33203125" style="323" customWidth="1"/>
    <col min="8972" max="8972" width="14.33203125" style="323" customWidth="1"/>
    <col min="8973" max="8973" width="15.1640625" style="323" customWidth="1"/>
    <col min="8974" max="9216" width="9.33203125" style="323"/>
    <col min="9217" max="9217" width="5.83203125" style="323" customWidth="1"/>
    <col min="9218" max="9218" width="22.33203125" style="323" customWidth="1"/>
    <col min="9219" max="9219" width="13" style="323" customWidth="1"/>
    <col min="9220" max="9220" width="11" style="323" customWidth="1"/>
    <col min="9221" max="9221" width="15.5" style="323" customWidth="1"/>
    <col min="9222" max="9222" width="11.1640625" style="323" customWidth="1"/>
    <col min="9223" max="9223" width="13.33203125" style="323" customWidth="1"/>
    <col min="9224" max="9225" width="14" style="323" customWidth="1"/>
    <col min="9226" max="9226" width="13.33203125" style="323" customWidth="1"/>
    <col min="9227" max="9227" width="12.33203125" style="323" customWidth="1"/>
    <col min="9228" max="9228" width="14.33203125" style="323" customWidth="1"/>
    <col min="9229" max="9229" width="15.1640625" style="323" customWidth="1"/>
    <col min="9230" max="9472" width="9.33203125" style="323"/>
    <col min="9473" max="9473" width="5.83203125" style="323" customWidth="1"/>
    <col min="9474" max="9474" width="22.33203125" style="323" customWidth="1"/>
    <col min="9475" max="9475" width="13" style="323" customWidth="1"/>
    <col min="9476" max="9476" width="11" style="323" customWidth="1"/>
    <col min="9477" max="9477" width="15.5" style="323" customWidth="1"/>
    <col min="9478" max="9478" width="11.1640625" style="323" customWidth="1"/>
    <col min="9479" max="9479" width="13.33203125" style="323" customWidth="1"/>
    <col min="9480" max="9481" width="14" style="323" customWidth="1"/>
    <col min="9482" max="9482" width="13.33203125" style="323" customWidth="1"/>
    <col min="9483" max="9483" width="12.33203125" style="323" customWidth="1"/>
    <col min="9484" max="9484" width="14.33203125" style="323" customWidth="1"/>
    <col min="9485" max="9485" width="15.1640625" style="323" customWidth="1"/>
    <col min="9486" max="9728" width="9.33203125" style="323"/>
    <col min="9729" max="9729" width="5.83203125" style="323" customWidth="1"/>
    <col min="9730" max="9730" width="22.33203125" style="323" customWidth="1"/>
    <col min="9731" max="9731" width="13" style="323" customWidth="1"/>
    <col min="9732" max="9732" width="11" style="323" customWidth="1"/>
    <col min="9733" max="9733" width="15.5" style="323" customWidth="1"/>
    <col min="9734" max="9734" width="11.1640625" style="323" customWidth="1"/>
    <col min="9735" max="9735" width="13.33203125" style="323" customWidth="1"/>
    <col min="9736" max="9737" width="14" style="323" customWidth="1"/>
    <col min="9738" max="9738" width="13.33203125" style="323" customWidth="1"/>
    <col min="9739" max="9739" width="12.33203125" style="323" customWidth="1"/>
    <col min="9740" max="9740" width="14.33203125" style="323" customWidth="1"/>
    <col min="9741" max="9741" width="15.1640625" style="323" customWidth="1"/>
    <col min="9742" max="9984" width="9.33203125" style="323"/>
    <col min="9985" max="9985" width="5.83203125" style="323" customWidth="1"/>
    <col min="9986" max="9986" width="22.33203125" style="323" customWidth="1"/>
    <col min="9987" max="9987" width="13" style="323" customWidth="1"/>
    <col min="9988" max="9988" width="11" style="323" customWidth="1"/>
    <col min="9989" max="9989" width="15.5" style="323" customWidth="1"/>
    <col min="9990" max="9990" width="11.1640625" style="323" customWidth="1"/>
    <col min="9991" max="9991" width="13.33203125" style="323" customWidth="1"/>
    <col min="9992" max="9993" width="14" style="323" customWidth="1"/>
    <col min="9994" max="9994" width="13.33203125" style="323" customWidth="1"/>
    <col min="9995" max="9995" width="12.33203125" style="323" customWidth="1"/>
    <col min="9996" max="9996" width="14.33203125" style="323" customWidth="1"/>
    <col min="9997" max="9997" width="15.1640625" style="323" customWidth="1"/>
    <col min="9998" max="10240" width="9.33203125" style="323"/>
    <col min="10241" max="10241" width="5.83203125" style="323" customWidth="1"/>
    <col min="10242" max="10242" width="22.33203125" style="323" customWidth="1"/>
    <col min="10243" max="10243" width="13" style="323" customWidth="1"/>
    <col min="10244" max="10244" width="11" style="323" customWidth="1"/>
    <col min="10245" max="10245" width="15.5" style="323" customWidth="1"/>
    <col min="10246" max="10246" width="11.1640625" style="323" customWidth="1"/>
    <col min="10247" max="10247" width="13.33203125" style="323" customWidth="1"/>
    <col min="10248" max="10249" width="14" style="323" customWidth="1"/>
    <col min="10250" max="10250" width="13.33203125" style="323" customWidth="1"/>
    <col min="10251" max="10251" width="12.33203125" style="323" customWidth="1"/>
    <col min="10252" max="10252" width="14.33203125" style="323" customWidth="1"/>
    <col min="10253" max="10253" width="15.1640625" style="323" customWidth="1"/>
    <col min="10254" max="10496" width="9.33203125" style="323"/>
    <col min="10497" max="10497" width="5.83203125" style="323" customWidth="1"/>
    <col min="10498" max="10498" width="22.33203125" style="323" customWidth="1"/>
    <col min="10499" max="10499" width="13" style="323" customWidth="1"/>
    <col min="10500" max="10500" width="11" style="323" customWidth="1"/>
    <col min="10501" max="10501" width="15.5" style="323" customWidth="1"/>
    <col min="10502" max="10502" width="11.1640625" style="323" customWidth="1"/>
    <col min="10503" max="10503" width="13.33203125" style="323" customWidth="1"/>
    <col min="10504" max="10505" width="14" style="323" customWidth="1"/>
    <col min="10506" max="10506" width="13.33203125" style="323" customWidth="1"/>
    <col min="10507" max="10507" width="12.33203125" style="323" customWidth="1"/>
    <col min="10508" max="10508" width="14.33203125" style="323" customWidth="1"/>
    <col min="10509" max="10509" width="15.1640625" style="323" customWidth="1"/>
    <col min="10510" max="10752" width="9.33203125" style="323"/>
    <col min="10753" max="10753" width="5.83203125" style="323" customWidth="1"/>
    <col min="10754" max="10754" width="22.33203125" style="323" customWidth="1"/>
    <col min="10755" max="10755" width="13" style="323" customWidth="1"/>
    <col min="10756" max="10756" width="11" style="323" customWidth="1"/>
    <col min="10757" max="10757" width="15.5" style="323" customWidth="1"/>
    <col min="10758" max="10758" width="11.1640625" style="323" customWidth="1"/>
    <col min="10759" max="10759" width="13.33203125" style="323" customWidth="1"/>
    <col min="10760" max="10761" width="14" style="323" customWidth="1"/>
    <col min="10762" max="10762" width="13.33203125" style="323" customWidth="1"/>
    <col min="10763" max="10763" width="12.33203125" style="323" customWidth="1"/>
    <col min="10764" max="10764" width="14.33203125" style="323" customWidth="1"/>
    <col min="10765" max="10765" width="15.1640625" style="323" customWidth="1"/>
    <col min="10766" max="11008" width="9.33203125" style="323"/>
    <col min="11009" max="11009" width="5.83203125" style="323" customWidth="1"/>
    <col min="11010" max="11010" width="22.33203125" style="323" customWidth="1"/>
    <col min="11011" max="11011" width="13" style="323" customWidth="1"/>
    <col min="11012" max="11012" width="11" style="323" customWidth="1"/>
    <col min="11013" max="11013" width="15.5" style="323" customWidth="1"/>
    <col min="11014" max="11014" width="11.1640625" style="323" customWidth="1"/>
    <col min="11015" max="11015" width="13.33203125" style="323" customWidth="1"/>
    <col min="11016" max="11017" width="14" style="323" customWidth="1"/>
    <col min="11018" max="11018" width="13.33203125" style="323" customWidth="1"/>
    <col min="11019" max="11019" width="12.33203125" style="323" customWidth="1"/>
    <col min="11020" max="11020" width="14.33203125" style="323" customWidth="1"/>
    <col min="11021" max="11021" width="15.1640625" style="323" customWidth="1"/>
    <col min="11022" max="11264" width="9.33203125" style="323"/>
    <col min="11265" max="11265" width="5.83203125" style="323" customWidth="1"/>
    <col min="11266" max="11266" width="22.33203125" style="323" customWidth="1"/>
    <col min="11267" max="11267" width="13" style="323" customWidth="1"/>
    <col min="11268" max="11268" width="11" style="323" customWidth="1"/>
    <col min="11269" max="11269" width="15.5" style="323" customWidth="1"/>
    <col min="11270" max="11270" width="11.1640625" style="323" customWidth="1"/>
    <col min="11271" max="11271" width="13.33203125" style="323" customWidth="1"/>
    <col min="11272" max="11273" width="14" style="323" customWidth="1"/>
    <col min="11274" max="11274" width="13.33203125" style="323" customWidth="1"/>
    <col min="11275" max="11275" width="12.33203125" style="323" customWidth="1"/>
    <col min="11276" max="11276" width="14.33203125" style="323" customWidth="1"/>
    <col min="11277" max="11277" width="15.1640625" style="323" customWidth="1"/>
    <col min="11278" max="11520" width="9.33203125" style="323"/>
    <col min="11521" max="11521" width="5.83203125" style="323" customWidth="1"/>
    <col min="11522" max="11522" width="22.33203125" style="323" customWidth="1"/>
    <col min="11523" max="11523" width="13" style="323" customWidth="1"/>
    <col min="11524" max="11524" width="11" style="323" customWidth="1"/>
    <col min="11525" max="11525" width="15.5" style="323" customWidth="1"/>
    <col min="11526" max="11526" width="11.1640625" style="323" customWidth="1"/>
    <col min="11527" max="11527" width="13.33203125" style="323" customWidth="1"/>
    <col min="11528" max="11529" width="14" style="323" customWidth="1"/>
    <col min="11530" max="11530" width="13.33203125" style="323" customWidth="1"/>
    <col min="11531" max="11531" width="12.33203125" style="323" customWidth="1"/>
    <col min="11532" max="11532" width="14.33203125" style="323" customWidth="1"/>
    <col min="11533" max="11533" width="15.1640625" style="323" customWidth="1"/>
    <col min="11534" max="11776" width="9.33203125" style="323"/>
    <col min="11777" max="11777" width="5.83203125" style="323" customWidth="1"/>
    <col min="11778" max="11778" width="22.33203125" style="323" customWidth="1"/>
    <col min="11779" max="11779" width="13" style="323" customWidth="1"/>
    <col min="11780" max="11780" width="11" style="323" customWidth="1"/>
    <col min="11781" max="11781" width="15.5" style="323" customWidth="1"/>
    <col min="11782" max="11782" width="11.1640625" style="323" customWidth="1"/>
    <col min="11783" max="11783" width="13.33203125" style="323" customWidth="1"/>
    <col min="11784" max="11785" width="14" style="323" customWidth="1"/>
    <col min="11786" max="11786" width="13.33203125" style="323" customWidth="1"/>
    <col min="11787" max="11787" width="12.33203125" style="323" customWidth="1"/>
    <col min="11788" max="11788" width="14.33203125" style="323" customWidth="1"/>
    <col min="11789" max="11789" width="15.1640625" style="323" customWidth="1"/>
    <col min="11790" max="12032" width="9.33203125" style="323"/>
    <col min="12033" max="12033" width="5.83203125" style="323" customWidth="1"/>
    <col min="12034" max="12034" width="22.33203125" style="323" customWidth="1"/>
    <col min="12035" max="12035" width="13" style="323" customWidth="1"/>
    <col min="12036" max="12036" width="11" style="323" customWidth="1"/>
    <col min="12037" max="12037" width="15.5" style="323" customWidth="1"/>
    <col min="12038" max="12038" width="11.1640625" style="323" customWidth="1"/>
    <col min="12039" max="12039" width="13.33203125" style="323" customWidth="1"/>
    <col min="12040" max="12041" width="14" style="323" customWidth="1"/>
    <col min="12042" max="12042" width="13.33203125" style="323" customWidth="1"/>
    <col min="12043" max="12043" width="12.33203125" style="323" customWidth="1"/>
    <col min="12044" max="12044" width="14.33203125" style="323" customWidth="1"/>
    <col min="12045" max="12045" width="15.1640625" style="323" customWidth="1"/>
    <col min="12046" max="12288" width="9.33203125" style="323"/>
    <col min="12289" max="12289" width="5.83203125" style="323" customWidth="1"/>
    <col min="12290" max="12290" width="22.33203125" style="323" customWidth="1"/>
    <col min="12291" max="12291" width="13" style="323" customWidth="1"/>
    <col min="12292" max="12292" width="11" style="323" customWidth="1"/>
    <col min="12293" max="12293" width="15.5" style="323" customWidth="1"/>
    <col min="12294" max="12294" width="11.1640625" style="323" customWidth="1"/>
    <col min="12295" max="12295" width="13.33203125" style="323" customWidth="1"/>
    <col min="12296" max="12297" width="14" style="323" customWidth="1"/>
    <col min="12298" max="12298" width="13.33203125" style="323" customWidth="1"/>
    <col min="12299" max="12299" width="12.33203125" style="323" customWidth="1"/>
    <col min="12300" max="12300" width="14.33203125" style="323" customWidth="1"/>
    <col min="12301" max="12301" width="15.1640625" style="323" customWidth="1"/>
    <col min="12302" max="12544" width="9.33203125" style="323"/>
    <col min="12545" max="12545" width="5.83203125" style="323" customWidth="1"/>
    <col min="12546" max="12546" width="22.33203125" style="323" customWidth="1"/>
    <col min="12547" max="12547" width="13" style="323" customWidth="1"/>
    <col min="12548" max="12548" width="11" style="323" customWidth="1"/>
    <col min="12549" max="12549" width="15.5" style="323" customWidth="1"/>
    <col min="12550" max="12550" width="11.1640625" style="323" customWidth="1"/>
    <col min="12551" max="12551" width="13.33203125" style="323" customWidth="1"/>
    <col min="12552" max="12553" width="14" style="323" customWidth="1"/>
    <col min="12554" max="12554" width="13.33203125" style="323" customWidth="1"/>
    <col min="12555" max="12555" width="12.33203125" style="323" customWidth="1"/>
    <col min="12556" max="12556" width="14.33203125" style="323" customWidth="1"/>
    <col min="12557" max="12557" width="15.1640625" style="323" customWidth="1"/>
    <col min="12558" max="12800" width="9.33203125" style="323"/>
    <col min="12801" max="12801" width="5.83203125" style="323" customWidth="1"/>
    <col min="12802" max="12802" width="22.33203125" style="323" customWidth="1"/>
    <col min="12803" max="12803" width="13" style="323" customWidth="1"/>
    <col min="12804" max="12804" width="11" style="323" customWidth="1"/>
    <col min="12805" max="12805" width="15.5" style="323" customWidth="1"/>
    <col min="12806" max="12806" width="11.1640625" style="323" customWidth="1"/>
    <col min="12807" max="12807" width="13.33203125" style="323" customWidth="1"/>
    <col min="12808" max="12809" width="14" style="323" customWidth="1"/>
    <col min="12810" max="12810" width="13.33203125" style="323" customWidth="1"/>
    <col min="12811" max="12811" width="12.33203125" style="323" customWidth="1"/>
    <col min="12812" max="12812" width="14.33203125" style="323" customWidth="1"/>
    <col min="12813" max="12813" width="15.1640625" style="323" customWidth="1"/>
    <col min="12814" max="13056" width="9.33203125" style="323"/>
    <col min="13057" max="13057" width="5.83203125" style="323" customWidth="1"/>
    <col min="13058" max="13058" width="22.33203125" style="323" customWidth="1"/>
    <col min="13059" max="13059" width="13" style="323" customWidth="1"/>
    <col min="13060" max="13060" width="11" style="323" customWidth="1"/>
    <col min="13061" max="13061" width="15.5" style="323" customWidth="1"/>
    <col min="13062" max="13062" width="11.1640625" style="323" customWidth="1"/>
    <col min="13063" max="13063" width="13.33203125" style="323" customWidth="1"/>
    <col min="13064" max="13065" width="14" style="323" customWidth="1"/>
    <col min="13066" max="13066" width="13.33203125" style="323" customWidth="1"/>
    <col min="13067" max="13067" width="12.33203125" style="323" customWidth="1"/>
    <col min="13068" max="13068" width="14.33203125" style="323" customWidth="1"/>
    <col min="13069" max="13069" width="15.1640625" style="323" customWidth="1"/>
    <col min="13070" max="13312" width="9.33203125" style="323"/>
    <col min="13313" max="13313" width="5.83203125" style="323" customWidth="1"/>
    <col min="13314" max="13314" width="22.33203125" style="323" customWidth="1"/>
    <col min="13315" max="13315" width="13" style="323" customWidth="1"/>
    <col min="13316" max="13316" width="11" style="323" customWidth="1"/>
    <col min="13317" max="13317" width="15.5" style="323" customWidth="1"/>
    <col min="13318" max="13318" width="11.1640625" style="323" customWidth="1"/>
    <col min="13319" max="13319" width="13.33203125" style="323" customWidth="1"/>
    <col min="13320" max="13321" width="14" style="323" customWidth="1"/>
    <col min="13322" max="13322" width="13.33203125" style="323" customWidth="1"/>
    <col min="13323" max="13323" width="12.33203125" style="323" customWidth="1"/>
    <col min="13324" max="13324" width="14.33203125" style="323" customWidth="1"/>
    <col min="13325" max="13325" width="15.1640625" style="323" customWidth="1"/>
    <col min="13326" max="13568" width="9.33203125" style="323"/>
    <col min="13569" max="13569" width="5.83203125" style="323" customWidth="1"/>
    <col min="13570" max="13570" width="22.33203125" style="323" customWidth="1"/>
    <col min="13571" max="13571" width="13" style="323" customWidth="1"/>
    <col min="13572" max="13572" width="11" style="323" customWidth="1"/>
    <col min="13573" max="13573" width="15.5" style="323" customWidth="1"/>
    <col min="13574" max="13574" width="11.1640625" style="323" customWidth="1"/>
    <col min="13575" max="13575" width="13.33203125" style="323" customWidth="1"/>
    <col min="13576" max="13577" width="14" style="323" customWidth="1"/>
    <col min="13578" max="13578" width="13.33203125" style="323" customWidth="1"/>
    <col min="13579" max="13579" width="12.33203125" style="323" customWidth="1"/>
    <col min="13580" max="13580" width="14.33203125" style="323" customWidth="1"/>
    <col min="13581" max="13581" width="15.1640625" style="323" customWidth="1"/>
    <col min="13582" max="13824" width="9.33203125" style="323"/>
    <col min="13825" max="13825" width="5.83203125" style="323" customWidth="1"/>
    <col min="13826" max="13826" width="22.33203125" style="323" customWidth="1"/>
    <col min="13827" max="13827" width="13" style="323" customWidth="1"/>
    <col min="13828" max="13828" width="11" style="323" customWidth="1"/>
    <col min="13829" max="13829" width="15.5" style="323" customWidth="1"/>
    <col min="13830" max="13830" width="11.1640625" style="323" customWidth="1"/>
    <col min="13831" max="13831" width="13.33203125" style="323" customWidth="1"/>
    <col min="13832" max="13833" width="14" style="323" customWidth="1"/>
    <col min="13834" max="13834" width="13.33203125" style="323" customWidth="1"/>
    <col min="13835" max="13835" width="12.33203125" style="323" customWidth="1"/>
    <col min="13836" max="13836" width="14.33203125" style="323" customWidth="1"/>
    <col min="13837" max="13837" width="15.1640625" style="323" customWidth="1"/>
    <col min="13838" max="14080" width="9.33203125" style="323"/>
    <col min="14081" max="14081" width="5.83203125" style="323" customWidth="1"/>
    <col min="14082" max="14082" width="22.33203125" style="323" customWidth="1"/>
    <col min="14083" max="14083" width="13" style="323" customWidth="1"/>
    <col min="14084" max="14084" width="11" style="323" customWidth="1"/>
    <col min="14085" max="14085" width="15.5" style="323" customWidth="1"/>
    <col min="14086" max="14086" width="11.1640625" style="323" customWidth="1"/>
    <col min="14087" max="14087" width="13.33203125" style="323" customWidth="1"/>
    <col min="14088" max="14089" width="14" style="323" customWidth="1"/>
    <col min="14090" max="14090" width="13.33203125" style="323" customWidth="1"/>
    <col min="14091" max="14091" width="12.33203125" style="323" customWidth="1"/>
    <col min="14092" max="14092" width="14.33203125" style="323" customWidth="1"/>
    <col min="14093" max="14093" width="15.1640625" style="323" customWidth="1"/>
    <col min="14094" max="14336" width="9.33203125" style="323"/>
    <col min="14337" max="14337" width="5.83203125" style="323" customWidth="1"/>
    <col min="14338" max="14338" width="22.33203125" style="323" customWidth="1"/>
    <col min="14339" max="14339" width="13" style="323" customWidth="1"/>
    <col min="14340" max="14340" width="11" style="323" customWidth="1"/>
    <col min="14341" max="14341" width="15.5" style="323" customWidth="1"/>
    <col min="14342" max="14342" width="11.1640625" style="323" customWidth="1"/>
    <col min="14343" max="14343" width="13.33203125" style="323" customWidth="1"/>
    <col min="14344" max="14345" width="14" style="323" customWidth="1"/>
    <col min="14346" max="14346" width="13.33203125" style="323" customWidth="1"/>
    <col min="14347" max="14347" width="12.33203125" style="323" customWidth="1"/>
    <col min="14348" max="14348" width="14.33203125" style="323" customWidth="1"/>
    <col min="14349" max="14349" width="15.1640625" style="323" customWidth="1"/>
    <col min="14350" max="14592" width="9.33203125" style="323"/>
    <col min="14593" max="14593" width="5.83203125" style="323" customWidth="1"/>
    <col min="14594" max="14594" width="22.33203125" style="323" customWidth="1"/>
    <col min="14595" max="14595" width="13" style="323" customWidth="1"/>
    <col min="14596" max="14596" width="11" style="323" customWidth="1"/>
    <col min="14597" max="14597" width="15.5" style="323" customWidth="1"/>
    <col min="14598" max="14598" width="11.1640625" style="323" customWidth="1"/>
    <col min="14599" max="14599" width="13.33203125" style="323" customWidth="1"/>
    <col min="14600" max="14601" width="14" style="323" customWidth="1"/>
    <col min="14602" max="14602" width="13.33203125" style="323" customWidth="1"/>
    <col min="14603" max="14603" width="12.33203125" style="323" customWidth="1"/>
    <col min="14604" max="14604" width="14.33203125" style="323" customWidth="1"/>
    <col min="14605" max="14605" width="15.1640625" style="323" customWidth="1"/>
    <col min="14606" max="14848" width="9.33203125" style="323"/>
    <col min="14849" max="14849" width="5.83203125" style="323" customWidth="1"/>
    <col min="14850" max="14850" width="22.33203125" style="323" customWidth="1"/>
    <col min="14851" max="14851" width="13" style="323" customWidth="1"/>
    <col min="14852" max="14852" width="11" style="323" customWidth="1"/>
    <col min="14853" max="14853" width="15.5" style="323" customWidth="1"/>
    <col min="14854" max="14854" width="11.1640625" style="323" customWidth="1"/>
    <col min="14855" max="14855" width="13.33203125" style="323" customWidth="1"/>
    <col min="14856" max="14857" width="14" style="323" customWidth="1"/>
    <col min="14858" max="14858" width="13.33203125" style="323" customWidth="1"/>
    <col min="14859" max="14859" width="12.33203125" style="323" customWidth="1"/>
    <col min="14860" max="14860" width="14.33203125" style="323" customWidth="1"/>
    <col min="14861" max="14861" width="15.1640625" style="323" customWidth="1"/>
    <col min="14862" max="15104" width="9.33203125" style="323"/>
    <col min="15105" max="15105" width="5.83203125" style="323" customWidth="1"/>
    <col min="15106" max="15106" width="22.33203125" style="323" customWidth="1"/>
    <col min="15107" max="15107" width="13" style="323" customWidth="1"/>
    <col min="15108" max="15108" width="11" style="323" customWidth="1"/>
    <col min="15109" max="15109" width="15.5" style="323" customWidth="1"/>
    <col min="15110" max="15110" width="11.1640625" style="323" customWidth="1"/>
    <col min="15111" max="15111" width="13.33203125" style="323" customWidth="1"/>
    <col min="15112" max="15113" width="14" style="323" customWidth="1"/>
    <col min="15114" max="15114" width="13.33203125" style="323" customWidth="1"/>
    <col min="15115" max="15115" width="12.33203125" style="323" customWidth="1"/>
    <col min="15116" max="15116" width="14.33203125" style="323" customWidth="1"/>
    <col min="15117" max="15117" width="15.1640625" style="323" customWidth="1"/>
    <col min="15118" max="15360" width="9.33203125" style="323"/>
    <col min="15361" max="15361" width="5.83203125" style="323" customWidth="1"/>
    <col min="15362" max="15362" width="22.33203125" style="323" customWidth="1"/>
    <col min="15363" max="15363" width="13" style="323" customWidth="1"/>
    <col min="15364" max="15364" width="11" style="323" customWidth="1"/>
    <col min="15365" max="15365" width="15.5" style="323" customWidth="1"/>
    <col min="15366" max="15366" width="11.1640625" style="323" customWidth="1"/>
    <col min="15367" max="15367" width="13.33203125" style="323" customWidth="1"/>
    <col min="15368" max="15369" width="14" style="323" customWidth="1"/>
    <col min="15370" max="15370" width="13.33203125" style="323" customWidth="1"/>
    <col min="15371" max="15371" width="12.33203125" style="323" customWidth="1"/>
    <col min="15372" max="15372" width="14.33203125" style="323" customWidth="1"/>
    <col min="15373" max="15373" width="15.1640625" style="323" customWidth="1"/>
    <col min="15374" max="15616" width="9.33203125" style="323"/>
    <col min="15617" max="15617" width="5.83203125" style="323" customWidth="1"/>
    <col min="15618" max="15618" width="22.33203125" style="323" customWidth="1"/>
    <col min="15619" max="15619" width="13" style="323" customWidth="1"/>
    <col min="15620" max="15620" width="11" style="323" customWidth="1"/>
    <col min="15621" max="15621" width="15.5" style="323" customWidth="1"/>
    <col min="15622" max="15622" width="11.1640625" style="323" customWidth="1"/>
    <col min="15623" max="15623" width="13.33203125" style="323" customWidth="1"/>
    <col min="15624" max="15625" width="14" style="323" customWidth="1"/>
    <col min="15626" max="15626" width="13.33203125" style="323" customWidth="1"/>
    <col min="15627" max="15627" width="12.33203125" style="323" customWidth="1"/>
    <col min="15628" max="15628" width="14.33203125" style="323" customWidth="1"/>
    <col min="15629" max="15629" width="15.1640625" style="323" customWidth="1"/>
    <col min="15630" max="15872" width="9.33203125" style="323"/>
    <col min="15873" max="15873" width="5.83203125" style="323" customWidth="1"/>
    <col min="15874" max="15874" width="22.33203125" style="323" customWidth="1"/>
    <col min="15875" max="15875" width="13" style="323" customWidth="1"/>
    <col min="15876" max="15876" width="11" style="323" customWidth="1"/>
    <col min="15877" max="15877" width="15.5" style="323" customWidth="1"/>
    <col min="15878" max="15878" width="11.1640625" style="323" customWidth="1"/>
    <col min="15879" max="15879" width="13.33203125" style="323" customWidth="1"/>
    <col min="15880" max="15881" width="14" style="323" customWidth="1"/>
    <col min="15882" max="15882" width="13.33203125" style="323" customWidth="1"/>
    <col min="15883" max="15883" width="12.33203125" style="323" customWidth="1"/>
    <col min="15884" max="15884" width="14.33203125" style="323" customWidth="1"/>
    <col min="15885" max="15885" width="15.1640625" style="323" customWidth="1"/>
    <col min="15886" max="16128" width="9.33203125" style="323"/>
    <col min="16129" max="16129" width="5.83203125" style="323" customWidth="1"/>
    <col min="16130" max="16130" width="22.33203125" style="323" customWidth="1"/>
    <col min="16131" max="16131" width="13" style="323" customWidth="1"/>
    <col min="16132" max="16132" width="11" style="323" customWidth="1"/>
    <col min="16133" max="16133" width="15.5" style="323" customWidth="1"/>
    <col min="16134" max="16134" width="11.1640625" style="323" customWidth="1"/>
    <col min="16135" max="16135" width="13.33203125" style="323" customWidth="1"/>
    <col min="16136" max="16137" width="14" style="323" customWidth="1"/>
    <col min="16138" max="16138" width="13.33203125" style="323" customWidth="1"/>
    <col min="16139" max="16139" width="12.33203125" style="323" customWidth="1"/>
    <col min="16140" max="16140" width="14.33203125" style="323" customWidth="1"/>
    <col min="16141" max="16141" width="15.1640625" style="323" customWidth="1"/>
    <col min="16142" max="16384" width="9.33203125" style="323"/>
  </cols>
  <sheetData>
    <row r="1" spans="1:13" ht="33" customHeight="1" x14ac:dyDescent="0.2">
      <c r="A1" s="1299" t="s">
        <v>530</v>
      </c>
      <c r="B1" s="1300"/>
      <c r="C1" s="1300"/>
      <c r="D1" s="1300"/>
      <c r="E1" s="1300"/>
      <c r="F1" s="1300"/>
      <c r="G1" s="1300"/>
      <c r="H1" s="1300"/>
      <c r="I1" s="1300"/>
      <c r="J1" s="1300"/>
      <c r="K1" s="1300"/>
      <c r="L1" s="1300"/>
      <c r="M1" s="1300"/>
    </row>
    <row r="2" spans="1:13" ht="15" x14ac:dyDescent="0.2">
      <c r="A2" s="324"/>
      <c r="B2" s="325"/>
      <c r="C2" s="325"/>
      <c r="D2" s="326"/>
      <c r="E2" s="327"/>
      <c r="F2" s="327"/>
      <c r="G2" s="328"/>
      <c r="H2" s="328"/>
      <c r="I2" s="327"/>
    </row>
    <row r="3" spans="1:13" ht="15" x14ac:dyDescent="0.2">
      <c r="A3" s="324"/>
      <c r="B3" s="329"/>
      <c r="C3" s="329"/>
      <c r="D3" s="330"/>
      <c r="E3" s="326"/>
      <c r="F3" s="326"/>
      <c r="G3" s="326"/>
      <c r="H3" s="326"/>
      <c r="I3" s="326"/>
      <c r="K3" s="1308" t="s">
        <v>423</v>
      </c>
      <c r="L3" s="1308"/>
      <c r="M3" s="1308"/>
    </row>
    <row r="4" spans="1:13" s="338" customFormat="1" ht="75.75" customHeight="1" x14ac:dyDescent="0.2">
      <c r="A4" s="332" t="s">
        <v>407</v>
      </c>
      <c r="B4" s="333" t="s">
        <v>458</v>
      </c>
      <c r="C4" s="333" t="s">
        <v>459</v>
      </c>
      <c r="D4" s="333" t="s">
        <v>469</v>
      </c>
      <c r="E4" s="333" t="s">
        <v>206</v>
      </c>
      <c r="F4" s="333" t="s">
        <v>470</v>
      </c>
      <c r="G4" s="334" t="s">
        <v>210</v>
      </c>
      <c r="H4" s="334" t="s">
        <v>471</v>
      </c>
      <c r="I4" s="334" t="s">
        <v>231</v>
      </c>
      <c r="J4" s="336" t="s">
        <v>233</v>
      </c>
      <c r="K4" s="367" t="s">
        <v>235</v>
      </c>
      <c r="L4" s="835" t="s">
        <v>472</v>
      </c>
      <c r="M4" s="368" t="s">
        <v>473</v>
      </c>
    </row>
    <row r="5" spans="1:13" ht="65.25" customHeight="1" x14ac:dyDescent="0.2">
      <c r="A5" s="339" t="s">
        <v>10</v>
      </c>
      <c r="B5" s="340" t="s">
        <v>465</v>
      </c>
      <c r="C5" s="341" t="s">
        <v>466</v>
      </c>
      <c r="D5" s="369">
        <v>165241715</v>
      </c>
      <c r="E5" s="370">
        <v>38887585</v>
      </c>
      <c r="F5" s="370">
        <v>49162000</v>
      </c>
      <c r="G5" s="371"/>
      <c r="H5" s="371"/>
      <c r="I5" s="370">
        <v>3429000</v>
      </c>
      <c r="J5" s="372"/>
      <c r="K5" s="373"/>
      <c r="L5" s="373"/>
      <c r="M5" s="374">
        <f>SUM(D5:L5)</f>
        <v>256720300</v>
      </c>
    </row>
    <row r="6" spans="1:13" ht="33.75" customHeight="1" x14ac:dyDescent="0.2">
      <c r="A6" s="849" t="s">
        <v>13</v>
      </c>
      <c r="B6" s="850" t="s">
        <v>781</v>
      </c>
      <c r="C6" s="864" t="s">
        <v>780</v>
      </c>
      <c r="D6" s="852">
        <v>8909833</v>
      </c>
      <c r="E6" s="853">
        <v>2335439</v>
      </c>
      <c r="F6" s="853">
        <v>2280000</v>
      </c>
      <c r="G6" s="854"/>
      <c r="H6" s="854"/>
      <c r="I6" s="853"/>
      <c r="J6" s="855"/>
      <c r="K6" s="856"/>
      <c r="L6" s="856"/>
      <c r="M6" s="374">
        <f t="shared" ref="M6:M9" si="0">SUM(D6:L6)</f>
        <v>13525272</v>
      </c>
    </row>
    <row r="7" spans="1:13" ht="31.5" customHeight="1" x14ac:dyDescent="0.2">
      <c r="A7" s="849" t="s">
        <v>16</v>
      </c>
      <c r="B7" s="850" t="s">
        <v>467</v>
      </c>
      <c r="C7" s="864" t="s">
        <v>468</v>
      </c>
      <c r="D7" s="852"/>
      <c r="E7" s="853"/>
      <c r="F7" s="853"/>
      <c r="G7" s="854"/>
      <c r="H7" s="854"/>
      <c r="I7" s="853"/>
      <c r="J7" s="855"/>
      <c r="K7" s="856"/>
      <c r="L7" s="877"/>
      <c r="M7" s="374">
        <f t="shared" si="0"/>
        <v>0</v>
      </c>
    </row>
    <row r="8" spans="1:13" ht="31.5" customHeight="1" x14ac:dyDescent="0.2">
      <c r="A8" s="339" t="s">
        <v>19</v>
      </c>
      <c r="B8" s="340" t="s">
        <v>784</v>
      </c>
      <c r="C8" s="341" t="s">
        <v>782</v>
      </c>
      <c r="D8" s="369">
        <v>5883261</v>
      </c>
      <c r="E8" s="370">
        <v>1510522</v>
      </c>
      <c r="F8" s="370">
        <v>1020000</v>
      </c>
      <c r="G8" s="371"/>
      <c r="H8" s="371"/>
      <c r="I8" s="370">
        <v>635000</v>
      </c>
      <c r="J8" s="372"/>
      <c r="K8" s="372"/>
      <c r="L8" s="373"/>
      <c r="M8" s="374">
        <f t="shared" si="0"/>
        <v>9048783</v>
      </c>
    </row>
    <row r="9" spans="1:13" ht="43.5" customHeight="1" x14ac:dyDescent="0.2">
      <c r="A9" s="875" t="s">
        <v>22</v>
      </c>
      <c r="B9" s="846" t="s">
        <v>785</v>
      </c>
      <c r="C9" s="865" t="s">
        <v>783</v>
      </c>
      <c r="D9" s="866"/>
      <c r="E9" s="867"/>
      <c r="F9" s="867"/>
      <c r="G9" s="868">
        <v>677160</v>
      </c>
      <c r="H9" s="868"/>
      <c r="I9" s="867"/>
      <c r="J9" s="869"/>
      <c r="K9" s="876"/>
      <c r="L9" s="878"/>
      <c r="M9" s="374">
        <f t="shared" si="0"/>
        <v>677160</v>
      </c>
    </row>
    <row r="10" spans="1:13" s="349" customFormat="1" ht="33" customHeight="1" x14ac:dyDescent="0.25">
      <c r="A10" s="345" t="s">
        <v>25</v>
      </c>
      <c r="B10" s="346" t="s">
        <v>408</v>
      </c>
      <c r="C10" s="347"/>
      <c r="D10" s="348">
        <f>SUM(D5:D9)</f>
        <v>180034809</v>
      </c>
      <c r="E10" s="348">
        <f t="shared" ref="E10:M10" si="1">SUM(E5:E9)</f>
        <v>42733546</v>
      </c>
      <c r="F10" s="348">
        <f t="shared" si="1"/>
        <v>52462000</v>
      </c>
      <c r="G10" s="348">
        <f t="shared" si="1"/>
        <v>677160</v>
      </c>
      <c r="H10" s="348">
        <f t="shared" si="1"/>
        <v>0</v>
      </c>
      <c r="I10" s="348">
        <f t="shared" si="1"/>
        <v>4064000</v>
      </c>
      <c r="J10" s="348">
        <f t="shared" si="1"/>
        <v>0</v>
      </c>
      <c r="K10" s="348">
        <f t="shared" si="1"/>
        <v>0</v>
      </c>
      <c r="L10" s="857">
        <f t="shared" si="1"/>
        <v>0</v>
      </c>
      <c r="M10" s="860">
        <f t="shared" si="1"/>
        <v>279971515</v>
      </c>
    </row>
    <row r="11" spans="1:13" ht="21" customHeight="1" x14ac:dyDescent="0.2">
      <c r="A11" s="350"/>
      <c r="B11" s="351"/>
      <c r="C11" s="351"/>
      <c r="D11" s="352"/>
      <c r="E11" s="353"/>
      <c r="F11" s="352"/>
      <c r="G11" s="352"/>
      <c r="H11" s="352"/>
      <c r="I11" s="354"/>
    </row>
    <row r="12" spans="1:13" ht="42" customHeight="1" x14ac:dyDescent="0.2">
      <c r="A12" s="350"/>
      <c r="B12" s="355"/>
      <c r="C12" s="356"/>
      <c r="D12" s="357"/>
      <c r="E12" s="353"/>
      <c r="F12" s="353"/>
      <c r="G12" s="352"/>
      <c r="H12" s="352"/>
      <c r="I12" s="352"/>
    </row>
    <row r="13" spans="1:13" ht="42" customHeight="1" x14ac:dyDescent="0.2">
      <c r="A13" s="358"/>
      <c r="B13" s="359"/>
      <c r="C13" s="360"/>
      <c r="D13" s="361"/>
      <c r="E13" s="327"/>
      <c r="F13" s="327"/>
      <c r="G13" s="328"/>
      <c r="H13" s="328"/>
      <c r="I13" s="328"/>
    </row>
    <row r="14" spans="1:13" ht="15" x14ac:dyDescent="0.2">
      <c r="A14" s="324"/>
      <c r="B14" s="325"/>
      <c r="C14" s="325"/>
      <c r="D14" s="326"/>
      <c r="E14" s="326"/>
      <c r="F14" s="326"/>
      <c r="G14" s="326"/>
      <c r="H14" s="326"/>
      <c r="I14" s="326"/>
    </row>
    <row r="15" spans="1:13" s="363" customFormat="1" ht="15" x14ac:dyDescent="0.2">
      <c r="A15" s="324"/>
      <c r="B15" s="325"/>
      <c r="C15" s="325"/>
      <c r="D15" s="326"/>
      <c r="E15" s="327"/>
      <c r="F15" s="362"/>
      <c r="G15" s="362"/>
      <c r="H15" s="362"/>
      <c r="I15" s="36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2/2017.(III.01.) 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65"/>
  <sheetViews>
    <sheetView view="pageLayout" topLeftCell="A9" zoomScaleNormal="87" zoomScaleSheetLayoutView="100" workbookViewId="0">
      <selection activeCell="O10" sqref="O10"/>
    </sheetView>
  </sheetViews>
  <sheetFormatPr defaultRowHeight="12.75" x14ac:dyDescent="0.2"/>
  <cols>
    <col min="1" max="1" width="6.83203125" style="461" customWidth="1"/>
    <col min="2" max="2" width="66.83203125" style="462" customWidth="1"/>
    <col min="3" max="3" width="8.1640625" style="462" customWidth="1"/>
    <col min="4" max="6" width="16.33203125" style="388" customWidth="1"/>
    <col min="7" max="256" width="9.33203125" style="388"/>
    <col min="257" max="257" width="6.83203125" style="388" customWidth="1"/>
    <col min="258" max="258" width="60.1640625" style="388" customWidth="1"/>
    <col min="259" max="259" width="8.1640625" style="388" customWidth="1"/>
    <col min="260" max="262" width="14.5" style="388" customWidth="1"/>
    <col min="263" max="512" width="9.33203125" style="388"/>
    <col min="513" max="513" width="6.83203125" style="388" customWidth="1"/>
    <col min="514" max="514" width="60.1640625" style="388" customWidth="1"/>
    <col min="515" max="515" width="8.1640625" style="388" customWidth="1"/>
    <col min="516" max="518" width="14.5" style="388" customWidth="1"/>
    <col min="519" max="768" width="9.33203125" style="388"/>
    <col min="769" max="769" width="6.83203125" style="388" customWidth="1"/>
    <col min="770" max="770" width="60.1640625" style="388" customWidth="1"/>
    <col min="771" max="771" width="8.1640625" style="388" customWidth="1"/>
    <col min="772" max="774" width="14.5" style="388" customWidth="1"/>
    <col min="775" max="1024" width="9.33203125" style="388"/>
    <col min="1025" max="1025" width="6.83203125" style="388" customWidth="1"/>
    <col min="1026" max="1026" width="60.1640625" style="388" customWidth="1"/>
    <col min="1027" max="1027" width="8.1640625" style="388" customWidth="1"/>
    <col min="1028" max="1030" width="14.5" style="388" customWidth="1"/>
    <col min="1031" max="1280" width="9.33203125" style="388"/>
    <col min="1281" max="1281" width="6.83203125" style="388" customWidth="1"/>
    <col min="1282" max="1282" width="60.1640625" style="388" customWidth="1"/>
    <col min="1283" max="1283" width="8.1640625" style="388" customWidth="1"/>
    <col min="1284" max="1286" width="14.5" style="388" customWidth="1"/>
    <col min="1287" max="1536" width="9.33203125" style="388"/>
    <col min="1537" max="1537" width="6.83203125" style="388" customWidth="1"/>
    <col min="1538" max="1538" width="60.1640625" style="388" customWidth="1"/>
    <col min="1539" max="1539" width="8.1640625" style="388" customWidth="1"/>
    <col min="1540" max="1542" width="14.5" style="388" customWidth="1"/>
    <col min="1543" max="1792" width="9.33203125" style="388"/>
    <col min="1793" max="1793" width="6.83203125" style="388" customWidth="1"/>
    <col min="1794" max="1794" width="60.1640625" style="388" customWidth="1"/>
    <col min="1795" max="1795" width="8.1640625" style="388" customWidth="1"/>
    <col min="1796" max="1798" width="14.5" style="388" customWidth="1"/>
    <col min="1799" max="2048" width="9.33203125" style="388"/>
    <col min="2049" max="2049" width="6.83203125" style="388" customWidth="1"/>
    <col min="2050" max="2050" width="60.1640625" style="388" customWidth="1"/>
    <col min="2051" max="2051" width="8.1640625" style="388" customWidth="1"/>
    <col min="2052" max="2054" width="14.5" style="388" customWidth="1"/>
    <col min="2055" max="2304" width="9.33203125" style="388"/>
    <col min="2305" max="2305" width="6.83203125" style="388" customWidth="1"/>
    <col min="2306" max="2306" width="60.1640625" style="388" customWidth="1"/>
    <col min="2307" max="2307" width="8.1640625" style="388" customWidth="1"/>
    <col min="2308" max="2310" width="14.5" style="388" customWidth="1"/>
    <col min="2311" max="2560" width="9.33203125" style="388"/>
    <col min="2561" max="2561" width="6.83203125" style="388" customWidth="1"/>
    <col min="2562" max="2562" width="60.1640625" style="388" customWidth="1"/>
    <col min="2563" max="2563" width="8.1640625" style="388" customWidth="1"/>
    <col min="2564" max="2566" width="14.5" style="388" customWidth="1"/>
    <col min="2567" max="2816" width="9.33203125" style="388"/>
    <col min="2817" max="2817" width="6.83203125" style="388" customWidth="1"/>
    <col min="2818" max="2818" width="60.1640625" style="388" customWidth="1"/>
    <col min="2819" max="2819" width="8.1640625" style="388" customWidth="1"/>
    <col min="2820" max="2822" width="14.5" style="388" customWidth="1"/>
    <col min="2823" max="3072" width="9.33203125" style="388"/>
    <col min="3073" max="3073" width="6.83203125" style="388" customWidth="1"/>
    <col min="3074" max="3074" width="60.1640625" style="388" customWidth="1"/>
    <col min="3075" max="3075" width="8.1640625" style="388" customWidth="1"/>
    <col min="3076" max="3078" width="14.5" style="388" customWidth="1"/>
    <col min="3079" max="3328" width="9.33203125" style="388"/>
    <col min="3329" max="3329" width="6.83203125" style="388" customWidth="1"/>
    <col min="3330" max="3330" width="60.1640625" style="388" customWidth="1"/>
    <col min="3331" max="3331" width="8.1640625" style="388" customWidth="1"/>
    <col min="3332" max="3334" width="14.5" style="388" customWidth="1"/>
    <col min="3335" max="3584" width="9.33203125" style="388"/>
    <col min="3585" max="3585" width="6.83203125" style="388" customWidth="1"/>
    <col min="3586" max="3586" width="60.1640625" style="388" customWidth="1"/>
    <col min="3587" max="3587" width="8.1640625" style="388" customWidth="1"/>
    <col min="3588" max="3590" width="14.5" style="388" customWidth="1"/>
    <col min="3591" max="3840" width="9.33203125" style="388"/>
    <col min="3841" max="3841" width="6.83203125" style="388" customWidth="1"/>
    <col min="3842" max="3842" width="60.1640625" style="388" customWidth="1"/>
    <col min="3843" max="3843" width="8.1640625" style="388" customWidth="1"/>
    <col min="3844" max="3846" width="14.5" style="388" customWidth="1"/>
    <col min="3847" max="4096" width="9.33203125" style="388"/>
    <col min="4097" max="4097" width="6.83203125" style="388" customWidth="1"/>
    <col min="4098" max="4098" width="60.1640625" style="388" customWidth="1"/>
    <col min="4099" max="4099" width="8.1640625" style="388" customWidth="1"/>
    <col min="4100" max="4102" width="14.5" style="388" customWidth="1"/>
    <col min="4103" max="4352" width="9.33203125" style="388"/>
    <col min="4353" max="4353" width="6.83203125" style="388" customWidth="1"/>
    <col min="4354" max="4354" width="60.1640625" style="388" customWidth="1"/>
    <col min="4355" max="4355" width="8.1640625" style="388" customWidth="1"/>
    <col min="4356" max="4358" width="14.5" style="388" customWidth="1"/>
    <col min="4359" max="4608" width="9.33203125" style="388"/>
    <col min="4609" max="4609" width="6.83203125" style="388" customWidth="1"/>
    <col min="4610" max="4610" width="60.1640625" style="388" customWidth="1"/>
    <col min="4611" max="4611" width="8.1640625" style="388" customWidth="1"/>
    <col min="4612" max="4614" width="14.5" style="388" customWidth="1"/>
    <col min="4615" max="4864" width="9.33203125" style="388"/>
    <col min="4865" max="4865" width="6.83203125" style="388" customWidth="1"/>
    <col min="4866" max="4866" width="60.1640625" style="388" customWidth="1"/>
    <col min="4867" max="4867" width="8.1640625" style="388" customWidth="1"/>
    <col min="4868" max="4870" width="14.5" style="388" customWidth="1"/>
    <col min="4871" max="5120" width="9.33203125" style="388"/>
    <col min="5121" max="5121" width="6.83203125" style="388" customWidth="1"/>
    <col min="5122" max="5122" width="60.1640625" style="388" customWidth="1"/>
    <col min="5123" max="5123" width="8.1640625" style="388" customWidth="1"/>
    <col min="5124" max="5126" width="14.5" style="388" customWidth="1"/>
    <col min="5127" max="5376" width="9.33203125" style="388"/>
    <col min="5377" max="5377" width="6.83203125" style="388" customWidth="1"/>
    <col min="5378" max="5378" width="60.1640625" style="388" customWidth="1"/>
    <col min="5379" max="5379" width="8.1640625" style="388" customWidth="1"/>
    <col min="5380" max="5382" width="14.5" style="388" customWidth="1"/>
    <col min="5383" max="5632" width="9.33203125" style="388"/>
    <col min="5633" max="5633" width="6.83203125" style="388" customWidth="1"/>
    <col min="5634" max="5634" width="60.1640625" style="388" customWidth="1"/>
    <col min="5635" max="5635" width="8.1640625" style="388" customWidth="1"/>
    <col min="5636" max="5638" width="14.5" style="388" customWidth="1"/>
    <col min="5639" max="5888" width="9.33203125" style="388"/>
    <col min="5889" max="5889" width="6.83203125" style="388" customWidth="1"/>
    <col min="5890" max="5890" width="60.1640625" style="388" customWidth="1"/>
    <col min="5891" max="5891" width="8.1640625" style="388" customWidth="1"/>
    <col min="5892" max="5894" width="14.5" style="388" customWidth="1"/>
    <col min="5895" max="6144" width="9.33203125" style="388"/>
    <col min="6145" max="6145" width="6.83203125" style="388" customWidth="1"/>
    <col min="6146" max="6146" width="60.1640625" style="388" customWidth="1"/>
    <col min="6147" max="6147" width="8.1640625" style="388" customWidth="1"/>
    <col min="6148" max="6150" width="14.5" style="388" customWidth="1"/>
    <col min="6151" max="6400" width="9.33203125" style="388"/>
    <col min="6401" max="6401" width="6.83203125" style="388" customWidth="1"/>
    <col min="6402" max="6402" width="60.1640625" style="388" customWidth="1"/>
    <col min="6403" max="6403" width="8.1640625" style="388" customWidth="1"/>
    <col min="6404" max="6406" width="14.5" style="388" customWidth="1"/>
    <col min="6407" max="6656" width="9.33203125" style="388"/>
    <col min="6657" max="6657" width="6.83203125" style="388" customWidth="1"/>
    <col min="6658" max="6658" width="60.1640625" style="388" customWidth="1"/>
    <col min="6659" max="6659" width="8.1640625" style="388" customWidth="1"/>
    <col min="6660" max="6662" width="14.5" style="388" customWidth="1"/>
    <col min="6663" max="6912" width="9.33203125" style="388"/>
    <col min="6913" max="6913" width="6.83203125" style="388" customWidth="1"/>
    <col min="6914" max="6914" width="60.1640625" style="388" customWidth="1"/>
    <col min="6915" max="6915" width="8.1640625" style="388" customWidth="1"/>
    <col min="6916" max="6918" width="14.5" style="388" customWidth="1"/>
    <col min="6919" max="7168" width="9.33203125" style="388"/>
    <col min="7169" max="7169" width="6.83203125" style="388" customWidth="1"/>
    <col min="7170" max="7170" width="60.1640625" style="388" customWidth="1"/>
    <col min="7171" max="7171" width="8.1640625" style="388" customWidth="1"/>
    <col min="7172" max="7174" width="14.5" style="388" customWidth="1"/>
    <col min="7175" max="7424" width="9.33203125" style="388"/>
    <col min="7425" max="7425" width="6.83203125" style="388" customWidth="1"/>
    <col min="7426" max="7426" width="60.1640625" style="388" customWidth="1"/>
    <col min="7427" max="7427" width="8.1640625" style="388" customWidth="1"/>
    <col min="7428" max="7430" width="14.5" style="388" customWidth="1"/>
    <col min="7431" max="7680" width="9.33203125" style="388"/>
    <col min="7681" max="7681" width="6.83203125" style="388" customWidth="1"/>
    <col min="7682" max="7682" width="60.1640625" style="388" customWidth="1"/>
    <col min="7683" max="7683" width="8.1640625" style="388" customWidth="1"/>
    <col min="7684" max="7686" width="14.5" style="388" customWidth="1"/>
    <col min="7687" max="7936" width="9.33203125" style="388"/>
    <col min="7937" max="7937" width="6.83203125" style="388" customWidth="1"/>
    <col min="7938" max="7938" width="60.1640625" style="388" customWidth="1"/>
    <col min="7939" max="7939" width="8.1640625" style="388" customWidth="1"/>
    <col min="7940" max="7942" width="14.5" style="388" customWidth="1"/>
    <col min="7943" max="8192" width="9.33203125" style="388"/>
    <col min="8193" max="8193" width="6.83203125" style="388" customWidth="1"/>
    <col min="8194" max="8194" width="60.1640625" style="388" customWidth="1"/>
    <col min="8195" max="8195" width="8.1640625" style="388" customWidth="1"/>
    <col min="8196" max="8198" width="14.5" style="388" customWidth="1"/>
    <col min="8199" max="8448" width="9.33203125" style="388"/>
    <col min="8449" max="8449" width="6.83203125" style="388" customWidth="1"/>
    <col min="8450" max="8450" width="60.1640625" style="388" customWidth="1"/>
    <col min="8451" max="8451" width="8.1640625" style="388" customWidth="1"/>
    <col min="8452" max="8454" width="14.5" style="388" customWidth="1"/>
    <col min="8455" max="8704" width="9.33203125" style="388"/>
    <col min="8705" max="8705" width="6.83203125" style="388" customWidth="1"/>
    <col min="8706" max="8706" width="60.1640625" style="388" customWidth="1"/>
    <col min="8707" max="8707" width="8.1640625" style="388" customWidth="1"/>
    <col min="8708" max="8710" width="14.5" style="388" customWidth="1"/>
    <col min="8711" max="8960" width="9.33203125" style="388"/>
    <col min="8961" max="8961" width="6.83203125" style="388" customWidth="1"/>
    <col min="8962" max="8962" width="60.1640625" style="388" customWidth="1"/>
    <col min="8963" max="8963" width="8.1640625" style="388" customWidth="1"/>
    <col min="8964" max="8966" width="14.5" style="388" customWidth="1"/>
    <col min="8967" max="9216" width="9.33203125" style="388"/>
    <col min="9217" max="9217" width="6.83203125" style="388" customWidth="1"/>
    <col min="9218" max="9218" width="60.1640625" style="388" customWidth="1"/>
    <col min="9219" max="9219" width="8.1640625" style="388" customWidth="1"/>
    <col min="9220" max="9222" width="14.5" style="388" customWidth="1"/>
    <col min="9223" max="9472" width="9.33203125" style="388"/>
    <col min="9473" max="9473" width="6.83203125" style="388" customWidth="1"/>
    <col min="9474" max="9474" width="60.1640625" style="388" customWidth="1"/>
    <col min="9475" max="9475" width="8.1640625" style="388" customWidth="1"/>
    <col min="9476" max="9478" width="14.5" style="388" customWidth="1"/>
    <col min="9479" max="9728" width="9.33203125" style="388"/>
    <col min="9729" max="9729" width="6.83203125" style="388" customWidth="1"/>
    <col min="9730" max="9730" width="60.1640625" style="388" customWidth="1"/>
    <col min="9731" max="9731" width="8.1640625" style="388" customWidth="1"/>
    <col min="9732" max="9734" width="14.5" style="388" customWidth="1"/>
    <col min="9735" max="9984" width="9.33203125" style="388"/>
    <col min="9985" max="9985" width="6.83203125" style="388" customWidth="1"/>
    <col min="9986" max="9986" width="60.1640625" style="388" customWidth="1"/>
    <col min="9987" max="9987" width="8.1640625" style="388" customWidth="1"/>
    <col min="9988" max="9990" width="14.5" style="388" customWidth="1"/>
    <col min="9991" max="10240" width="9.33203125" style="388"/>
    <col min="10241" max="10241" width="6.83203125" style="388" customWidth="1"/>
    <col min="10242" max="10242" width="60.1640625" style="388" customWidth="1"/>
    <col min="10243" max="10243" width="8.1640625" style="388" customWidth="1"/>
    <col min="10244" max="10246" width="14.5" style="388" customWidth="1"/>
    <col min="10247" max="10496" width="9.33203125" style="388"/>
    <col min="10497" max="10497" width="6.83203125" style="388" customWidth="1"/>
    <col min="10498" max="10498" width="60.1640625" style="388" customWidth="1"/>
    <col min="10499" max="10499" width="8.1640625" style="388" customWidth="1"/>
    <col min="10500" max="10502" width="14.5" style="388" customWidth="1"/>
    <col min="10503" max="10752" width="9.33203125" style="388"/>
    <col min="10753" max="10753" width="6.83203125" style="388" customWidth="1"/>
    <col min="10754" max="10754" width="60.1640625" style="388" customWidth="1"/>
    <col min="10755" max="10755" width="8.1640625" style="388" customWidth="1"/>
    <col min="10756" max="10758" width="14.5" style="388" customWidth="1"/>
    <col min="10759" max="11008" width="9.33203125" style="388"/>
    <col min="11009" max="11009" width="6.83203125" style="388" customWidth="1"/>
    <col min="11010" max="11010" width="60.1640625" style="388" customWidth="1"/>
    <col min="11011" max="11011" width="8.1640625" style="388" customWidth="1"/>
    <col min="11012" max="11014" width="14.5" style="388" customWidth="1"/>
    <col min="11015" max="11264" width="9.33203125" style="388"/>
    <col min="11265" max="11265" width="6.83203125" style="388" customWidth="1"/>
    <col min="11266" max="11266" width="60.1640625" style="388" customWidth="1"/>
    <col min="11267" max="11267" width="8.1640625" style="388" customWidth="1"/>
    <col min="11268" max="11270" width="14.5" style="388" customWidth="1"/>
    <col min="11271" max="11520" width="9.33203125" style="388"/>
    <col min="11521" max="11521" width="6.83203125" style="388" customWidth="1"/>
    <col min="11522" max="11522" width="60.1640625" style="388" customWidth="1"/>
    <col min="11523" max="11523" width="8.1640625" style="388" customWidth="1"/>
    <col min="11524" max="11526" width="14.5" style="388" customWidth="1"/>
    <col min="11527" max="11776" width="9.33203125" style="388"/>
    <col min="11777" max="11777" width="6.83203125" style="388" customWidth="1"/>
    <col min="11778" max="11778" width="60.1640625" style="388" customWidth="1"/>
    <col min="11779" max="11779" width="8.1640625" style="388" customWidth="1"/>
    <col min="11780" max="11782" width="14.5" style="388" customWidth="1"/>
    <col min="11783" max="12032" width="9.33203125" style="388"/>
    <col min="12033" max="12033" width="6.83203125" style="388" customWidth="1"/>
    <col min="12034" max="12034" width="60.1640625" style="388" customWidth="1"/>
    <col min="12035" max="12035" width="8.1640625" style="388" customWidth="1"/>
    <col min="12036" max="12038" width="14.5" style="388" customWidth="1"/>
    <col min="12039" max="12288" width="9.33203125" style="388"/>
    <col min="12289" max="12289" width="6.83203125" style="388" customWidth="1"/>
    <col min="12290" max="12290" width="60.1640625" style="388" customWidth="1"/>
    <col min="12291" max="12291" width="8.1640625" style="388" customWidth="1"/>
    <col min="12292" max="12294" width="14.5" style="388" customWidth="1"/>
    <col min="12295" max="12544" width="9.33203125" style="388"/>
    <col min="12545" max="12545" width="6.83203125" style="388" customWidth="1"/>
    <col min="12546" max="12546" width="60.1640625" style="388" customWidth="1"/>
    <col min="12547" max="12547" width="8.1640625" style="388" customWidth="1"/>
    <col min="12548" max="12550" width="14.5" style="388" customWidth="1"/>
    <col min="12551" max="12800" width="9.33203125" style="388"/>
    <col min="12801" max="12801" width="6.83203125" style="388" customWidth="1"/>
    <col min="12802" max="12802" width="60.1640625" style="388" customWidth="1"/>
    <col min="12803" max="12803" width="8.1640625" style="388" customWidth="1"/>
    <col min="12804" max="12806" width="14.5" style="388" customWidth="1"/>
    <col min="12807" max="13056" width="9.33203125" style="388"/>
    <col min="13057" max="13057" width="6.83203125" style="388" customWidth="1"/>
    <col min="13058" max="13058" width="60.1640625" style="388" customWidth="1"/>
    <col min="13059" max="13059" width="8.1640625" style="388" customWidth="1"/>
    <col min="13060" max="13062" width="14.5" style="388" customWidth="1"/>
    <col min="13063" max="13312" width="9.33203125" style="388"/>
    <col min="13313" max="13313" width="6.83203125" style="388" customWidth="1"/>
    <col min="13314" max="13314" width="60.1640625" style="388" customWidth="1"/>
    <col min="13315" max="13315" width="8.1640625" style="388" customWidth="1"/>
    <col min="13316" max="13318" width="14.5" style="388" customWidth="1"/>
    <col min="13319" max="13568" width="9.33203125" style="388"/>
    <col min="13569" max="13569" width="6.83203125" style="388" customWidth="1"/>
    <col min="13570" max="13570" width="60.1640625" style="388" customWidth="1"/>
    <col min="13571" max="13571" width="8.1640625" style="388" customWidth="1"/>
    <col min="13572" max="13574" width="14.5" style="388" customWidth="1"/>
    <col min="13575" max="13824" width="9.33203125" style="388"/>
    <col min="13825" max="13825" width="6.83203125" style="388" customWidth="1"/>
    <col min="13826" max="13826" width="60.1640625" style="388" customWidth="1"/>
    <col min="13827" max="13827" width="8.1640625" style="388" customWidth="1"/>
    <col min="13828" max="13830" width="14.5" style="388" customWidth="1"/>
    <col min="13831" max="14080" width="9.33203125" style="388"/>
    <col min="14081" max="14081" width="6.83203125" style="388" customWidth="1"/>
    <col min="14082" max="14082" width="60.1640625" style="388" customWidth="1"/>
    <col min="14083" max="14083" width="8.1640625" style="388" customWidth="1"/>
    <col min="14084" max="14086" width="14.5" style="388" customWidth="1"/>
    <col min="14087" max="14336" width="9.33203125" style="388"/>
    <col min="14337" max="14337" width="6.83203125" style="388" customWidth="1"/>
    <col min="14338" max="14338" width="60.1640625" style="388" customWidth="1"/>
    <col min="14339" max="14339" width="8.1640625" style="388" customWidth="1"/>
    <col min="14340" max="14342" width="14.5" style="388" customWidth="1"/>
    <col min="14343" max="14592" width="9.33203125" style="388"/>
    <col min="14593" max="14593" width="6.83203125" style="388" customWidth="1"/>
    <col min="14594" max="14594" width="60.1640625" style="388" customWidth="1"/>
    <col min="14595" max="14595" width="8.1640625" style="388" customWidth="1"/>
    <col min="14596" max="14598" width="14.5" style="388" customWidth="1"/>
    <col min="14599" max="14848" width="9.33203125" style="388"/>
    <col min="14849" max="14849" width="6.83203125" style="388" customWidth="1"/>
    <col min="14850" max="14850" width="60.1640625" style="388" customWidth="1"/>
    <col min="14851" max="14851" width="8.1640625" style="388" customWidth="1"/>
    <col min="14852" max="14854" width="14.5" style="388" customWidth="1"/>
    <col min="14855" max="15104" width="9.33203125" style="388"/>
    <col min="15105" max="15105" width="6.83203125" style="388" customWidth="1"/>
    <col min="15106" max="15106" width="60.1640625" style="388" customWidth="1"/>
    <col min="15107" max="15107" width="8.1640625" style="388" customWidth="1"/>
    <col min="15108" max="15110" width="14.5" style="388" customWidth="1"/>
    <col min="15111" max="15360" width="9.33203125" style="388"/>
    <col min="15361" max="15361" width="6.83203125" style="388" customWidth="1"/>
    <col min="15362" max="15362" width="60.1640625" style="388" customWidth="1"/>
    <col min="15363" max="15363" width="8.1640625" style="388" customWidth="1"/>
    <col min="15364" max="15366" width="14.5" style="388" customWidth="1"/>
    <col min="15367" max="15616" width="9.33203125" style="388"/>
    <col min="15617" max="15617" width="6.83203125" style="388" customWidth="1"/>
    <col min="15618" max="15618" width="60.1640625" style="388" customWidth="1"/>
    <col min="15619" max="15619" width="8.1640625" style="388" customWidth="1"/>
    <col min="15620" max="15622" width="14.5" style="388" customWidth="1"/>
    <col min="15623" max="15872" width="9.33203125" style="388"/>
    <col min="15873" max="15873" width="6.83203125" style="388" customWidth="1"/>
    <col min="15874" max="15874" width="60.1640625" style="388" customWidth="1"/>
    <col min="15875" max="15875" width="8.1640625" style="388" customWidth="1"/>
    <col min="15876" max="15878" width="14.5" style="388" customWidth="1"/>
    <col min="15879" max="16128" width="9.33203125" style="388"/>
    <col min="16129" max="16129" width="6.83203125" style="388" customWidth="1"/>
    <col min="16130" max="16130" width="60.1640625" style="388" customWidth="1"/>
    <col min="16131" max="16131" width="8.1640625" style="388" customWidth="1"/>
    <col min="16132" max="16134" width="14.5" style="388" customWidth="1"/>
    <col min="16135" max="16384" width="9.33203125" style="388"/>
  </cols>
  <sheetData>
    <row r="1" spans="1:6" s="382" customFormat="1" ht="40.5" customHeight="1" x14ac:dyDescent="0.2">
      <c r="A1" s="1302" t="s">
        <v>655</v>
      </c>
      <c r="B1" s="1303"/>
      <c r="C1" s="1303"/>
      <c r="D1" s="1303"/>
      <c r="E1" s="1303"/>
      <c r="F1" s="1303"/>
    </row>
    <row r="2" spans="1:6" s="385" customFormat="1" ht="15.95" customHeight="1" x14ac:dyDescent="0.2">
      <c r="A2" s="383"/>
      <c r="B2" s="383"/>
      <c r="C2" s="384"/>
      <c r="D2" s="384"/>
      <c r="E2" s="384"/>
      <c r="F2" s="384" t="s">
        <v>1</v>
      </c>
    </row>
    <row r="3" spans="1:6" ht="38.25" customHeight="1" x14ac:dyDescent="0.2">
      <c r="A3" s="386" t="s">
        <v>407</v>
      </c>
      <c r="B3" s="386" t="s">
        <v>479</v>
      </c>
      <c r="C3" s="387" t="s">
        <v>480</v>
      </c>
      <c r="D3" s="387" t="s">
        <v>481</v>
      </c>
      <c r="E3" s="387" t="s">
        <v>482</v>
      </c>
      <c r="F3" s="387" t="s">
        <v>268</v>
      </c>
    </row>
    <row r="4" spans="1:6" s="390" customFormat="1" ht="12.95" customHeight="1" x14ac:dyDescent="0.2">
      <c r="A4" s="389" t="s">
        <v>6</v>
      </c>
      <c r="B4" s="389" t="s">
        <v>7</v>
      </c>
      <c r="C4" s="389" t="s">
        <v>8</v>
      </c>
      <c r="D4" s="389" t="s">
        <v>9</v>
      </c>
      <c r="E4" s="389" t="s">
        <v>269</v>
      </c>
      <c r="F4" s="389" t="s">
        <v>483</v>
      </c>
    </row>
    <row r="5" spans="1:6" s="390" customFormat="1" ht="15.95" customHeight="1" x14ac:dyDescent="0.2">
      <c r="A5" s="1304" t="s">
        <v>265</v>
      </c>
      <c r="B5" s="1305"/>
      <c r="C5" s="1305"/>
      <c r="D5" s="1305"/>
      <c r="E5" s="1305"/>
      <c r="F5" s="1306"/>
    </row>
    <row r="6" spans="1:6" s="390" customFormat="1" ht="25.5" customHeight="1" x14ac:dyDescent="0.2">
      <c r="A6" s="391" t="s">
        <v>10</v>
      </c>
      <c r="B6" s="1172" t="s">
        <v>484</v>
      </c>
      <c r="C6" s="391" t="s">
        <v>485</v>
      </c>
      <c r="D6" s="393"/>
      <c r="E6" s="393"/>
      <c r="F6" s="393">
        <f>SUM(D6:E6)</f>
        <v>0</v>
      </c>
    </row>
    <row r="7" spans="1:6" s="390" customFormat="1" ht="30" customHeight="1" x14ac:dyDescent="0.2">
      <c r="A7" s="394" t="s">
        <v>13</v>
      </c>
      <c r="B7" s="1173" t="s">
        <v>486</v>
      </c>
      <c r="C7" s="394" t="s">
        <v>487</v>
      </c>
      <c r="D7" s="396"/>
      <c r="E7" s="396"/>
      <c r="F7" s="396">
        <f>SUM(D7:E7)</f>
        <v>0</v>
      </c>
    </row>
    <row r="8" spans="1:6" s="390" customFormat="1" ht="25.5" customHeight="1" x14ac:dyDescent="0.2">
      <c r="A8" s="394" t="s">
        <v>16</v>
      </c>
      <c r="B8" s="1173" t="s">
        <v>488</v>
      </c>
      <c r="C8" s="397" t="s">
        <v>489</v>
      </c>
      <c r="D8" s="396">
        <v>640402</v>
      </c>
      <c r="E8" s="396"/>
      <c r="F8" s="396">
        <f>SUM(D8:E8)</f>
        <v>640402</v>
      </c>
    </row>
    <row r="9" spans="1:6" s="390" customFormat="1" ht="25.5" customHeight="1" x14ac:dyDescent="0.2">
      <c r="A9" s="394" t="s">
        <v>19</v>
      </c>
      <c r="B9" s="1173" t="s">
        <v>490</v>
      </c>
      <c r="C9" s="397" t="s">
        <v>491</v>
      </c>
      <c r="D9" s="396"/>
      <c r="E9" s="396"/>
      <c r="F9" s="396">
        <f>SUM(D9:E9)</f>
        <v>0</v>
      </c>
    </row>
    <row r="10" spans="1:6" s="390" customFormat="1" ht="27.75" customHeight="1" x14ac:dyDescent="0.2">
      <c r="A10" s="398" t="s">
        <v>22</v>
      </c>
      <c r="B10" s="1174" t="s">
        <v>492</v>
      </c>
      <c r="C10" s="398" t="s">
        <v>36</v>
      </c>
      <c r="D10" s="396">
        <f>SUM(D6:D9)</f>
        <v>640402</v>
      </c>
      <c r="E10" s="396">
        <f>SUM(E6:E9)</f>
        <v>0</v>
      </c>
      <c r="F10" s="396">
        <f t="shared" ref="F10:F14" si="0">SUM(D10:E10)</f>
        <v>640402</v>
      </c>
    </row>
    <row r="11" spans="1:6" s="390" customFormat="1" ht="24.75" customHeight="1" x14ac:dyDescent="0.2">
      <c r="A11" s="394" t="s">
        <v>25</v>
      </c>
      <c r="B11" s="1173" t="s">
        <v>493</v>
      </c>
      <c r="C11" s="394" t="s">
        <v>494</v>
      </c>
      <c r="D11" s="396"/>
      <c r="E11" s="396"/>
      <c r="F11" s="396">
        <f t="shared" si="0"/>
        <v>0</v>
      </c>
    </row>
    <row r="12" spans="1:6" s="390" customFormat="1" ht="30" customHeight="1" x14ac:dyDescent="0.2">
      <c r="A12" s="394" t="s">
        <v>28</v>
      </c>
      <c r="B12" s="1173" t="s">
        <v>495</v>
      </c>
      <c r="C12" s="394" t="s">
        <v>496</v>
      </c>
      <c r="D12" s="396"/>
      <c r="E12" s="396"/>
      <c r="F12" s="396">
        <f t="shared" si="0"/>
        <v>0</v>
      </c>
    </row>
    <row r="13" spans="1:6" s="390" customFormat="1" ht="30" customHeight="1" x14ac:dyDescent="0.2">
      <c r="A13" s="394" t="s">
        <v>31</v>
      </c>
      <c r="B13" s="1173" t="s">
        <v>497</v>
      </c>
      <c r="C13" s="394" t="s">
        <v>498</v>
      </c>
      <c r="D13" s="396"/>
      <c r="E13" s="396"/>
      <c r="F13" s="396">
        <f t="shared" si="0"/>
        <v>0</v>
      </c>
    </row>
    <row r="14" spans="1:6" s="390" customFormat="1" ht="30" customHeight="1" x14ac:dyDescent="0.2">
      <c r="A14" s="394" t="s">
        <v>34</v>
      </c>
      <c r="B14" s="1173" t="s">
        <v>499</v>
      </c>
      <c r="C14" s="394" t="s">
        <v>500</v>
      </c>
      <c r="D14" s="396"/>
      <c r="E14" s="396"/>
      <c r="F14" s="396">
        <f t="shared" si="0"/>
        <v>0</v>
      </c>
    </row>
    <row r="15" spans="1:6" s="390" customFormat="1" ht="21.75" customHeight="1" x14ac:dyDescent="0.2">
      <c r="A15" s="398" t="s">
        <v>37</v>
      </c>
      <c r="B15" s="1175" t="s">
        <v>460</v>
      </c>
      <c r="C15" s="400" t="s">
        <v>59</v>
      </c>
      <c r="D15" s="399">
        <f>SUM(D11:D14)</f>
        <v>0</v>
      </c>
      <c r="E15" s="399">
        <f>SUM(E11:E14)</f>
        <v>0</v>
      </c>
      <c r="F15" s="399">
        <f>SUM(F11:F14)</f>
        <v>0</v>
      </c>
    </row>
    <row r="16" spans="1:6" s="404" customFormat="1" ht="16.5" customHeight="1" x14ac:dyDescent="0.2">
      <c r="A16" s="394" t="s">
        <v>39</v>
      </c>
      <c r="B16" s="1176" t="s">
        <v>111</v>
      </c>
      <c r="C16" s="402" t="s">
        <v>112</v>
      </c>
      <c r="D16" s="403"/>
      <c r="E16" s="403"/>
      <c r="F16" s="403">
        <f>SUM(D16:E16)</f>
        <v>0</v>
      </c>
    </row>
    <row r="17" spans="1:6" s="404" customFormat="1" ht="16.5" customHeight="1" x14ac:dyDescent="0.2">
      <c r="A17" s="394" t="s">
        <v>41</v>
      </c>
      <c r="B17" s="1176" t="s">
        <v>114</v>
      </c>
      <c r="C17" s="402" t="s">
        <v>115</v>
      </c>
      <c r="D17" s="403">
        <v>700000</v>
      </c>
      <c r="E17" s="403"/>
      <c r="F17" s="403">
        <f>SUM(D17:E17)</f>
        <v>700000</v>
      </c>
    </row>
    <row r="18" spans="1:6" s="404" customFormat="1" ht="16.5" customHeight="1" x14ac:dyDescent="0.2">
      <c r="A18" s="394" t="s">
        <v>43</v>
      </c>
      <c r="B18" s="1176" t="s">
        <v>501</v>
      </c>
      <c r="C18" s="402" t="s">
        <v>118</v>
      </c>
      <c r="D18" s="403">
        <f>SUM(D19:D20)</f>
        <v>0</v>
      </c>
      <c r="E18" s="403">
        <f>SUM(E19:E20)</f>
        <v>0</v>
      </c>
      <c r="F18" s="403">
        <f>SUM(F19:F20)</f>
        <v>0</v>
      </c>
    </row>
    <row r="19" spans="1:6" s="404" customFormat="1" ht="16.5" customHeight="1" x14ac:dyDescent="0.2">
      <c r="A19" s="394" t="s">
        <v>45</v>
      </c>
      <c r="B19" s="1177" t="s">
        <v>502</v>
      </c>
      <c r="C19" s="406" t="s">
        <v>503</v>
      </c>
      <c r="D19" s="407"/>
      <c r="E19" s="407"/>
      <c r="F19" s="407">
        <f>SUM(D19:E19)</f>
        <v>0</v>
      </c>
    </row>
    <row r="20" spans="1:6" s="408" customFormat="1" ht="16.5" customHeight="1" x14ac:dyDescent="0.2">
      <c r="A20" s="394" t="s">
        <v>47</v>
      </c>
      <c r="B20" s="1177" t="s">
        <v>504</v>
      </c>
      <c r="C20" s="406" t="s">
        <v>505</v>
      </c>
      <c r="D20" s="407"/>
      <c r="E20" s="407"/>
      <c r="F20" s="407">
        <f>SUM(D20:E20)</f>
        <v>0</v>
      </c>
    </row>
    <row r="21" spans="1:6" s="408" customFormat="1" ht="16.5" customHeight="1" x14ac:dyDescent="0.2">
      <c r="A21" s="394" t="s">
        <v>49</v>
      </c>
      <c r="B21" s="1178" t="s">
        <v>120</v>
      </c>
      <c r="C21" s="402" t="s">
        <v>121</v>
      </c>
      <c r="D21" s="407"/>
      <c r="E21" s="407"/>
      <c r="F21" s="407">
        <f>SUM(D21:E21)</f>
        <v>0</v>
      </c>
    </row>
    <row r="22" spans="1:6" s="404" customFormat="1" ht="16.5" customHeight="1" x14ac:dyDescent="0.2">
      <c r="A22" s="394" t="s">
        <v>51</v>
      </c>
      <c r="B22" s="1176" t="s">
        <v>123</v>
      </c>
      <c r="C22" s="402" t="s">
        <v>124</v>
      </c>
      <c r="D22" s="403"/>
      <c r="E22" s="403"/>
      <c r="F22" s="407">
        <f t="shared" ref="F22:F28" si="1">SUM(D22:E22)</f>
        <v>0</v>
      </c>
    </row>
    <row r="23" spans="1:6" s="404" customFormat="1" ht="16.5" customHeight="1" x14ac:dyDescent="0.2">
      <c r="A23" s="394" t="s">
        <v>54</v>
      </c>
      <c r="B23" s="1176" t="s">
        <v>506</v>
      </c>
      <c r="C23" s="402" t="s">
        <v>127</v>
      </c>
      <c r="D23" s="403"/>
      <c r="E23" s="403"/>
      <c r="F23" s="407">
        <f t="shared" si="1"/>
        <v>0</v>
      </c>
    </row>
    <row r="24" spans="1:6" s="408" customFormat="1" ht="16.5" customHeight="1" x14ac:dyDescent="0.2">
      <c r="A24" s="394" t="s">
        <v>57</v>
      </c>
      <c r="B24" s="1176" t="s">
        <v>507</v>
      </c>
      <c r="C24" s="402" t="s">
        <v>130</v>
      </c>
      <c r="D24" s="403"/>
      <c r="E24" s="403"/>
      <c r="F24" s="407">
        <f t="shared" si="1"/>
        <v>0</v>
      </c>
    </row>
    <row r="25" spans="1:6" s="408" customFormat="1" ht="16.5" customHeight="1" x14ac:dyDescent="0.2">
      <c r="A25" s="394" t="s">
        <v>60</v>
      </c>
      <c r="B25" s="1179" t="s">
        <v>132</v>
      </c>
      <c r="C25" s="402" t="s">
        <v>133</v>
      </c>
      <c r="D25" s="403"/>
      <c r="E25" s="403"/>
      <c r="F25" s="407">
        <f t="shared" si="1"/>
        <v>0</v>
      </c>
    </row>
    <row r="26" spans="1:6" s="408" customFormat="1" ht="16.5" customHeight="1" x14ac:dyDescent="0.2">
      <c r="A26" s="394" t="s">
        <v>62</v>
      </c>
      <c r="B26" s="1176" t="s">
        <v>508</v>
      </c>
      <c r="C26" s="402" t="s">
        <v>136</v>
      </c>
      <c r="D26" s="403"/>
      <c r="E26" s="403"/>
      <c r="F26" s="407">
        <f t="shared" si="1"/>
        <v>0</v>
      </c>
    </row>
    <row r="27" spans="1:6" s="408" customFormat="1" ht="16.5" customHeight="1" x14ac:dyDescent="0.2">
      <c r="A27" s="394" t="s">
        <v>64</v>
      </c>
      <c r="B27" s="1176" t="s">
        <v>509</v>
      </c>
      <c r="C27" s="402" t="s">
        <v>139</v>
      </c>
      <c r="D27" s="403"/>
      <c r="E27" s="403"/>
      <c r="F27" s="407">
        <f t="shared" si="1"/>
        <v>0</v>
      </c>
    </row>
    <row r="28" spans="1:6" s="408" customFormat="1" ht="16.5" customHeight="1" x14ac:dyDescent="0.2">
      <c r="A28" s="912" t="s">
        <v>66</v>
      </c>
      <c r="B28" s="1180" t="s">
        <v>141</v>
      </c>
      <c r="C28" s="926" t="s">
        <v>142</v>
      </c>
      <c r="D28" s="149"/>
      <c r="E28" s="149"/>
      <c r="F28" s="1170">
        <f t="shared" si="1"/>
        <v>0</v>
      </c>
    </row>
    <row r="29" spans="1:6" s="408" customFormat="1" ht="21.75" customHeight="1" x14ac:dyDescent="0.2">
      <c r="A29" s="412" t="s">
        <v>68</v>
      </c>
      <c r="B29" s="1181" t="s">
        <v>510</v>
      </c>
      <c r="C29" s="927" t="s">
        <v>145</v>
      </c>
      <c r="D29" s="415">
        <f>SUM(D16+D17+D18+D21+D22+D23+D24+D25+D26+D27+D28)</f>
        <v>700000</v>
      </c>
      <c r="E29" s="415">
        <f>SUM(E16+E17+E18+E21+E22+E23+E24+E25+E26+E27+E28)</f>
        <v>0</v>
      </c>
      <c r="F29" s="415">
        <f>SUM(F16+F17+F18+F21+F22+F23+F24+F25+F26+F27+F28)</f>
        <v>700000</v>
      </c>
    </row>
    <row r="30" spans="1:6" s="411" customFormat="1" ht="21.75" customHeight="1" x14ac:dyDescent="0.2">
      <c r="A30" s="412" t="s">
        <v>70</v>
      </c>
      <c r="B30" s="1181" t="s">
        <v>462</v>
      </c>
      <c r="C30" s="927" t="s">
        <v>163</v>
      </c>
      <c r="D30" s="415"/>
      <c r="E30" s="415"/>
      <c r="F30" s="415">
        <f>SUM(D30:E30)</f>
        <v>0</v>
      </c>
    </row>
    <row r="31" spans="1:6" s="408" customFormat="1" ht="21.75" customHeight="1" x14ac:dyDescent="0.2">
      <c r="A31" s="412" t="s">
        <v>72</v>
      </c>
      <c r="B31" s="1181" t="s">
        <v>427</v>
      </c>
      <c r="C31" s="927" t="s">
        <v>172</v>
      </c>
      <c r="D31" s="932"/>
      <c r="E31" s="932"/>
      <c r="F31" s="932">
        <f>SUM(D31:E31)</f>
        <v>0</v>
      </c>
    </row>
    <row r="32" spans="1:6" s="408" customFormat="1" ht="21.75" customHeight="1" x14ac:dyDescent="0.2">
      <c r="A32" s="928" t="s">
        <v>75</v>
      </c>
      <c r="B32" s="1182" t="s">
        <v>463</v>
      </c>
      <c r="C32" s="930" t="s">
        <v>181</v>
      </c>
      <c r="D32" s="931"/>
      <c r="E32" s="931"/>
      <c r="F32" s="931">
        <f>SUM(D32:E32)</f>
        <v>0</v>
      </c>
    </row>
    <row r="33" spans="1:6" s="408" customFormat="1" ht="21.75" customHeight="1" x14ac:dyDescent="0.2">
      <c r="A33" s="412" t="s">
        <v>78</v>
      </c>
      <c r="B33" s="1181" t="s">
        <v>511</v>
      </c>
      <c r="C33" s="414"/>
      <c r="D33" s="415">
        <f>D10+D15+D29+D30+D31+D32</f>
        <v>1340402</v>
      </c>
      <c r="E33" s="415">
        <f>E10+E15+E29+E30+E31+E32</f>
        <v>0</v>
      </c>
      <c r="F33" s="415">
        <f>F10+F15+F29+F30+F31+F32</f>
        <v>1340402</v>
      </c>
    </row>
    <row r="34" spans="1:6" s="404" customFormat="1" ht="21.75" customHeight="1" x14ac:dyDescent="0.2">
      <c r="A34" s="394" t="s">
        <v>81</v>
      </c>
      <c r="B34" s="1183" t="s">
        <v>512</v>
      </c>
      <c r="C34" s="417" t="s">
        <v>190</v>
      </c>
      <c r="D34" s="418">
        <f>SUM(D35:D36)</f>
        <v>0</v>
      </c>
      <c r="E34" s="418">
        <f>SUM(E35:E36)</f>
        <v>0</v>
      </c>
      <c r="F34" s="418">
        <f>SUM(F35:F36)</f>
        <v>0</v>
      </c>
    </row>
    <row r="35" spans="1:6" s="404" customFormat="1" ht="21.75" customHeight="1" x14ac:dyDescent="0.2">
      <c r="A35" s="394" t="s">
        <v>83</v>
      </c>
      <c r="B35" s="1184" t="s">
        <v>192</v>
      </c>
      <c r="C35" s="417" t="s">
        <v>193</v>
      </c>
      <c r="D35" s="418"/>
      <c r="E35" s="418"/>
      <c r="F35" s="418">
        <f>SUM(D35:E35)</f>
        <v>0</v>
      </c>
    </row>
    <row r="36" spans="1:6" s="404" customFormat="1" ht="21.75" customHeight="1" x14ac:dyDescent="0.2">
      <c r="A36" s="394" t="s">
        <v>85</v>
      </c>
      <c r="B36" s="1184" t="s">
        <v>195</v>
      </c>
      <c r="C36" s="417" t="s">
        <v>196</v>
      </c>
      <c r="D36" s="418"/>
      <c r="E36" s="418"/>
      <c r="F36" s="418">
        <f>SUM(D36:E36)</f>
        <v>0</v>
      </c>
    </row>
    <row r="37" spans="1:6" s="404" customFormat="1" ht="21.75" customHeight="1" x14ac:dyDescent="0.2">
      <c r="A37" s="394" t="s">
        <v>87</v>
      </c>
      <c r="B37" s="1183" t="s">
        <v>513</v>
      </c>
      <c r="C37" s="419" t="s">
        <v>514</v>
      </c>
      <c r="D37" s="418">
        <f>SUM(D38:D39)</f>
        <v>27195291</v>
      </c>
      <c r="E37" s="418">
        <f t="shared" ref="E37:F37" si="2">SUM(E38:E39)</f>
        <v>0</v>
      </c>
      <c r="F37" s="418">
        <f t="shared" si="2"/>
        <v>27195291</v>
      </c>
    </row>
    <row r="38" spans="1:6" s="404" customFormat="1" ht="21.75" customHeight="1" x14ac:dyDescent="0.2">
      <c r="A38" s="394"/>
      <c r="B38" s="1185" t="s">
        <v>602</v>
      </c>
      <c r="C38" s="581" t="s">
        <v>514</v>
      </c>
      <c r="D38" s="582">
        <f>19867920+53594</f>
        <v>19921514</v>
      </c>
      <c r="E38" s="582"/>
      <c r="F38" s="582">
        <f>SUM(D38:E38)</f>
        <v>19921514</v>
      </c>
    </row>
    <row r="39" spans="1:6" s="404" customFormat="1" ht="21.75" customHeight="1" x14ac:dyDescent="0.2">
      <c r="A39" s="912"/>
      <c r="B39" s="1186" t="s">
        <v>603</v>
      </c>
      <c r="C39" s="934" t="s">
        <v>514</v>
      </c>
      <c r="D39" s="1171">
        <f>7273777</f>
        <v>7273777</v>
      </c>
      <c r="E39" s="1171"/>
      <c r="F39" s="1171">
        <f>SUM(D39:E39)</f>
        <v>7273777</v>
      </c>
    </row>
    <row r="40" spans="1:6" s="404" customFormat="1" ht="21.75" customHeight="1" x14ac:dyDescent="0.2">
      <c r="A40" s="936" t="s">
        <v>90</v>
      </c>
      <c r="B40" s="1181" t="s">
        <v>515</v>
      </c>
      <c r="C40" s="420" t="s">
        <v>516</v>
      </c>
      <c r="D40" s="421">
        <f>SUM(D34+D37)</f>
        <v>27195291</v>
      </c>
      <c r="E40" s="421">
        <f>SUM(E34+E37)</f>
        <v>0</v>
      </c>
      <c r="F40" s="421">
        <f>SUM(F34+F37)</f>
        <v>27195291</v>
      </c>
    </row>
    <row r="41" spans="1:6" s="404" customFormat="1" ht="21.75" customHeight="1" x14ac:dyDescent="0.2">
      <c r="A41" s="412" t="s">
        <v>94</v>
      </c>
      <c r="B41" s="1181" t="s">
        <v>605</v>
      </c>
      <c r="C41" s="420" t="s">
        <v>199</v>
      </c>
      <c r="D41" s="421">
        <f>D40</f>
        <v>27195291</v>
      </c>
      <c r="E41" s="421">
        <f t="shared" ref="E41:F41" si="3">E40</f>
        <v>0</v>
      </c>
      <c r="F41" s="421">
        <f t="shared" si="3"/>
        <v>27195291</v>
      </c>
    </row>
    <row r="42" spans="1:6" s="404" customFormat="1" ht="21.75" customHeight="1" x14ac:dyDescent="0.2">
      <c r="A42" s="412" t="s">
        <v>97</v>
      </c>
      <c r="B42" s="1181" t="s">
        <v>518</v>
      </c>
      <c r="C42" s="422"/>
      <c r="D42" s="421">
        <f>D33+D41</f>
        <v>28535693</v>
      </c>
      <c r="E42" s="421">
        <f>E33+E41</f>
        <v>0</v>
      </c>
      <c r="F42" s="421">
        <f>F33+F41</f>
        <v>28535693</v>
      </c>
    </row>
    <row r="43" spans="1:6" s="404" customFormat="1" ht="15" customHeight="1" x14ac:dyDescent="0.2">
      <c r="A43" s="423"/>
      <c r="B43" s="424"/>
      <c r="C43" s="425"/>
      <c r="D43" s="426"/>
      <c r="E43" s="426"/>
      <c r="F43" s="426"/>
    </row>
    <row r="44" spans="1:6" s="404" customFormat="1" ht="15" customHeight="1" x14ac:dyDescent="0.2">
      <c r="A44" s="1307" t="s">
        <v>519</v>
      </c>
      <c r="B44" s="1307"/>
      <c r="C44" s="1307"/>
      <c r="D44" s="1307"/>
      <c r="E44" s="1307"/>
      <c r="F44" s="427"/>
    </row>
    <row r="45" spans="1:6" s="404" customFormat="1" ht="38.25" customHeight="1" x14ac:dyDescent="0.2">
      <c r="A45" s="387" t="s">
        <v>407</v>
      </c>
      <c r="B45" s="387" t="s">
        <v>267</v>
      </c>
      <c r="C45" s="428" t="s">
        <v>480</v>
      </c>
      <c r="D45" s="428" t="s">
        <v>481</v>
      </c>
      <c r="E45" s="428" t="s">
        <v>482</v>
      </c>
      <c r="F45" s="428" t="s">
        <v>520</v>
      </c>
    </row>
    <row r="46" spans="1:6" s="404" customFormat="1" ht="15" customHeight="1" x14ac:dyDescent="0.2">
      <c r="A46" s="429" t="s">
        <v>6</v>
      </c>
      <c r="B46" s="429" t="s">
        <v>7</v>
      </c>
      <c r="C46" s="429"/>
      <c r="D46" s="429" t="s">
        <v>9</v>
      </c>
      <c r="E46" s="429" t="s">
        <v>269</v>
      </c>
      <c r="F46" s="429" t="s">
        <v>483</v>
      </c>
    </row>
    <row r="47" spans="1:6" s="404" customFormat="1" ht="24.75" customHeight="1" x14ac:dyDescent="0.2">
      <c r="A47" s="1187" t="s">
        <v>10</v>
      </c>
      <c r="B47" s="1188" t="s">
        <v>204</v>
      </c>
      <c r="C47" s="1189" t="s">
        <v>205</v>
      </c>
      <c r="D47" s="1190">
        <v>17964620</v>
      </c>
      <c r="E47" s="1190"/>
      <c r="F47" s="1190">
        <f>SUM(D47:E47)</f>
        <v>17964620</v>
      </c>
    </row>
    <row r="48" spans="1:6" s="404" customFormat="1" ht="24.75" customHeight="1" x14ac:dyDescent="0.2">
      <c r="A48" s="1191" t="s">
        <v>13</v>
      </c>
      <c r="B48" s="1192" t="s">
        <v>206</v>
      </c>
      <c r="C48" s="1193" t="s">
        <v>207</v>
      </c>
      <c r="D48" s="1194">
        <v>3905423</v>
      </c>
      <c r="E48" s="1194"/>
      <c r="F48" s="1190">
        <f>SUM(D48:E48)</f>
        <v>3905423</v>
      </c>
    </row>
    <row r="49" spans="1:10" s="404" customFormat="1" ht="24.75" customHeight="1" x14ac:dyDescent="0.2">
      <c r="A49" s="1191" t="s">
        <v>16</v>
      </c>
      <c r="B49" s="1192" t="s">
        <v>208</v>
      </c>
      <c r="C49" s="1193" t="s">
        <v>209</v>
      </c>
      <c r="D49" s="1194">
        <v>6665650</v>
      </c>
      <c r="E49" s="1194"/>
      <c r="F49" s="1190">
        <f>SUM(D49:E49)</f>
        <v>6665650</v>
      </c>
    </row>
    <row r="50" spans="1:10" s="404" customFormat="1" ht="24.75" customHeight="1" x14ac:dyDescent="0.2">
      <c r="A50" s="1191" t="s">
        <v>19</v>
      </c>
      <c r="B50" s="1192" t="s">
        <v>210</v>
      </c>
      <c r="C50" s="1193" t="s">
        <v>211</v>
      </c>
      <c r="D50" s="1194"/>
      <c r="E50" s="1194"/>
      <c r="F50" s="1190">
        <f>SUM(D50:E50)</f>
        <v>0</v>
      </c>
    </row>
    <row r="51" spans="1:10" s="404" customFormat="1" ht="24.75" customHeight="1" x14ac:dyDescent="0.2">
      <c r="A51" s="1191" t="s">
        <v>22</v>
      </c>
      <c r="B51" s="1192" t="s">
        <v>212</v>
      </c>
      <c r="C51" s="1193" t="s">
        <v>213</v>
      </c>
      <c r="D51" s="1194"/>
      <c r="E51" s="1194"/>
      <c r="F51" s="1190">
        <f>SUM(D51:E51)</f>
        <v>0</v>
      </c>
    </row>
    <row r="52" spans="1:10" s="390" customFormat="1" ht="24.75" customHeight="1" x14ac:dyDescent="0.2">
      <c r="A52" s="1195" t="s">
        <v>25</v>
      </c>
      <c r="B52" s="1196" t="s">
        <v>521</v>
      </c>
      <c r="C52" s="1197" t="s">
        <v>230</v>
      </c>
      <c r="D52" s="1198">
        <f>SUM(D47:D51)</f>
        <v>28535693</v>
      </c>
      <c r="E52" s="1198">
        <f>SUM(E47:E51)</f>
        <v>0</v>
      </c>
      <c r="F52" s="1198">
        <f>SUM(F47:F51)</f>
        <v>28535693</v>
      </c>
      <c r="G52" s="442"/>
      <c r="H52" s="442"/>
      <c r="I52" s="442"/>
      <c r="J52" s="442"/>
    </row>
    <row r="53" spans="1:10" s="444" customFormat="1" ht="24.75" customHeight="1" x14ac:dyDescent="0.2">
      <c r="A53" s="1191" t="s">
        <v>28</v>
      </c>
      <c r="B53" s="1192" t="s">
        <v>522</v>
      </c>
      <c r="C53" s="1193" t="s">
        <v>232</v>
      </c>
      <c r="D53" s="1194"/>
      <c r="E53" s="1194"/>
      <c r="F53" s="1194">
        <f>SUM(D53:E53)</f>
        <v>0</v>
      </c>
      <c r="G53" s="443"/>
      <c r="H53" s="443"/>
      <c r="I53" s="443"/>
      <c r="J53" s="443"/>
    </row>
    <row r="54" spans="1:10" ht="24.75" customHeight="1" x14ac:dyDescent="0.2">
      <c r="A54" s="1191" t="s">
        <v>31</v>
      </c>
      <c r="B54" s="1192" t="s">
        <v>233</v>
      </c>
      <c r="C54" s="1193" t="s">
        <v>234</v>
      </c>
      <c r="D54" s="1194"/>
      <c r="E54" s="1194"/>
      <c r="F54" s="1194">
        <f>SUM(D54:E54)</f>
        <v>0</v>
      </c>
      <c r="G54" s="445"/>
      <c r="H54" s="445"/>
      <c r="I54" s="445"/>
      <c r="J54" s="445"/>
    </row>
    <row r="55" spans="1:10" ht="24.75" customHeight="1" x14ac:dyDescent="0.2">
      <c r="A55" s="1191" t="s">
        <v>34</v>
      </c>
      <c r="B55" s="1192" t="s">
        <v>523</v>
      </c>
      <c r="C55" s="1193" t="s">
        <v>236</v>
      </c>
      <c r="D55" s="1194"/>
      <c r="E55" s="1194"/>
      <c r="F55" s="1194">
        <f>SUM(D55:E55)</f>
        <v>0</v>
      </c>
      <c r="G55" s="445"/>
      <c r="H55" s="445"/>
      <c r="I55" s="445"/>
      <c r="J55" s="445"/>
    </row>
    <row r="56" spans="1:10" ht="24.75" customHeight="1" x14ac:dyDescent="0.2">
      <c r="A56" s="1199" t="s">
        <v>37</v>
      </c>
      <c r="B56" s="1200" t="s">
        <v>524</v>
      </c>
      <c r="C56" s="1201" t="s">
        <v>248</v>
      </c>
      <c r="D56" s="1202">
        <f>SUM(D53:D55)</f>
        <v>0</v>
      </c>
      <c r="E56" s="1202">
        <f>SUM(E53:E55)</f>
        <v>0</v>
      </c>
      <c r="F56" s="1198">
        <f>SUM(D56:E56)</f>
        <v>0</v>
      </c>
      <c r="G56" s="445"/>
      <c r="H56" s="445"/>
      <c r="I56" s="445"/>
      <c r="J56" s="445"/>
    </row>
    <row r="57" spans="1:10" ht="24.75" customHeight="1" x14ac:dyDescent="0.2">
      <c r="A57" s="1203" t="s">
        <v>39</v>
      </c>
      <c r="B57" s="1204" t="s">
        <v>525</v>
      </c>
      <c r="C57" s="1205" t="s">
        <v>526</v>
      </c>
      <c r="D57" s="1206">
        <f>D52+D56</f>
        <v>28535693</v>
      </c>
      <c r="E57" s="1206">
        <f>E52+E56</f>
        <v>0</v>
      </c>
      <c r="F57" s="1206">
        <f>F52+F56</f>
        <v>28535693</v>
      </c>
      <c r="G57" s="445"/>
      <c r="H57" s="445"/>
      <c r="I57" s="445"/>
      <c r="J57" s="445"/>
    </row>
    <row r="58" spans="1:10" ht="24.75" customHeight="1" x14ac:dyDescent="0.2">
      <c r="A58" s="1189" t="s">
        <v>41</v>
      </c>
      <c r="B58" s="1207" t="s">
        <v>527</v>
      </c>
      <c r="C58" s="1208" t="s">
        <v>528</v>
      </c>
      <c r="D58" s="1209"/>
      <c r="E58" s="1209"/>
      <c r="F58" s="1209">
        <f>SUM(D58:E58)</f>
        <v>0</v>
      </c>
      <c r="G58" s="445"/>
      <c r="H58" s="445"/>
      <c r="I58" s="445"/>
      <c r="J58" s="445"/>
    </row>
    <row r="59" spans="1:10" ht="24.75" customHeight="1" x14ac:dyDescent="0.2">
      <c r="A59" s="1205" t="s">
        <v>45</v>
      </c>
      <c r="B59" s="1204" t="s">
        <v>604</v>
      </c>
      <c r="C59" s="1205" t="s">
        <v>260</v>
      </c>
      <c r="D59" s="1206">
        <f>SUM(D58:D58)</f>
        <v>0</v>
      </c>
      <c r="E59" s="1206">
        <f>SUM(E58:E58)</f>
        <v>0</v>
      </c>
      <c r="F59" s="1206">
        <f>SUM(F58:F58)</f>
        <v>0</v>
      </c>
      <c r="G59" s="445"/>
      <c r="H59" s="445"/>
      <c r="I59" s="445"/>
      <c r="J59" s="445"/>
    </row>
    <row r="60" spans="1:10" ht="24.75" customHeight="1" x14ac:dyDescent="0.2">
      <c r="A60" s="1210" t="s">
        <v>47</v>
      </c>
      <c r="B60" s="1211" t="s">
        <v>529</v>
      </c>
      <c r="C60" s="1205" t="s">
        <v>262</v>
      </c>
      <c r="D60" s="1212">
        <f>SUM(D57+D59)</f>
        <v>28535693</v>
      </c>
      <c r="E60" s="1212">
        <f>SUM(E57+E59)</f>
        <v>0</v>
      </c>
      <c r="F60" s="1212">
        <f>SUM(F57+F59)</f>
        <v>28535693</v>
      </c>
      <c r="G60" s="445"/>
      <c r="H60" s="445"/>
      <c r="I60" s="445"/>
      <c r="J60" s="445"/>
    </row>
    <row r="61" spans="1:10" ht="12" customHeight="1" x14ac:dyDescent="0.2">
      <c r="A61" s="456"/>
      <c r="B61" s="457"/>
      <c r="C61" s="458"/>
      <c r="D61" s="458"/>
      <c r="E61" s="458"/>
      <c r="F61" s="458"/>
      <c r="G61" s="445"/>
      <c r="H61" s="445"/>
      <c r="I61" s="445"/>
      <c r="J61" s="445"/>
    </row>
    <row r="62" spans="1:10" ht="12" customHeight="1" x14ac:dyDescent="0.2">
      <c r="A62" s="456"/>
      <c r="B62" s="457"/>
      <c r="C62" s="458"/>
      <c r="D62" s="458"/>
      <c r="E62" s="458"/>
      <c r="F62" s="458"/>
      <c r="G62" s="445"/>
      <c r="H62" s="445"/>
      <c r="I62" s="445"/>
      <c r="J62" s="445"/>
    </row>
    <row r="63" spans="1:10" x14ac:dyDescent="0.2">
      <c r="A63" s="459"/>
      <c r="B63" s="460"/>
      <c r="C63" s="460"/>
    </row>
    <row r="64" spans="1:10" x14ac:dyDescent="0.2">
      <c r="A64" s="459"/>
      <c r="B64" s="460"/>
      <c r="C64" s="460"/>
    </row>
    <row r="65" spans="1:3" x14ac:dyDescent="0.2">
      <c r="A65" s="459"/>
      <c r="B65" s="460"/>
      <c r="C65" s="460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73" orientation="portrait" verticalDpi="300" r:id="rId1"/>
  <headerFooter alignWithMargins="0">
    <oddHeader>&amp;R&amp;"Times New Roman CE,Félkövér dőlt"&amp;11 11. melléklet a 2/2017.(III.01.) önkormányzati rendelethez</oddHeader>
  </headerFooter>
  <rowBreaks count="1" manualBreakCount="1">
    <brk id="4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3"/>
  <sheetViews>
    <sheetView view="pageLayout" topLeftCell="A3" zoomScaleNormal="100" workbookViewId="0">
      <selection activeCell="I2" sqref="I2"/>
    </sheetView>
  </sheetViews>
  <sheetFormatPr defaultRowHeight="12.75" x14ac:dyDescent="0.2"/>
  <cols>
    <col min="1" max="1" width="6.6640625" style="364" customWidth="1"/>
    <col min="2" max="2" width="24.6640625" style="323" customWidth="1"/>
    <col min="3" max="3" width="13" style="323" customWidth="1"/>
    <col min="4" max="5" width="15.5" style="365" customWidth="1"/>
    <col min="6" max="6" width="11.5" style="365" customWidth="1"/>
    <col min="7" max="7" width="13" style="365" customWidth="1"/>
    <col min="8" max="9" width="14" style="365" customWidth="1"/>
    <col min="10" max="10" width="13.33203125" style="323" customWidth="1"/>
    <col min="11" max="11" width="16.83203125" style="323" customWidth="1"/>
    <col min="12" max="12" width="14.6640625" style="323" customWidth="1"/>
    <col min="13" max="257" width="9.33203125" style="323"/>
    <col min="258" max="258" width="6.6640625" style="323" customWidth="1"/>
    <col min="259" max="259" width="24.6640625" style="323" customWidth="1"/>
    <col min="260" max="260" width="13" style="323" customWidth="1"/>
    <col min="261" max="262" width="15.5" style="323" customWidth="1"/>
    <col min="263" max="263" width="11.5" style="323" customWidth="1"/>
    <col min="264" max="264" width="13" style="323" customWidth="1"/>
    <col min="265" max="266" width="14" style="323" customWidth="1"/>
    <col min="267" max="267" width="13.33203125" style="323" customWidth="1"/>
    <col min="268" max="268" width="14.6640625" style="323" customWidth="1"/>
    <col min="269" max="513" width="9.33203125" style="323"/>
    <col min="514" max="514" width="6.6640625" style="323" customWidth="1"/>
    <col min="515" max="515" width="24.6640625" style="323" customWidth="1"/>
    <col min="516" max="516" width="13" style="323" customWidth="1"/>
    <col min="517" max="518" width="15.5" style="323" customWidth="1"/>
    <col min="519" max="519" width="11.5" style="323" customWidth="1"/>
    <col min="520" max="520" width="13" style="323" customWidth="1"/>
    <col min="521" max="522" width="14" style="323" customWidth="1"/>
    <col min="523" max="523" width="13.33203125" style="323" customWidth="1"/>
    <col min="524" max="524" width="14.6640625" style="323" customWidth="1"/>
    <col min="525" max="769" width="9.33203125" style="323"/>
    <col min="770" max="770" width="6.6640625" style="323" customWidth="1"/>
    <col min="771" max="771" width="24.6640625" style="323" customWidth="1"/>
    <col min="772" max="772" width="13" style="323" customWidth="1"/>
    <col min="773" max="774" width="15.5" style="323" customWidth="1"/>
    <col min="775" max="775" width="11.5" style="323" customWidth="1"/>
    <col min="776" max="776" width="13" style="323" customWidth="1"/>
    <col min="777" max="778" width="14" style="323" customWidth="1"/>
    <col min="779" max="779" width="13.33203125" style="323" customWidth="1"/>
    <col min="780" max="780" width="14.6640625" style="323" customWidth="1"/>
    <col min="781" max="1025" width="9.33203125" style="323"/>
    <col min="1026" max="1026" width="6.6640625" style="323" customWidth="1"/>
    <col min="1027" max="1027" width="24.6640625" style="323" customWidth="1"/>
    <col min="1028" max="1028" width="13" style="323" customWidth="1"/>
    <col min="1029" max="1030" width="15.5" style="323" customWidth="1"/>
    <col min="1031" max="1031" width="11.5" style="323" customWidth="1"/>
    <col min="1032" max="1032" width="13" style="323" customWidth="1"/>
    <col min="1033" max="1034" width="14" style="323" customWidth="1"/>
    <col min="1035" max="1035" width="13.33203125" style="323" customWidth="1"/>
    <col min="1036" max="1036" width="14.6640625" style="323" customWidth="1"/>
    <col min="1037" max="1281" width="9.33203125" style="323"/>
    <col min="1282" max="1282" width="6.6640625" style="323" customWidth="1"/>
    <col min="1283" max="1283" width="24.6640625" style="323" customWidth="1"/>
    <col min="1284" max="1284" width="13" style="323" customWidth="1"/>
    <col min="1285" max="1286" width="15.5" style="323" customWidth="1"/>
    <col min="1287" max="1287" width="11.5" style="323" customWidth="1"/>
    <col min="1288" max="1288" width="13" style="323" customWidth="1"/>
    <col min="1289" max="1290" width="14" style="323" customWidth="1"/>
    <col min="1291" max="1291" width="13.33203125" style="323" customWidth="1"/>
    <col min="1292" max="1292" width="14.6640625" style="323" customWidth="1"/>
    <col min="1293" max="1537" width="9.33203125" style="323"/>
    <col min="1538" max="1538" width="6.6640625" style="323" customWidth="1"/>
    <col min="1539" max="1539" width="24.6640625" style="323" customWidth="1"/>
    <col min="1540" max="1540" width="13" style="323" customWidth="1"/>
    <col min="1541" max="1542" width="15.5" style="323" customWidth="1"/>
    <col min="1543" max="1543" width="11.5" style="323" customWidth="1"/>
    <col min="1544" max="1544" width="13" style="323" customWidth="1"/>
    <col min="1545" max="1546" width="14" style="323" customWidth="1"/>
    <col min="1547" max="1547" width="13.33203125" style="323" customWidth="1"/>
    <col min="1548" max="1548" width="14.6640625" style="323" customWidth="1"/>
    <col min="1549" max="1793" width="9.33203125" style="323"/>
    <col min="1794" max="1794" width="6.6640625" style="323" customWidth="1"/>
    <col min="1795" max="1795" width="24.6640625" style="323" customWidth="1"/>
    <col min="1796" max="1796" width="13" style="323" customWidth="1"/>
    <col min="1797" max="1798" width="15.5" style="323" customWidth="1"/>
    <col min="1799" max="1799" width="11.5" style="323" customWidth="1"/>
    <col min="1800" max="1800" width="13" style="323" customWidth="1"/>
    <col min="1801" max="1802" width="14" style="323" customWidth="1"/>
    <col min="1803" max="1803" width="13.33203125" style="323" customWidth="1"/>
    <col min="1804" max="1804" width="14.6640625" style="323" customWidth="1"/>
    <col min="1805" max="2049" width="9.33203125" style="323"/>
    <col min="2050" max="2050" width="6.6640625" style="323" customWidth="1"/>
    <col min="2051" max="2051" width="24.6640625" style="323" customWidth="1"/>
    <col min="2052" max="2052" width="13" style="323" customWidth="1"/>
    <col min="2053" max="2054" width="15.5" style="323" customWidth="1"/>
    <col min="2055" max="2055" width="11.5" style="323" customWidth="1"/>
    <col min="2056" max="2056" width="13" style="323" customWidth="1"/>
    <col min="2057" max="2058" width="14" style="323" customWidth="1"/>
    <col min="2059" max="2059" width="13.33203125" style="323" customWidth="1"/>
    <col min="2060" max="2060" width="14.6640625" style="323" customWidth="1"/>
    <col min="2061" max="2305" width="9.33203125" style="323"/>
    <col min="2306" max="2306" width="6.6640625" style="323" customWidth="1"/>
    <col min="2307" max="2307" width="24.6640625" style="323" customWidth="1"/>
    <col min="2308" max="2308" width="13" style="323" customWidth="1"/>
    <col min="2309" max="2310" width="15.5" style="323" customWidth="1"/>
    <col min="2311" max="2311" width="11.5" style="323" customWidth="1"/>
    <col min="2312" max="2312" width="13" style="323" customWidth="1"/>
    <col min="2313" max="2314" width="14" style="323" customWidth="1"/>
    <col min="2315" max="2315" width="13.33203125" style="323" customWidth="1"/>
    <col min="2316" max="2316" width="14.6640625" style="323" customWidth="1"/>
    <col min="2317" max="2561" width="9.33203125" style="323"/>
    <col min="2562" max="2562" width="6.6640625" style="323" customWidth="1"/>
    <col min="2563" max="2563" width="24.6640625" style="323" customWidth="1"/>
    <col min="2564" max="2564" width="13" style="323" customWidth="1"/>
    <col min="2565" max="2566" width="15.5" style="323" customWidth="1"/>
    <col min="2567" max="2567" width="11.5" style="323" customWidth="1"/>
    <col min="2568" max="2568" width="13" style="323" customWidth="1"/>
    <col min="2569" max="2570" width="14" style="323" customWidth="1"/>
    <col min="2571" max="2571" width="13.33203125" style="323" customWidth="1"/>
    <col min="2572" max="2572" width="14.6640625" style="323" customWidth="1"/>
    <col min="2573" max="2817" width="9.33203125" style="323"/>
    <col min="2818" max="2818" width="6.6640625" style="323" customWidth="1"/>
    <col min="2819" max="2819" width="24.6640625" style="323" customWidth="1"/>
    <col min="2820" max="2820" width="13" style="323" customWidth="1"/>
    <col min="2821" max="2822" width="15.5" style="323" customWidth="1"/>
    <col min="2823" max="2823" width="11.5" style="323" customWidth="1"/>
    <col min="2824" max="2824" width="13" style="323" customWidth="1"/>
    <col min="2825" max="2826" width="14" style="323" customWidth="1"/>
    <col min="2827" max="2827" width="13.33203125" style="323" customWidth="1"/>
    <col min="2828" max="2828" width="14.6640625" style="323" customWidth="1"/>
    <col min="2829" max="3073" width="9.33203125" style="323"/>
    <col min="3074" max="3074" width="6.6640625" style="323" customWidth="1"/>
    <col min="3075" max="3075" width="24.6640625" style="323" customWidth="1"/>
    <col min="3076" max="3076" width="13" style="323" customWidth="1"/>
    <col min="3077" max="3078" width="15.5" style="323" customWidth="1"/>
    <col min="3079" max="3079" width="11.5" style="323" customWidth="1"/>
    <col min="3080" max="3080" width="13" style="323" customWidth="1"/>
    <col min="3081" max="3082" width="14" style="323" customWidth="1"/>
    <col min="3083" max="3083" width="13.33203125" style="323" customWidth="1"/>
    <col min="3084" max="3084" width="14.6640625" style="323" customWidth="1"/>
    <col min="3085" max="3329" width="9.33203125" style="323"/>
    <col min="3330" max="3330" width="6.6640625" style="323" customWidth="1"/>
    <col min="3331" max="3331" width="24.6640625" style="323" customWidth="1"/>
    <col min="3332" max="3332" width="13" style="323" customWidth="1"/>
    <col min="3333" max="3334" width="15.5" style="323" customWidth="1"/>
    <col min="3335" max="3335" width="11.5" style="323" customWidth="1"/>
    <col min="3336" max="3336" width="13" style="323" customWidth="1"/>
    <col min="3337" max="3338" width="14" style="323" customWidth="1"/>
    <col min="3339" max="3339" width="13.33203125" style="323" customWidth="1"/>
    <col min="3340" max="3340" width="14.6640625" style="323" customWidth="1"/>
    <col min="3341" max="3585" width="9.33203125" style="323"/>
    <col min="3586" max="3586" width="6.6640625" style="323" customWidth="1"/>
    <col min="3587" max="3587" width="24.6640625" style="323" customWidth="1"/>
    <col min="3588" max="3588" width="13" style="323" customWidth="1"/>
    <col min="3589" max="3590" width="15.5" style="323" customWidth="1"/>
    <col min="3591" max="3591" width="11.5" style="323" customWidth="1"/>
    <col min="3592" max="3592" width="13" style="323" customWidth="1"/>
    <col min="3593" max="3594" width="14" style="323" customWidth="1"/>
    <col min="3595" max="3595" width="13.33203125" style="323" customWidth="1"/>
    <col min="3596" max="3596" width="14.6640625" style="323" customWidth="1"/>
    <col min="3597" max="3841" width="9.33203125" style="323"/>
    <col min="3842" max="3842" width="6.6640625" style="323" customWidth="1"/>
    <col min="3843" max="3843" width="24.6640625" style="323" customWidth="1"/>
    <col min="3844" max="3844" width="13" style="323" customWidth="1"/>
    <col min="3845" max="3846" width="15.5" style="323" customWidth="1"/>
    <col min="3847" max="3847" width="11.5" style="323" customWidth="1"/>
    <col min="3848" max="3848" width="13" style="323" customWidth="1"/>
    <col min="3849" max="3850" width="14" style="323" customWidth="1"/>
    <col min="3851" max="3851" width="13.33203125" style="323" customWidth="1"/>
    <col min="3852" max="3852" width="14.6640625" style="323" customWidth="1"/>
    <col min="3853" max="4097" width="9.33203125" style="323"/>
    <col min="4098" max="4098" width="6.6640625" style="323" customWidth="1"/>
    <col min="4099" max="4099" width="24.6640625" style="323" customWidth="1"/>
    <col min="4100" max="4100" width="13" style="323" customWidth="1"/>
    <col min="4101" max="4102" width="15.5" style="323" customWidth="1"/>
    <col min="4103" max="4103" width="11.5" style="323" customWidth="1"/>
    <col min="4104" max="4104" width="13" style="323" customWidth="1"/>
    <col min="4105" max="4106" width="14" style="323" customWidth="1"/>
    <col min="4107" max="4107" width="13.33203125" style="323" customWidth="1"/>
    <col min="4108" max="4108" width="14.6640625" style="323" customWidth="1"/>
    <col min="4109" max="4353" width="9.33203125" style="323"/>
    <col min="4354" max="4354" width="6.6640625" style="323" customWidth="1"/>
    <col min="4355" max="4355" width="24.6640625" style="323" customWidth="1"/>
    <col min="4356" max="4356" width="13" style="323" customWidth="1"/>
    <col min="4357" max="4358" width="15.5" style="323" customWidth="1"/>
    <col min="4359" max="4359" width="11.5" style="323" customWidth="1"/>
    <col min="4360" max="4360" width="13" style="323" customWidth="1"/>
    <col min="4361" max="4362" width="14" style="323" customWidth="1"/>
    <col min="4363" max="4363" width="13.33203125" style="323" customWidth="1"/>
    <col min="4364" max="4364" width="14.6640625" style="323" customWidth="1"/>
    <col min="4365" max="4609" width="9.33203125" style="323"/>
    <col min="4610" max="4610" width="6.6640625" style="323" customWidth="1"/>
    <col min="4611" max="4611" width="24.6640625" style="323" customWidth="1"/>
    <col min="4612" max="4612" width="13" style="323" customWidth="1"/>
    <col min="4613" max="4614" width="15.5" style="323" customWidth="1"/>
    <col min="4615" max="4615" width="11.5" style="323" customWidth="1"/>
    <col min="4616" max="4616" width="13" style="323" customWidth="1"/>
    <col min="4617" max="4618" width="14" style="323" customWidth="1"/>
    <col min="4619" max="4619" width="13.33203125" style="323" customWidth="1"/>
    <col min="4620" max="4620" width="14.6640625" style="323" customWidth="1"/>
    <col min="4621" max="4865" width="9.33203125" style="323"/>
    <col min="4866" max="4866" width="6.6640625" style="323" customWidth="1"/>
    <col min="4867" max="4867" width="24.6640625" style="323" customWidth="1"/>
    <col min="4868" max="4868" width="13" style="323" customWidth="1"/>
    <col min="4869" max="4870" width="15.5" style="323" customWidth="1"/>
    <col min="4871" max="4871" width="11.5" style="323" customWidth="1"/>
    <col min="4872" max="4872" width="13" style="323" customWidth="1"/>
    <col min="4873" max="4874" width="14" style="323" customWidth="1"/>
    <col min="4875" max="4875" width="13.33203125" style="323" customWidth="1"/>
    <col min="4876" max="4876" width="14.6640625" style="323" customWidth="1"/>
    <col min="4877" max="5121" width="9.33203125" style="323"/>
    <col min="5122" max="5122" width="6.6640625" style="323" customWidth="1"/>
    <col min="5123" max="5123" width="24.6640625" style="323" customWidth="1"/>
    <col min="5124" max="5124" width="13" style="323" customWidth="1"/>
    <col min="5125" max="5126" width="15.5" style="323" customWidth="1"/>
    <col min="5127" max="5127" width="11.5" style="323" customWidth="1"/>
    <col min="5128" max="5128" width="13" style="323" customWidth="1"/>
    <col min="5129" max="5130" width="14" style="323" customWidth="1"/>
    <col min="5131" max="5131" width="13.33203125" style="323" customWidth="1"/>
    <col min="5132" max="5132" width="14.6640625" style="323" customWidth="1"/>
    <col min="5133" max="5377" width="9.33203125" style="323"/>
    <col min="5378" max="5378" width="6.6640625" style="323" customWidth="1"/>
    <col min="5379" max="5379" width="24.6640625" style="323" customWidth="1"/>
    <col min="5380" max="5380" width="13" style="323" customWidth="1"/>
    <col min="5381" max="5382" width="15.5" style="323" customWidth="1"/>
    <col min="5383" max="5383" width="11.5" style="323" customWidth="1"/>
    <col min="5384" max="5384" width="13" style="323" customWidth="1"/>
    <col min="5385" max="5386" width="14" style="323" customWidth="1"/>
    <col min="5387" max="5387" width="13.33203125" style="323" customWidth="1"/>
    <col min="5388" max="5388" width="14.6640625" style="323" customWidth="1"/>
    <col min="5389" max="5633" width="9.33203125" style="323"/>
    <col min="5634" max="5634" width="6.6640625" style="323" customWidth="1"/>
    <col min="5635" max="5635" width="24.6640625" style="323" customWidth="1"/>
    <col min="5636" max="5636" width="13" style="323" customWidth="1"/>
    <col min="5637" max="5638" width="15.5" style="323" customWidth="1"/>
    <col min="5639" max="5639" width="11.5" style="323" customWidth="1"/>
    <col min="5640" max="5640" width="13" style="323" customWidth="1"/>
    <col min="5641" max="5642" width="14" style="323" customWidth="1"/>
    <col min="5643" max="5643" width="13.33203125" style="323" customWidth="1"/>
    <col min="5644" max="5644" width="14.6640625" style="323" customWidth="1"/>
    <col min="5645" max="5889" width="9.33203125" style="323"/>
    <col min="5890" max="5890" width="6.6640625" style="323" customWidth="1"/>
    <col min="5891" max="5891" width="24.6640625" style="323" customWidth="1"/>
    <col min="5892" max="5892" width="13" style="323" customWidth="1"/>
    <col min="5893" max="5894" width="15.5" style="323" customWidth="1"/>
    <col min="5895" max="5895" width="11.5" style="323" customWidth="1"/>
    <col min="5896" max="5896" width="13" style="323" customWidth="1"/>
    <col min="5897" max="5898" width="14" style="323" customWidth="1"/>
    <col min="5899" max="5899" width="13.33203125" style="323" customWidth="1"/>
    <col min="5900" max="5900" width="14.6640625" style="323" customWidth="1"/>
    <col min="5901" max="6145" width="9.33203125" style="323"/>
    <col min="6146" max="6146" width="6.6640625" style="323" customWidth="1"/>
    <col min="6147" max="6147" width="24.6640625" style="323" customWidth="1"/>
    <col min="6148" max="6148" width="13" style="323" customWidth="1"/>
    <col min="6149" max="6150" width="15.5" style="323" customWidth="1"/>
    <col min="6151" max="6151" width="11.5" style="323" customWidth="1"/>
    <col min="6152" max="6152" width="13" style="323" customWidth="1"/>
    <col min="6153" max="6154" width="14" style="323" customWidth="1"/>
    <col min="6155" max="6155" width="13.33203125" style="323" customWidth="1"/>
    <col min="6156" max="6156" width="14.6640625" style="323" customWidth="1"/>
    <col min="6157" max="6401" width="9.33203125" style="323"/>
    <col min="6402" max="6402" width="6.6640625" style="323" customWidth="1"/>
    <col min="6403" max="6403" width="24.6640625" style="323" customWidth="1"/>
    <col min="6404" max="6404" width="13" style="323" customWidth="1"/>
    <col min="6405" max="6406" width="15.5" style="323" customWidth="1"/>
    <col min="6407" max="6407" width="11.5" style="323" customWidth="1"/>
    <col min="6408" max="6408" width="13" style="323" customWidth="1"/>
    <col min="6409" max="6410" width="14" style="323" customWidth="1"/>
    <col min="6411" max="6411" width="13.33203125" style="323" customWidth="1"/>
    <col min="6412" max="6412" width="14.6640625" style="323" customWidth="1"/>
    <col min="6413" max="6657" width="9.33203125" style="323"/>
    <col min="6658" max="6658" width="6.6640625" style="323" customWidth="1"/>
    <col min="6659" max="6659" width="24.6640625" style="323" customWidth="1"/>
    <col min="6660" max="6660" width="13" style="323" customWidth="1"/>
    <col min="6661" max="6662" width="15.5" style="323" customWidth="1"/>
    <col min="6663" max="6663" width="11.5" style="323" customWidth="1"/>
    <col min="6664" max="6664" width="13" style="323" customWidth="1"/>
    <col min="6665" max="6666" width="14" style="323" customWidth="1"/>
    <col min="6667" max="6667" width="13.33203125" style="323" customWidth="1"/>
    <col min="6668" max="6668" width="14.6640625" style="323" customWidth="1"/>
    <col min="6669" max="6913" width="9.33203125" style="323"/>
    <col min="6914" max="6914" width="6.6640625" style="323" customWidth="1"/>
    <col min="6915" max="6915" width="24.6640625" style="323" customWidth="1"/>
    <col min="6916" max="6916" width="13" style="323" customWidth="1"/>
    <col min="6917" max="6918" width="15.5" style="323" customWidth="1"/>
    <col min="6919" max="6919" width="11.5" style="323" customWidth="1"/>
    <col min="6920" max="6920" width="13" style="323" customWidth="1"/>
    <col min="6921" max="6922" width="14" style="323" customWidth="1"/>
    <col min="6923" max="6923" width="13.33203125" style="323" customWidth="1"/>
    <col min="6924" max="6924" width="14.6640625" style="323" customWidth="1"/>
    <col min="6925" max="7169" width="9.33203125" style="323"/>
    <col min="7170" max="7170" width="6.6640625" style="323" customWidth="1"/>
    <col min="7171" max="7171" width="24.6640625" style="323" customWidth="1"/>
    <col min="7172" max="7172" width="13" style="323" customWidth="1"/>
    <col min="7173" max="7174" width="15.5" style="323" customWidth="1"/>
    <col min="7175" max="7175" width="11.5" style="323" customWidth="1"/>
    <col min="7176" max="7176" width="13" style="323" customWidth="1"/>
    <col min="7177" max="7178" width="14" style="323" customWidth="1"/>
    <col min="7179" max="7179" width="13.33203125" style="323" customWidth="1"/>
    <col min="7180" max="7180" width="14.6640625" style="323" customWidth="1"/>
    <col min="7181" max="7425" width="9.33203125" style="323"/>
    <col min="7426" max="7426" width="6.6640625" style="323" customWidth="1"/>
    <col min="7427" max="7427" width="24.6640625" style="323" customWidth="1"/>
    <col min="7428" max="7428" width="13" style="323" customWidth="1"/>
    <col min="7429" max="7430" width="15.5" style="323" customWidth="1"/>
    <col min="7431" max="7431" width="11.5" style="323" customWidth="1"/>
    <col min="7432" max="7432" width="13" style="323" customWidth="1"/>
    <col min="7433" max="7434" width="14" style="323" customWidth="1"/>
    <col min="7435" max="7435" width="13.33203125" style="323" customWidth="1"/>
    <col min="7436" max="7436" width="14.6640625" style="323" customWidth="1"/>
    <col min="7437" max="7681" width="9.33203125" style="323"/>
    <col min="7682" max="7682" width="6.6640625" style="323" customWidth="1"/>
    <col min="7683" max="7683" width="24.6640625" style="323" customWidth="1"/>
    <col min="7684" max="7684" width="13" style="323" customWidth="1"/>
    <col min="7685" max="7686" width="15.5" style="323" customWidth="1"/>
    <col min="7687" max="7687" width="11.5" style="323" customWidth="1"/>
    <col min="7688" max="7688" width="13" style="323" customWidth="1"/>
    <col min="7689" max="7690" width="14" style="323" customWidth="1"/>
    <col min="7691" max="7691" width="13.33203125" style="323" customWidth="1"/>
    <col min="7692" max="7692" width="14.6640625" style="323" customWidth="1"/>
    <col min="7693" max="7937" width="9.33203125" style="323"/>
    <col min="7938" max="7938" width="6.6640625" style="323" customWidth="1"/>
    <col min="7939" max="7939" width="24.6640625" style="323" customWidth="1"/>
    <col min="7940" max="7940" width="13" style="323" customWidth="1"/>
    <col min="7941" max="7942" width="15.5" style="323" customWidth="1"/>
    <col min="7943" max="7943" width="11.5" style="323" customWidth="1"/>
    <col min="7944" max="7944" width="13" style="323" customWidth="1"/>
    <col min="7945" max="7946" width="14" style="323" customWidth="1"/>
    <col min="7947" max="7947" width="13.33203125" style="323" customWidth="1"/>
    <col min="7948" max="7948" width="14.6640625" style="323" customWidth="1"/>
    <col min="7949" max="8193" width="9.33203125" style="323"/>
    <col min="8194" max="8194" width="6.6640625" style="323" customWidth="1"/>
    <col min="8195" max="8195" width="24.6640625" style="323" customWidth="1"/>
    <col min="8196" max="8196" width="13" style="323" customWidth="1"/>
    <col min="8197" max="8198" width="15.5" style="323" customWidth="1"/>
    <col min="8199" max="8199" width="11.5" style="323" customWidth="1"/>
    <col min="8200" max="8200" width="13" style="323" customWidth="1"/>
    <col min="8201" max="8202" width="14" style="323" customWidth="1"/>
    <col min="8203" max="8203" width="13.33203125" style="323" customWidth="1"/>
    <col min="8204" max="8204" width="14.6640625" style="323" customWidth="1"/>
    <col min="8205" max="8449" width="9.33203125" style="323"/>
    <col min="8450" max="8450" width="6.6640625" style="323" customWidth="1"/>
    <col min="8451" max="8451" width="24.6640625" style="323" customWidth="1"/>
    <col min="8452" max="8452" width="13" style="323" customWidth="1"/>
    <col min="8453" max="8454" width="15.5" style="323" customWidth="1"/>
    <col min="8455" max="8455" width="11.5" style="323" customWidth="1"/>
    <col min="8456" max="8456" width="13" style="323" customWidth="1"/>
    <col min="8457" max="8458" width="14" style="323" customWidth="1"/>
    <col min="8459" max="8459" width="13.33203125" style="323" customWidth="1"/>
    <col min="8460" max="8460" width="14.6640625" style="323" customWidth="1"/>
    <col min="8461" max="8705" width="9.33203125" style="323"/>
    <col min="8706" max="8706" width="6.6640625" style="323" customWidth="1"/>
    <col min="8707" max="8707" width="24.6640625" style="323" customWidth="1"/>
    <col min="8708" max="8708" width="13" style="323" customWidth="1"/>
    <col min="8709" max="8710" width="15.5" style="323" customWidth="1"/>
    <col min="8711" max="8711" width="11.5" style="323" customWidth="1"/>
    <col min="8712" max="8712" width="13" style="323" customWidth="1"/>
    <col min="8713" max="8714" width="14" style="323" customWidth="1"/>
    <col min="8715" max="8715" width="13.33203125" style="323" customWidth="1"/>
    <col min="8716" max="8716" width="14.6640625" style="323" customWidth="1"/>
    <col min="8717" max="8961" width="9.33203125" style="323"/>
    <col min="8962" max="8962" width="6.6640625" style="323" customWidth="1"/>
    <col min="8963" max="8963" width="24.6640625" style="323" customWidth="1"/>
    <col min="8964" max="8964" width="13" style="323" customWidth="1"/>
    <col min="8965" max="8966" width="15.5" style="323" customWidth="1"/>
    <col min="8967" max="8967" width="11.5" style="323" customWidth="1"/>
    <col min="8968" max="8968" width="13" style="323" customWidth="1"/>
    <col min="8969" max="8970" width="14" style="323" customWidth="1"/>
    <col min="8971" max="8971" width="13.33203125" style="323" customWidth="1"/>
    <col min="8972" max="8972" width="14.6640625" style="323" customWidth="1"/>
    <col min="8973" max="9217" width="9.33203125" style="323"/>
    <col min="9218" max="9218" width="6.6640625" style="323" customWidth="1"/>
    <col min="9219" max="9219" width="24.6640625" style="323" customWidth="1"/>
    <col min="9220" max="9220" width="13" style="323" customWidth="1"/>
    <col min="9221" max="9222" width="15.5" style="323" customWidth="1"/>
    <col min="9223" max="9223" width="11.5" style="323" customWidth="1"/>
    <col min="9224" max="9224" width="13" style="323" customWidth="1"/>
    <col min="9225" max="9226" width="14" style="323" customWidth="1"/>
    <col min="9227" max="9227" width="13.33203125" style="323" customWidth="1"/>
    <col min="9228" max="9228" width="14.6640625" style="323" customWidth="1"/>
    <col min="9229" max="9473" width="9.33203125" style="323"/>
    <col min="9474" max="9474" width="6.6640625" style="323" customWidth="1"/>
    <col min="9475" max="9475" width="24.6640625" style="323" customWidth="1"/>
    <col min="9476" max="9476" width="13" style="323" customWidth="1"/>
    <col min="9477" max="9478" width="15.5" style="323" customWidth="1"/>
    <col min="9479" max="9479" width="11.5" style="323" customWidth="1"/>
    <col min="9480" max="9480" width="13" style="323" customWidth="1"/>
    <col min="9481" max="9482" width="14" style="323" customWidth="1"/>
    <col min="9483" max="9483" width="13.33203125" style="323" customWidth="1"/>
    <col min="9484" max="9484" width="14.6640625" style="323" customWidth="1"/>
    <col min="9485" max="9729" width="9.33203125" style="323"/>
    <col min="9730" max="9730" width="6.6640625" style="323" customWidth="1"/>
    <col min="9731" max="9731" width="24.6640625" style="323" customWidth="1"/>
    <col min="9732" max="9732" width="13" style="323" customWidth="1"/>
    <col min="9733" max="9734" width="15.5" style="323" customWidth="1"/>
    <col min="9735" max="9735" width="11.5" style="323" customWidth="1"/>
    <col min="9736" max="9736" width="13" style="323" customWidth="1"/>
    <col min="9737" max="9738" width="14" style="323" customWidth="1"/>
    <col min="9739" max="9739" width="13.33203125" style="323" customWidth="1"/>
    <col min="9740" max="9740" width="14.6640625" style="323" customWidth="1"/>
    <col min="9741" max="9985" width="9.33203125" style="323"/>
    <col min="9986" max="9986" width="6.6640625" style="323" customWidth="1"/>
    <col min="9987" max="9987" width="24.6640625" style="323" customWidth="1"/>
    <col min="9988" max="9988" width="13" style="323" customWidth="1"/>
    <col min="9989" max="9990" width="15.5" style="323" customWidth="1"/>
    <col min="9991" max="9991" width="11.5" style="323" customWidth="1"/>
    <col min="9992" max="9992" width="13" style="323" customWidth="1"/>
    <col min="9993" max="9994" width="14" style="323" customWidth="1"/>
    <col min="9995" max="9995" width="13.33203125" style="323" customWidth="1"/>
    <col min="9996" max="9996" width="14.6640625" style="323" customWidth="1"/>
    <col min="9997" max="10241" width="9.33203125" style="323"/>
    <col min="10242" max="10242" width="6.6640625" style="323" customWidth="1"/>
    <col min="10243" max="10243" width="24.6640625" style="323" customWidth="1"/>
    <col min="10244" max="10244" width="13" style="323" customWidth="1"/>
    <col min="10245" max="10246" width="15.5" style="323" customWidth="1"/>
    <col min="10247" max="10247" width="11.5" style="323" customWidth="1"/>
    <col min="10248" max="10248" width="13" style="323" customWidth="1"/>
    <col min="10249" max="10250" width="14" style="323" customWidth="1"/>
    <col min="10251" max="10251" width="13.33203125" style="323" customWidth="1"/>
    <col min="10252" max="10252" width="14.6640625" style="323" customWidth="1"/>
    <col min="10253" max="10497" width="9.33203125" style="323"/>
    <col min="10498" max="10498" width="6.6640625" style="323" customWidth="1"/>
    <col min="10499" max="10499" width="24.6640625" style="323" customWidth="1"/>
    <col min="10500" max="10500" width="13" style="323" customWidth="1"/>
    <col min="10501" max="10502" width="15.5" style="323" customWidth="1"/>
    <col min="10503" max="10503" width="11.5" style="323" customWidth="1"/>
    <col min="10504" max="10504" width="13" style="323" customWidth="1"/>
    <col min="10505" max="10506" width="14" style="323" customWidth="1"/>
    <col min="10507" max="10507" width="13.33203125" style="323" customWidth="1"/>
    <col min="10508" max="10508" width="14.6640625" style="323" customWidth="1"/>
    <col min="10509" max="10753" width="9.33203125" style="323"/>
    <col min="10754" max="10754" width="6.6640625" style="323" customWidth="1"/>
    <col min="10755" max="10755" width="24.6640625" style="323" customWidth="1"/>
    <col min="10756" max="10756" width="13" style="323" customWidth="1"/>
    <col min="10757" max="10758" width="15.5" style="323" customWidth="1"/>
    <col min="10759" max="10759" width="11.5" style="323" customWidth="1"/>
    <col min="10760" max="10760" width="13" style="323" customWidth="1"/>
    <col min="10761" max="10762" width="14" style="323" customWidth="1"/>
    <col min="10763" max="10763" width="13.33203125" style="323" customWidth="1"/>
    <col min="10764" max="10764" width="14.6640625" style="323" customWidth="1"/>
    <col min="10765" max="11009" width="9.33203125" style="323"/>
    <col min="11010" max="11010" width="6.6640625" style="323" customWidth="1"/>
    <col min="11011" max="11011" width="24.6640625" style="323" customWidth="1"/>
    <col min="11012" max="11012" width="13" style="323" customWidth="1"/>
    <col min="11013" max="11014" width="15.5" style="323" customWidth="1"/>
    <col min="11015" max="11015" width="11.5" style="323" customWidth="1"/>
    <col min="11016" max="11016" width="13" style="323" customWidth="1"/>
    <col min="11017" max="11018" width="14" style="323" customWidth="1"/>
    <col min="11019" max="11019" width="13.33203125" style="323" customWidth="1"/>
    <col min="11020" max="11020" width="14.6640625" style="323" customWidth="1"/>
    <col min="11021" max="11265" width="9.33203125" style="323"/>
    <col min="11266" max="11266" width="6.6640625" style="323" customWidth="1"/>
    <col min="11267" max="11267" width="24.6640625" style="323" customWidth="1"/>
    <col min="11268" max="11268" width="13" style="323" customWidth="1"/>
    <col min="11269" max="11270" width="15.5" style="323" customWidth="1"/>
    <col min="11271" max="11271" width="11.5" style="323" customWidth="1"/>
    <col min="11272" max="11272" width="13" style="323" customWidth="1"/>
    <col min="11273" max="11274" width="14" style="323" customWidth="1"/>
    <col min="11275" max="11275" width="13.33203125" style="323" customWidth="1"/>
    <col min="11276" max="11276" width="14.6640625" style="323" customWidth="1"/>
    <col min="11277" max="11521" width="9.33203125" style="323"/>
    <col min="11522" max="11522" width="6.6640625" style="323" customWidth="1"/>
    <col min="11523" max="11523" width="24.6640625" style="323" customWidth="1"/>
    <col min="11524" max="11524" width="13" style="323" customWidth="1"/>
    <col min="11525" max="11526" width="15.5" style="323" customWidth="1"/>
    <col min="11527" max="11527" width="11.5" style="323" customWidth="1"/>
    <col min="11528" max="11528" width="13" style="323" customWidth="1"/>
    <col min="11529" max="11530" width="14" style="323" customWidth="1"/>
    <col min="11531" max="11531" width="13.33203125" style="323" customWidth="1"/>
    <col min="11532" max="11532" width="14.6640625" style="323" customWidth="1"/>
    <col min="11533" max="11777" width="9.33203125" style="323"/>
    <col min="11778" max="11778" width="6.6640625" style="323" customWidth="1"/>
    <col min="11779" max="11779" width="24.6640625" style="323" customWidth="1"/>
    <col min="11780" max="11780" width="13" style="323" customWidth="1"/>
    <col min="11781" max="11782" width="15.5" style="323" customWidth="1"/>
    <col min="11783" max="11783" width="11.5" style="323" customWidth="1"/>
    <col min="11784" max="11784" width="13" style="323" customWidth="1"/>
    <col min="11785" max="11786" width="14" style="323" customWidth="1"/>
    <col min="11787" max="11787" width="13.33203125" style="323" customWidth="1"/>
    <col min="11788" max="11788" width="14.6640625" style="323" customWidth="1"/>
    <col min="11789" max="12033" width="9.33203125" style="323"/>
    <col min="12034" max="12034" width="6.6640625" style="323" customWidth="1"/>
    <col min="12035" max="12035" width="24.6640625" style="323" customWidth="1"/>
    <col min="12036" max="12036" width="13" style="323" customWidth="1"/>
    <col min="12037" max="12038" width="15.5" style="323" customWidth="1"/>
    <col min="12039" max="12039" width="11.5" style="323" customWidth="1"/>
    <col min="12040" max="12040" width="13" style="323" customWidth="1"/>
    <col min="12041" max="12042" width="14" style="323" customWidth="1"/>
    <col min="12043" max="12043" width="13.33203125" style="323" customWidth="1"/>
    <col min="12044" max="12044" width="14.6640625" style="323" customWidth="1"/>
    <col min="12045" max="12289" width="9.33203125" style="323"/>
    <col min="12290" max="12290" width="6.6640625" style="323" customWidth="1"/>
    <col min="12291" max="12291" width="24.6640625" style="323" customWidth="1"/>
    <col min="12292" max="12292" width="13" style="323" customWidth="1"/>
    <col min="12293" max="12294" width="15.5" style="323" customWidth="1"/>
    <col min="12295" max="12295" width="11.5" style="323" customWidth="1"/>
    <col min="12296" max="12296" width="13" style="323" customWidth="1"/>
    <col min="12297" max="12298" width="14" style="323" customWidth="1"/>
    <col min="12299" max="12299" width="13.33203125" style="323" customWidth="1"/>
    <col min="12300" max="12300" width="14.6640625" style="323" customWidth="1"/>
    <col min="12301" max="12545" width="9.33203125" style="323"/>
    <col min="12546" max="12546" width="6.6640625" style="323" customWidth="1"/>
    <col min="12547" max="12547" width="24.6640625" style="323" customWidth="1"/>
    <col min="12548" max="12548" width="13" style="323" customWidth="1"/>
    <col min="12549" max="12550" width="15.5" style="323" customWidth="1"/>
    <col min="12551" max="12551" width="11.5" style="323" customWidth="1"/>
    <col min="12552" max="12552" width="13" style="323" customWidth="1"/>
    <col min="12553" max="12554" width="14" style="323" customWidth="1"/>
    <col min="12555" max="12555" width="13.33203125" style="323" customWidth="1"/>
    <col min="12556" max="12556" width="14.6640625" style="323" customWidth="1"/>
    <col min="12557" max="12801" width="9.33203125" style="323"/>
    <col min="12802" max="12802" width="6.6640625" style="323" customWidth="1"/>
    <col min="12803" max="12803" width="24.6640625" style="323" customWidth="1"/>
    <col min="12804" max="12804" width="13" style="323" customWidth="1"/>
    <col min="12805" max="12806" width="15.5" style="323" customWidth="1"/>
    <col min="12807" max="12807" width="11.5" style="323" customWidth="1"/>
    <col min="12808" max="12808" width="13" style="323" customWidth="1"/>
    <col min="12809" max="12810" width="14" style="323" customWidth="1"/>
    <col min="12811" max="12811" width="13.33203125" style="323" customWidth="1"/>
    <col min="12812" max="12812" width="14.6640625" style="323" customWidth="1"/>
    <col min="12813" max="13057" width="9.33203125" style="323"/>
    <col min="13058" max="13058" width="6.6640625" style="323" customWidth="1"/>
    <col min="13059" max="13059" width="24.6640625" style="323" customWidth="1"/>
    <col min="13060" max="13060" width="13" style="323" customWidth="1"/>
    <col min="13061" max="13062" width="15.5" style="323" customWidth="1"/>
    <col min="13063" max="13063" width="11.5" style="323" customWidth="1"/>
    <col min="13064" max="13064" width="13" style="323" customWidth="1"/>
    <col min="13065" max="13066" width="14" style="323" customWidth="1"/>
    <col min="13067" max="13067" width="13.33203125" style="323" customWidth="1"/>
    <col min="13068" max="13068" width="14.6640625" style="323" customWidth="1"/>
    <col min="13069" max="13313" width="9.33203125" style="323"/>
    <col min="13314" max="13314" width="6.6640625" style="323" customWidth="1"/>
    <col min="13315" max="13315" width="24.6640625" style="323" customWidth="1"/>
    <col min="13316" max="13316" width="13" style="323" customWidth="1"/>
    <col min="13317" max="13318" width="15.5" style="323" customWidth="1"/>
    <col min="13319" max="13319" width="11.5" style="323" customWidth="1"/>
    <col min="13320" max="13320" width="13" style="323" customWidth="1"/>
    <col min="13321" max="13322" width="14" style="323" customWidth="1"/>
    <col min="13323" max="13323" width="13.33203125" style="323" customWidth="1"/>
    <col min="13324" max="13324" width="14.6640625" style="323" customWidth="1"/>
    <col min="13325" max="13569" width="9.33203125" style="323"/>
    <col min="13570" max="13570" width="6.6640625" style="323" customWidth="1"/>
    <col min="13571" max="13571" width="24.6640625" style="323" customWidth="1"/>
    <col min="13572" max="13572" width="13" style="323" customWidth="1"/>
    <col min="13573" max="13574" width="15.5" style="323" customWidth="1"/>
    <col min="13575" max="13575" width="11.5" style="323" customWidth="1"/>
    <col min="13576" max="13576" width="13" style="323" customWidth="1"/>
    <col min="13577" max="13578" width="14" style="323" customWidth="1"/>
    <col min="13579" max="13579" width="13.33203125" style="323" customWidth="1"/>
    <col min="13580" max="13580" width="14.6640625" style="323" customWidth="1"/>
    <col min="13581" max="13825" width="9.33203125" style="323"/>
    <col min="13826" max="13826" width="6.6640625" style="323" customWidth="1"/>
    <col min="13827" max="13827" width="24.6640625" style="323" customWidth="1"/>
    <col min="13828" max="13828" width="13" style="323" customWidth="1"/>
    <col min="13829" max="13830" width="15.5" style="323" customWidth="1"/>
    <col min="13831" max="13831" width="11.5" style="323" customWidth="1"/>
    <col min="13832" max="13832" width="13" style="323" customWidth="1"/>
    <col min="13833" max="13834" width="14" style="323" customWidth="1"/>
    <col min="13835" max="13835" width="13.33203125" style="323" customWidth="1"/>
    <col min="13836" max="13836" width="14.6640625" style="323" customWidth="1"/>
    <col min="13837" max="14081" width="9.33203125" style="323"/>
    <col min="14082" max="14082" width="6.6640625" style="323" customWidth="1"/>
    <col min="14083" max="14083" width="24.6640625" style="323" customWidth="1"/>
    <col min="14084" max="14084" width="13" style="323" customWidth="1"/>
    <col min="14085" max="14086" width="15.5" style="323" customWidth="1"/>
    <col min="14087" max="14087" width="11.5" style="323" customWidth="1"/>
    <col min="14088" max="14088" width="13" style="323" customWidth="1"/>
    <col min="14089" max="14090" width="14" style="323" customWidth="1"/>
    <col min="14091" max="14091" width="13.33203125" style="323" customWidth="1"/>
    <col min="14092" max="14092" width="14.6640625" style="323" customWidth="1"/>
    <col min="14093" max="14337" width="9.33203125" style="323"/>
    <col min="14338" max="14338" width="6.6640625" style="323" customWidth="1"/>
    <col min="14339" max="14339" width="24.6640625" style="323" customWidth="1"/>
    <col min="14340" max="14340" width="13" style="323" customWidth="1"/>
    <col min="14341" max="14342" width="15.5" style="323" customWidth="1"/>
    <col min="14343" max="14343" width="11.5" style="323" customWidth="1"/>
    <col min="14344" max="14344" width="13" style="323" customWidth="1"/>
    <col min="14345" max="14346" width="14" style="323" customWidth="1"/>
    <col min="14347" max="14347" width="13.33203125" style="323" customWidth="1"/>
    <col min="14348" max="14348" width="14.6640625" style="323" customWidth="1"/>
    <col min="14349" max="14593" width="9.33203125" style="323"/>
    <col min="14594" max="14594" width="6.6640625" style="323" customWidth="1"/>
    <col min="14595" max="14595" width="24.6640625" style="323" customWidth="1"/>
    <col min="14596" max="14596" width="13" style="323" customWidth="1"/>
    <col min="14597" max="14598" width="15.5" style="323" customWidth="1"/>
    <col min="14599" max="14599" width="11.5" style="323" customWidth="1"/>
    <col min="14600" max="14600" width="13" style="323" customWidth="1"/>
    <col min="14601" max="14602" width="14" style="323" customWidth="1"/>
    <col min="14603" max="14603" width="13.33203125" style="323" customWidth="1"/>
    <col min="14604" max="14604" width="14.6640625" style="323" customWidth="1"/>
    <col min="14605" max="14849" width="9.33203125" style="323"/>
    <col min="14850" max="14850" width="6.6640625" style="323" customWidth="1"/>
    <col min="14851" max="14851" width="24.6640625" style="323" customWidth="1"/>
    <col min="14852" max="14852" width="13" style="323" customWidth="1"/>
    <col min="14853" max="14854" width="15.5" style="323" customWidth="1"/>
    <col min="14855" max="14855" width="11.5" style="323" customWidth="1"/>
    <col min="14856" max="14856" width="13" style="323" customWidth="1"/>
    <col min="14857" max="14858" width="14" style="323" customWidth="1"/>
    <col min="14859" max="14859" width="13.33203125" style="323" customWidth="1"/>
    <col min="14860" max="14860" width="14.6640625" style="323" customWidth="1"/>
    <col min="14861" max="15105" width="9.33203125" style="323"/>
    <col min="15106" max="15106" width="6.6640625" style="323" customWidth="1"/>
    <col min="15107" max="15107" width="24.6640625" style="323" customWidth="1"/>
    <col min="15108" max="15108" width="13" style="323" customWidth="1"/>
    <col min="15109" max="15110" width="15.5" style="323" customWidth="1"/>
    <col min="15111" max="15111" width="11.5" style="323" customWidth="1"/>
    <col min="15112" max="15112" width="13" style="323" customWidth="1"/>
    <col min="15113" max="15114" width="14" style="323" customWidth="1"/>
    <col min="15115" max="15115" width="13.33203125" style="323" customWidth="1"/>
    <col min="15116" max="15116" width="14.6640625" style="323" customWidth="1"/>
    <col min="15117" max="15361" width="9.33203125" style="323"/>
    <col min="15362" max="15362" width="6.6640625" style="323" customWidth="1"/>
    <col min="15363" max="15363" width="24.6640625" style="323" customWidth="1"/>
    <col min="15364" max="15364" width="13" style="323" customWidth="1"/>
    <col min="15365" max="15366" width="15.5" style="323" customWidth="1"/>
    <col min="15367" max="15367" width="11.5" style="323" customWidth="1"/>
    <col min="15368" max="15368" width="13" style="323" customWidth="1"/>
    <col min="15369" max="15370" width="14" style="323" customWidth="1"/>
    <col min="15371" max="15371" width="13.33203125" style="323" customWidth="1"/>
    <col min="15372" max="15372" width="14.6640625" style="323" customWidth="1"/>
    <col min="15373" max="15617" width="9.33203125" style="323"/>
    <col min="15618" max="15618" width="6.6640625" style="323" customWidth="1"/>
    <col min="15619" max="15619" width="24.6640625" style="323" customWidth="1"/>
    <col min="15620" max="15620" width="13" style="323" customWidth="1"/>
    <col min="15621" max="15622" width="15.5" style="323" customWidth="1"/>
    <col min="15623" max="15623" width="11.5" style="323" customWidth="1"/>
    <col min="15624" max="15624" width="13" style="323" customWidth="1"/>
    <col min="15625" max="15626" width="14" style="323" customWidth="1"/>
    <col min="15627" max="15627" width="13.33203125" style="323" customWidth="1"/>
    <col min="15628" max="15628" width="14.6640625" style="323" customWidth="1"/>
    <col min="15629" max="15873" width="9.33203125" style="323"/>
    <col min="15874" max="15874" width="6.6640625" style="323" customWidth="1"/>
    <col min="15875" max="15875" width="24.6640625" style="323" customWidth="1"/>
    <col min="15876" max="15876" width="13" style="323" customWidth="1"/>
    <col min="15877" max="15878" width="15.5" style="323" customWidth="1"/>
    <col min="15879" max="15879" width="11.5" style="323" customWidth="1"/>
    <col min="15880" max="15880" width="13" style="323" customWidth="1"/>
    <col min="15881" max="15882" width="14" style="323" customWidth="1"/>
    <col min="15883" max="15883" width="13.33203125" style="323" customWidth="1"/>
    <col min="15884" max="15884" width="14.6640625" style="323" customWidth="1"/>
    <col min="15885" max="16129" width="9.33203125" style="323"/>
    <col min="16130" max="16130" width="6.6640625" style="323" customWidth="1"/>
    <col min="16131" max="16131" width="24.6640625" style="323" customWidth="1"/>
    <col min="16132" max="16132" width="13" style="323" customWidth="1"/>
    <col min="16133" max="16134" width="15.5" style="323" customWidth="1"/>
    <col min="16135" max="16135" width="11.5" style="323" customWidth="1"/>
    <col min="16136" max="16136" width="13" style="323" customWidth="1"/>
    <col min="16137" max="16138" width="14" style="323" customWidth="1"/>
    <col min="16139" max="16139" width="13.33203125" style="323" customWidth="1"/>
    <col min="16140" max="16140" width="14.6640625" style="323" customWidth="1"/>
    <col min="16141" max="16384" width="9.33203125" style="323"/>
  </cols>
  <sheetData>
    <row r="1" spans="1:12" ht="33" customHeight="1" x14ac:dyDescent="0.2">
      <c r="A1" s="1299" t="s">
        <v>533</v>
      </c>
      <c r="B1" s="1300"/>
      <c r="C1" s="1300"/>
      <c r="D1" s="1300"/>
      <c r="E1" s="1300"/>
      <c r="F1" s="1300"/>
      <c r="G1" s="1300"/>
      <c r="H1" s="1300"/>
      <c r="I1" s="1300"/>
      <c r="J1" s="1300"/>
      <c r="K1" s="1300"/>
      <c r="L1" s="1300"/>
    </row>
    <row r="2" spans="1:12" ht="15" x14ac:dyDescent="0.2">
      <c r="A2" s="324"/>
      <c r="B2" s="325"/>
      <c r="C2" s="325"/>
      <c r="D2" s="326"/>
      <c r="E2" s="327"/>
      <c r="F2" s="327"/>
      <c r="G2" s="328"/>
      <c r="H2" s="328"/>
      <c r="I2" s="327"/>
    </row>
    <row r="3" spans="1:12" ht="15" x14ac:dyDescent="0.2">
      <c r="A3" s="324"/>
      <c r="B3" s="329"/>
      <c r="C3" s="329"/>
      <c r="D3" s="330"/>
      <c r="E3" s="326"/>
      <c r="F3" s="326"/>
      <c r="G3" s="326"/>
      <c r="H3" s="326"/>
      <c r="I3" s="326"/>
      <c r="L3" s="366" t="s">
        <v>1</v>
      </c>
    </row>
    <row r="4" spans="1:12" s="338" customFormat="1" ht="69.75" customHeight="1" x14ac:dyDescent="0.2">
      <c r="A4" s="332" t="s">
        <v>407</v>
      </c>
      <c r="B4" s="333" t="s">
        <v>458</v>
      </c>
      <c r="C4" s="333" t="s">
        <v>459</v>
      </c>
      <c r="D4" s="333" t="s">
        <v>749</v>
      </c>
      <c r="E4" s="333" t="s">
        <v>460</v>
      </c>
      <c r="F4" s="333" t="s">
        <v>461</v>
      </c>
      <c r="G4" s="334" t="s">
        <v>462</v>
      </c>
      <c r="H4" s="334" t="s">
        <v>427</v>
      </c>
      <c r="I4" s="335" t="s">
        <v>463</v>
      </c>
      <c r="J4" s="336" t="s">
        <v>189</v>
      </c>
      <c r="K4" s="835" t="s">
        <v>750</v>
      </c>
      <c r="L4" s="368" t="s">
        <v>464</v>
      </c>
    </row>
    <row r="5" spans="1:12" ht="31.5" customHeight="1" x14ac:dyDescent="0.2">
      <c r="A5" s="339" t="s">
        <v>10</v>
      </c>
      <c r="B5" s="340" t="s">
        <v>467</v>
      </c>
      <c r="C5" s="847" t="s">
        <v>468</v>
      </c>
      <c r="D5" s="837"/>
      <c r="E5" s="838"/>
      <c r="F5" s="838"/>
      <c r="G5" s="839"/>
      <c r="H5" s="839"/>
      <c r="I5" s="838"/>
      <c r="J5" s="840"/>
      <c r="K5" s="841">
        <f>'11.sz.mell'!F37</f>
        <v>27195291</v>
      </c>
      <c r="L5" s="858">
        <f>SUM(D5:K5)</f>
        <v>27195291</v>
      </c>
    </row>
    <row r="6" spans="1:12" ht="39" customHeight="1" x14ac:dyDescent="0.2">
      <c r="A6" s="339" t="s">
        <v>13</v>
      </c>
      <c r="B6" s="340" t="s">
        <v>752</v>
      </c>
      <c r="C6" s="847" t="s">
        <v>751</v>
      </c>
      <c r="D6" s="837">
        <f>'11.sz.mell'!F8</f>
        <v>640402</v>
      </c>
      <c r="E6" s="838"/>
      <c r="F6" s="838"/>
      <c r="G6" s="839"/>
      <c r="H6" s="839"/>
      <c r="I6" s="838"/>
      <c r="J6" s="840"/>
      <c r="K6" s="841"/>
      <c r="L6" s="858">
        <f>SUM(D6:K6)</f>
        <v>640402</v>
      </c>
    </row>
    <row r="7" spans="1:12" ht="31.5" customHeight="1" x14ac:dyDescent="0.2">
      <c r="A7" s="342" t="s">
        <v>16</v>
      </c>
      <c r="B7" s="343" t="s">
        <v>754</v>
      </c>
      <c r="C7" s="848" t="s">
        <v>753</v>
      </c>
      <c r="D7" s="842"/>
      <c r="E7" s="843"/>
      <c r="F7" s="843">
        <f>'11.sz.mell'!F17</f>
        <v>700000</v>
      </c>
      <c r="G7" s="844"/>
      <c r="H7" s="844"/>
      <c r="I7" s="843"/>
      <c r="J7" s="380"/>
      <c r="K7" s="845"/>
      <c r="L7" s="859">
        <f>SUM(D7:K7)</f>
        <v>700000</v>
      </c>
    </row>
    <row r="8" spans="1:12" s="349" customFormat="1" ht="33" customHeight="1" x14ac:dyDescent="0.25">
      <c r="A8" s="345" t="s">
        <v>19</v>
      </c>
      <c r="B8" s="346" t="s">
        <v>408</v>
      </c>
      <c r="C8" s="347"/>
      <c r="D8" s="348">
        <f t="shared" ref="D8:L8" si="0">SUM(D5:D7)</f>
        <v>640402</v>
      </c>
      <c r="E8" s="348">
        <f t="shared" si="0"/>
        <v>0</v>
      </c>
      <c r="F8" s="348">
        <f t="shared" si="0"/>
        <v>700000</v>
      </c>
      <c r="G8" s="348">
        <f t="shared" si="0"/>
        <v>0</v>
      </c>
      <c r="H8" s="348">
        <f t="shared" si="0"/>
        <v>0</v>
      </c>
      <c r="I8" s="348">
        <f t="shared" si="0"/>
        <v>0</v>
      </c>
      <c r="J8" s="348">
        <f t="shared" si="0"/>
        <v>0</v>
      </c>
      <c r="K8" s="857">
        <f t="shared" si="0"/>
        <v>27195291</v>
      </c>
      <c r="L8" s="860">
        <f t="shared" si="0"/>
        <v>28535693</v>
      </c>
    </row>
    <row r="9" spans="1:12" ht="21" customHeight="1" x14ac:dyDescent="0.2">
      <c r="A9" s="350"/>
      <c r="B9" s="351"/>
      <c r="C9" s="351"/>
      <c r="D9" s="352"/>
      <c r="E9" s="353"/>
      <c r="F9" s="352"/>
      <c r="G9" s="352"/>
      <c r="H9" s="352"/>
      <c r="I9" s="354"/>
    </row>
    <row r="10" spans="1:12" ht="42" customHeight="1" x14ac:dyDescent="0.2">
      <c r="A10" s="350"/>
      <c r="B10" s="355"/>
      <c r="C10" s="356"/>
      <c r="D10" s="357"/>
      <c r="E10" s="353"/>
      <c r="F10" s="353"/>
      <c r="G10" s="352"/>
      <c r="H10" s="352"/>
      <c r="I10" s="352"/>
    </row>
    <row r="11" spans="1:12" ht="42" customHeight="1" x14ac:dyDescent="0.2">
      <c r="A11" s="358"/>
      <c r="B11" s="359"/>
      <c r="C11" s="360"/>
      <c r="D11" s="361"/>
      <c r="E11" s="327"/>
      <c r="F11" s="327"/>
      <c r="G11" s="328"/>
      <c r="H11" s="328"/>
      <c r="I11" s="328"/>
    </row>
    <row r="12" spans="1:12" ht="15" x14ac:dyDescent="0.2">
      <c r="A12" s="324"/>
      <c r="B12" s="325"/>
      <c r="C12" s="325"/>
      <c r="D12" s="326"/>
      <c r="E12" s="326"/>
      <c r="F12" s="326"/>
      <c r="G12" s="326"/>
      <c r="H12" s="326"/>
      <c r="I12" s="326"/>
    </row>
    <row r="13" spans="1:12" s="363" customFormat="1" ht="15" x14ac:dyDescent="0.2">
      <c r="A13" s="324"/>
      <c r="B13" s="325"/>
      <c r="C13" s="325"/>
      <c r="D13" s="326"/>
      <c r="E13" s="327"/>
      <c r="F13" s="362"/>
      <c r="G13" s="362"/>
      <c r="H13" s="362"/>
      <c r="I13" s="362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2/2017.(III.01.)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3"/>
  <sheetViews>
    <sheetView view="pageLayout" topLeftCell="C3" zoomScaleNormal="100" workbookViewId="0">
      <selection activeCell="E9" sqref="E9"/>
    </sheetView>
  </sheetViews>
  <sheetFormatPr defaultRowHeight="12.75" x14ac:dyDescent="0.2"/>
  <cols>
    <col min="1" max="1" width="5.83203125" style="364" customWidth="1"/>
    <col min="2" max="2" width="22.33203125" style="323" customWidth="1"/>
    <col min="3" max="3" width="13" style="323" customWidth="1"/>
    <col min="4" max="4" width="12.83203125" style="365" customWidth="1"/>
    <col min="5" max="5" width="15.5" style="365" customWidth="1"/>
    <col min="6" max="6" width="11.1640625" style="365" customWidth="1"/>
    <col min="7" max="7" width="13.33203125" style="365" customWidth="1"/>
    <col min="8" max="9" width="14" style="365" customWidth="1"/>
    <col min="10" max="10" width="13.33203125" style="323" customWidth="1"/>
    <col min="11" max="11" width="12.33203125" style="323" customWidth="1"/>
    <col min="12" max="12" width="14.33203125" style="323" customWidth="1"/>
    <col min="13" max="13" width="15.1640625" style="323" customWidth="1"/>
    <col min="14" max="256" width="9.33203125" style="323"/>
    <col min="257" max="257" width="5.83203125" style="323" customWidth="1"/>
    <col min="258" max="258" width="22.33203125" style="323" customWidth="1"/>
    <col min="259" max="259" width="13" style="323" customWidth="1"/>
    <col min="260" max="260" width="11" style="323" customWidth="1"/>
    <col min="261" max="261" width="15.5" style="323" customWidth="1"/>
    <col min="262" max="262" width="11.1640625" style="323" customWidth="1"/>
    <col min="263" max="263" width="13.33203125" style="323" customWidth="1"/>
    <col min="264" max="265" width="14" style="323" customWidth="1"/>
    <col min="266" max="266" width="13.33203125" style="323" customWidth="1"/>
    <col min="267" max="267" width="12.33203125" style="323" customWidth="1"/>
    <col min="268" max="268" width="14.33203125" style="323" customWidth="1"/>
    <col min="269" max="269" width="15.1640625" style="323" customWidth="1"/>
    <col min="270" max="512" width="9.33203125" style="323"/>
    <col min="513" max="513" width="5.83203125" style="323" customWidth="1"/>
    <col min="514" max="514" width="22.33203125" style="323" customWidth="1"/>
    <col min="515" max="515" width="13" style="323" customWidth="1"/>
    <col min="516" max="516" width="11" style="323" customWidth="1"/>
    <col min="517" max="517" width="15.5" style="323" customWidth="1"/>
    <col min="518" max="518" width="11.1640625" style="323" customWidth="1"/>
    <col min="519" max="519" width="13.33203125" style="323" customWidth="1"/>
    <col min="520" max="521" width="14" style="323" customWidth="1"/>
    <col min="522" max="522" width="13.33203125" style="323" customWidth="1"/>
    <col min="523" max="523" width="12.33203125" style="323" customWidth="1"/>
    <col min="524" max="524" width="14.33203125" style="323" customWidth="1"/>
    <col min="525" max="525" width="15.1640625" style="323" customWidth="1"/>
    <col min="526" max="768" width="9.33203125" style="323"/>
    <col min="769" max="769" width="5.83203125" style="323" customWidth="1"/>
    <col min="770" max="770" width="22.33203125" style="323" customWidth="1"/>
    <col min="771" max="771" width="13" style="323" customWidth="1"/>
    <col min="772" max="772" width="11" style="323" customWidth="1"/>
    <col min="773" max="773" width="15.5" style="323" customWidth="1"/>
    <col min="774" max="774" width="11.1640625" style="323" customWidth="1"/>
    <col min="775" max="775" width="13.33203125" style="323" customWidth="1"/>
    <col min="776" max="777" width="14" style="323" customWidth="1"/>
    <col min="778" max="778" width="13.33203125" style="323" customWidth="1"/>
    <col min="779" max="779" width="12.33203125" style="323" customWidth="1"/>
    <col min="780" max="780" width="14.33203125" style="323" customWidth="1"/>
    <col min="781" max="781" width="15.1640625" style="323" customWidth="1"/>
    <col min="782" max="1024" width="9.33203125" style="323"/>
    <col min="1025" max="1025" width="5.83203125" style="323" customWidth="1"/>
    <col min="1026" max="1026" width="22.33203125" style="323" customWidth="1"/>
    <col min="1027" max="1027" width="13" style="323" customWidth="1"/>
    <col min="1028" max="1028" width="11" style="323" customWidth="1"/>
    <col min="1029" max="1029" width="15.5" style="323" customWidth="1"/>
    <col min="1030" max="1030" width="11.1640625" style="323" customWidth="1"/>
    <col min="1031" max="1031" width="13.33203125" style="323" customWidth="1"/>
    <col min="1032" max="1033" width="14" style="323" customWidth="1"/>
    <col min="1034" max="1034" width="13.33203125" style="323" customWidth="1"/>
    <col min="1035" max="1035" width="12.33203125" style="323" customWidth="1"/>
    <col min="1036" max="1036" width="14.33203125" style="323" customWidth="1"/>
    <col min="1037" max="1037" width="15.1640625" style="323" customWidth="1"/>
    <col min="1038" max="1280" width="9.33203125" style="323"/>
    <col min="1281" max="1281" width="5.83203125" style="323" customWidth="1"/>
    <col min="1282" max="1282" width="22.33203125" style="323" customWidth="1"/>
    <col min="1283" max="1283" width="13" style="323" customWidth="1"/>
    <col min="1284" max="1284" width="11" style="323" customWidth="1"/>
    <col min="1285" max="1285" width="15.5" style="323" customWidth="1"/>
    <col min="1286" max="1286" width="11.1640625" style="323" customWidth="1"/>
    <col min="1287" max="1287" width="13.33203125" style="323" customWidth="1"/>
    <col min="1288" max="1289" width="14" style="323" customWidth="1"/>
    <col min="1290" max="1290" width="13.33203125" style="323" customWidth="1"/>
    <col min="1291" max="1291" width="12.33203125" style="323" customWidth="1"/>
    <col min="1292" max="1292" width="14.33203125" style="323" customWidth="1"/>
    <col min="1293" max="1293" width="15.1640625" style="323" customWidth="1"/>
    <col min="1294" max="1536" width="9.33203125" style="323"/>
    <col min="1537" max="1537" width="5.83203125" style="323" customWidth="1"/>
    <col min="1538" max="1538" width="22.33203125" style="323" customWidth="1"/>
    <col min="1539" max="1539" width="13" style="323" customWidth="1"/>
    <col min="1540" max="1540" width="11" style="323" customWidth="1"/>
    <col min="1541" max="1541" width="15.5" style="323" customWidth="1"/>
    <col min="1542" max="1542" width="11.1640625" style="323" customWidth="1"/>
    <col min="1543" max="1543" width="13.33203125" style="323" customWidth="1"/>
    <col min="1544" max="1545" width="14" style="323" customWidth="1"/>
    <col min="1546" max="1546" width="13.33203125" style="323" customWidth="1"/>
    <col min="1547" max="1547" width="12.33203125" style="323" customWidth="1"/>
    <col min="1548" max="1548" width="14.33203125" style="323" customWidth="1"/>
    <col min="1549" max="1549" width="15.1640625" style="323" customWidth="1"/>
    <col min="1550" max="1792" width="9.33203125" style="323"/>
    <col min="1793" max="1793" width="5.83203125" style="323" customWidth="1"/>
    <col min="1794" max="1794" width="22.33203125" style="323" customWidth="1"/>
    <col min="1795" max="1795" width="13" style="323" customWidth="1"/>
    <col min="1796" max="1796" width="11" style="323" customWidth="1"/>
    <col min="1797" max="1797" width="15.5" style="323" customWidth="1"/>
    <col min="1798" max="1798" width="11.1640625" style="323" customWidth="1"/>
    <col min="1799" max="1799" width="13.33203125" style="323" customWidth="1"/>
    <col min="1800" max="1801" width="14" style="323" customWidth="1"/>
    <col min="1802" max="1802" width="13.33203125" style="323" customWidth="1"/>
    <col min="1803" max="1803" width="12.33203125" style="323" customWidth="1"/>
    <col min="1804" max="1804" width="14.33203125" style="323" customWidth="1"/>
    <col min="1805" max="1805" width="15.1640625" style="323" customWidth="1"/>
    <col min="1806" max="2048" width="9.33203125" style="323"/>
    <col min="2049" max="2049" width="5.83203125" style="323" customWidth="1"/>
    <col min="2050" max="2050" width="22.33203125" style="323" customWidth="1"/>
    <col min="2051" max="2051" width="13" style="323" customWidth="1"/>
    <col min="2052" max="2052" width="11" style="323" customWidth="1"/>
    <col min="2053" max="2053" width="15.5" style="323" customWidth="1"/>
    <col min="2054" max="2054" width="11.1640625" style="323" customWidth="1"/>
    <col min="2055" max="2055" width="13.33203125" style="323" customWidth="1"/>
    <col min="2056" max="2057" width="14" style="323" customWidth="1"/>
    <col min="2058" max="2058" width="13.33203125" style="323" customWidth="1"/>
    <col min="2059" max="2059" width="12.33203125" style="323" customWidth="1"/>
    <col min="2060" max="2060" width="14.33203125" style="323" customWidth="1"/>
    <col min="2061" max="2061" width="15.1640625" style="323" customWidth="1"/>
    <col min="2062" max="2304" width="9.33203125" style="323"/>
    <col min="2305" max="2305" width="5.83203125" style="323" customWidth="1"/>
    <col min="2306" max="2306" width="22.33203125" style="323" customWidth="1"/>
    <col min="2307" max="2307" width="13" style="323" customWidth="1"/>
    <col min="2308" max="2308" width="11" style="323" customWidth="1"/>
    <col min="2309" max="2309" width="15.5" style="323" customWidth="1"/>
    <col min="2310" max="2310" width="11.1640625" style="323" customWidth="1"/>
    <col min="2311" max="2311" width="13.33203125" style="323" customWidth="1"/>
    <col min="2312" max="2313" width="14" style="323" customWidth="1"/>
    <col min="2314" max="2314" width="13.33203125" style="323" customWidth="1"/>
    <col min="2315" max="2315" width="12.33203125" style="323" customWidth="1"/>
    <col min="2316" max="2316" width="14.33203125" style="323" customWidth="1"/>
    <col min="2317" max="2317" width="15.1640625" style="323" customWidth="1"/>
    <col min="2318" max="2560" width="9.33203125" style="323"/>
    <col min="2561" max="2561" width="5.83203125" style="323" customWidth="1"/>
    <col min="2562" max="2562" width="22.33203125" style="323" customWidth="1"/>
    <col min="2563" max="2563" width="13" style="323" customWidth="1"/>
    <col min="2564" max="2564" width="11" style="323" customWidth="1"/>
    <col min="2565" max="2565" width="15.5" style="323" customWidth="1"/>
    <col min="2566" max="2566" width="11.1640625" style="323" customWidth="1"/>
    <col min="2567" max="2567" width="13.33203125" style="323" customWidth="1"/>
    <col min="2568" max="2569" width="14" style="323" customWidth="1"/>
    <col min="2570" max="2570" width="13.33203125" style="323" customWidth="1"/>
    <col min="2571" max="2571" width="12.33203125" style="323" customWidth="1"/>
    <col min="2572" max="2572" width="14.33203125" style="323" customWidth="1"/>
    <col min="2573" max="2573" width="15.1640625" style="323" customWidth="1"/>
    <col min="2574" max="2816" width="9.33203125" style="323"/>
    <col min="2817" max="2817" width="5.83203125" style="323" customWidth="1"/>
    <col min="2818" max="2818" width="22.33203125" style="323" customWidth="1"/>
    <col min="2819" max="2819" width="13" style="323" customWidth="1"/>
    <col min="2820" max="2820" width="11" style="323" customWidth="1"/>
    <col min="2821" max="2821" width="15.5" style="323" customWidth="1"/>
    <col min="2822" max="2822" width="11.1640625" style="323" customWidth="1"/>
    <col min="2823" max="2823" width="13.33203125" style="323" customWidth="1"/>
    <col min="2824" max="2825" width="14" style="323" customWidth="1"/>
    <col min="2826" max="2826" width="13.33203125" style="323" customWidth="1"/>
    <col min="2827" max="2827" width="12.33203125" style="323" customWidth="1"/>
    <col min="2828" max="2828" width="14.33203125" style="323" customWidth="1"/>
    <col min="2829" max="2829" width="15.1640625" style="323" customWidth="1"/>
    <col min="2830" max="3072" width="9.33203125" style="323"/>
    <col min="3073" max="3073" width="5.83203125" style="323" customWidth="1"/>
    <col min="3074" max="3074" width="22.33203125" style="323" customWidth="1"/>
    <col min="3075" max="3075" width="13" style="323" customWidth="1"/>
    <col min="3076" max="3076" width="11" style="323" customWidth="1"/>
    <col min="3077" max="3077" width="15.5" style="323" customWidth="1"/>
    <col min="3078" max="3078" width="11.1640625" style="323" customWidth="1"/>
    <col min="3079" max="3079" width="13.33203125" style="323" customWidth="1"/>
    <col min="3080" max="3081" width="14" style="323" customWidth="1"/>
    <col min="3082" max="3082" width="13.33203125" style="323" customWidth="1"/>
    <col min="3083" max="3083" width="12.33203125" style="323" customWidth="1"/>
    <col min="3084" max="3084" width="14.33203125" style="323" customWidth="1"/>
    <col min="3085" max="3085" width="15.1640625" style="323" customWidth="1"/>
    <col min="3086" max="3328" width="9.33203125" style="323"/>
    <col min="3329" max="3329" width="5.83203125" style="323" customWidth="1"/>
    <col min="3330" max="3330" width="22.33203125" style="323" customWidth="1"/>
    <col min="3331" max="3331" width="13" style="323" customWidth="1"/>
    <col min="3332" max="3332" width="11" style="323" customWidth="1"/>
    <col min="3333" max="3333" width="15.5" style="323" customWidth="1"/>
    <col min="3334" max="3334" width="11.1640625" style="323" customWidth="1"/>
    <col min="3335" max="3335" width="13.33203125" style="323" customWidth="1"/>
    <col min="3336" max="3337" width="14" style="323" customWidth="1"/>
    <col min="3338" max="3338" width="13.33203125" style="323" customWidth="1"/>
    <col min="3339" max="3339" width="12.33203125" style="323" customWidth="1"/>
    <col min="3340" max="3340" width="14.33203125" style="323" customWidth="1"/>
    <col min="3341" max="3341" width="15.1640625" style="323" customWidth="1"/>
    <col min="3342" max="3584" width="9.33203125" style="323"/>
    <col min="3585" max="3585" width="5.83203125" style="323" customWidth="1"/>
    <col min="3586" max="3586" width="22.33203125" style="323" customWidth="1"/>
    <col min="3587" max="3587" width="13" style="323" customWidth="1"/>
    <col min="3588" max="3588" width="11" style="323" customWidth="1"/>
    <col min="3589" max="3589" width="15.5" style="323" customWidth="1"/>
    <col min="3590" max="3590" width="11.1640625" style="323" customWidth="1"/>
    <col min="3591" max="3591" width="13.33203125" style="323" customWidth="1"/>
    <col min="3592" max="3593" width="14" style="323" customWidth="1"/>
    <col min="3594" max="3594" width="13.33203125" style="323" customWidth="1"/>
    <col min="3595" max="3595" width="12.33203125" style="323" customWidth="1"/>
    <col min="3596" max="3596" width="14.33203125" style="323" customWidth="1"/>
    <col min="3597" max="3597" width="15.1640625" style="323" customWidth="1"/>
    <col min="3598" max="3840" width="9.33203125" style="323"/>
    <col min="3841" max="3841" width="5.83203125" style="323" customWidth="1"/>
    <col min="3842" max="3842" width="22.33203125" style="323" customWidth="1"/>
    <col min="3843" max="3843" width="13" style="323" customWidth="1"/>
    <col min="3844" max="3844" width="11" style="323" customWidth="1"/>
    <col min="3845" max="3845" width="15.5" style="323" customWidth="1"/>
    <col min="3846" max="3846" width="11.1640625" style="323" customWidth="1"/>
    <col min="3847" max="3847" width="13.33203125" style="323" customWidth="1"/>
    <col min="3848" max="3849" width="14" style="323" customWidth="1"/>
    <col min="3850" max="3850" width="13.33203125" style="323" customWidth="1"/>
    <col min="3851" max="3851" width="12.33203125" style="323" customWidth="1"/>
    <col min="3852" max="3852" width="14.33203125" style="323" customWidth="1"/>
    <col min="3853" max="3853" width="15.1640625" style="323" customWidth="1"/>
    <col min="3854" max="4096" width="9.33203125" style="323"/>
    <col min="4097" max="4097" width="5.83203125" style="323" customWidth="1"/>
    <col min="4098" max="4098" width="22.33203125" style="323" customWidth="1"/>
    <col min="4099" max="4099" width="13" style="323" customWidth="1"/>
    <col min="4100" max="4100" width="11" style="323" customWidth="1"/>
    <col min="4101" max="4101" width="15.5" style="323" customWidth="1"/>
    <col min="4102" max="4102" width="11.1640625" style="323" customWidth="1"/>
    <col min="4103" max="4103" width="13.33203125" style="323" customWidth="1"/>
    <col min="4104" max="4105" width="14" style="323" customWidth="1"/>
    <col min="4106" max="4106" width="13.33203125" style="323" customWidth="1"/>
    <col min="4107" max="4107" width="12.33203125" style="323" customWidth="1"/>
    <col min="4108" max="4108" width="14.33203125" style="323" customWidth="1"/>
    <col min="4109" max="4109" width="15.1640625" style="323" customWidth="1"/>
    <col min="4110" max="4352" width="9.33203125" style="323"/>
    <col min="4353" max="4353" width="5.83203125" style="323" customWidth="1"/>
    <col min="4354" max="4354" width="22.33203125" style="323" customWidth="1"/>
    <col min="4355" max="4355" width="13" style="323" customWidth="1"/>
    <col min="4356" max="4356" width="11" style="323" customWidth="1"/>
    <col min="4357" max="4357" width="15.5" style="323" customWidth="1"/>
    <col min="4358" max="4358" width="11.1640625" style="323" customWidth="1"/>
    <col min="4359" max="4359" width="13.33203125" style="323" customWidth="1"/>
    <col min="4360" max="4361" width="14" style="323" customWidth="1"/>
    <col min="4362" max="4362" width="13.33203125" style="323" customWidth="1"/>
    <col min="4363" max="4363" width="12.33203125" style="323" customWidth="1"/>
    <col min="4364" max="4364" width="14.33203125" style="323" customWidth="1"/>
    <col min="4365" max="4365" width="15.1640625" style="323" customWidth="1"/>
    <col min="4366" max="4608" width="9.33203125" style="323"/>
    <col min="4609" max="4609" width="5.83203125" style="323" customWidth="1"/>
    <col min="4610" max="4610" width="22.33203125" style="323" customWidth="1"/>
    <col min="4611" max="4611" width="13" style="323" customWidth="1"/>
    <col min="4612" max="4612" width="11" style="323" customWidth="1"/>
    <col min="4613" max="4613" width="15.5" style="323" customWidth="1"/>
    <col min="4614" max="4614" width="11.1640625" style="323" customWidth="1"/>
    <col min="4615" max="4615" width="13.33203125" style="323" customWidth="1"/>
    <col min="4616" max="4617" width="14" style="323" customWidth="1"/>
    <col min="4618" max="4618" width="13.33203125" style="323" customWidth="1"/>
    <col min="4619" max="4619" width="12.33203125" style="323" customWidth="1"/>
    <col min="4620" max="4620" width="14.33203125" style="323" customWidth="1"/>
    <col min="4621" max="4621" width="15.1640625" style="323" customWidth="1"/>
    <col min="4622" max="4864" width="9.33203125" style="323"/>
    <col min="4865" max="4865" width="5.83203125" style="323" customWidth="1"/>
    <col min="4866" max="4866" width="22.33203125" style="323" customWidth="1"/>
    <col min="4867" max="4867" width="13" style="323" customWidth="1"/>
    <col min="4868" max="4868" width="11" style="323" customWidth="1"/>
    <col min="4869" max="4869" width="15.5" style="323" customWidth="1"/>
    <col min="4870" max="4870" width="11.1640625" style="323" customWidth="1"/>
    <col min="4871" max="4871" width="13.33203125" style="323" customWidth="1"/>
    <col min="4872" max="4873" width="14" style="323" customWidth="1"/>
    <col min="4874" max="4874" width="13.33203125" style="323" customWidth="1"/>
    <col min="4875" max="4875" width="12.33203125" style="323" customWidth="1"/>
    <col min="4876" max="4876" width="14.33203125" style="323" customWidth="1"/>
    <col min="4877" max="4877" width="15.1640625" style="323" customWidth="1"/>
    <col min="4878" max="5120" width="9.33203125" style="323"/>
    <col min="5121" max="5121" width="5.83203125" style="323" customWidth="1"/>
    <col min="5122" max="5122" width="22.33203125" style="323" customWidth="1"/>
    <col min="5123" max="5123" width="13" style="323" customWidth="1"/>
    <col min="5124" max="5124" width="11" style="323" customWidth="1"/>
    <col min="5125" max="5125" width="15.5" style="323" customWidth="1"/>
    <col min="5126" max="5126" width="11.1640625" style="323" customWidth="1"/>
    <col min="5127" max="5127" width="13.33203125" style="323" customWidth="1"/>
    <col min="5128" max="5129" width="14" style="323" customWidth="1"/>
    <col min="5130" max="5130" width="13.33203125" style="323" customWidth="1"/>
    <col min="5131" max="5131" width="12.33203125" style="323" customWidth="1"/>
    <col min="5132" max="5132" width="14.33203125" style="323" customWidth="1"/>
    <col min="5133" max="5133" width="15.1640625" style="323" customWidth="1"/>
    <col min="5134" max="5376" width="9.33203125" style="323"/>
    <col min="5377" max="5377" width="5.83203125" style="323" customWidth="1"/>
    <col min="5378" max="5378" width="22.33203125" style="323" customWidth="1"/>
    <col min="5379" max="5379" width="13" style="323" customWidth="1"/>
    <col min="5380" max="5380" width="11" style="323" customWidth="1"/>
    <col min="5381" max="5381" width="15.5" style="323" customWidth="1"/>
    <col min="5382" max="5382" width="11.1640625" style="323" customWidth="1"/>
    <col min="5383" max="5383" width="13.33203125" style="323" customWidth="1"/>
    <col min="5384" max="5385" width="14" style="323" customWidth="1"/>
    <col min="5386" max="5386" width="13.33203125" style="323" customWidth="1"/>
    <col min="5387" max="5387" width="12.33203125" style="323" customWidth="1"/>
    <col min="5388" max="5388" width="14.33203125" style="323" customWidth="1"/>
    <col min="5389" max="5389" width="15.1640625" style="323" customWidth="1"/>
    <col min="5390" max="5632" width="9.33203125" style="323"/>
    <col min="5633" max="5633" width="5.83203125" style="323" customWidth="1"/>
    <col min="5634" max="5634" width="22.33203125" style="323" customWidth="1"/>
    <col min="5635" max="5635" width="13" style="323" customWidth="1"/>
    <col min="5636" max="5636" width="11" style="323" customWidth="1"/>
    <col min="5637" max="5637" width="15.5" style="323" customWidth="1"/>
    <col min="5638" max="5638" width="11.1640625" style="323" customWidth="1"/>
    <col min="5639" max="5639" width="13.33203125" style="323" customWidth="1"/>
    <col min="5640" max="5641" width="14" style="323" customWidth="1"/>
    <col min="5642" max="5642" width="13.33203125" style="323" customWidth="1"/>
    <col min="5643" max="5643" width="12.33203125" style="323" customWidth="1"/>
    <col min="5644" max="5644" width="14.33203125" style="323" customWidth="1"/>
    <col min="5645" max="5645" width="15.1640625" style="323" customWidth="1"/>
    <col min="5646" max="5888" width="9.33203125" style="323"/>
    <col min="5889" max="5889" width="5.83203125" style="323" customWidth="1"/>
    <col min="5890" max="5890" width="22.33203125" style="323" customWidth="1"/>
    <col min="5891" max="5891" width="13" style="323" customWidth="1"/>
    <col min="5892" max="5892" width="11" style="323" customWidth="1"/>
    <col min="5893" max="5893" width="15.5" style="323" customWidth="1"/>
    <col min="5894" max="5894" width="11.1640625" style="323" customWidth="1"/>
    <col min="5895" max="5895" width="13.33203125" style="323" customWidth="1"/>
    <col min="5896" max="5897" width="14" style="323" customWidth="1"/>
    <col min="5898" max="5898" width="13.33203125" style="323" customWidth="1"/>
    <col min="5899" max="5899" width="12.33203125" style="323" customWidth="1"/>
    <col min="5900" max="5900" width="14.33203125" style="323" customWidth="1"/>
    <col min="5901" max="5901" width="15.1640625" style="323" customWidth="1"/>
    <col min="5902" max="6144" width="9.33203125" style="323"/>
    <col min="6145" max="6145" width="5.83203125" style="323" customWidth="1"/>
    <col min="6146" max="6146" width="22.33203125" style="323" customWidth="1"/>
    <col min="6147" max="6147" width="13" style="323" customWidth="1"/>
    <col min="6148" max="6148" width="11" style="323" customWidth="1"/>
    <col min="6149" max="6149" width="15.5" style="323" customWidth="1"/>
    <col min="6150" max="6150" width="11.1640625" style="323" customWidth="1"/>
    <col min="6151" max="6151" width="13.33203125" style="323" customWidth="1"/>
    <col min="6152" max="6153" width="14" style="323" customWidth="1"/>
    <col min="6154" max="6154" width="13.33203125" style="323" customWidth="1"/>
    <col min="6155" max="6155" width="12.33203125" style="323" customWidth="1"/>
    <col min="6156" max="6156" width="14.33203125" style="323" customWidth="1"/>
    <col min="6157" max="6157" width="15.1640625" style="323" customWidth="1"/>
    <col min="6158" max="6400" width="9.33203125" style="323"/>
    <col min="6401" max="6401" width="5.83203125" style="323" customWidth="1"/>
    <col min="6402" max="6402" width="22.33203125" style="323" customWidth="1"/>
    <col min="6403" max="6403" width="13" style="323" customWidth="1"/>
    <col min="6404" max="6404" width="11" style="323" customWidth="1"/>
    <col min="6405" max="6405" width="15.5" style="323" customWidth="1"/>
    <col min="6406" max="6406" width="11.1640625" style="323" customWidth="1"/>
    <col min="6407" max="6407" width="13.33203125" style="323" customWidth="1"/>
    <col min="6408" max="6409" width="14" style="323" customWidth="1"/>
    <col min="6410" max="6410" width="13.33203125" style="323" customWidth="1"/>
    <col min="6411" max="6411" width="12.33203125" style="323" customWidth="1"/>
    <col min="6412" max="6412" width="14.33203125" style="323" customWidth="1"/>
    <col min="6413" max="6413" width="15.1640625" style="323" customWidth="1"/>
    <col min="6414" max="6656" width="9.33203125" style="323"/>
    <col min="6657" max="6657" width="5.83203125" style="323" customWidth="1"/>
    <col min="6658" max="6658" width="22.33203125" style="323" customWidth="1"/>
    <col min="6659" max="6659" width="13" style="323" customWidth="1"/>
    <col min="6660" max="6660" width="11" style="323" customWidth="1"/>
    <col min="6661" max="6661" width="15.5" style="323" customWidth="1"/>
    <col min="6662" max="6662" width="11.1640625" style="323" customWidth="1"/>
    <col min="6663" max="6663" width="13.33203125" style="323" customWidth="1"/>
    <col min="6664" max="6665" width="14" style="323" customWidth="1"/>
    <col min="6666" max="6666" width="13.33203125" style="323" customWidth="1"/>
    <col min="6667" max="6667" width="12.33203125" style="323" customWidth="1"/>
    <col min="6668" max="6668" width="14.33203125" style="323" customWidth="1"/>
    <col min="6669" max="6669" width="15.1640625" style="323" customWidth="1"/>
    <col min="6670" max="6912" width="9.33203125" style="323"/>
    <col min="6913" max="6913" width="5.83203125" style="323" customWidth="1"/>
    <col min="6914" max="6914" width="22.33203125" style="323" customWidth="1"/>
    <col min="6915" max="6915" width="13" style="323" customWidth="1"/>
    <col min="6916" max="6916" width="11" style="323" customWidth="1"/>
    <col min="6917" max="6917" width="15.5" style="323" customWidth="1"/>
    <col min="6918" max="6918" width="11.1640625" style="323" customWidth="1"/>
    <col min="6919" max="6919" width="13.33203125" style="323" customWidth="1"/>
    <col min="6920" max="6921" width="14" style="323" customWidth="1"/>
    <col min="6922" max="6922" width="13.33203125" style="323" customWidth="1"/>
    <col min="6923" max="6923" width="12.33203125" style="323" customWidth="1"/>
    <col min="6924" max="6924" width="14.33203125" style="323" customWidth="1"/>
    <col min="6925" max="6925" width="15.1640625" style="323" customWidth="1"/>
    <col min="6926" max="7168" width="9.33203125" style="323"/>
    <col min="7169" max="7169" width="5.83203125" style="323" customWidth="1"/>
    <col min="7170" max="7170" width="22.33203125" style="323" customWidth="1"/>
    <col min="7171" max="7171" width="13" style="323" customWidth="1"/>
    <col min="7172" max="7172" width="11" style="323" customWidth="1"/>
    <col min="7173" max="7173" width="15.5" style="323" customWidth="1"/>
    <col min="7174" max="7174" width="11.1640625" style="323" customWidth="1"/>
    <col min="7175" max="7175" width="13.33203125" style="323" customWidth="1"/>
    <col min="7176" max="7177" width="14" style="323" customWidth="1"/>
    <col min="7178" max="7178" width="13.33203125" style="323" customWidth="1"/>
    <col min="7179" max="7179" width="12.33203125" style="323" customWidth="1"/>
    <col min="7180" max="7180" width="14.33203125" style="323" customWidth="1"/>
    <col min="7181" max="7181" width="15.1640625" style="323" customWidth="1"/>
    <col min="7182" max="7424" width="9.33203125" style="323"/>
    <col min="7425" max="7425" width="5.83203125" style="323" customWidth="1"/>
    <col min="7426" max="7426" width="22.33203125" style="323" customWidth="1"/>
    <col min="7427" max="7427" width="13" style="323" customWidth="1"/>
    <col min="7428" max="7428" width="11" style="323" customWidth="1"/>
    <col min="7429" max="7429" width="15.5" style="323" customWidth="1"/>
    <col min="7430" max="7430" width="11.1640625" style="323" customWidth="1"/>
    <col min="7431" max="7431" width="13.33203125" style="323" customWidth="1"/>
    <col min="7432" max="7433" width="14" style="323" customWidth="1"/>
    <col min="7434" max="7434" width="13.33203125" style="323" customWidth="1"/>
    <col min="7435" max="7435" width="12.33203125" style="323" customWidth="1"/>
    <col min="7436" max="7436" width="14.33203125" style="323" customWidth="1"/>
    <col min="7437" max="7437" width="15.1640625" style="323" customWidth="1"/>
    <col min="7438" max="7680" width="9.33203125" style="323"/>
    <col min="7681" max="7681" width="5.83203125" style="323" customWidth="1"/>
    <col min="7682" max="7682" width="22.33203125" style="323" customWidth="1"/>
    <col min="7683" max="7683" width="13" style="323" customWidth="1"/>
    <col min="7684" max="7684" width="11" style="323" customWidth="1"/>
    <col min="7685" max="7685" width="15.5" style="323" customWidth="1"/>
    <col min="7686" max="7686" width="11.1640625" style="323" customWidth="1"/>
    <col min="7687" max="7687" width="13.33203125" style="323" customWidth="1"/>
    <col min="7688" max="7689" width="14" style="323" customWidth="1"/>
    <col min="7690" max="7690" width="13.33203125" style="323" customWidth="1"/>
    <col min="7691" max="7691" width="12.33203125" style="323" customWidth="1"/>
    <col min="7692" max="7692" width="14.33203125" style="323" customWidth="1"/>
    <col min="7693" max="7693" width="15.1640625" style="323" customWidth="1"/>
    <col min="7694" max="7936" width="9.33203125" style="323"/>
    <col min="7937" max="7937" width="5.83203125" style="323" customWidth="1"/>
    <col min="7938" max="7938" width="22.33203125" style="323" customWidth="1"/>
    <col min="7939" max="7939" width="13" style="323" customWidth="1"/>
    <col min="7940" max="7940" width="11" style="323" customWidth="1"/>
    <col min="7941" max="7941" width="15.5" style="323" customWidth="1"/>
    <col min="7942" max="7942" width="11.1640625" style="323" customWidth="1"/>
    <col min="7943" max="7943" width="13.33203125" style="323" customWidth="1"/>
    <col min="7944" max="7945" width="14" style="323" customWidth="1"/>
    <col min="7946" max="7946" width="13.33203125" style="323" customWidth="1"/>
    <col min="7947" max="7947" width="12.33203125" style="323" customWidth="1"/>
    <col min="7948" max="7948" width="14.33203125" style="323" customWidth="1"/>
    <col min="7949" max="7949" width="15.1640625" style="323" customWidth="1"/>
    <col min="7950" max="8192" width="9.33203125" style="323"/>
    <col min="8193" max="8193" width="5.83203125" style="323" customWidth="1"/>
    <col min="8194" max="8194" width="22.33203125" style="323" customWidth="1"/>
    <col min="8195" max="8195" width="13" style="323" customWidth="1"/>
    <col min="8196" max="8196" width="11" style="323" customWidth="1"/>
    <col min="8197" max="8197" width="15.5" style="323" customWidth="1"/>
    <col min="8198" max="8198" width="11.1640625" style="323" customWidth="1"/>
    <col min="8199" max="8199" width="13.33203125" style="323" customWidth="1"/>
    <col min="8200" max="8201" width="14" style="323" customWidth="1"/>
    <col min="8202" max="8202" width="13.33203125" style="323" customWidth="1"/>
    <col min="8203" max="8203" width="12.33203125" style="323" customWidth="1"/>
    <col min="8204" max="8204" width="14.33203125" style="323" customWidth="1"/>
    <col min="8205" max="8205" width="15.1640625" style="323" customWidth="1"/>
    <col min="8206" max="8448" width="9.33203125" style="323"/>
    <col min="8449" max="8449" width="5.83203125" style="323" customWidth="1"/>
    <col min="8450" max="8450" width="22.33203125" style="323" customWidth="1"/>
    <col min="8451" max="8451" width="13" style="323" customWidth="1"/>
    <col min="8452" max="8452" width="11" style="323" customWidth="1"/>
    <col min="8453" max="8453" width="15.5" style="323" customWidth="1"/>
    <col min="8454" max="8454" width="11.1640625" style="323" customWidth="1"/>
    <col min="8455" max="8455" width="13.33203125" style="323" customWidth="1"/>
    <col min="8456" max="8457" width="14" style="323" customWidth="1"/>
    <col min="8458" max="8458" width="13.33203125" style="323" customWidth="1"/>
    <col min="8459" max="8459" width="12.33203125" style="323" customWidth="1"/>
    <col min="8460" max="8460" width="14.33203125" style="323" customWidth="1"/>
    <col min="8461" max="8461" width="15.1640625" style="323" customWidth="1"/>
    <col min="8462" max="8704" width="9.33203125" style="323"/>
    <col min="8705" max="8705" width="5.83203125" style="323" customWidth="1"/>
    <col min="8706" max="8706" width="22.33203125" style="323" customWidth="1"/>
    <col min="8707" max="8707" width="13" style="323" customWidth="1"/>
    <col min="8708" max="8708" width="11" style="323" customWidth="1"/>
    <col min="8709" max="8709" width="15.5" style="323" customWidth="1"/>
    <col min="8710" max="8710" width="11.1640625" style="323" customWidth="1"/>
    <col min="8711" max="8711" width="13.33203125" style="323" customWidth="1"/>
    <col min="8712" max="8713" width="14" style="323" customWidth="1"/>
    <col min="8714" max="8714" width="13.33203125" style="323" customWidth="1"/>
    <col min="8715" max="8715" width="12.33203125" style="323" customWidth="1"/>
    <col min="8716" max="8716" width="14.33203125" style="323" customWidth="1"/>
    <col min="8717" max="8717" width="15.1640625" style="323" customWidth="1"/>
    <col min="8718" max="8960" width="9.33203125" style="323"/>
    <col min="8961" max="8961" width="5.83203125" style="323" customWidth="1"/>
    <col min="8962" max="8962" width="22.33203125" style="323" customWidth="1"/>
    <col min="8963" max="8963" width="13" style="323" customWidth="1"/>
    <col min="8964" max="8964" width="11" style="323" customWidth="1"/>
    <col min="8965" max="8965" width="15.5" style="323" customWidth="1"/>
    <col min="8966" max="8966" width="11.1640625" style="323" customWidth="1"/>
    <col min="8967" max="8967" width="13.33203125" style="323" customWidth="1"/>
    <col min="8968" max="8969" width="14" style="323" customWidth="1"/>
    <col min="8970" max="8970" width="13.33203125" style="323" customWidth="1"/>
    <col min="8971" max="8971" width="12.33203125" style="323" customWidth="1"/>
    <col min="8972" max="8972" width="14.33203125" style="323" customWidth="1"/>
    <col min="8973" max="8973" width="15.1640625" style="323" customWidth="1"/>
    <col min="8974" max="9216" width="9.33203125" style="323"/>
    <col min="9217" max="9217" width="5.83203125" style="323" customWidth="1"/>
    <col min="9218" max="9218" width="22.33203125" style="323" customWidth="1"/>
    <col min="9219" max="9219" width="13" style="323" customWidth="1"/>
    <col min="9220" max="9220" width="11" style="323" customWidth="1"/>
    <col min="9221" max="9221" width="15.5" style="323" customWidth="1"/>
    <col min="9222" max="9222" width="11.1640625" style="323" customWidth="1"/>
    <col min="9223" max="9223" width="13.33203125" style="323" customWidth="1"/>
    <col min="9224" max="9225" width="14" style="323" customWidth="1"/>
    <col min="9226" max="9226" width="13.33203125" style="323" customWidth="1"/>
    <col min="9227" max="9227" width="12.33203125" style="323" customWidth="1"/>
    <col min="9228" max="9228" width="14.33203125" style="323" customWidth="1"/>
    <col min="9229" max="9229" width="15.1640625" style="323" customWidth="1"/>
    <col min="9230" max="9472" width="9.33203125" style="323"/>
    <col min="9473" max="9473" width="5.83203125" style="323" customWidth="1"/>
    <col min="9474" max="9474" width="22.33203125" style="323" customWidth="1"/>
    <col min="9475" max="9475" width="13" style="323" customWidth="1"/>
    <col min="9476" max="9476" width="11" style="323" customWidth="1"/>
    <col min="9477" max="9477" width="15.5" style="323" customWidth="1"/>
    <col min="9478" max="9478" width="11.1640625" style="323" customWidth="1"/>
    <col min="9479" max="9479" width="13.33203125" style="323" customWidth="1"/>
    <col min="9480" max="9481" width="14" style="323" customWidth="1"/>
    <col min="9482" max="9482" width="13.33203125" style="323" customWidth="1"/>
    <col min="9483" max="9483" width="12.33203125" style="323" customWidth="1"/>
    <col min="9484" max="9484" width="14.33203125" style="323" customWidth="1"/>
    <col min="9485" max="9485" width="15.1640625" style="323" customWidth="1"/>
    <col min="9486" max="9728" width="9.33203125" style="323"/>
    <col min="9729" max="9729" width="5.83203125" style="323" customWidth="1"/>
    <col min="9730" max="9730" width="22.33203125" style="323" customWidth="1"/>
    <col min="9731" max="9731" width="13" style="323" customWidth="1"/>
    <col min="9732" max="9732" width="11" style="323" customWidth="1"/>
    <col min="9733" max="9733" width="15.5" style="323" customWidth="1"/>
    <col min="9734" max="9734" width="11.1640625" style="323" customWidth="1"/>
    <col min="9735" max="9735" width="13.33203125" style="323" customWidth="1"/>
    <col min="9736" max="9737" width="14" style="323" customWidth="1"/>
    <col min="9738" max="9738" width="13.33203125" style="323" customWidth="1"/>
    <col min="9739" max="9739" width="12.33203125" style="323" customWidth="1"/>
    <col min="9740" max="9740" width="14.33203125" style="323" customWidth="1"/>
    <col min="9741" max="9741" width="15.1640625" style="323" customWidth="1"/>
    <col min="9742" max="9984" width="9.33203125" style="323"/>
    <col min="9985" max="9985" width="5.83203125" style="323" customWidth="1"/>
    <col min="9986" max="9986" width="22.33203125" style="323" customWidth="1"/>
    <col min="9987" max="9987" width="13" style="323" customWidth="1"/>
    <col min="9988" max="9988" width="11" style="323" customWidth="1"/>
    <col min="9989" max="9989" width="15.5" style="323" customWidth="1"/>
    <col min="9990" max="9990" width="11.1640625" style="323" customWidth="1"/>
    <col min="9991" max="9991" width="13.33203125" style="323" customWidth="1"/>
    <col min="9992" max="9993" width="14" style="323" customWidth="1"/>
    <col min="9994" max="9994" width="13.33203125" style="323" customWidth="1"/>
    <col min="9995" max="9995" width="12.33203125" style="323" customWidth="1"/>
    <col min="9996" max="9996" width="14.33203125" style="323" customWidth="1"/>
    <col min="9997" max="9997" width="15.1640625" style="323" customWidth="1"/>
    <col min="9998" max="10240" width="9.33203125" style="323"/>
    <col min="10241" max="10241" width="5.83203125" style="323" customWidth="1"/>
    <col min="10242" max="10242" width="22.33203125" style="323" customWidth="1"/>
    <col min="10243" max="10243" width="13" style="323" customWidth="1"/>
    <col min="10244" max="10244" width="11" style="323" customWidth="1"/>
    <col min="10245" max="10245" width="15.5" style="323" customWidth="1"/>
    <col min="10246" max="10246" width="11.1640625" style="323" customWidth="1"/>
    <col min="10247" max="10247" width="13.33203125" style="323" customWidth="1"/>
    <col min="10248" max="10249" width="14" style="323" customWidth="1"/>
    <col min="10250" max="10250" width="13.33203125" style="323" customWidth="1"/>
    <col min="10251" max="10251" width="12.33203125" style="323" customWidth="1"/>
    <col min="10252" max="10252" width="14.33203125" style="323" customWidth="1"/>
    <col min="10253" max="10253" width="15.1640625" style="323" customWidth="1"/>
    <col min="10254" max="10496" width="9.33203125" style="323"/>
    <col min="10497" max="10497" width="5.83203125" style="323" customWidth="1"/>
    <col min="10498" max="10498" width="22.33203125" style="323" customWidth="1"/>
    <col min="10499" max="10499" width="13" style="323" customWidth="1"/>
    <col min="10500" max="10500" width="11" style="323" customWidth="1"/>
    <col min="10501" max="10501" width="15.5" style="323" customWidth="1"/>
    <col min="10502" max="10502" width="11.1640625" style="323" customWidth="1"/>
    <col min="10503" max="10503" width="13.33203125" style="323" customWidth="1"/>
    <col min="10504" max="10505" width="14" style="323" customWidth="1"/>
    <col min="10506" max="10506" width="13.33203125" style="323" customWidth="1"/>
    <col min="10507" max="10507" width="12.33203125" style="323" customWidth="1"/>
    <col min="10508" max="10508" width="14.33203125" style="323" customWidth="1"/>
    <col min="10509" max="10509" width="15.1640625" style="323" customWidth="1"/>
    <col min="10510" max="10752" width="9.33203125" style="323"/>
    <col min="10753" max="10753" width="5.83203125" style="323" customWidth="1"/>
    <col min="10754" max="10754" width="22.33203125" style="323" customWidth="1"/>
    <col min="10755" max="10755" width="13" style="323" customWidth="1"/>
    <col min="10756" max="10756" width="11" style="323" customWidth="1"/>
    <col min="10757" max="10757" width="15.5" style="323" customWidth="1"/>
    <col min="10758" max="10758" width="11.1640625" style="323" customWidth="1"/>
    <col min="10759" max="10759" width="13.33203125" style="323" customWidth="1"/>
    <col min="10760" max="10761" width="14" style="323" customWidth="1"/>
    <col min="10762" max="10762" width="13.33203125" style="323" customWidth="1"/>
    <col min="10763" max="10763" width="12.33203125" style="323" customWidth="1"/>
    <col min="10764" max="10764" width="14.33203125" style="323" customWidth="1"/>
    <col min="10765" max="10765" width="15.1640625" style="323" customWidth="1"/>
    <col min="10766" max="11008" width="9.33203125" style="323"/>
    <col min="11009" max="11009" width="5.83203125" style="323" customWidth="1"/>
    <col min="11010" max="11010" width="22.33203125" style="323" customWidth="1"/>
    <col min="11011" max="11011" width="13" style="323" customWidth="1"/>
    <col min="11012" max="11012" width="11" style="323" customWidth="1"/>
    <col min="11013" max="11013" width="15.5" style="323" customWidth="1"/>
    <col min="11014" max="11014" width="11.1640625" style="323" customWidth="1"/>
    <col min="11015" max="11015" width="13.33203125" style="323" customWidth="1"/>
    <col min="11016" max="11017" width="14" style="323" customWidth="1"/>
    <col min="11018" max="11018" width="13.33203125" style="323" customWidth="1"/>
    <col min="11019" max="11019" width="12.33203125" style="323" customWidth="1"/>
    <col min="11020" max="11020" width="14.33203125" style="323" customWidth="1"/>
    <col min="11021" max="11021" width="15.1640625" style="323" customWidth="1"/>
    <col min="11022" max="11264" width="9.33203125" style="323"/>
    <col min="11265" max="11265" width="5.83203125" style="323" customWidth="1"/>
    <col min="11266" max="11266" width="22.33203125" style="323" customWidth="1"/>
    <col min="11267" max="11267" width="13" style="323" customWidth="1"/>
    <col min="11268" max="11268" width="11" style="323" customWidth="1"/>
    <col min="11269" max="11269" width="15.5" style="323" customWidth="1"/>
    <col min="11270" max="11270" width="11.1640625" style="323" customWidth="1"/>
    <col min="11271" max="11271" width="13.33203125" style="323" customWidth="1"/>
    <col min="11272" max="11273" width="14" style="323" customWidth="1"/>
    <col min="11274" max="11274" width="13.33203125" style="323" customWidth="1"/>
    <col min="11275" max="11275" width="12.33203125" style="323" customWidth="1"/>
    <col min="11276" max="11276" width="14.33203125" style="323" customWidth="1"/>
    <col min="11277" max="11277" width="15.1640625" style="323" customWidth="1"/>
    <col min="11278" max="11520" width="9.33203125" style="323"/>
    <col min="11521" max="11521" width="5.83203125" style="323" customWidth="1"/>
    <col min="11522" max="11522" width="22.33203125" style="323" customWidth="1"/>
    <col min="11523" max="11523" width="13" style="323" customWidth="1"/>
    <col min="11524" max="11524" width="11" style="323" customWidth="1"/>
    <col min="11525" max="11525" width="15.5" style="323" customWidth="1"/>
    <col min="11526" max="11526" width="11.1640625" style="323" customWidth="1"/>
    <col min="11527" max="11527" width="13.33203125" style="323" customWidth="1"/>
    <col min="11528" max="11529" width="14" style="323" customWidth="1"/>
    <col min="11530" max="11530" width="13.33203125" style="323" customWidth="1"/>
    <col min="11531" max="11531" width="12.33203125" style="323" customWidth="1"/>
    <col min="11532" max="11532" width="14.33203125" style="323" customWidth="1"/>
    <col min="11533" max="11533" width="15.1640625" style="323" customWidth="1"/>
    <col min="11534" max="11776" width="9.33203125" style="323"/>
    <col min="11777" max="11777" width="5.83203125" style="323" customWidth="1"/>
    <col min="11778" max="11778" width="22.33203125" style="323" customWidth="1"/>
    <col min="11779" max="11779" width="13" style="323" customWidth="1"/>
    <col min="11780" max="11780" width="11" style="323" customWidth="1"/>
    <col min="11781" max="11781" width="15.5" style="323" customWidth="1"/>
    <col min="11782" max="11782" width="11.1640625" style="323" customWidth="1"/>
    <col min="11783" max="11783" width="13.33203125" style="323" customWidth="1"/>
    <col min="11784" max="11785" width="14" style="323" customWidth="1"/>
    <col min="11786" max="11786" width="13.33203125" style="323" customWidth="1"/>
    <col min="11787" max="11787" width="12.33203125" style="323" customWidth="1"/>
    <col min="11788" max="11788" width="14.33203125" style="323" customWidth="1"/>
    <col min="11789" max="11789" width="15.1640625" style="323" customWidth="1"/>
    <col min="11790" max="12032" width="9.33203125" style="323"/>
    <col min="12033" max="12033" width="5.83203125" style="323" customWidth="1"/>
    <col min="12034" max="12034" width="22.33203125" style="323" customWidth="1"/>
    <col min="12035" max="12035" width="13" style="323" customWidth="1"/>
    <col min="12036" max="12036" width="11" style="323" customWidth="1"/>
    <col min="12037" max="12037" width="15.5" style="323" customWidth="1"/>
    <col min="12038" max="12038" width="11.1640625" style="323" customWidth="1"/>
    <col min="12039" max="12039" width="13.33203125" style="323" customWidth="1"/>
    <col min="12040" max="12041" width="14" style="323" customWidth="1"/>
    <col min="12042" max="12042" width="13.33203125" style="323" customWidth="1"/>
    <col min="12043" max="12043" width="12.33203125" style="323" customWidth="1"/>
    <col min="12044" max="12044" width="14.33203125" style="323" customWidth="1"/>
    <col min="12045" max="12045" width="15.1640625" style="323" customWidth="1"/>
    <col min="12046" max="12288" width="9.33203125" style="323"/>
    <col min="12289" max="12289" width="5.83203125" style="323" customWidth="1"/>
    <col min="12290" max="12290" width="22.33203125" style="323" customWidth="1"/>
    <col min="12291" max="12291" width="13" style="323" customWidth="1"/>
    <col min="12292" max="12292" width="11" style="323" customWidth="1"/>
    <col min="12293" max="12293" width="15.5" style="323" customWidth="1"/>
    <col min="12294" max="12294" width="11.1640625" style="323" customWidth="1"/>
    <col min="12295" max="12295" width="13.33203125" style="323" customWidth="1"/>
    <col min="12296" max="12297" width="14" style="323" customWidth="1"/>
    <col min="12298" max="12298" width="13.33203125" style="323" customWidth="1"/>
    <col min="12299" max="12299" width="12.33203125" style="323" customWidth="1"/>
    <col min="12300" max="12300" width="14.33203125" style="323" customWidth="1"/>
    <col min="12301" max="12301" width="15.1640625" style="323" customWidth="1"/>
    <col min="12302" max="12544" width="9.33203125" style="323"/>
    <col min="12545" max="12545" width="5.83203125" style="323" customWidth="1"/>
    <col min="12546" max="12546" width="22.33203125" style="323" customWidth="1"/>
    <col min="12547" max="12547" width="13" style="323" customWidth="1"/>
    <col min="12548" max="12548" width="11" style="323" customWidth="1"/>
    <col min="12549" max="12549" width="15.5" style="323" customWidth="1"/>
    <col min="12550" max="12550" width="11.1640625" style="323" customWidth="1"/>
    <col min="12551" max="12551" width="13.33203125" style="323" customWidth="1"/>
    <col min="12552" max="12553" width="14" style="323" customWidth="1"/>
    <col min="12554" max="12554" width="13.33203125" style="323" customWidth="1"/>
    <col min="12555" max="12555" width="12.33203125" style="323" customWidth="1"/>
    <col min="12556" max="12556" width="14.33203125" style="323" customWidth="1"/>
    <col min="12557" max="12557" width="15.1640625" style="323" customWidth="1"/>
    <col min="12558" max="12800" width="9.33203125" style="323"/>
    <col min="12801" max="12801" width="5.83203125" style="323" customWidth="1"/>
    <col min="12802" max="12802" width="22.33203125" style="323" customWidth="1"/>
    <col min="12803" max="12803" width="13" style="323" customWidth="1"/>
    <col min="12804" max="12804" width="11" style="323" customWidth="1"/>
    <col min="12805" max="12805" width="15.5" style="323" customWidth="1"/>
    <col min="12806" max="12806" width="11.1640625" style="323" customWidth="1"/>
    <col min="12807" max="12807" width="13.33203125" style="323" customWidth="1"/>
    <col min="12808" max="12809" width="14" style="323" customWidth="1"/>
    <col min="12810" max="12810" width="13.33203125" style="323" customWidth="1"/>
    <col min="12811" max="12811" width="12.33203125" style="323" customWidth="1"/>
    <col min="12812" max="12812" width="14.33203125" style="323" customWidth="1"/>
    <col min="12813" max="12813" width="15.1640625" style="323" customWidth="1"/>
    <col min="12814" max="13056" width="9.33203125" style="323"/>
    <col min="13057" max="13057" width="5.83203125" style="323" customWidth="1"/>
    <col min="13058" max="13058" width="22.33203125" style="323" customWidth="1"/>
    <col min="13059" max="13059" width="13" style="323" customWidth="1"/>
    <col min="13060" max="13060" width="11" style="323" customWidth="1"/>
    <col min="13061" max="13061" width="15.5" style="323" customWidth="1"/>
    <col min="13062" max="13062" width="11.1640625" style="323" customWidth="1"/>
    <col min="13063" max="13063" width="13.33203125" style="323" customWidth="1"/>
    <col min="13064" max="13065" width="14" style="323" customWidth="1"/>
    <col min="13066" max="13066" width="13.33203125" style="323" customWidth="1"/>
    <col min="13067" max="13067" width="12.33203125" style="323" customWidth="1"/>
    <col min="13068" max="13068" width="14.33203125" style="323" customWidth="1"/>
    <col min="13069" max="13069" width="15.1640625" style="323" customWidth="1"/>
    <col min="13070" max="13312" width="9.33203125" style="323"/>
    <col min="13313" max="13313" width="5.83203125" style="323" customWidth="1"/>
    <col min="13314" max="13314" width="22.33203125" style="323" customWidth="1"/>
    <col min="13315" max="13315" width="13" style="323" customWidth="1"/>
    <col min="13316" max="13316" width="11" style="323" customWidth="1"/>
    <col min="13317" max="13317" width="15.5" style="323" customWidth="1"/>
    <col min="13318" max="13318" width="11.1640625" style="323" customWidth="1"/>
    <col min="13319" max="13319" width="13.33203125" style="323" customWidth="1"/>
    <col min="13320" max="13321" width="14" style="323" customWidth="1"/>
    <col min="13322" max="13322" width="13.33203125" style="323" customWidth="1"/>
    <col min="13323" max="13323" width="12.33203125" style="323" customWidth="1"/>
    <col min="13324" max="13324" width="14.33203125" style="323" customWidth="1"/>
    <col min="13325" max="13325" width="15.1640625" style="323" customWidth="1"/>
    <col min="13326" max="13568" width="9.33203125" style="323"/>
    <col min="13569" max="13569" width="5.83203125" style="323" customWidth="1"/>
    <col min="13570" max="13570" width="22.33203125" style="323" customWidth="1"/>
    <col min="13571" max="13571" width="13" style="323" customWidth="1"/>
    <col min="13572" max="13572" width="11" style="323" customWidth="1"/>
    <col min="13573" max="13573" width="15.5" style="323" customWidth="1"/>
    <col min="13574" max="13574" width="11.1640625" style="323" customWidth="1"/>
    <col min="13575" max="13575" width="13.33203125" style="323" customWidth="1"/>
    <col min="13576" max="13577" width="14" style="323" customWidth="1"/>
    <col min="13578" max="13578" width="13.33203125" style="323" customWidth="1"/>
    <col min="13579" max="13579" width="12.33203125" style="323" customWidth="1"/>
    <col min="13580" max="13580" width="14.33203125" style="323" customWidth="1"/>
    <col min="13581" max="13581" width="15.1640625" style="323" customWidth="1"/>
    <col min="13582" max="13824" width="9.33203125" style="323"/>
    <col min="13825" max="13825" width="5.83203125" style="323" customWidth="1"/>
    <col min="13826" max="13826" width="22.33203125" style="323" customWidth="1"/>
    <col min="13827" max="13827" width="13" style="323" customWidth="1"/>
    <col min="13828" max="13828" width="11" style="323" customWidth="1"/>
    <col min="13829" max="13829" width="15.5" style="323" customWidth="1"/>
    <col min="13830" max="13830" width="11.1640625" style="323" customWidth="1"/>
    <col min="13831" max="13831" width="13.33203125" style="323" customWidth="1"/>
    <col min="13832" max="13833" width="14" style="323" customWidth="1"/>
    <col min="13834" max="13834" width="13.33203125" style="323" customWidth="1"/>
    <col min="13835" max="13835" width="12.33203125" style="323" customWidth="1"/>
    <col min="13836" max="13836" width="14.33203125" style="323" customWidth="1"/>
    <col min="13837" max="13837" width="15.1640625" style="323" customWidth="1"/>
    <col min="13838" max="14080" width="9.33203125" style="323"/>
    <col min="14081" max="14081" width="5.83203125" style="323" customWidth="1"/>
    <col min="14082" max="14082" width="22.33203125" style="323" customWidth="1"/>
    <col min="14083" max="14083" width="13" style="323" customWidth="1"/>
    <col min="14084" max="14084" width="11" style="323" customWidth="1"/>
    <col min="14085" max="14085" width="15.5" style="323" customWidth="1"/>
    <col min="14086" max="14086" width="11.1640625" style="323" customWidth="1"/>
    <col min="14087" max="14087" width="13.33203125" style="323" customWidth="1"/>
    <col min="14088" max="14089" width="14" style="323" customWidth="1"/>
    <col min="14090" max="14090" width="13.33203125" style="323" customWidth="1"/>
    <col min="14091" max="14091" width="12.33203125" style="323" customWidth="1"/>
    <col min="14092" max="14092" width="14.33203125" style="323" customWidth="1"/>
    <col min="14093" max="14093" width="15.1640625" style="323" customWidth="1"/>
    <col min="14094" max="14336" width="9.33203125" style="323"/>
    <col min="14337" max="14337" width="5.83203125" style="323" customWidth="1"/>
    <col min="14338" max="14338" width="22.33203125" style="323" customWidth="1"/>
    <col min="14339" max="14339" width="13" style="323" customWidth="1"/>
    <col min="14340" max="14340" width="11" style="323" customWidth="1"/>
    <col min="14341" max="14341" width="15.5" style="323" customWidth="1"/>
    <col min="14342" max="14342" width="11.1640625" style="323" customWidth="1"/>
    <col min="14343" max="14343" width="13.33203125" style="323" customWidth="1"/>
    <col min="14344" max="14345" width="14" style="323" customWidth="1"/>
    <col min="14346" max="14346" width="13.33203125" style="323" customWidth="1"/>
    <col min="14347" max="14347" width="12.33203125" style="323" customWidth="1"/>
    <col min="14348" max="14348" width="14.33203125" style="323" customWidth="1"/>
    <col min="14349" max="14349" width="15.1640625" style="323" customWidth="1"/>
    <col min="14350" max="14592" width="9.33203125" style="323"/>
    <col min="14593" max="14593" width="5.83203125" style="323" customWidth="1"/>
    <col min="14594" max="14594" width="22.33203125" style="323" customWidth="1"/>
    <col min="14595" max="14595" width="13" style="323" customWidth="1"/>
    <col min="14596" max="14596" width="11" style="323" customWidth="1"/>
    <col min="14597" max="14597" width="15.5" style="323" customWidth="1"/>
    <col min="14598" max="14598" width="11.1640625" style="323" customWidth="1"/>
    <col min="14599" max="14599" width="13.33203125" style="323" customWidth="1"/>
    <col min="14600" max="14601" width="14" style="323" customWidth="1"/>
    <col min="14602" max="14602" width="13.33203125" style="323" customWidth="1"/>
    <col min="14603" max="14603" width="12.33203125" style="323" customWidth="1"/>
    <col min="14604" max="14604" width="14.33203125" style="323" customWidth="1"/>
    <col min="14605" max="14605" width="15.1640625" style="323" customWidth="1"/>
    <col min="14606" max="14848" width="9.33203125" style="323"/>
    <col min="14849" max="14849" width="5.83203125" style="323" customWidth="1"/>
    <col min="14850" max="14850" width="22.33203125" style="323" customWidth="1"/>
    <col min="14851" max="14851" width="13" style="323" customWidth="1"/>
    <col min="14852" max="14852" width="11" style="323" customWidth="1"/>
    <col min="14853" max="14853" width="15.5" style="323" customWidth="1"/>
    <col min="14854" max="14854" width="11.1640625" style="323" customWidth="1"/>
    <col min="14855" max="14855" width="13.33203125" style="323" customWidth="1"/>
    <col min="14856" max="14857" width="14" style="323" customWidth="1"/>
    <col min="14858" max="14858" width="13.33203125" style="323" customWidth="1"/>
    <col min="14859" max="14859" width="12.33203125" style="323" customWidth="1"/>
    <col min="14860" max="14860" width="14.33203125" style="323" customWidth="1"/>
    <col min="14861" max="14861" width="15.1640625" style="323" customWidth="1"/>
    <col min="14862" max="15104" width="9.33203125" style="323"/>
    <col min="15105" max="15105" width="5.83203125" style="323" customWidth="1"/>
    <col min="15106" max="15106" width="22.33203125" style="323" customWidth="1"/>
    <col min="15107" max="15107" width="13" style="323" customWidth="1"/>
    <col min="15108" max="15108" width="11" style="323" customWidth="1"/>
    <col min="15109" max="15109" width="15.5" style="323" customWidth="1"/>
    <col min="15110" max="15110" width="11.1640625" style="323" customWidth="1"/>
    <col min="15111" max="15111" width="13.33203125" style="323" customWidth="1"/>
    <col min="15112" max="15113" width="14" style="323" customWidth="1"/>
    <col min="15114" max="15114" width="13.33203125" style="323" customWidth="1"/>
    <col min="15115" max="15115" width="12.33203125" style="323" customWidth="1"/>
    <col min="15116" max="15116" width="14.33203125" style="323" customWidth="1"/>
    <col min="15117" max="15117" width="15.1640625" style="323" customWidth="1"/>
    <col min="15118" max="15360" width="9.33203125" style="323"/>
    <col min="15361" max="15361" width="5.83203125" style="323" customWidth="1"/>
    <col min="15362" max="15362" width="22.33203125" style="323" customWidth="1"/>
    <col min="15363" max="15363" width="13" style="323" customWidth="1"/>
    <col min="15364" max="15364" width="11" style="323" customWidth="1"/>
    <col min="15365" max="15365" width="15.5" style="323" customWidth="1"/>
    <col min="15366" max="15366" width="11.1640625" style="323" customWidth="1"/>
    <col min="15367" max="15367" width="13.33203125" style="323" customWidth="1"/>
    <col min="15368" max="15369" width="14" style="323" customWidth="1"/>
    <col min="15370" max="15370" width="13.33203125" style="323" customWidth="1"/>
    <col min="15371" max="15371" width="12.33203125" style="323" customWidth="1"/>
    <col min="15372" max="15372" width="14.33203125" style="323" customWidth="1"/>
    <col min="15373" max="15373" width="15.1640625" style="323" customWidth="1"/>
    <col min="15374" max="15616" width="9.33203125" style="323"/>
    <col min="15617" max="15617" width="5.83203125" style="323" customWidth="1"/>
    <col min="15618" max="15618" width="22.33203125" style="323" customWidth="1"/>
    <col min="15619" max="15619" width="13" style="323" customWidth="1"/>
    <col min="15620" max="15620" width="11" style="323" customWidth="1"/>
    <col min="15621" max="15621" width="15.5" style="323" customWidth="1"/>
    <col min="15622" max="15622" width="11.1640625" style="323" customWidth="1"/>
    <col min="15623" max="15623" width="13.33203125" style="323" customWidth="1"/>
    <col min="15624" max="15625" width="14" style="323" customWidth="1"/>
    <col min="15626" max="15626" width="13.33203125" style="323" customWidth="1"/>
    <col min="15627" max="15627" width="12.33203125" style="323" customWidth="1"/>
    <col min="15628" max="15628" width="14.33203125" style="323" customWidth="1"/>
    <col min="15629" max="15629" width="15.1640625" style="323" customWidth="1"/>
    <col min="15630" max="15872" width="9.33203125" style="323"/>
    <col min="15873" max="15873" width="5.83203125" style="323" customWidth="1"/>
    <col min="15874" max="15874" width="22.33203125" style="323" customWidth="1"/>
    <col min="15875" max="15875" width="13" style="323" customWidth="1"/>
    <col min="15876" max="15876" width="11" style="323" customWidth="1"/>
    <col min="15877" max="15877" width="15.5" style="323" customWidth="1"/>
    <col min="15878" max="15878" width="11.1640625" style="323" customWidth="1"/>
    <col min="15879" max="15879" width="13.33203125" style="323" customWidth="1"/>
    <col min="15880" max="15881" width="14" style="323" customWidth="1"/>
    <col min="15882" max="15882" width="13.33203125" style="323" customWidth="1"/>
    <col min="15883" max="15883" width="12.33203125" style="323" customWidth="1"/>
    <col min="15884" max="15884" width="14.33203125" style="323" customWidth="1"/>
    <col min="15885" max="15885" width="15.1640625" style="323" customWidth="1"/>
    <col min="15886" max="16128" width="9.33203125" style="323"/>
    <col min="16129" max="16129" width="5.83203125" style="323" customWidth="1"/>
    <col min="16130" max="16130" width="22.33203125" style="323" customWidth="1"/>
    <col min="16131" max="16131" width="13" style="323" customWidth="1"/>
    <col min="16132" max="16132" width="11" style="323" customWidth="1"/>
    <col min="16133" max="16133" width="15.5" style="323" customWidth="1"/>
    <col min="16134" max="16134" width="11.1640625" style="323" customWidth="1"/>
    <col min="16135" max="16135" width="13.33203125" style="323" customWidth="1"/>
    <col min="16136" max="16137" width="14" style="323" customWidth="1"/>
    <col min="16138" max="16138" width="13.33203125" style="323" customWidth="1"/>
    <col min="16139" max="16139" width="12.33203125" style="323" customWidth="1"/>
    <col min="16140" max="16140" width="14.33203125" style="323" customWidth="1"/>
    <col min="16141" max="16141" width="15.1640625" style="323" customWidth="1"/>
    <col min="16142" max="16384" width="9.33203125" style="323"/>
  </cols>
  <sheetData>
    <row r="1" spans="1:13" ht="33" customHeight="1" x14ac:dyDescent="0.2">
      <c r="A1" s="1299" t="s">
        <v>531</v>
      </c>
      <c r="B1" s="1300"/>
      <c r="C1" s="1300"/>
      <c r="D1" s="1300"/>
      <c r="E1" s="1300"/>
      <c r="F1" s="1300"/>
      <c r="G1" s="1300"/>
      <c r="H1" s="1300"/>
      <c r="I1" s="1300"/>
      <c r="J1" s="1300"/>
      <c r="K1" s="1300"/>
      <c r="L1" s="1300"/>
      <c r="M1" s="1300"/>
    </row>
    <row r="2" spans="1:13" ht="15" x14ac:dyDescent="0.2">
      <c r="A2" s="324"/>
      <c r="B2" s="325"/>
      <c r="C2" s="325"/>
      <c r="D2" s="326"/>
      <c r="E2" s="327"/>
      <c r="F2" s="327"/>
      <c r="G2" s="328"/>
      <c r="H2" s="328"/>
      <c r="I2" s="327"/>
    </row>
    <row r="3" spans="1:13" ht="15" x14ac:dyDescent="0.2">
      <c r="A3" s="324"/>
      <c r="B3" s="329"/>
      <c r="C3" s="329"/>
      <c r="D3" s="330"/>
      <c r="E3" s="326"/>
      <c r="F3" s="326"/>
      <c r="G3" s="326"/>
      <c r="H3" s="326"/>
      <c r="I3" s="326"/>
      <c r="K3" s="1308" t="s">
        <v>1</v>
      </c>
      <c r="L3" s="1308"/>
      <c r="M3" s="1308"/>
    </row>
    <row r="4" spans="1:13" s="338" customFormat="1" ht="75.75" customHeight="1" x14ac:dyDescent="0.2">
      <c r="A4" s="332" t="s">
        <v>407</v>
      </c>
      <c r="B4" s="333" t="s">
        <v>458</v>
      </c>
      <c r="C4" s="333" t="s">
        <v>459</v>
      </c>
      <c r="D4" s="333" t="s">
        <v>469</v>
      </c>
      <c r="E4" s="333" t="s">
        <v>206</v>
      </c>
      <c r="F4" s="333" t="s">
        <v>470</v>
      </c>
      <c r="G4" s="334" t="s">
        <v>210</v>
      </c>
      <c r="H4" s="334" t="s">
        <v>471</v>
      </c>
      <c r="I4" s="334" t="s">
        <v>231</v>
      </c>
      <c r="J4" s="336" t="s">
        <v>233</v>
      </c>
      <c r="K4" s="367" t="s">
        <v>235</v>
      </c>
      <c r="L4" s="336" t="s">
        <v>472</v>
      </c>
      <c r="M4" s="368" t="s">
        <v>473</v>
      </c>
    </row>
    <row r="5" spans="1:13" ht="46.5" customHeight="1" x14ac:dyDescent="0.2">
      <c r="A5" s="339" t="s">
        <v>10</v>
      </c>
      <c r="B5" s="340" t="s">
        <v>752</v>
      </c>
      <c r="C5" s="847" t="s">
        <v>751</v>
      </c>
      <c r="D5" s="369">
        <v>716638</v>
      </c>
      <c r="E5" s="370">
        <v>83346</v>
      </c>
      <c r="F5" s="370"/>
      <c r="G5" s="371"/>
      <c r="H5" s="371"/>
      <c r="I5" s="370"/>
      <c r="J5" s="372"/>
      <c r="K5" s="373"/>
      <c r="L5" s="372"/>
      <c r="M5" s="374">
        <f>SUM(D5:L5)</f>
        <v>799984</v>
      </c>
    </row>
    <row r="6" spans="1:13" ht="46.5" customHeight="1" x14ac:dyDescent="0.2">
      <c r="A6" s="849" t="s">
        <v>16</v>
      </c>
      <c r="B6" s="850" t="s">
        <v>756</v>
      </c>
      <c r="C6" s="851" t="s">
        <v>755</v>
      </c>
      <c r="D6" s="852"/>
      <c r="E6" s="853"/>
      <c r="F6" s="853">
        <v>4665650</v>
      </c>
      <c r="G6" s="854"/>
      <c r="H6" s="854"/>
      <c r="I6" s="853"/>
      <c r="J6" s="855"/>
      <c r="K6" s="856"/>
      <c r="L6" s="855"/>
      <c r="M6" s="374">
        <f>SUM(D6:L6)</f>
        <v>4665650</v>
      </c>
    </row>
    <row r="7" spans="1:13" ht="46.5" customHeight="1" x14ac:dyDescent="0.2">
      <c r="A7" s="342" t="s">
        <v>19</v>
      </c>
      <c r="B7" s="343" t="s">
        <v>754</v>
      </c>
      <c r="C7" s="848" t="s">
        <v>753</v>
      </c>
      <c r="D7" s="375">
        <v>17247982</v>
      </c>
      <c r="E7" s="376">
        <v>3822077</v>
      </c>
      <c r="F7" s="376">
        <v>2000000</v>
      </c>
      <c r="G7" s="377"/>
      <c r="H7" s="377"/>
      <c r="I7" s="376"/>
      <c r="J7" s="378"/>
      <c r="K7" s="379"/>
      <c r="L7" s="380"/>
      <c r="M7" s="374">
        <f>SUM(D7:L7)</f>
        <v>23070059</v>
      </c>
    </row>
    <row r="8" spans="1:13" s="349" customFormat="1" ht="33" customHeight="1" x14ac:dyDescent="0.25">
      <c r="A8" s="345" t="s">
        <v>22</v>
      </c>
      <c r="B8" s="346" t="s">
        <v>408</v>
      </c>
      <c r="C8" s="347"/>
      <c r="D8" s="348">
        <f t="shared" ref="D8:M8" si="0">SUM(D5:D7)</f>
        <v>17964620</v>
      </c>
      <c r="E8" s="348">
        <f t="shared" si="0"/>
        <v>3905423</v>
      </c>
      <c r="F8" s="348">
        <f t="shared" si="0"/>
        <v>6665650</v>
      </c>
      <c r="G8" s="348">
        <f t="shared" si="0"/>
        <v>0</v>
      </c>
      <c r="H8" s="348">
        <f t="shared" si="0"/>
        <v>0</v>
      </c>
      <c r="I8" s="348">
        <f t="shared" si="0"/>
        <v>0</v>
      </c>
      <c r="J8" s="348">
        <f t="shared" si="0"/>
        <v>0</v>
      </c>
      <c r="K8" s="348">
        <f t="shared" si="0"/>
        <v>0</v>
      </c>
      <c r="L8" s="348">
        <f t="shared" si="0"/>
        <v>0</v>
      </c>
      <c r="M8" s="381">
        <f t="shared" si="0"/>
        <v>28535693</v>
      </c>
    </row>
    <row r="9" spans="1:13" ht="21" customHeight="1" x14ac:dyDescent="0.2">
      <c r="A9" s="350"/>
      <c r="B9" s="351"/>
      <c r="C9" s="351"/>
      <c r="D9" s="352"/>
      <c r="E9" s="353"/>
      <c r="F9" s="352"/>
      <c r="G9" s="352"/>
      <c r="H9" s="352"/>
      <c r="I9" s="354"/>
    </row>
    <row r="10" spans="1:13" ht="42" customHeight="1" x14ac:dyDescent="0.2">
      <c r="A10" s="350"/>
      <c r="B10" s="355"/>
      <c r="C10" s="356"/>
      <c r="D10" s="357"/>
      <c r="E10" s="353"/>
      <c r="F10" s="353"/>
      <c r="G10" s="352"/>
      <c r="H10" s="352"/>
      <c r="I10" s="352"/>
    </row>
    <row r="11" spans="1:13" ht="42" customHeight="1" x14ac:dyDescent="0.2">
      <c r="A11" s="358"/>
      <c r="B11" s="359"/>
      <c r="C11" s="360"/>
      <c r="D11" s="361"/>
      <c r="E11" s="327"/>
      <c r="F11" s="327"/>
      <c r="G11" s="328"/>
      <c r="H11" s="328"/>
      <c r="I11" s="328"/>
    </row>
    <row r="12" spans="1:13" ht="15" x14ac:dyDescent="0.2">
      <c r="A12" s="324"/>
      <c r="B12" s="325"/>
      <c r="C12" s="325"/>
      <c r="D12" s="326"/>
      <c r="E12" s="326"/>
      <c r="F12" s="326"/>
      <c r="G12" s="326"/>
      <c r="H12" s="326"/>
      <c r="I12" s="326"/>
    </row>
    <row r="13" spans="1:13" s="363" customFormat="1" ht="15" x14ac:dyDescent="0.2">
      <c r="A13" s="324"/>
      <c r="B13" s="325"/>
      <c r="C13" s="325"/>
      <c r="D13" s="326"/>
      <c r="E13" s="327"/>
      <c r="F13" s="362"/>
      <c r="G13" s="362"/>
      <c r="H13" s="362"/>
      <c r="I13" s="36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11.2.  melléklet a 2/2017.(III.01.)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18"/>
  <sheetViews>
    <sheetView tabSelected="1" topLeftCell="A83" zoomScaleNormal="100" zoomScaleSheetLayoutView="100" workbookViewId="0">
      <selection activeCell="J85" sqref="J85"/>
    </sheetView>
  </sheetViews>
  <sheetFormatPr defaultColWidth="9.33203125" defaultRowHeight="15.75" x14ac:dyDescent="0.25"/>
  <cols>
    <col min="1" max="1" width="6.33203125" style="95" customWidth="1"/>
    <col min="2" max="2" width="78.6640625" style="95" customWidth="1"/>
    <col min="3" max="3" width="11.1640625" style="95" customWidth="1"/>
    <col min="4" max="4" width="20.83203125" style="96" customWidth="1"/>
    <col min="5" max="16384" width="9.33203125" style="1"/>
  </cols>
  <sheetData>
    <row r="1" spans="1:4" ht="60" customHeight="1" x14ac:dyDescent="0.25">
      <c r="A1" s="1225" t="s">
        <v>651</v>
      </c>
      <c r="B1" s="1226"/>
      <c r="C1" s="1226"/>
      <c r="D1" s="1226"/>
    </row>
    <row r="2" spans="1:4" ht="15.95" customHeight="1" x14ac:dyDescent="0.25">
      <c r="A2" s="1224" t="s">
        <v>0</v>
      </c>
      <c r="B2" s="1224"/>
      <c r="C2" s="1224"/>
      <c r="D2" s="1224"/>
    </row>
    <row r="3" spans="1:4" ht="15.95" customHeight="1" x14ac:dyDescent="0.25">
      <c r="A3" s="1223"/>
      <c r="B3" s="1223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2" customFormat="1" ht="15.75" customHeight="1" x14ac:dyDescent="0.2">
      <c r="A6" s="8" t="s">
        <v>10</v>
      </c>
      <c r="B6" s="9" t="s">
        <v>11</v>
      </c>
      <c r="C6" s="10" t="s">
        <v>12</v>
      </c>
      <c r="D6" s="548">
        <f>'9.sz.mell.'!F6</f>
        <v>250951560</v>
      </c>
    </row>
    <row r="7" spans="1:4" s="12" customFormat="1" ht="15.75" customHeight="1" x14ac:dyDescent="0.2">
      <c r="A7" s="13" t="s">
        <v>13</v>
      </c>
      <c r="B7" s="14" t="s">
        <v>14</v>
      </c>
      <c r="C7" s="15" t="s">
        <v>15</v>
      </c>
      <c r="D7" s="548">
        <f>'9.sz.mell.'!F7</f>
        <v>242687617</v>
      </c>
    </row>
    <row r="8" spans="1:4" s="12" customFormat="1" ht="24" customHeight="1" x14ac:dyDescent="0.2">
      <c r="A8" s="13" t="s">
        <v>16</v>
      </c>
      <c r="B8" s="14" t="s">
        <v>17</v>
      </c>
      <c r="C8" s="15" t="s">
        <v>18</v>
      </c>
      <c r="D8" s="548">
        <f>'9.sz.mell.'!F8</f>
        <v>326754354</v>
      </c>
    </row>
    <row r="9" spans="1:4" s="12" customFormat="1" ht="15.75" customHeight="1" x14ac:dyDescent="0.2">
      <c r="A9" s="13" t="s">
        <v>19</v>
      </c>
      <c r="B9" s="14" t="s">
        <v>20</v>
      </c>
      <c r="C9" s="15" t="s">
        <v>21</v>
      </c>
      <c r="D9" s="548">
        <f>'9.sz.mell.'!F9</f>
        <v>26773920</v>
      </c>
    </row>
    <row r="10" spans="1:4" s="12" customFormat="1" ht="15.75" customHeight="1" x14ac:dyDescent="0.2">
      <c r="A10" s="8" t="s">
        <v>22</v>
      </c>
      <c r="B10" s="14" t="s">
        <v>23</v>
      </c>
      <c r="C10" s="15" t="s">
        <v>24</v>
      </c>
      <c r="D10" s="548">
        <f>'9.sz.mell.'!F10</f>
        <v>0</v>
      </c>
    </row>
    <row r="11" spans="1:4" s="12" customFormat="1" ht="15.75" customHeight="1" x14ac:dyDescent="0.2">
      <c r="A11" s="13" t="s">
        <v>25</v>
      </c>
      <c r="B11" s="14" t="s">
        <v>26</v>
      </c>
      <c r="C11" s="15" t="s">
        <v>27</v>
      </c>
      <c r="D11" s="548">
        <f>'9.sz.mell.'!F11</f>
        <v>0</v>
      </c>
    </row>
    <row r="12" spans="1:4" s="12" customFormat="1" ht="15.75" customHeight="1" x14ac:dyDescent="0.2">
      <c r="A12" s="17" t="s">
        <v>28</v>
      </c>
      <c r="B12" s="18" t="s">
        <v>29</v>
      </c>
      <c r="C12" s="19" t="s">
        <v>30</v>
      </c>
      <c r="D12" s="799">
        <f>+D6+D7+D8+D9+D10+D11</f>
        <v>847167451</v>
      </c>
    </row>
    <row r="13" spans="1:4" s="12" customFormat="1" ht="15.75" customHeight="1" x14ac:dyDescent="0.2">
      <c r="A13" s="13" t="s">
        <v>31</v>
      </c>
      <c r="B13" s="14" t="s">
        <v>32</v>
      </c>
      <c r="C13" s="15" t="s">
        <v>33</v>
      </c>
      <c r="D13" s="552">
        <f>'9.sz.mell.'!F13</f>
        <v>0</v>
      </c>
    </row>
    <row r="14" spans="1:4" s="12" customFormat="1" ht="15.75" customHeight="1" x14ac:dyDescent="0.2">
      <c r="A14" s="8" t="s">
        <v>34</v>
      </c>
      <c r="B14" s="14" t="s">
        <v>35</v>
      </c>
      <c r="C14" s="15" t="s">
        <v>36</v>
      </c>
      <c r="D14" s="552">
        <f>SUM(D15:D21)</f>
        <v>110724067</v>
      </c>
    </row>
    <row r="15" spans="1:4" s="12" customFormat="1" ht="24" customHeight="1" x14ac:dyDescent="0.2">
      <c r="A15" s="13" t="s">
        <v>37</v>
      </c>
      <c r="B15" s="20" t="s">
        <v>38</v>
      </c>
      <c r="C15" s="15" t="s">
        <v>36</v>
      </c>
      <c r="D15" s="800">
        <f>'9.sz.mell.'!F15+'10.sz.mell'!G6+'11.sz.mell'!F6</f>
        <v>0</v>
      </c>
    </row>
    <row r="16" spans="1:4" s="12" customFormat="1" ht="18.75" customHeight="1" x14ac:dyDescent="0.2">
      <c r="A16" s="13" t="s">
        <v>39</v>
      </c>
      <c r="B16" s="21" t="s">
        <v>40</v>
      </c>
      <c r="C16" s="15" t="s">
        <v>36</v>
      </c>
      <c r="D16" s="800">
        <f>'9.sz.mell.'!F16</f>
        <v>55826180</v>
      </c>
    </row>
    <row r="17" spans="1:4" s="12" customFormat="1" ht="15.75" customHeight="1" x14ac:dyDescent="0.2">
      <c r="A17" s="8" t="s">
        <v>41</v>
      </c>
      <c r="B17" s="21" t="s">
        <v>42</v>
      </c>
      <c r="C17" s="15" t="s">
        <v>36</v>
      </c>
      <c r="D17" s="800">
        <f>'9.sz.mell.'!F17</f>
        <v>0</v>
      </c>
    </row>
    <row r="18" spans="1:4" s="12" customFormat="1" ht="19.5" customHeight="1" x14ac:dyDescent="0.2">
      <c r="A18" s="13" t="s">
        <v>43</v>
      </c>
      <c r="B18" s="21" t="s">
        <v>44</v>
      </c>
      <c r="C18" s="15" t="s">
        <v>36</v>
      </c>
      <c r="D18" s="800">
        <f>'9.sz.mell.'!F18</f>
        <v>15049000</v>
      </c>
    </row>
    <row r="19" spans="1:4" s="12" customFormat="1" ht="19.5" customHeight="1" x14ac:dyDescent="0.2">
      <c r="A19" s="13" t="s">
        <v>45</v>
      </c>
      <c r="B19" s="21" t="s">
        <v>46</v>
      </c>
      <c r="C19" s="15" t="s">
        <v>36</v>
      </c>
      <c r="D19" s="800">
        <f>'9.sz.mell.'!F19</f>
        <v>8348400</v>
      </c>
    </row>
    <row r="20" spans="1:4" s="12" customFormat="1" ht="24" customHeight="1" x14ac:dyDescent="0.2">
      <c r="A20" s="8" t="s">
        <v>47</v>
      </c>
      <c r="B20" s="21" t="s">
        <v>48</v>
      </c>
      <c r="C20" s="15" t="s">
        <v>36</v>
      </c>
      <c r="D20" s="800">
        <f>'9.sz.mell.'!F20+'11.sz.mell'!F8</f>
        <v>31500487</v>
      </c>
    </row>
    <row r="21" spans="1:4" s="12" customFormat="1" ht="24.75" customHeight="1" x14ac:dyDescent="0.2">
      <c r="A21" s="22" t="s">
        <v>49</v>
      </c>
      <c r="B21" s="21" t="s">
        <v>50</v>
      </c>
      <c r="C21" s="23" t="s">
        <v>36</v>
      </c>
      <c r="D21" s="800">
        <f>'9.sz.mell.'!F21</f>
        <v>0</v>
      </c>
    </row>
    <row r="22" spans="1:4" s="12" customFormat="1" ht="18" customHeight="1" x14ac:dyDescent="0.2">
      <c r="A22" s="24" t="s">
        <v>51</v>
      </c>
      <c r="B22" s="25" t="s">
        <v>52</v>
      </c>
      <c r="C22" s="26" t="s">
        <v>53</v>
      </c>
      <c r="D22" s="600">
        <f>SUM(D12+D13+D14)</f>
        <v>957891518</v>
      </c>
    </row>
    <row r="23" spans="1:4" s="12" customFormat="1" ht="15.75" customHeight="1" x14ac:dyDescent="0.2">
      <c r="A23" s="8" t="s">
        <v>54</v>
      </c>
      <c r="B23" s="28" t="s">
        <v>55</v>
      </c>
      <c r="C23" s="10" t="s">
        <v>56</v>
      </c>
      <c r="D23" s="548"/>
    </row>
    <row r="24" spans="1:4" s="12" customFormat="1" ht="15.75" customHeight="1" x14ac:dyDescent="0.2">
      <c r="A24" s="13" t="s">
        <v>57</v>
      </c>
      <c r="B24" s="29" t="s">
        <v>58</v>
      </c>
      <c r="C24" s="15" t="s">
        <v>59</v>
      </c>
      <c r="D24" s="552">
        <f>SUM(D25:D30)</f>
        <v>50000000</v>
      </c>
    </row>
    <row r="25" spans="1:4" s="12" customFormat="1" ht="15.75" customHeight="1" x14ac:dyDescent="0.2">
      <c r="A25" s="13" t="s">
        <v>60</v>
      </c>
      <c r="B25" s="20" t="s">
        <v>61</v>
      </c>
      <c r="C25" s="15" t="s">
        <v>59</v>
      </c>
      <c r="D25" s="552">
        <f>'9.sz.mell.'!F25</f>
        <v>50000000</v>
      </c>
    </row>
    <row r="26" spans="1:4" s="12" customFormat="1" ht="18.75" customHeight="1" x14ac:dyDescent="0.2">
      <c r="A26" s="8" t="s">
        <v>62</v>
      </c>
      <c r="B26" s="30" t="s">
        <v>63</v>
      </c>
      <c r="C26" s="15" t="s">
        <v>59</v>
      </c>
      <c r="D26" s="552"/>
    </row>
    <row r="27" spans="1:4" s="12" customFormat="1" ht="15.75" customHeight="1" x14ac:dyDescent="0.2">
      <c r="A27" s="13" t="s">
        <v>64</v>
      </c>
      <c r="B27" s="30" t="s">
        <v>65</v>
      </c>
      <c r="C27" s="15" t="s">
        <v>59</v>
      </c>
      <c r="D27" s="552"/>
    </row>
    <row r="28" spans="1:4" s="12" customFormat="1" ht="15.75" customHeight="1" x14ac:dyDescent="0.2">
      <c r="A28" s="13" t="s">
        <v>66</v>
      </c>
      <c r="B28" s="30" t="s">
        <v>67</v>
      </c>
      <c r="C28" s="15" t="s">
        <v>59</v>
      </c>
      <c r="D28" s="552"/>
    </row>
    <row r="29" spans="1:4" s="12" customFormat="1" ht="24.75" customHeight="1" x14ac:dyDescent="0.2">
      <c r="A29" s="8" t="s">
        <v>68</v>
      </c>
      <c r="B29" s="30" t="s">
        <v>69</v>
      </c>
      <c r="C29" s="15" t="s">
        <v>59</v>
      </c>
      <c r="D29" s="552"/>
    </row>
    <row r="30" spans="1:4" s="12" customFormat="1" ht="24" customHeight="1" x14ac:dyDescent="0.2">
      <c r="A30" s="22" t="s">
        <v>70</v>
      </c>
      <c r="B30" s="31" t="s">
        <v>71</v>
      </c>
      <c r="C30" s="23" t="s">
        <v>59</v>
      </c>
      <c r="D30" s="587"/>
    </row>
    <row r="31" spans="1:4" s="12" customFormat="1" ht="22.5" customHeight="1" x14ac:dyDescent="0.2">
      <c r="A31" s="33" t="s">
        <v>72</v>
      </c>
      <c r="B31" s="34" t="s">
        <v>73</v>
      </c>
      <c r="C31" s="35" t="s">
        <v>74</v>
      </c>
      <c r="D31" s="558">
        <f>SUM(D23+D24)</f>
        <v>50000000</v>
      </c>
    </row>
    <row r="32" spans="1:4" s="12" customFormat="1" ht="14.25" customHeight="1" x14ac:dyDescent="0.2">
      <c r="A32" s="36" t="s">
        <v>75</v>
      </c>
      <c r="B32" s="37" t="s">
        <v>76</v>
      </c>
      <c r="C32" s="38" t="s">
        <v>77</v>
      </c>
      <c r="D32" s="586">
        <f>'9.sz.mell.'!F32</f>
        <v>0</v>
      </c>
    </row>
    <row r="33" spans="1:4" s="12" customFormat="1" ht="14.25" customHeight="1" x14ac:dyDescent="0.2">
      <c r="A33" s="13" t="s">
        <v>78</v>
      </c>
      <c r="B33" s="14" t="s">
        <v>79</v>
      </c>
      <c r="C33" s="15" t="s">
        <v>80</v>
      </c>
      <c r="D33" s="552">
        <f>SUM(D34:D36)</f>
        <v>131000000</v>
      </c>
    </row>
    <row r="34" spans="1:4" s="12" customFormat="1" ht="14.25" customHeight="1" x14ac:dyDescent="0.2">
      <c r="A34" s="13" t="s">
        <v>81</v>
      </c>
      <c r="B34" s="39" t="s">
        <v>82</v>
      </c>
      <c r="C34" s="40" t="s">
        <v>80</v>
      </c>
      <c r="D34" s="584">
        <f>'9.sz.mell.'!F34</f>
        <v>75000000</v>
      </c>
    </row>
    <row r="35" spans="1:4" s="12" customFormat="1" ht="14.25" customHeight="1" x14ac:dyDescent="0.2">
      <c r="A35" s="8" t="s">
        <v>83</v>
      </c>
      <c r="B35" s="41" t="s">
        <v>84</v>
      </c>
      <c r="C35" s="40" t="s">
        <v>80</v>
      </c>
      <c r="D35" s="584">
        <f>'9.sz.mell.'!F35</f>
        <v>8000000</v>
      </c>
    </row>
    <row r="36" spans="1:4" s="12" customFormat="1" ht="14.25" customHeight="1" x14ac:dyDescent="0.2">
      <c r="A36" s="8" t="s">
        <v>85</v>
      </c>
      <c r="B36" s="41" t="s">
        <v>86</v>
      </c>
      <c r="C36" s="40" t="s">
        <v>80</v>
      </c>
      <c r="D36" s="584">
        <f>'9.sz.mell.'!F36</f>
        <v>48000000</v>
      </c>
    </row>
    <row r="37" spans="1:4" s="12" customFormat="1" ht="14.25" customHeight="1" x14ac:dyDescent="0.2">
      <c r="A37" s="13" t="s">
        <v>87</v>
      </c>
      <c r="B37" s="42" t="s">
        <v>88</v>
      </c>
      <c r="C37" s="15" t="s">
        <v>89</v>
      </c>
      <c r="D37" s="552">
        <f>SUM(D38:D39)</f>
        <v>580000000</v>
      </c>
    </row>
    <row r="38" spans="1:4" s="12" customFormat="1" ht="14.25" customHeight="1" x14ac:dyDescent="0.2">
      <c r="A38" s="13" t="s">
        <v>90</v>
      </c>
      <c r="B38" s="43" t="s">
        <v>91</v>
      </c>
      <c r="C38" s="40" t="s">
        <v>89</v>
      </c>
      <c r="D38" s="584">
        <f>'9.sz.mell.'!F38</f>
        <v>580000000</v>
      </c>
    </row>
    <row r="39" spans="1:4" s="12" customFormat="1" ht="14.25" customHeight="1" x14ac:dyDescent="0.2">
      <c r="A39" s="8" t="s">
        <v>92</v>
      </c>
      <c r="B39" s="43" t="s">
        <v>93</v>
      </c>
      <c r="C39" s="40" t="s">
        <v>89</v>
      </c>
      <c r="D39" s="584">
        <f>'9.sz.mell.'!F39</f>
        <v>0</v>
      </c>
    </row>
    <row r="40" spans="1:4" s="12" customFormat="1" ht="17.25" customHeight="1" x14ac:dyDescent="0.2">
      <c r="A40" s="8" t="s">
        <v>94</v>
      </c>
      <c r="B40" s="44" t="s">
        <v>95</v>
      </c>
      <c r="C40" s="15" t="s">
        <v>96</v>
      </c>
      <c r="D40" s="552">
        <f>'9.sz.mell.'!F40</f>
        <v>38000000</v>
      </c>
    </row>
    <row r="41" spans="1:4" s="12" customFormat="1" ht="17.25" customHeight="1" x14ac:dyDescent="0.2">
      <c r="A41" s="13" t="s">
        <v>97</v>
      </c>
      <c r="B41" s="42" t="s">
        <v>98</v>
      </c>
      <c r="C41" s="15" t="s">
        <v>99</v>
      </c>
      <c r="D41" s="552">
        <f>SUM(D42:D43)</f>
        <v>0</v>
      </c>
    </row>
    <row r="42" spans="1:4" s="12" customFormat="1" ht="14.25" customHeight="1" x14ac:dyDescent="0.2">
      <c r="A42" s="13" t="s">
        <v>100</v>
      </c>
      <c r="B42" s="43" t="s">
        <v>101</v>
      </c>
      <c r="C42" s="40" t="s">
        <v>99</v>
      </c>
      <c r="D42" s="552">
        <f>'9.sz.mell.'!F42</f>
        <v>0</v>
      </c>
    </row>
    <row r="43" spans="1:4" s="12" customFormat="1" ht="14.25" customHeight="1" x14ac:dyDescent="0.2">
      <c r="A43" s="8" t="s">
        <v>102</v>
      </c>
      <c r="B43" s="43" t="s">
        <v>103</v>
      </c>
      <c r="C43" s="40" t="s">
        <v>99</v>
      </c>
      <c r="D43" s="552">
        <f>'9.sz.mell.'!F43</f>
        <v>0</v>
      </c>
    </row>
    <row r="44" spans="1:4" s="12" customFormat="1" ht="14.25" customHeight="1" x14ac:dyDescent="0.2">
      <c r="A44" s="45" t="s">
        <v>104</v>
      </c>
      <c r="B44" s="46" t="s">
        <v>105</v>
      </c>
      <c r="C44" s="47" t="s">
        <v>106</v>
      </c>
      <c r="D44" s="552">
        <f>'9.sz.mell.'!F44</f>
        <v>2000000</v>
      </c>
    </row>
    <row r="45" spans="1:4" s="12" customFormat="1" ht="17.25" customHeight="1" x14ac:dyDescent="0.2">
      <c r="A45" s="33" t="s">
        <v>107</v>
      </c>
      <c r="B45" s="34" t="s">
        <v>108</v>
      </c>
      <c r="C45" s="35" t="s">
        <v>109</v>
      </c>
      <c r="D45" s="558">
        <f>SUM(D32+D33+D37+D40+D41+D44)</f>
        <v>751000000</v>
      </c>
    </row>
    <row r="46" spans="1:4" s="12" customFormat="1" ht="14.25" customHeight="1" x14ac:dyDescent="0.2">
      <c r="A46" s="36" t="s">
        <v>110</v>
      </c>
      <c r="B46" s="48" t="s">
        <v>111</v>
      </c>
      <c r="C46" s="49" t="s">
        <v>112</v>
      </c>
      <c r="D46" s="596">
        <f>'9.sz.mell.'!F46+'11.sz.mell'!F16+'10.sz.mell'!G16</f>
        <v>50457314</v>
      </c>
    </row>
    <row r="47" spans="1:4" s="12" customFormat="1" ht="14.25" customHeight="1" x14ac:dyDescent="0.2">
      <c r="A47" s="13" t="s">
        <v>113</v>
      </c>
      <c r="B47" s="29" t="s">
        <v>114</v>
      </c>
      <c r="C47" s="50" t="s">
        <v>115</v>
      </c>
      <c r="D47" s="552">
        <f>'9.sz.mell.'!F47+'10.sz.mell'!G17+'11.sz.mell'!F17</f>
        <v>24500000</v>
      </c>
    </row>
    <row r="48" spans="1:4" s="12" customFormat="1" ht="14.25" customHeight="1" x14ac:dyDescent="0.2">
      <c r="A48" s="13" t="s">
        <v>116</v>
      </c>
      <c r="B48" s="29" t="s">
        <v>117</v>
      </c>
      <c r="C48" s="50" t="s">
        <v>118</v>
      </c>
      <c r="D48" s="552">
        <f>'9.sz.mell.'!F48+'10.sz.mell'!G18+'11.sz.mell'!F18</f>
        <v>29604344</v>
      </c>
    </row>
    <row r="49" spans="1:4" s="12" customFormat="1" ht="14.25" customHeight="1" x14ac:dyDescent="0.2">
      <c r="A49" s="13" t="s">
        <v>119</v>
      </c>
      <c r="B49" s="29" t="s">
        <v>120</v>
      </c>
      <c r="C49" s="50" t="s">
        <v>121</v>
      </c>
      <c r="D49" s="552">
        <f>'9.sz.mell.'!F49+'10.sz.mell'!G21+'11.sz.mell'!F21</f>
        <v>23275230</v>
      </c>
    </row>
    <row r="50" spans="1:4" s="12" customFormat="1" ht="14.25" customHeight="1" x14ac:dyDescent="0.2">
      <c r="A50" s="13" t="s">
        <v>122</v>
      </c>
      <c r="B50" s="29" t="s">
        <v>123</v>
      </c>
      <c r="C50" s="50" t="s">
        <v>124</v>
      </c>
      <c r="D50" s="552">
        <f>'9.sz.mell.'!F50</f>
        <v>24000000</v>
      </c>
    </row>
    <row r="51" spans="1:4" s="12" customFormat="1" ht="14.25" customHeight="1" x14ac:dyDescent="0.2">
      <c r="A51" s="13" t="s">
        <v>125</v>
      </c>
      <c r="B51" s="29" t="s">
        <v>126</v>
      </c>
      <c r="C51" s="50" t="s">
        <v>127</v>
      </c>
      <c r="D51" s="552">
        <f>'9.sz.mell.'!F51+'10.sz.mell'!G23+'11.sz.mell'!F23</f>
        <v>29550027.880000003</v>
      </c>
    </row>
    <row r="52" spans="1:4" s="12" customFormat="1" ht="14.25" customHeight="1" x14ac:dyDescent="0.2">
      <c r="A52" s="13" t="s">
        <v>128</v>
      </c>
      <c r="B52" s="29" t="s">
        <v>129</v>
      </c>
      <c r="C52" s="50" t="s">
        <v>130</v>
      </c>
      <c r="D52" s="552">
        <f>'9.sz.mell.'!F52+'10.sz.mell'!G24+'11.sz.mell'!F24</f>
        <v>0</v>
      </c>
    </row>
    <row r="53" spans="1:4" s="12" customFormat="1" ht="14.25" customHeight="1" x14ac:dyDescent="0.2">
      <c r="A53" s="13" t="s">
        <v>131</v>
      </c>
      <c r="B53" s="29" t="s">
        <v>132</v>
      </c>
      <c r="C53" s="50" t="s">
        <v>133</v>
      </c>
      <c r="D53" s="552">
        <f>'9.sz.mell.'!F53</f>
        <v>500000</v>
      </c>
    </row>
    <row r="54" spans="1:4" s="12" customFormat="1" ht="14.25" customHeight="1" x14ac:dyDescent="0.2">
      <c r="A54" s="13" t="s">
        <v>134</v>
      </c>
      <c r="B54" s="29" t="s">
        <v>135</v>
      </c>
      <c r="C54" s="50" t="s">
        <v>136</v>
      </c>
      <c r="D54" s="552">
        <f>'9.sz.mell.'!F54</f>
        <v>0</v>
      </c>
    </row>
    <row r="55" spans="1:4" s="12" customFormat="1" ht="14.25" customHeight="1" x14ac:dyDescent="0.2">
      <c r="A55" s="13" t="s">
        <v>137</v>
      </c>
      <c r="B55" s="29" t="s">
        <v>138</v>
      </c>
      <c r="C55" s="50" t="s">
        <v>139</v>
      </c>
      <c r="D55" s="552">
        <f>'9.sz.mell.'!F55</f>
        <v>500000</v>
      </c>
    </row>
    <row r="56" spans="1:4" s="12" customFormat="1" ht="14.25" customHeight="1" x14ac:dyDescent="0.2">
      <c r="A56" s="22" t="s">
        <v>140</v>
      </c>
      <c r="B56" s="51" t="s">
        <v>141</v>
      </c>
      <c r="C56" s="47" t="s">
        <v>142</v>
      </c>
      <c r="D56" s="552">
        <f>'9.sz.mell.'!F56</f>
        <v>2250000</v>
      </c>
    </row>
    <row r="57" spans="1:4" s="12" customFormat="1" ht="15.75" customHeight="1" x14ac:dyDescent="0.2">
      <c r="A57" s="24" t="s">
        <v>143</v>
      </c>
      <c r="B57" s="52" t="s">
        <v>144</v>
      </c>
      <c r="C57" s="26" t="s">
        <v>145</v>
      </c>
      <c r="D57" s="598">
        <f>SUM(D46:D56)</f>
        <v>184636915.88</v>
      </c>
    </row>
    <row r="58" spans="1:4" s="12" customFormat="1" ht="14.25" customHeight="1" x14ac:dyDescent="0.2">
      <c r="A58" s="53" t="s">
        <v>146</v>
      </c>
      <c r="B58" s="28" t="s">
        <v>147</v>
      </c>
      <c r="C58" s="54" t="s">
        <v>148</v>
      </c>
      <c r="D58" s="599">
        <f>'9.sz.mell.'!F58</f>
        <v>0</v>
      </c>
    </row>
    <row r="59" spans="1:4" s="12" customFormat="1" ht="14.25" customHeight="1" x14ac:dyDescent="0.2">
      <c r="A59" s="55" t="s">
        <v>149</v>
      </c>
      <c r="B59" s="29" t="s">
        <v>150</v>
      </c>
      <c r="C59" s="50" t="s">
        <v>151</v>
      </c>
      <c r="D59" s="599">
        <f>'9.sz.mell.'!F59</f>
        <v>0</v>
      </c>
    </row>
    <row r="60" spans="1:4" s="12" customFormat="1" ht="14.25" customHeight="1" x14ac:dyDescent="0.2">
      <c r="A60" s="55" t="s">
        <v>152</v>
      </c>
      <c r="B60" s="29" t="s">
        <v>153</v>
      </c>
      <c r="C60" s="50" t="s">
        <v>154</v>
      </c>
      <c r="D60" s="599">
        <f>'9.sz.mell.'!F60</f>
        <v>2160072</v>
      </c>
    </row>
    <row r="61" spans="1:4" s="12" customFormat="1" ht="14.25" customHeight="1" x14ac:dyDescent="0.2">
      <c r="A61" s="55" t="s">
        <v>155</v>
      </c>
      <c r="B61" s="29" t="s">
        <v>156</v>
      </c>
      <c r="C61" s="50" t="s">
        <v>157</v>
      </c>
      <c r="D61" s="599">
        <f>'9.sz.mell.'!F61</f>
        <v>0</v>
      </c>
    </row>
    <row r="62" spans="1:4" s="12" customFormat="1" ht="14.25" customHeight="1" x14ac:dyDescent="0.2">
      <c r="A62" s="56" t="s">
        <v>158</v>
      </c>
      <c r="B62" s="51" t="s">
        <v>159</v>
      </c>
      <c r="C62" s="47" t="s">
        <v>160</v>
      </c>
      <c r="D62" s="599">
        <f>'9.sz.mell.'!F62</f>
        <v>0</v>
      </c>
    </row>
    <row r="63" spans="1:4" s="12" customFormat="1" ht="14.25" customHeight="1" x14ac:dyDescent="0.2">
      <c r="A63" s="33" t="s">
        <v>161</v>
      </c>
      <c r="B63" s="52" t="s">
        <v>162</v>
      </c>
      <c r="C63" s="57" t="s">
        <v>163</v>
      </c>
      <c r="D63" s="600">
        <f>SUM(D58:D62)</f>
        <v>2160072</v>
      </c>
    </row>
    <row r="64" spans="1:4" s="12" customFormat="1" ht="16.5" customHeight="1" x14ac:dyDescent="0.2">
      <c r="A64" s="36" t="s">
        <v>164</v>
      </c>
      <c r="B64" s="58" t="s">
        <v>165</v>
      </c>
      <c r="C64" s="59" t="s">
        <v>166</v>
      </c>
      <c r="D64" s="596"/>
    </row>
    <row r="65" spans="1:4" s="12" customFormat="1" ht="17.25" customHeight="1" x14ac:dyDescent="0.2">
      <c r="A65" s="22" t="s">
        <v>167</v>
      </c>
      <c r="B65" s="51" t="s">
        <v>168</v>
      </c>
      <c r="C65" s="60" t="s">
        <v>169</v>
      </c>
      <c r="D65" s="587"/>
    </row>
    <row r="66" spans="1:4" s="12" customFormat="1" ht="17.25" customHeight="1" x14ac:dyDescent="0.2">
      <c r="A66" s="33" t="s">
        <v>170</v>
      </c>
      <c r="B66" s="25" t="s">
        <v>171</v>
      </c>
      <c r="C66" s="26" t="s">
        <v>172</v>
      </c>
      <c r="D66" s="600">
        <f>SUM(D64:D65)</f>
        <v>0</v>
      </c>
    </row>
    <row r="67" spans="1:4" s="12" customFormat="1" ht="16.5" customHeight="1" x14ac:dyDescent="0.2">
      <c r="A67" s="8" t="s">
        <v>173</v>
      </c>
      <c r="B67" s="9" t="s">
        <v>174</v>
      </c>
      <c r="C67" s="10" t="s">
        <v>175</v>
      </c>
      <c r="D67" s="599"/>
    </row>
    <row r="68" spans="1:4" s="12" customFormat="1" ht="14.25" customHeight="1" x14ac:dyDescent="0.2">
      <c r="A68" s="22" t="s">
        <v>176</v>
      </c>
      <c r="B68" s="51" t="s">
        <v>177</v>
      </c>
      <c r="C68" s="23" t="s">
        <v>178</v>
      </c>
      <c r="D68" s="556"/>
    </row>
    <row r="69" spans="1:4" s="12" customFormat="1" ht="15.75" customHeight="1" x14ac:dyDescent="0.2">
      <c r="A69" s="22" t="s">
        <v>179</v>
      </c>
      <c r="B69" s="63" t="s">
        <v>180</v>
      </c>
      <c r="C69" s="64" t="s">
        <v>181</v>
      </c>
      <c r="D69" s="801">
        <f>SUM(D67:D68)</f>
        <v>0</v>
      </c>
    </row>
    <row r="70" spans="1:4" s="12" customFormat="1" ht="21" customHeight="1" x14ac:dyDescent="0.2">
      <c r="A70" s="33" t="s">
        <v>182</v>
      </c>
      <c r="B70" s="52" t="s">
        <v>183</v>
      </c>
      <c r="C70" s="66" t="s">
        <v>184</v>
      </c>
      <c r="D70" s="558">
        <f>SUM(D22+D31+D45+D57+D63+D66+D69)</f>
        <v>1945688505.8800001</v>
      </c>
    </row>
    <row r="71" spans="1:4" s="12" customFormat="1" ht="14.25" customHeight="1" x14ac:dyDescent="0.2">
      <c r="A71" s="8" t="s">
        <v>185</v>
      </c>
      <c r="B71" s="9" t="s">
        <v>186</v>
      </c>
      <c r="C71" s="10" t="s">
        <v>187</v>
      </c>
      <c r="D71" s="601"/>
    </row>
    <row r="72" spans="1:4" s="12" customFormat="1" ht="14.25" customHeight="1" x14ac:dyDescent="0.2">
      <c r="A72" s="13" t="s">
        <v>188</v>
      </c>
      <c r="B72" s="14" t="s">
        <v>189</v>
      </c>
      <c r="C72" s="15" t="s">
        <v>190</v>
      </c>
      <c r="D72" s="569">
        <f>SUM(D73:D74)</f>
        <v>304494626</v>
      </c>
    </row>
    <row r="73" spans="1:4" s="12" customFormat="1" ht="14.25" customHeight="1" x14ac:dyDescent="0.2">
      <c r="A73" s="13" t="s">
        <v>191</v>
      </c>
      <c r="B73" s="67" t="s">
        <v>192</v>
      </c>
      <c r="C73" s="15" t="s">
        <v>193</v>
      </c>
      <c r="D73" s="597">
        <f>'9.sz.mell.'!F73+'10.sz.mell'!G35+'11.sz.mell'!F35</f>
        <v>274494626</v>
      </c>
    </row>
    <row r="74" spans="1:4" s="12" customFormat="1" ht="14.25" customHeight="1" x14ac:dyDescent="0.2">
      <c r="A74" s="13" t="s">
        <v>194</v>
      </c>
      <c r="B74" s="825" t="s">
        <v>195</v>
      </c>
      <c r="C74" s="15" t="s">
        <v>196</v>
      </c>
      <c r="D74" s="597">
        <f>'9.sz.mell.'!F74</f>
        <v>30000000</v>
      </c>
    </row>
    <row r="75" spans="1:4" s="12" customFormat="1" ht="14.25" customHeight="1" x14ac:dyDescent="0.2">
      <c r="A75" s="45" t="s">
        <v>197</v>
      </c>
      <c r="B75" s="824" t="s">
        <v>737</v>
      </c>
      <c r="C75" s="822" t="s">
        <v>739</v>
      </c>
      <c r="D75" s="823"/>
    </row>
    <row r="76" spans="1:4" s="12" customFormat="1" ht="14.25" customHeight="1" x14ac:dyDescent="0.2">
      <c r="A76" s="33" t="s">
        <v>200</v>
      </c>
      <c r="B76" s="69" t="s">
        <v>740</v>
      </c>
      <c r="C76" s="70" t="s">
        <v>199</v>
      </c>
      <c r="D76" s="558">
        <f>SUM(D71+D72+D75)</f>
        <v>304494626</v>
      </c>
    </row>
    <row r="77" spans="1:4" s="12" customFormat="1" ht="18.75" customHeight="1" x14ac:dyDescent="0.2">
      <c r="A77" s="33" t="s">
        <v>738</v>
      </c>
      <c r="B77" s="69" t="s">
        <v>741</v>
      </c>
      <c r="C77" s="70" t="s">
        <v>742</v>
      </c>
      <c r="D77" s="558">
        <f>SUM(D76,D70)</f>
        <v>2250183131.8800001</v>
      </c>
    </row>
    <row r="78" spans="1:4" ht="17.25" customHeight="1" x14ac:dyDescent="0.25">
      <c r="A78" s="1224"/>
      <c r="B78" s="1224"/>
      <c r="C78" s="1224"/>
      <c r="D78" s="1224"/>
    </row>
    <row r="79" spans="1:4" s="71" customFormat="1" ht="16.5" customHeight="1" x14ac:dyDescent="0.25">
      <c r="A79" s="1224" t="s">
        <v>202</v>
      </c>
      <c r="B79" s="1224"/>
      <c r="C79" s="1224"/>
      <c r="D79" s="1224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85" t="s">
        <v>10</v>
      </c>
      <c r="B82" s="37" t="s">
        <v>204</v>
      </c>
      <c r="C82" s="38" t="s">
        <v>205</v>
      </c>
      <c r="D82" s="596">
        <f>'9.sz.mell.'!F81+'10.sz.mell'!G47+'11.sz.mell'!F47</f>
        <v>323812114</v>
      </c>
    </row>
    <row r="83" spans="1:4" ht="15.75" customHeight="1" x14ac:dyDescent="0.25">
      <c r="A83" s="53" t="s">
        <v>13</v>
      </c>
      <c r="B83" s="72" t="s">
        <v>206</v>
      </c>
      <c r="C83" s="73" t="s">
        <v>207</v>
      </c>
      <c r="D83" s="548">
        <f>'9.sz.mell.'!F82+'10.sz.mell'!G48+'11.sz.mell'!F48</f>
        <v>73417889</v>
      </c>
    </row>
    <row r="84" spans="1:4" ht="15.75" customHeight="1" x14ac:dyDescent="0.25">
      <c r="A84" s="55" t="s">
        <v>16</v>
      </c>
      <c r="B84" s="74" t="s">
        <v>208</v>
      </c>
      <c r="C84" s="75" t="s">
        <v>209</v>
      </c>
      <c r="D84" s="548">
        <f>'9.sz.mell.'!F83+'10.sz.mell'!G49+'11.sz.mell'!F49</f>
        <v>574940083</v>
      </c>
    </row>
    <row r="85" spans="1:4" ht="15.75" customHeight="1" x14ac:dyDescent="0.25">
      <c r="A85" s="53" t="s">
        <v>19</v>
      </c>
      <c r="B85" s="74" t="s">
        <v>210</v>
      </c>
      <c r="C85" s="75" t="s">
        <v>211</v>
      </c>
      <c r="D85" s="548">
        <f>'9.sz.mell.'!F84+'10.sz.mell'!G50+'11.sz.mell'!F50</f>
        <v>66820160</v>
      </c>
    </row>
    <row r="86" spans="1:4" ht="15.75" customHeight="1" x14ac:dyDescent="0.25">
      <c r="A86" s="55" t="s">
        <v>22</v>
      </c>
      <c r="B86" s="74" t="s">
        <v>212</v>
      </c>
      <c r="C86" s="75" t="s">
        <v>213</v>
      </c>
      <c r="D86" s="552">
        <f>SUM(D87:D93)</f>
        <v>965514977</v>
      </c>
    </row>
    <row r="87" spans="1:4" ht="15.75" customHeight="1" x14ac:dyDescent="0.25">
      <c r="A87" s="55" t="s">
        <v>25</v>
      </c>
      <c r="B87" s="802" t="s">
        <v>214</v>
      </c>
      <c r="C87" s="78" t="s">
        <v>215</v>
      </c>
      <c r="D87" s="584">
        <f>'9.sz.mell.'!F86</f>
        <v>11554719</v>
      </c>
    </row>
    <row r="88" spans="1:4" ht="15.75" customHeight="1" x14ac:dyDescent="0.25">
      <c r="A88" s="55" t="s">
        <v>28</v>
      </c>
      <c r="B88" s="76" t="s">
        <v>216</v>
      </c>
      <c r="C88" s="102" t="s">
        <v>217</v>
      </c>
      <c r="D88" s="584">
        <f>'9.sz.mell.'!F87</f>
        <v>0</v>
      </c>
    </row>
    <row r="89" spans="1:4" ht="15.75" customHeight="1" x14ac:dyDescent="0.25">
      <c r="A89" s="53" t="s">
        <v>31</v>
      </c>
      <c r="B89" s="76" t="s">
        <v>218</v>
      </c>
      <c r="C89" s="102" t="s">
        <v>219</v>
      </c>
      <c r="D89" s="584">
        <f>'9.sz.mell.'!F88</f>
        <v>0</v>
      </c>
    </row>
    <row r="90" spans="1:4" ht="15.75" customHeight="1" x14ac:dyDescent="0.25">
      <c r="A90" s="55" t="s">
        <v>34</v>
      </c>
      <c r="B90" s="77" t="s">
        <v>220</v>
      </c>
      <c r="C90" s="102" t="s">
        <v>221</v>
      </c>
      <c r="D90" s="584">
        <f>'9.sz.mell.'!F89</f>
        <v>435516731</v>
      </c>
    </row>
    <row r="91" spans="1:4" ht="15.75" customHeight="1" x14ac:dyDescent="0.25">
      <c r="A91" s="55" t="s">
        <v>37</v>
      </c>
      <c r="B91" s="76" t="s">
        <v>222</v>
      </c>
      <c r="C91" s="102" t="s">
        <v>223</v>
      </c>
      <c r="D91" s="584">
        <f>'9.sz.mell.'!F90</f>
        <v>0</v>
      </c>
    </row>
    <row r="92" spans="1:4" ht="15.75" customHeight="1" x14ac:dyDescent="0.25">
      <c r="A92" s="55" t="s">
        <v>39</v>
      </c>
      <c r="B92" s="76" t="s">
        <v>224</v>
      </c>
      <c r="C92" s="102" t="s">
        <v>225</v>
      </c>
      <c r="D92" s="584">
        <f>'9.sz.mell.'!F91</f>
        <v>431297184</v>
      </c>
    </row>
    <row r="93" spans="1:4" ht="15.75" customHeight="1" x14ac:dyDescent="0.25">
      <c r="A93" s="53" t="s">
        <v>41</v>
      </c>
      <c r="B93" s="76" t="s">
        <v>226</v>
      </c>
      <c r="C93" s="102" t="s">
        <v>227</v>
      </c>
      <c r="D93" s="584">
        <f>'9.sz.mell.'!F92</f>
        <v>87146343</v>
      </c>
    </row>
    <row r="94" spans="1:4" ht="15.75" customHeight="1" x14ac:dyDescent="0.25">
      <c r="A94" s="55" t="s">
        <v>43</v>
      </c>
      <c r="B94" s="76" t="s">
        <v>228</v>
      </c>
      <c r="C94" s="78" t="s">
        <v>227</v>
      </c>
      <c r="D94" s="584">
        <f>'9.sz.mell.'!F93</f>
        <v>70000000</v>
      </c>
    </row>
    <row r="95" spans="1:4" ht="15.75" customHeight="1" x14ac:dyDescent="0.25">
      <c r="A95" s="56" t="s">
        <v>45</v>
      </c>
      <c r="B95" s="79" t="s">
        <v>229</v>
      </c>
      <c r="C95" s="80" t="s">
        <v>227</v>
      </c>
      <c r="D95" s="584">
        <f>'9.sz.mell.'!F94</f>
        <v>17146343</v>
      </c>
    </row>
    <row r="96" spans="1:4" ht="15.75" customHeight="1" x14ac:dyDescent="0.25">
      <c r="A96" s="81" t="s">
        <v>47</v>
      </c>
      <c r="B96" s="82" t="s">
        <v>475</v>
      </c>
      <c r="C96" s="35" t="s">
        <v>230</v>
      </c>
      <c r="D96" s="598">
        <f>SUM(D82:D86)</f>
        <v>2004505223</v>
      </c>
    </row>
    <row r="97" spans="1:7" ht="16.5" customHeight="1" x14ac:dyDescent="0.25">
      <c r="A97" s="53" t="s">
        <v>49</v>
      </c>
      <c r="B97" s="72" t="s">
        <v>231</v>
      </c>
      <c r="C97" s="73" t="s">
        <v>232</v>
      </c>
      <c r="D97" s="548">
        <f>'9.sz.mell.'!F96+'10.sz.mell'!G53</f>
        <v>62504500</v>
      </c>
    </row>
    <row r="98" spans="1:7" ht="16.5" customHeight="1" x14ac:dyDescent="0.25">
      <c r="A98" s="55" t="s">
        <v>51</v>
      </c>
      <c r="B98" s="74" t="s">
        <v>233</v>
      </c>
      <c r="C98" s="75" t="s">
        <v>234</v>
      </c>
      <c r="D98" s="548">
        <f>'9.sz.mell.'!F97+'10.sz.mell'!G54</f>
        <v>123810571</v>
      </c>
    </row>
    <row r="99" spans="1:7" ht="16.5" customHeight="1" x14ac:dyDescent="0.25">
      <c r="A99" s="53" t="s">
        <v>54</v>
      </c>
      <c r="B99" s="14" t="s">
        <v>235</v>
      </c>
      <c r="C99" s="15" t="s">
        <v>236</v>
      </c>
      <c r="D99" s="552">
        <f>SUM(D100:D105)</f>
        <v>5000000</v>
      </c>
    </row>
    <row r="100" spans="1:7" ht="16.5" customHeight="1" x14ac:dyDescent="0.25">
      <c r="A100" s="55" t="s">
        <v>57</v>
      </c>
      <c r="B100" s="803" t="s">
        <v>237</v>
      </c>
      <c r="C100" s="40" t="s">
        <v>238</v>
      </c>
      <c r="D100" s="800">
        <f>'9.sz.mell.'!F99</f>
        <v>0</v>
      </c>
    </row>
    <row r="101" spans="1:7" ht="16.5" customHeight="1" x14ac:dyDescent="0.25">
      <c r="A101" s="53" t="s">
        <v>60</v>
      </c>
      <c r="B101" s="804" t="s">
        <v>218</v>
      </c>
      <c r="C101" s="40" t="s">
        <v>239</v>
      </c>
      <c r="D101" s="800">
        <f>'9.sz.mell.'!F100</f>
        <v>0</v>
      </c>
    </row>
    <row r="102" spans="1:7" ht="16.5" customHeight="1" x14ac:dyDescent="0.25">
      <c r="A102" s="55" t="s">
        <v>62</v>
      </c>
      <c r="B102" s="804" t="s">
        <v>240</v>
      </c>
      <c r="C102" s="40" t="s">
        <v>241</v>
      </c>
      <c r="D102" s="800">
        <f>'9.sz.mell.'!F101</f>
        <v>0</v>
      </c>
    </row>
    <row r="103" spans="1:7" ht="16.5" customHeight="1" x14ac:dyDescent="0.25">
      <c r="A103" s="53" t="s">
        <v>64</v>
      </c>
      <c r="B103" s="804" t="s">
        <v>242</v>
      </c>
      <c r="C103" s="40" t="s">
        <v>243</v>
      </c>
      <c r="D103" s="800">
        <f>'9.sz.mell.'!F102</f>
        <v>0</v>
      </c>
    </row>
    <row r="104" spans="1:7" ht="16.5" customHeight="1" x14ac:dyDescent="0.25">
      <c r="A104" s="55" t="s">
        <v>66</v>
      </c>
      <c r="B104" s="804" t="s">
        <v>244</v>
      </c>
      <c r="C104" s="40" t="s">
        <v>245</v>
      </c>
      <c r="D104" s="800">
        <f>'9.sz.mell.'!F103</f>
        <v>5000000</v>
      </c>
    </row>
    <row r="105" spans="1:7" ht="16.5" customHeight="1" x14ac:dyDescent="0.25">
      <c r="A105" s="83" t="s">
        <v>68</v>
      </c>
      <c r="B105" s="805" t="s">
        <v>246</v>
      </c>
      <c r="C105" s="40" t="s">
        <v>247</v>
      </c>
      <c r="D105" s="800">
        <f>'9.sz.mell.'!F104</f>
        <v>0</v>
      </c>
    </row>
    <row r="106" spans="1:7" ht="16.5" customHeight="1" x14ac:dyDescent="0.25">
      <c r="A106" s="81" t="s">
        <v>70</v>
      </c>
      <c r="B106" s="82" t="s">
        <v>474</v>
      </c>
      <c r="C106" s="35" t="s">
        <v>248</v>
      </c>
      <c r="D106" s="558">
        <f>+D97+D98+D99</f>
        <v>191315071</v>
      </c>
    </row>
    <row r="107" spans="1:7" ht="23.25" customHeight="1" x14ac:dyDescent="0.25">
      <c r="A107" s="84" t="s">
        <v>72</v>
      </c>
      <c r="B107" s="52" t="s">
        <v>249</v>
      </c>
      <c r="C107" s="35" t="s">
        <v>250</v>
      </c>
      <c r="D107" s="602">
        <f>SUM(D96+D106)</f>
        <v>2195820294</v>
      </c>
    </row>
    <row r="108" spans="1:7" ht="16.5" customHeight="1" x14ac:dyDescent="0.25">
      <c r="A108" s="85" t="s">
        <v>75</v>
      </c>
      <c r="B108" s="86" t="s">
        <v>251</v>
      </c>
      <c r="C108" s="87" t="s">
        <v>252</v>
      </c>
      <c r="D108" s="806">
        <f>'9.sz.mell.'!F107</f>
        <v>23997938</v>
      </c>
    </row>
    <row r="109" spans="1:7" ht="16.5" customHeight="1" x14ac:dyDescent="0.25">
      <c r="A109" s="55" t="s">
        <v>78</v>
      </c>
      <c r="B109" s="88" t="s">
        <v>253</v>
      </c>
      <c r="C109" s="75" t="s">
        <v>254</v>
      </c>
      <c r="D109" s="569">
        <f>'9.sz.mell.'!F108</f>
        <v>0</v>
      </c>
    </row>
    <row r="110" spans="1:7" ht="16.5" customHeight="1" x14ac:dyDescent="0.25">
      <c r="A110" s="89" t="s">
        <v>81</v>
      </c>
      <c r="B110" s="88" t="s">
        <v>255</v>
      </c>
      <c r="C110" s="75" t="s">
        <v>256</v>
      </c>
      <c r="D110" s="601">
        <f>'9.sz.mell.'!F109</f>
        <v>30364900</v>
      </c>
    </row>
    <row r="111" spans="1:7" ht="16.5" customHeight="1" x14ac:dyDescent="0.25">
      <c r="A111" s="55" t="s">
        <v>83</v>
      </c>
      <c r="B111" s="88" t="s">
        <v>257</v>
      </c>
      <c r="C111" s="75" t="s">
        <v>258</v>
      </c>
      <c r="D111" s="552"/>
    </row>
    <row r="112" spans="1:7" ht="24.75" customHeight="1" x14ac:dyDescent="0.25">
      <c r="A112" s="90" t="s">
        <v>85</v>
      </c>
      <c r="B112" s="34" t="s">
        <v>259</v>
      </c>
      <c r="C112" s="35" t="s">
        <v>260</v>
      </c>
      <c r="D112" s="576">
        <f>SUM(D108:D111)</f>
        <v>54362838</v>
      </c>
      <c r="E112" s="92"/>
      <c r="F112" s="92"/>
      <c r="G112" s="92"/>
    </row>
    <row r="113" spans="1:4" s="12" customFormat="1" ht="27.75" customHeight="1" x14ac:dyDescent="0.2">
      <c r="A113" s="93">
        <v>32</v>
      </c>
      <c r="B113" s="25" t="s">
        <v>261</v>
      </c>
      <c r="C113" s="94" t="s">
        <v>262</v>
      </c>
      <c r="D113" s="576">
        <f>D107+D112</f>
        <v>2250183132</v>
      </c>
    </row>
    <row r="114" spans="1:4" ht="16.5" customHeight="1" x14ac:dyDescent="0.25"/>
    <row r="115" spans="1:4" ht="30.75" customHeight="1" x14ac:dyDescent="0.25">
      <c r="A115" s="1227" t="s">
        <v>263</v>
      </c>
      <c r="B115" s="1227"/>
      <c r="C115" s="1227"/>
      <c r="D115" s="1227"/>
    </row>
    <row r="116" spans="1:4" ht="15" customHeight="1" x14ac:dyDescent="0.25">
      <c r="A116" s="1223"/>
      <c r="B116" s="1223"/>
      <c r="C116" s="2"/>
      <c r="D116" s="97"/>
    </row>
    <row r="117" spans="1:4" ht="29.25" customHeight="1" x14ac:dyDescent="0.25">
      <c r="A117" s="98">
        <v>1</v>
      </c>
      <c r="B117" s="1219" t="s">
        <v>264</v>
      </c>
      <c r="C117" s="1220"/>
      <c r="D117" s="99">
        <f>D70-D107</f>
        <v>-250131788.11999989</v>
      </c>
    </row>
    <row r="118" spans="1:4" ht="29.25" customHeight="1" x14ac:dyDescent="0.25">
      <c r="A118" s="100" t="s">
        <v>13</v>
      </c>
      <c r="B118" s="1221" t="s">
        <v>863</v>
      </c>
      <c r="C118" s="1222"/>
      <c r="D118" s="101">
        <f>D76-D112</f>
        <v>250131788</v>
      </c>
    </row>
  </sheetData>
  <mergeCells count="9">
    <mergeCell ref="B117:C117"/>
    <mergeCell ref="B118:C118"/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79" fitToHeight="2" orientation="portrait" r:id="rId1"/>
  <headerFooter alignWithMargins="0">
    <oddHeader>&amp;C&amp;"Times New Roman CE,Félkövér"&amp;12
&amp;R&amp;"Times New Roman CE,Félkövér dőlt"&amp;11 1. melléklet az 2/2017.(III.01.) önkormányzati rendelethez</oddHeader>
  </headerFooter>
  <rowBreaks count="2" manualBreakCount="2">
    <brk id="45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6"/>
  <sheetViews>
    <sheetView view="pageLayout" topLeftCell="C1" zoomScaleNormal="100" workbookViewId="0">
      <selection activeCell="Q13" sqref="Q13"/>
    </sheetView>
  </sheetViews>
  <sheetFormatPr defaultRowHeight="15.75" x14ac:dyDescent="0.25"/>
  <cols>
    <col min="1" max="1" width="5.5" style="465" customWidth="1"/>
    <col min="2" max="2" width="28.83203125" style="464" customWidth="1"/>
    <col min="3" max="14" width="11.33203125" style="464" customWidth="1"/>
    <col min="15" max="15" width="11.33203125" style="465" customWidth="1"/>
    <col min="16" max="256" width="9.33203125" style="464"/>
    <col min="257" max="257" width="5.5" style="464" customWidth="1"/>
    <col min="258" max="258" width="28.83203125" style="464" customWidth="1"/>
    <col min="259" max="271" width="11.33203125" style="464" customWidth="1"/>
    <col min="272" max="512" width="9.33203125" style="464"/>
    <col min="513" max="513" width="5.5" style="464" customWidth="1"/>
    <col min="514" max="514" width="28.83203125" style="464" customWidth="1"/>
    <col min="515" max="527" width="11.33203125" style="464" customWidth="1"/>
    <col min="528" max="768" width="9.33203125" style="464"/>
    <col min="769" max="769" width="5.5" style="464" customWidth="1"/>
    <col min="770" max="770" width="28.83203125" style="464" customWidth="1"/>
    <col min="771" max="783" width="11.33203125" style="464" customWidth="1"/>
    <col min="784" max="1024" width="9.33203125" style="464"/>
    <col min="1025" max="1025" width="5.5" style="464" customWidth="1"/>
    <col min="1026" max="1026" width="28.83203125" style="464" customWidth="1"/>
    <col min="1027" max="1039" width="11.33203125" style="464" customWidth="1"/>
    <col min="1040" max="1280" width="9.33203125" style="464"/>
    <col min="1281" max="1281" width="5.5" style="464" customWidth="1"/>
    <col min="1282" max="1282" width="28.83203125" style="464" customWidth="1"/>
    <col min="1283" max="1295" width="11.33203125" style="464" customWidth="1"/>
    <col min="1296" max="1536" width="9.33203125" style="464"/>
    <col min="1537" max="1537" width="5.5" style="464" customWidth="1"/>
    <col min="1538" max="1538" width="28.83203125" style="464" customWidth="1"/>
    <col min="1539" max="1551" width="11.33203125" style="464" customWidth="1"/>
    <col min="1552" max="1792" width="9.33203125" style="464"/>
    <col min="1793" max="1793" width="5.5" style="464" customWidth="1"/>
    <col min="1794" max="1794" width="28.83203125" style="464" customWidth="1"/>
    <col min="1795" max="1807" width="11.33203125" style="464" customWidth="1"/>
    <col min="1808" max="2048" width="9.33203125" style="464"/>
    <col min="2049" max="2049" width="5.5" style="464" customWidth="1"/>
    <col min="2050" max="2050" width="28.83203125" style="464" customWidth="1"/>
    <col min="2051" max="2063" width="11.33203125" style="464" customWidth="1"/>
    <col min="2064" max="2304" width="9.33203125" style="464"/>
    <col min="2305" max="2305" width="5.5" style="464" customWidth="1"/>
    <col min="2306" max="2306" width="28.83203125" style="464" customWidth="1"/>
    <col min="2307" max="2319" width="11.33203125" style="464" customWidth="1"/>
    <col min="2320" max="2560" width="9.33203125" style="464"/>
    <col min="2561" max="2561" width="5.5" style="464" customWidth="1"/>
    <col min="2562" max="2562" width="28.83203125" style="464" customWidth="1"/>
    <col min="2563" max="2575" width="11.33203125" style="464" customWidth="1"/>
    <col min="2576" max="2816" width="9.33203125" style="464"/>
    <col min="2817" max="2817" width="5.5" style="464" customWidth="1"/>
    <col min="2818" max="2818" width="28.83203125" style="464" customWidth="1"/>
    <col min="2819" max="2831" width="11.33203125" style="464" customWidth="1"/>
    <col min="2832" max="3072" width="9.33203125" style="464"/>
    <col min="3073" max="3073" width="5.5" style="464" customWidth="1"/>
    <col min="3074" max="3074" width="28.83203125" style="464" customWidth="1"/>
    <col min="3075" max="3087" width="11.33203125" style="464" customWidth="1"/>
    <col min="3088" max="3328" width="9.33203125" style="464"/>
    <col min="3329" max="3329" width="5.5" style="464" customWidth="1"/>
    <col min="3330" max="3330" width="28.83203125" style="464" customWidth="1"/>
    <col min="3331" max="3343" width="11.33203125" style="464" customWidth="1"/>
    <col min="3344" max="3584" width="9.33203125" style="464"/>
    <col min="3585" max="3585" width="5.5" style="464" customWidth="1"/>
    <col min="3586" max="3586" width="28.83203125" style="464" customWidth="1"/>
    <col min="3587" max="3599" width="11.33203125" style="464" customWidth="1"/>
    <col min="3600" max="3840" width="9.33203125" style="464"/>
    <col min="3841" max="3841" width="5.5" style="464" customWidth="1"/>
    <col min="3842" max="3842" width="28.83203125" style="464" customWidth="1"/>
    <col min="3843" max="3855" width="11.33203125" style="464" customWidth="1"/>
    <col min="3856" max="4096" width="9.33203125" style="464"/>
    <col min="4097" max="4097" width="5.5" style="464" customWidth="1"/>
    <col min="4098" max="4098" width="28.83203125" style="464" customWidth="1"/>
    <col min="4099" max="4111" width="11.33203125" style="464" customWidth="1"/>
    <col min="4112" max="4352" width="9.33203125" style="464"/>
    <col min="4353" max="4353" width="5.5" style="464" customWidth="1"/>
    <col min="4354" max="4354" width="28.83203125" style="464" customWidth="1"/>
    <col min="4355" max="4367" width="11.33203125" style="464" customWidth="1"/>
    <col min="4368" max="4608" width="9.33203125" style="464"/>
    <col min="4609" max="4609" width="5.5" style="464" customWidth="1"/>
    <col min="4610" max="4610" width="28.83203125" style="464" customWidth="1"/>
    <col min="4611" max="4623" width="11.33203125" style="464" customWidth="1"/>
    <col min="4624" max="4864" width="9.33203125" style="464"/>
    <col min="4865" max="4865" width="5.5" style="464" customWidth="1"/>
    <col min="4866" max="4866" width="28.83203125" style="464" customWidth="1"/>
    <col min="4867" max="4879" width="11.33203125" style="464" customWidth="1"/>
    <col min="4880" max="5120" width="9.33203125" style="464"/>
    <col min="5121" max="5121" width="5.5" style="464" customWidth="1"/>
    <col min="5122" max="5122" width="28.83203125" style="464" customWidth="1"/>
    <col min="5123" max="5135" width="11.33203125" style="464" customWidth="1"/>
    <col min="5136" max="5376" width="9.33203125" style="464"/>
    <col min="5377" max="5377" width="5.5" style="464" customWidth="1"/>
    <col min="5378" max="5378" width="28.83203125" style="464" customWidth="1"/>
    <col min="5379" max="5391" width="11.33203125" style="464" customWidth="1"/>
    <col min="5392" max="5632" width="9.33203125" style="464"/>
    <col min="5633" max="5633" width="5.5" style="464" customWidth="1"/>
    <col min="5634" max="5634" width="28.83203125" style="464" customWidth="1"/>
    <col min="5635" max="5647" width="11.33203125" style="464" customWidth="1"/>
    <col min="5648" max="5888" width="9.33203125" style="464"/>
    <col min="5889" max="5889" width="5.5" style="464" customWidth="1"/>
    <col min="5890" max="5890" width="28.83203125" style="464" customWidth="1"/>
    <col min="5891" max="5903" width="11.33203125" style="464" customWidth="1"/>
    <col min="5904" max="6144" width="9.33203125" style="464"/>
    <col min="6145" max="6145" width="5.5" style="464" customWidth="1"/>
    <col min="6146" max="6146" width="28.83203125" style="464" customWidth="1"/>
    <col min="6147" max="6159" width="11.33203125" style="464" customWidth="1"/>
    <col min="6160" max="6400" width="9.33203125" style="464"/>
    <col min="6401" max="6401" width="5.5" style="464" customWidth="1"/>
    <col min="6402" max="6402" width="28.83203125" style="464" customWidth="1"/>
    <col min="6403" max="6415" width="11.33203125" style="464" customWidth="1"/>
    <col min="6416" max="6656" width="9.33203125" style="464"/>
    <col min="6657" max="6657" width="5.5" style="464" customWidth="1"/>
    <col min="6658" max="6658" width="28.83203125" style="464" customWidth="1"/>
    <col min="6659" max="6671" width="11.33203125" style="464" customWidth="1"/>
    <col min="6672" max="6912" width="9.33203125" style="464"/>
    <col min="6913" max="6913" width="5.5" style="464" customWidth="1"/>
    <col min="6914" max="6914" width="28.83203125" style="464" customWidth="1"/>
    <col min="6915" max="6927" width="11.33203125" style="464" customWidth="1"/>
    <col min="6928" max="7168" width="9.33203125" style="464"/>
    <col min="7169" max="7169" width="5.5" style="464" customWidth="1"/>
    <col min="7170" max="7170" width="28.83203125" style="464" customWidth="1"/>
    <col min="7171" max="7183" width="11.33203125" style="464" customWidth="1"/>
    <col min="7184" max="7424" width="9.33203125" style="464"/>
    <col min="7425" max="7425" width="5.5" style="464" customWidth="1"/>
    <col min="7426" max="7426" width="28.83203125" style="464" customWidth="1"/>
    <col min="7427" max="7439" width="11.33203125" style="464" customWidth="1"/>
    <col min="7440" max="7680" width="9.33203125" style="464"/>
    <col min="7681" max="7681" width="5.5" style="464" customWidth="1"/>
    <col min="7682" max="7682" width="28.83203125" style="464" customWidth="1"/>
    <col min="7683" max="7695" width="11.33203125" style="464" customWidth="1"/>
    <col min="7696" max="7936" width="9.33203125" style="464"/>
    <col min="7937" max="7937" width="5.5" style="464" customWidth="1"/>
    <col min="7938" max="7938" width="28.83203125" style="464" customWidth="1"/>
    <col min="7939" max="7951" width="11.33203125" style="464" customWidth="1"/>
    <col min="7952" max="8192" width="9.33203125" style="464"/>
    <col min="8193" max="8193" width="5.5" style="464" customWidth="1"/>
    <col min="8194" max="8194" width="28.83203125" style="464" customWidth="1"/>
    <col min="8195" max="8207" width="11.33203125" style="464" customWidth="1"/>
    <col min="8208" max="8448" width="9.33203125" style="464"/>
    <col min="8449" max="8449" width="5.5" style="464" customWidth="1"/>
    <col min="8450" max="8450" width="28.83203125" style="464" customWidth="1"/>
    <col min="8451" max="8463" width="11.33203125" style="464" customWidth="1"/>
    <col min="8464" max="8704" width="9.33203125" style="464"/>
    <col min="8705" max="8705" width="5.5" style="464" customWidth="1"/>
    <col min="8706" max="8706" width="28.83203125" style="464" customWidth="1"/>
    <col min="8707" max="8719" width="11.33203125" style="464" customWidth="1"/>
    <col min="8720" max="8960" width="9.33203125" style="464"/>
    <col min="8961" max="8961" width="5.5" style="464" customWidth="1"/>
    <col min="8962" max="8962" width="28.83203125" style="464" customWidth="1"/>
    <col min="8963" max="8975" width="11.33203125" style="464" customWidth="1"/>
    <col min="8976" max="9216" width="9.33203125" style="464"/>
    <col min="9217" max="9217" width="5.5" style="464" customWidth="1"/>
    <col min="9218" max="9218" width="28.83203125" style="464" customWidth="1"/>
    <col min="9219" max="9231" width="11.33203125" style="464" customWidth="1"/>
    <col min="9232" max="9472" width="9.33203125" style="464"/>
    <col min="9473" max="9473" width="5.5" style="464" customWidth="1"/>
    <col min="9474" max="9474" width="28.83203125" style="464" customWidth="1"/>
    <col min="9475" max="9487" width="11.33203125" style="464" customWidth="1"/>
    <col min="9488" max="9728" width="9.33203125" style="464"/>
    <col min="9729" max="9729" width="5.5" style="464" customWidth="1"/>
    <col min="9730" max="9730" width="28.83203125" style="464" customWidth="1"/>
    <col min="9731" max="9743" width="11.33203125" style="464" customWidth="1"/>
    <col min="9744" max="9984" width="9.33203125" style="464"/>
    <col min="9985" max="9985" width="5.5" style="464" customWidth="1"/>
    <col min="9986" max="9986" width="28.83203125" style="464" customWidth="1"/>
    <col min="9987" max="9999" width="11.33203125" style="464" customWidth="1"/>
    <col min="10000" max="10240" width="9.33203125" style="464"/>
    <col min="10241" max="10241" width="5.5" style="464" customWidth="1"/>
    <col min="10242" max="10242" width="28.83203125" style="464" customWidth="1"/>
    <col min="10243" max="10255" width="11.33203125" style="464" customWidth="1"/>
    <col min="10256" max="10496" width="9.33203125" style="464"/>
    <col min="10497" max="10497" width="5.5" style="464" customWidth="1"/>
    <col min="10498" max="10498" width="28.83203125" style="464" customWidth="1"/>
    <col min="10499" max="10511" width="11.33203125" style="464" customWidth="1"/>
    <col min="10512" max="10752" width="9.33203125" style="464"/>
    <col min="10753" max="10753" width="5.5" style="464" customWidth="1"/>
    <col min="10754" max="10754" width="28.83203125" style="464" customWidth="1"/>
    <col min="10755" max="10767" width="11.33203125" style="464" customWidth="1"/>
    <col min="10768" max="11008" width="9.33203125" style="464"/>
    <col min="11009" max="11009" width="5.5" style="464" customWidth="1"/>
    <col min="11010" max="11010" width="28.83203125" style="464" customWidth="1"/>
    <col min="11011" max="11023" width="11.33203125" style="464" customWidth="1"/>
    <col min="11024" max="11264" width="9.33203125" style="464"/>
    <col min="11265" max="11265" width="5.5" style="464" customWidth="1"/>
    <col min="11266" max="11266" width="28.83203125" style="464" customWidth="1"/>
    <col min="11267" max="11279" width="11.33203125" style="464" customWidth="1"/>
    <col min="11280" max="11520" width="9.33203125" style="464"/>
    <col min="11521" max="11521" width="5.5" style="464" customWidth="1"/>
    <col min="11522" max="11522" width="28.83203125" style="464" customWidth="1"/>
    <col min="11523" max="11535" width="11.33203125" style="464" customWidth="1"/>
    <col min="11536" max="11776" width="9.33203125" style="464"/>
    <col min="11777" max="11777" width="5.5" style="464" customWidth="1"/>
    <col min="11778" max="11778" width="28.83203125" style="464" customWidth="1"/>
    <col min="11779" max="11791" width="11.33203125" style="464" customWidth="1"/>
    <col min="11792" max="12032" width="9.33203125" style="464"/>
    <col min="12033" max="12033" width="5.5" style="464" customWidth="1"/>
    <col min="12034" max="12034" width="28.83203125" style="464" customWidth="1"/>
    <col min="12035" max="12047" width="11.33203125" style="464" customWidth="1"/>
    <col min="12048" max="12288" width="9.33203125" style="464"/>
    <col min="12289" max="12289" width="5.5" style="464" customWidth="1"/>
    <col min="12290" max="12290" width="28.83203125" style="464" customWidth="1"/>
    <col min="12291" max="12303" width="11.33203125" style="464" customWidth="1"/>
    <col min="12304" max="12544" width="9.33203125" style="464"/>
    <col min="12545" max="12545" width="5.5" style="464" customWidth="1"/>
    <col min="12546" max="12546" width="28.83203125" style="464" customWidth="1"/>
    <col min="12547" max="12559" width="11.33203125" style="464" customWidth="1"/>
    <col min="12560" max="12800" width="9.33203125" style="464"/>
    <col min="12801" max="12801" width="5.5" style="464" customWidth="1"/>
    <col min="12802" max="12802" width="28.83203125" style="464" customWidth="1"/>
    <col min="12803" max="12815" width="11.33203125" style="464" customWidth="1"/>
    <col min="12816" max="13056" width="9.33203125" style="464"/>
    <col min="13057" max="13057" width="5.5" style="464" customWidth="1"/>
    <col min="13058" max="13058" width="28.83203125" style="464" customWidth="1"/>
    <col min="13059" max="13071" width="11.33203125" style="464" customWidth="1"/>
    <col min="13072" max="13312" width="9.33203125" style="464"/>
    <col min="13313" max="13313" width="5.5" style="464" customWidth="1"/>
    <col min="13314" max="13314" width="28.83203125" style="464" customWidth="1"/>
    <col min="13315" max="13327" width="11.33203125" style="464" customWidth="1"/>
    <col min="13328" max="13568" width="9.33203125" style="464"/>
    <col min="13569" max="13569" width="5.5" style="464" customWidth="1"/>
    <col min="13570" max="13570" width="28.83203125" style="464" customWidth="1"/>
    <col min="13571" max="13583" width="11.33203125" style="464" customWidth="1"/>
    <col min="13584" max="13824" width="9.33203125" style="464"/>
    <col min="13825" max="13825" width="5.5" style="464" customWidth="1"/>
    <col min="13826" max="13826" width="28.83203125" style="464" customWidth="1"/>
    <col min="13827" max="13839" width="11.33203125" style="464" customWidth="1"/>
    <col min="13840" max="14080" width="9.33203125" style="464"/>
    <col min="14081" max="14081" width="5.5" style="464" customWidth="1"/>
    <col min="14082" max="14082" width="28.83203125" style="464" customWidth="1"/>
    <col min="14083" max="14095" width="11.33203125" style="464" customWidth="1"/>
    <col min="14096" max="14336" width="9.33203125" style="464"/>
    <col min="14337" max="14337" width="5.5" style="464" customWidth="1"/>
    <col min="14338" max="14338" width="28.83203125" style="464" customWidth="1"/>
    <col min="14339" max="14351" width="11.33203125" style="464" customWidth="1"/>
    <col min="14352" max="14592" width="9.33203125" style="464"/>
    <col min="14593" max="14593" width="5.5" style="464" customWidth="1"/>
    <col min="14594" max="14594" width="28.83203125" style="464" customWidth="1"/>
    <col min="14595" max="14607" width="11.33203125" style="464" customWidth="1"/>
    <col min="14608" max="14848" width="9.33203125" style="464"/>
    <col min="14849" max="14849" width="5.5" style="464" customWidth="1"/>
    <col min="14850" max="14850" width="28.83203125" style="464" customWidth="1"/>
    <col min="14851" max="14863" width="11.33203125" style="464" customWidth="1"/>
    <col min="14864" max="15104" width="9.33203125" style="464"/>
    <col min="15105" max="15105" width="5.5" style="464" customWidth="1"/>
    <col min="15106" max="15106" width="28.83203125" style="464" customWidth="1"/>
    <col min="15107" max="15119" width="11.33203125" style="464" customWidth="1"/>
    <col min="15120" max="15360" width="9.33203125" style="464"/>
    <col min="15361" max="15361" width="5.5" style="464" customWidth="1"/>
    <col min="15362" max="15362" width="28.83203125" style="464" customWidth="1"/>
    <col min="15363" max="15375" width="11.33203125" style="464" customWidth="1"/>
    <col min="15376" max="15616" width="9.33203125" style="464"/>
    <col min="15617" max="15617" width="5.5" style="464" customWidth="1"/>
    <col min="15618" max="15618" width="28.83203125" style="464" customWidth="1"/>
    <col min="15619" max="15631" width="11.33203125" style="464" customWidth="1"/>
    <col min="15632" max="15872" width="9.33203125" style="464"/>
    <col min="15873" max="15873" width="5.5" style="464" customWidth="1"/>
    <col min="15874" max="15874" width="28.83203125" style="464" customWidth="1"/>
    <col min="15875" max="15887" width="11.33203125" style="464" customWidth="1"/>
    <col min="15888" max="16128" width="9.33203125" style="464"/>
    <col min="16129" max="16129" width="5.5" style="464" customWidth="1"/>
    <col min="16130" max="16130" width="28.83203125" style="464" customWidth="1"/>
    <col min="16131" max="16143" width="11.33203125" style="464" customWidth="1"/>
    <col min="16144" max="16384" width="9.33203125" style="464"/>
  </cols>
  <sheetData>
    <row r="1" spans="1:15" ht="45.75" customHeight="1" x14ac:dyDescent="0.25">
      <c r="A1" s="1309" t="s">
        <v>573</v>
      </c>
      <c r="B1" s="1310"/>
      <c r="C1" s="1310"/>
      <c r="D1" s="1310"/>
      <c r="E1" s="1310"/>
      <c r="F1" s="1310"/>
      <c r="G1" s="1310"/>
      <c r="H1" s="1310"/>
      <c r="I1" s="1310"/>
      <c r="J1" s="1310"/>
      <c r="K1" s="1310"/>
      <c r="L1" s="1310"/>
      <c r="M1" s="1310"/>
      <c r="N1" s="1310"/>
      <c r="O1" s="1310"/>
    </row>
    <row r="2" spans="1:15" ht="12" customHeight="1" x14ac:dyDescent="0.25">
      <c r="N2" s="466"/>
      <c r="O2" s="467" t="s">
        <v>423</v>
      </c>
    </row>
    <row r="3" spans="1:15" s="465" customFormat="1" ht="31.5" customHeight="1" x14ac:dyDescent="0.25">
      <c r="A3" s="468" t="s">
        <v>407</v>
      </c>
      <c r="B3" s="469" t="s">
        <v>267</v>
      </c>
      <c r="C3" s="469" t="s">
        <v>534</v>
      </c>
      <c r="D3" s="469" t="s">
        <v>535</v>
      </c>
      <c r="E3" s="469" t="s">
        <v>536</v>
      </c>
      <c r="F3" s="469" t="s">
        <v>537</v>
      </c>
      <c r="G3" s="469" t="s">
        <v>538</v>
      </c>
      <c r="H3" s="469" t="s">
        <v>539</v>
      </c>
      <c r="I3" s="469" t="s">
        <v>540</v>
      </c>
      <c r="J3" s="469" t="s">
        <v>541</v>
      </c>
      <c r="K3" s="469" t="s">
        <v>542</v>
      </c>
      <c r="L3" s="469" t="s">
        <v>543</v>
      </c>
      <c r="M3" s="469" t="s">
        <v>544</v>
      </c>
      <c r="N3" s="469" t="s">
        <v>545</v>
      </c>
      <c r="O3" s="470" t="s">
        <v>546</v>
      </c>
    </row>
    <row r="4" spans="1:15" s="472" customFormat="1" ht="21" customHeight="1" x14ac:dyDescent="0.2">
      <c r="A4" s="471" t="s">
        <v>10</v>
      </c>
      <c r="B4" s="1311" t="s">
        <v>265</v>
      </c>
      <c r="C4" s="1311"/>
      <c r="D4" s="1311"/>
      <c r="E4" s="1311"/>
      <c r="F4" s="1311"/>
      <c r="G4" s="1311"/>
      <c r="H4" s="1311"/>
      <c r="I4" s="1311"/>
      <c r="J4" s="1311"/>
      <c r="K4" s="1311"/>
      <c r="L4" s="1311"/>
      <c r="M4" s="1311"/>
      <c r="N4" s="1311"/>
      <c r="O4" s="1312"/>
    </row>
    <row r="5" spans="1:15" s="477" customFormat="1" ht="21" customHeight="1" x14ac:dyDescent="0.2">
      <c r="A5" s="473" t="s">
        <v>13</v>
      </c>
      <c r="B5" s="474" t="s">
        <v>547</v>
      </c>
      <c r="C5" s="475">
        <v>81795</v>
      </c>
      <c r="D5" s="475">
        <v>137620</v>
      </c>
      <c r="E5" s="475">
        <v>81795</v>
      </c>
      <c r="F5" s="475">
        <v>71293</v>
      </c>
      <c r="G5" s="475">
        <v>71293</v>
      </c>
      <c r="H5" s="475">
        <v>71293</v>
      </c>
      <c r="I5" s="475">
        <v>71293</v>
      </c>
      <c r="J5" s="475">
        <v>71293</v>
      </c>
      <c r="K5" s="475">
        <v>71293</v>
      </c>
      <c r="L5" s="475">
        <v>71291</v>
      </c>
      <c r="M5" s="475">
        <v>71290</v>
      </c>
      <c r="N5" s="475">
        <v>86342</v>
      </c>
      <c r="O5" s="476">
        <f t="shared" ref="O5:O12" si="0">SUM(C5:N5)</f>
        <v>957891</v>
      </c>
    </row>
    <row r="6" spans="1:15" s="477" customFormat="1" ht="21" customHeight="1" x14ac:dyDescent="0.2">
      <c r="A6" s="478" t="s">
        <v>16</v>
      </c>
      <c r="B6" s="479" t="s">
        <v>548</v>
      </c>
      <c r="C6" s="480"/>
      <c r="D6" s="480"/>
      <c r="E6" s="480"/>
      <c r="F6" s="480">
        <v>50000</v>
      </c>
      <c r="G6" s="480"/>
      <c r="H6" s="480"/>
      <c r="I6" s="480"/>
      <c r="J6" s="480"/>
      <c r="K6" s="480"/>
      <c r="L6" s="480"/>
      <c r="M6" s="480"/>
      <c r="N6" s="480"/>
      <c r="O6" s="481">
        <f t="shared" si="0"/>
        <v>50000</v>
      </c>
    </row>
    <row r="7" spans="1:15" s="477" customFormat="1" ht="21" customHeight="1" x14ac:dyDescent="0.2">
      <c r="A7" s="478" t="s">
        <v>19</v>
      </c>
      <c r="B7" s="482" t="s">
        <v>461</v>
      </c>
      <c r="C7" s="480">
        <v>15386</v>
      </c>
      <c r="D7" s="480">
        <v>15386</v>
      </c>
      <c r="E7" s="480">
        <v>292387</v>
      </c>
      <c r="F7" s="480">
        <v>15387</v>
      </c>
      <c r="G7" s="480">
        <v>149380</v>
      </c>
      <c r="H7" s="480">
        <v>16387</v>
      </c>
      <c r="I7" s="480">
        <v>15387</v>
      </c>
      <c r="J7" s="480">
        <v>16091</v>
      </c>
      <c r="K7" s="480">
        <v>292387</v>
      </c>
      <c r="L7" s="480">
        <v>16387</v>
      </c>
      <c r="M7" s="480">
        <v>15386</v>
      </c>
      <c r="N7" s="480">
        <v>75686</v>
      </c>
      <c r="O7" s="481">
        <f t="shared" si="0"/>
        <v>935637</v>
      </c>
    </row>
    <row r="8" spans="1:15" s="477" customFormat="1" ht="21" customHeight="1" x14ac:dyDescent="0.2">
      <c r="A8" s="478" t="s">
        <v>22</v>
      </c>
      <c r="B8" s="482" t="s">
        <v>462</v>
      </c>
      <c r="C8" s="480">
        <v>180</v>
      </c>
      <c r="D8" s="480">
        <v>180</v>
      </c>
      <c r="E8" s="480">
        <v>180</v>
      </c>
      <c r="F8" s="480">
        <v>180</v>
      </c>
      <c r="G8" s="480">
        <v>180</v>
      </c>
      <c r="H8" s="480">
        <v>180</v>
      </c>
      <c r="I8" s="480">
        <v>180</v>
      </c>
      <c r="J8" s="480">
        <v>180</v>
      </c>
      <c r="K8" s="480">
        <v>180</v>
      </c>
      <c r="L8" s="480">
        <v>180</v>
      </c>
      <c r="M8" s="480">
        <v>180</v>
      </c>
      <c r="N8" s="480">
        <v>180</v>
      </c>
      <c r="O8" s="481">
        <f t="shared" si="0"/>
        <v>2160</v>
      </c>
    </row>
    <row r="9" spans="1:15" s="477" customFormat="1" ht="21" customHeight="1" x14ac:dyDescent="0.2">
      <c r="A9" s="478" t="s">
        <v>25</v>
      </c>
      <c r="B9" s="482" t="s">
        <v>549</v>
      </c>
      <c r="C9" s="480"/>
      <c r="D9" s="480"/>
      <c r="E9" s="480"/>
      <c r="F9" s="480"/>
      <c r="G9" s="480"/>
      <c r="H9" s="480"/>
      <c r="I9" s="480"/>
      <c r="J9" s="480"/>
      <c r="K9" s="480"/>
      <c r="L9" s="480"/>
      <c r="M9" s="480"/>
      <c r="N9" s="480"/>
      <c r="O9" s="481">
        <f t="shared" si="0"/>
        <v>0</v>
      </c>
    </row>
    <row r="10" spans="1:15" s="477" customFormat="1" ht="21" customHeight="1" x14ac:dyDescent="0.2">
      <c r="A10" s="478" t="s">
        <v>28</v>
      </c>
      <c r="B10" s="482" t="s">
        <v>550</v>
      </c>
      <c r="C10" s="480"/>
      <c r="D10" s="480"/>
      <c r="E10" s="480"/>
      <c r="F10" s="480"/>
      <c r="G10" s="480"/>
      <c r="H10" s="480"/>
      <c r="I10" s="480"/>
      <c r="J10" s="480"/>
      <c r="K10" s="480"/>
      <c r="L10" s="480"/>
      <c r="M10" s="480"/>
      <c r="N10" s="480"/>
      <c r="O10" s="481">
        <f t="shared" si="0"/>
        <v>0</v>
      </c>
    </row>
    <row r="11" spans="1:15" s="477" customFormat="1" ht="21" customHeight="1" x14ac:dyDescent="0.2">
      <c r="A11" s="483" t="s">
        <v>31</v>
      </c>
      <c r="B11" s="484" t="s">
        <v>551</v>
      </c>
      <c r="C11" s="485">
        <v>88180</v>
      </c>
      <c r="D11" s="485">
        <v>25495</v>
      </c>
      <c r="E11" s="485">
        <v>19620</v>
      </c>
      <c r="F11" s="485">
        <v>7875</v>
      </c>
      <c r="G11" s="485">
        <v>57874</v>
      </c>
      <c r="H11" s="485">
        <v>15750</v>
      </c>
      <c r="I11" s="485">
        <v>7875</v>
      </c>
      <c r="J11" s="485">
        <v>24826</v>
      </c>
      <c r="K11" s="485">
        <v>33375</v>
      </c>
      <c r="L11" s="485">
        <v>7875</v>
      </c>
      <c r="M11" s="485">
        <v>7875</v>
      </c>
      <c r="N11" s="485">
        <v>7875</v>
      </c>
      <c r="O11" s="486">
        <f t="shared" si="0"/>
        <v>304495</v>
      </c>
    </row>
    <row r="12" spans="1:15" s="472" customFormat="1" ht="21" customHeight="1" x14ac:dyDescent="0.2">
      <c r="A12" s="487" t="s">
        <v>34</v>
      </c>
      <c r="B12" s="488" t="s">
        <v>552</v>
      </c>
      <c r="C12" s="489">
        <f t="shared" ref="C12:N12" si="1">SUM(C5:C11)</f>
        <v>185541</v>
      </c>
      <c r="D12" s="489">
        <f t="shared" si="1"/>
        <v>178681</v>
      </c>
      <c r="E12" s="489">
        <f t="shared" si="1"/>
        <v>393982</v>
      </c>
      <c r="F12" s="489">
        <f t="shared" si="1"/>
        <v>144735</v>
      </c>
      <c r="G12" s="489">
        <f t="shared" si="1"/>
        <v>278727</v>
      </c>
      <c r="H12" s="489">
        <f t="shared" si="1"/>
        <v>103610</v>
      </c>
      <c r="I12" s="489">
        <f t="shared" si="1"/>
        <v>94735</v>
      </c>
      <c r="J12" s="489">
        <f t="shared" si="1"/>
        <v>112390</v>
      </c>
      <c r="K12" s="489">
        <f t="shared" si="1"/>
        <v>397235</v>
      </c>
      <c r="L12" s="489">
        <f t="shared" si="1"/>
        <v>95733</v>
      </c>
      <c r="M12" s="489">
        <f t="shared" si="1"/>
        <v>94731</v>
      </c>
      <c r="N12" s="489">
        <f t="shared" si="1"/>
        <v>170083</v>
      </c>
      <c r="O12" s="490">
        <f t="shared" si="0"/>
        <v>2250183</v>
      </c>
    </row>
    <row r="13" spans="1:15" s="472" customFormat="1" ht="21" customHeight="1" x14ac:dyDescent="0.2">
      <c r="A13" s="471" t="s">
        <v>37</v>
      </c>
      <c r="B13" s="1311" t="s">
        <v>266</v>
      </c>
      <c r="C13" s="1311"/>
      <c r="D13" s="1311"/>
      <c r="E13" s="1311"/>
      <c r="F13" s="1311"/>
      <c r="G13" s="1311"/>
      <c r="H13" s="1311"/>
      <c r="I13" s="1311"/>
      <c r="J13" s="1311"/>
      <c r="K13" s="1311"/>
      <c r="L13" s="1311"/>
      <c r="M13" s="1311"/>
      <c r="N13" s="1311"/>
      <c r="O13" s="1312"/>
    </row>
    <row r="14" spans="1:15" s="477" customFormat="1" ht="21" customHeight="1" x14ac:dyDescent="0.2">
      <c r="A14" s="473" t="s">
        <v>39</v>
      </c>
      <c r="B14" s="474" t="s">
        <v>469</v>
      </c>
      <c r="C14" s="475">
        <v>38284</v>
      </c>
      <c r="D14" s="475">
        <v>38284</v>
      </c>
      <c r="E14" s="475">
        <v>38730</v>
      </c>
      <c r="F14" s="475">
        <v>21946</v>
      </c>
      <c r="G14" s="475">
        <v>22946</v>
      </c>
      <c r="H14" s="475">
        <v>21946</v>
      </c>
      <c r="I14" s="475">
        <v>21946</v>
      </c>
      <c r="J14" s="475">
        <v>25946</v>
      </c>
      <c r="K14" s="475">
        <v>21946</v>
      </c>
      <c r="L14" s="475">
        <v>26946</v>
      </c>
      <c r="M14" s="475">
        <v>21946</v>
      </c>
      <c r="N14" s="475">
        <v>22946</v>
      </c>
      <c r="O14" s="476">
        <f t="shared" ref="O14:O23" si="2">SUM(C14:N14)</f>
        <v>323812</v>
      </c>
    </row>
    <row r="15" spans="1:15" s="477" customFormat="1" ht="24" customHeight="1" x14ac:dyDescent="0.2">
      <c r="A15" s="478" t="s">
        <v>41</v>
      </c>
      <c r="B15" s="479" t="s">
        <v>206</v>
      </c>
      <c r="C15" s="480">
        <v>9273</v>
      </c>
      <c r="D15" s="480">
        <v>9273</v>
      </c>
      <c r="E15" s="480">
        <v>9273</v>
      </c>
      <c r="F15" s="480">
        <v>5066</v>
      </c>
      <c r="G15" s="480">
        <v>5066</v>
      </c>
      <c r="H15" s="480">
        <v>5066</v>
      </c>
      <c r="I15" s="480">
        <v>5066</v>
      </c>
      <c r="J15" s="480">
        <v>5066</v>
      </c>
      <c r="K15" s="480">
        <v>5066</v>
      </c>
      <c r="L15" s="480">
        <v>5066</v>
      </c>
      <c r="M15" s="480">
        <v>5067</v>
      </c>
      <c r="N15" s="480">
        <v>5070</v>
      </c>
      <c r="O15" s="481">
        <f t="shared" si="2"/>
        <v>73418</v>
      </c>
    </row>
    <row r="16" spans="1:15" s="477" customFormat="1" ht="21" customHeight="1" x14ac:dyDescent="0.2">
      <c r="A16" s="478" t="s">
        <v>43</v>
      </c>
      <c r="B16" s="482" t="s">
        <v>208</v>
      </c>
      <c r="C16" s="480">
        <v>47912</v>
      </c>
      <c r="D16" s="480">
        <v>47911</v>
      </c>
      <c r="E16" s="480">
        <v>47912</v>
      </c>
      <c r="F16" s="480">
        <v>47912</v>
      </c>
      <c r="G16" s="480">
        <v>47911</v>
      </c>
      <c r="H16" s="480">
        <v>47912</v>
      </c>
      <c r="I16" s="480">
        <v>47912</v>
      </c>
      <c r="J16" s="480">
        <v>47911</v>
      </c>
      <c r="K16" s="480">
        <v>47912</v>
      </c>
      <c r="L16" s="480">
        <v>47911</v>
      </c>
      <c r="M16" s="480">
        <v>47912</v>
      </c>
      <c r="N16" s="480">
        <v>47912</v>
      </c>
      <c r="O16" s="481">
        <f t="shared" si="2"/>
        <v>574940</v>
      </c>
    </row>
    <row r="17" spans="1:15" s="477" customFormat="1" ht="21" customHeight="1" x14ac:dyDescent="0.2">
      <c r="A17" s="478" t="s">
        <v>45</v>
      </c>
      <c r="B17" s="482" t="s">
        <v>210</v>
      </c>
      <c r="C17" s="480">
        <v>5570</v>
      </c>
      <c r="D17" s="480">
        <v>5570</v>
      </c>
      <c r="E17" s="480">
        <v>5568</v>
      </c>
      <c r="F17" s="480">
        <v>5568</v>
      </c>
      <c r="G17" s="480">
        <v>5568</v>
      </c>
      <c r="H17" s="480">
        <v>5568</v>
      </c>
      <c r="I17" s="480">
        <v>5568</v>
      </c>
      <c r="J17" s="480">
        <v>5568</v>
      </c>
      <c r="K17" s="480">
        <v>5568</v>
      </c>
      <c r="L17" s="480">
        <v>5568</v>
      </c>
      <c r="M17" s="480">
        <v>5568</v>
      </c>
      <c r="N17" s="480">
        <v>5568</v>
      </c>
      <c r="O17" s="481">
        <f t="shared" si="2"/>
        <v>66820</v>
      </c>
    </row>
    <row r="18" spans="1:15" s="477" customFormat="1" ht="21" customHeight="1" x14ac:dyDescent="0.2">
      <c r="A18" s="478" t="s">
        <v>47</v>
      </c>
      <c r="B18" s="482" t="s">
        <v>212</v>
      </c>
      <c r="C18" s="480">
        <v>91050</v>
      </c>
      <c r="D18" s="480">
        <v>79498</v>
      </c>
      <c r="E18" s="480">
        <v>79497</v>
      </c>
      <c r="F18" s="480">
        <v>79497</v>
      </c>
      <c r="G18" s="480">
        <v>79497</v>
      </c>
      <c r="H18" s="480">
        <v>79497</v>
      </c>
      <c r="I18" s="480">
        <v>79497</v>
      </c>
      <c r="J18" s="480">
        <v>79497</v>
      </c>
      <c r="K18" s="480">
        <v>79497</v>
      </c>
      <c r="L18" s="480">
        <v>79496</v>
      </c>
      <c r="M18" s="480">
        <v>79496</v>
      </c>
      <c r="N18" s="480">
        <v>79496</v>
      </c>
      <c r="O18" s="481">
        <f t="shared" si="2"/>
        <v>965515</v>
      </c>
    </row>
    <row r="19" spans="1:15" s="477" customFormat="1" ht="21" customHeight="1" x14ac:dyDescent="0.2">
      <c r="A19" s="478" t="s">
        <v>49</v>
      </c>
      <c r="B19" s="482" t="s">
        <v>231</v>
      </c>
      <c r="C19" s="480">
        <v>32320</v>
      </c>
      <c r="D19" s="480">
        <v>37</v>
      </c>
      <c r="E19" s="480">
        <v>13120</v>
      </c>
      <c r="F19" s="480">
        <v>1981</v>
      </c>
      <c r="G19" s="480">
        <v>3000</v>
      </c>
      <c r="H19" s="480">
        <v>5000</v>
      </c>
      <c r="I19" s="480">
        <v>2046</v>
      </c>
      <c r="J19" s="480"/>
      <c r="K19" s="480"/>
      <c r="L19" s="480">
        <v>5000</v>
      </c>
      <c r="M19" s="480"/>
      <c r="N19" s="480"/>
      <c r="O19" s="481">
        <f t="shared" si="2"/>
        <v>62504</v>
      </c>
    </row>
    <row r="20" spans="1:15" s="477" customFormat="1" ht="21" customHeight="1" x14ac:dyDescent="0.2">
      <c r="A20" s="478" t="s">
        <v>51</v>
      </c>
      <c r="B20" s="479" t="s">
        <v>233</v>
      </c>
      <c r="C20" s="480"/>
      <c r="D20" s="480"/>
      <c r="E20" s="480">
        <v>1800</v>
      </c>
      <c r="F20" s="480"/>
      <c r="G20" s="480">
        <v>7390</v>
      </c>
      <c r="H20" s="480">
        <v>7390</v>
      </c>
      <c r="I20" s="480">
        <v>7390</v>
      </c>
      <c r="J20" s="480">
        <v>16951</v>
      </c>
      <c r="K20" s="480">
        <v>50000</v>
      </c>
      <c r="L20" s="480">
        <v>7390</v>
      </c>
      <c r="M20" s="480"/>
      <c r="N20" s="480">
        <v>25500</v>
      </c>
      <c r="O20" s="481">
        <f t="shared" si="2"/>
        <v>123811</v>
      </c>
    </row>
    <row r="21" spans="1:15" s="477" customFormat="1" ht="21" customHeight="1" x14ac:dyDescent="0.2">
      <c r="A21" s="478" t="s">
        <v>54</v>
      </c>
      <c r="B21" s="482" t="s">
        <v>235</v>
      </c>
      <c r="C21" s="480">
        <v>416</v>
      </c>
      <c r="D21" s="480">
        <v>416</v>
      </c>
      <c r="E21" s="480">
        <v>416</v>
      </c>
      <c r="F21" s="480">
        <v>420</v>
      </c>
      <c r="G21" s="480">
        <v>416</v>
      </c>
      <c r="H21" s="480">
        <v>416</v>
      </c>
      <c r="I21" s="480">
        <v>416</v>
      </c>
      <c r="J21" s="480">
        <v>420</v>
      </c>
      <c r="K21" s="480">
        <v>416</v>
      </c>
      <c r="L21" s="480">
        <v>416</v>
      </c>
      <c r="M21" s="480">
        <v>416</v>
      </c>
      <c r="N21" s="480">
        <v>416</v>
      </c>
      <c r="O21" s="481">
        <f t="shared" si="2"/>
        <v>5000</v>
      </c>
    </row>
    <row r="22" spans="1:15" s="477" customFormat="1" ht="21" customHeight="1" x14ac:dyDescent="0.2">
      <c r="A22" s="491" t="s">
        <v>64</v>
      </c>
      <c r="B22" s="492" t="s">
        <v>472</v>
      </c>
      <c r="C22" s="493">
        <v>30365</v>
      </c>
      <c r="D22" s="493"/>
      <c r="E22" s="493">
        <v>6000</v>
      </c>
      <c r="F22" s="493"/>
      <c r="G22" s="493"/>
      <c r="H22" s="493">
        <v>5999</v>
      </c>
      <c r="I22" s="493"/>
      <c r="J22" s="493"/>
      <c r="K22" s="493">
        <v>6000</v>
      </c>
      <c r="L22" s="493"/>
      <c r="M22" s="493"/>
      <c r="N22" s="493">
        <v>5999</v>
      </c>
      <c r="O22" s="494">
        <f t="shared" si="2"/>
        <v>54363</v>
      </c>
    </row>
    <row r="23" spans="1:15" s="472" customFormat="1" ht="21" customHeight="1" x14ac:dyDescent="0.2">
      <c r="A23" s="495" t="s">
        <v>66</v>
      </c>
      <c r="B23" s="488" t="s">
        <v>448</v>
      </c>
      <c r="C23" s="489">
        <f t="shared" ref="C23:N23" si="3">SUM(C14:C22)</f>
        <v>255190</v>
      </c>
      <c r="D23" s="489">
        <f t="shared" si="3"/>
        <v>180989</v>
      </c>
      <c r="E23" s="489">
        <f t="shared" si="3"/>
        <v>202316</v>
      </c>
      <c r="F23" s="489">
        <f t="shared" si="3"/>
        <v>162390</v>
      </c>
      <c r="G23" s="489">
        <f t="shared" si="3"/>
        <v>171794</v>
      </c>
      <c r="H23" s="489">
        <f t="shared" si="3"/>
        <v>178794</v>
      </c>
      <c r="I23" s="489">
        <f t="shared" si="3"/>
        <v>169841</v>
      </c>
      <c r="J23" s="489">
        <f t="shared" si="3"/>
        <v>181359</v>
      </c>
      <c r="K23" s="489">
        <f t="shared" si="3"/>
        <v>216405</v>
      </c>
      <c r="L23" s="489">
        <f t="shared" si="3"/>
        <v>177793</v>
      </c>
      <c r="M23" s="489">
        <f t="shared" si="3"/>
        <v>160405</v>
      </c>
      <c r="N23" s="489">
        <f t="shared" si="3"/>
        <v>192907</v>
      </c>
      <c r="O23" s="490">
        <f t="shared" si="2"/>
        <v>2250183</v>
      </c>
    </row>
    <row r="24" spans="1:15" ht="21" customHeight="1" x14ac:dyDescent="0.25">
      <c r="A24" s="496" t="s">
        <v>68</v>
      </c>
      <c r="B24" s="497" t="s">
        <v>553</v>
      </c>
      <c r="C24" s="498">
        <f t="shared" ref="C24:O24" si="4">C12-C23</f>
        <v>-69649</v>
      </c>
      <c r="D24" s="498">
        <f t="shared" si="4"/>
        <v>-2308</v>
      </c>
      <c r="E24" s="498">
        <f t="shared" si="4"/>
        <v>191666</v>
      </c>
      <c r="F24" s="498">
        <f t="shared" si="4"/>
        <v>-17655</v>
      </c>
      <c r="G24" s="498">
        <f t="shared" si="4"/>
        <v>106933</v>
      </c>
      <c r="H24" s="498">
        <f t="shared" si="4"/>
        <v>-75184</v>
      </c>
      <c r="I24" s="498">
        <f t="shared" si="4"/>
        <v>-75106</v>
      </c>
      <c r="J24" s="498">
        <f t="shared" si="4"/>
        <v>-68969</v>
      </c>
      <c r="K24" s="498">
        <f t="shared" si="4"/>
        <v>180830</v>
      </c>
      <c r="L24" s="498">
        <f t="shared" si="4"/>
        <v>-82060</v>
      </c>
      <c r="M24" s="498">
        <f t="shared" si="4"/>
        <v>-65674</v>
      </c>
      <c r="N24" s="498">
        <f t="shared" si="4"/>
        <v>-22824</v>
      </c>
      <c r="O24" s="499">
        <f t="shared" si="4"/>
        <v>0</v>
      </c>
    </row>
    <row r="25" spans="1:15" x14ac:dyDescent="0.25">
      <c r="A25" s="500"/>
    </row>
    <row r="26" spans="1:15" x14ac:dyDescent="0.25">
      <c r="B26" s="501"/>
      <c r="C26" s="502"/>
      <c r="D26" s="502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2/2017.(III.01.) 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0"/>
  <sheetViews>
    <sheetView view="pageLayout" zoomScaleNormal="100" workbookViewId="0">
      <selection activeCell="B6" sqref="B6:B8"/>
    </sheetView>
  </sheetViews>
  <sheetFormatPr defaultRowHeight="12.75" x14ac:dyDescent="0.2"/>
  <cols>
    <col min="1" max="1" width="5.83203125" style="542" customWidth="1"/>
    <col min="2" max="2" width="15.33203125" style="388" customWidth="1"/>
    <col min="3" max="4" width="9.5" style="388" customWidth="1"/>
    <col min="5" max="5" width="22.1640625" style="388" customWidth="1"/>
    <col min="6" max="7" width="9.33203125" style="388"/>
    <col min="8" max="8" width="23.5" style="388" customWidth="1"/>
    <col min="9" max="9" width="23.6640625" style="388" customWidth="1"/>
    <col min="10" max="10" width="9.33203125" style="388"/>
    <col min="11" max="11" width="13.5" style="388" customWidth="1"/>
    <col min="12" max="256" width="9.33203125" style="388"/>
    <col min="257" max="257" width="5.83203125" style="388" customWidth="1"/>
    <col min="258" max="258" width="54.83203125" style="388" customWidth="1"/>
    <col min="259" max="260" width="17.6640625" style="388" customWidth="1"/>
    <col min="261" max="512" width="9.33203125" style="388"/>
    <col min="513" max="513" width="5.83203125" style="388" customWidth="1"/>
    <col min="514" max="514" width="54.83203125" style="388" customWidth="1"/>
    <col min="515" max="516" width="17.6640625" style="388" customWidth="1"/>
    <col min="517" max="768" width="9.33203125" style="388"/>
    <col min="769" max="769" width="5.83203125" style="388" customWidth="1"/>
    <col min="770" max="770" width="54.83203125" style="388" customWidth="1"/>
    <col min="771" max="772" width="17.6640625" style="388" customWidth="1"/>
    <col min="773" max="1024" width="9.33203125" style="388"/>
    <col min="1025" max="1025" width="5.83203125" style="388" customWidth="1"/>
    <col min="1026" max="1026" width="54.83203125" style="388" customWidth="1"/>
    <col min="1027" max="1028" width="17.6640625" style="388" customWidth="1"/>
    <col min="1029" max="1280" width="9.33203125" style="388"/>
    <col min="1281" max="1281" width="5.83203125" style="388" customWidth="1"/>
    <col min="1282" max="1282" width="54.83203125" style="388" customWidth="1"/>
    <col min="1283" max="1284" width="17.6640625" style="388" customWidth="1"/>
    <col min="1285" max="1536" width="9.33203125" style="388"/>
    <col min="1537" max="1537" width="5.83203125" style="388" customWidth="1"/>
    <col min="1538" max="1538" width="54.83203125" style="388" customWidth="1"/>
    <col min="1539" max="1540" width="17.6640625" style="388" customWidth="1"/>
    <col min="1541" max="1792" width="9.33203125" style="388"/>
    <col min="1793" max="1793" width="5.83203125" style="388" customWidth="1"/>
    <col min="1794" max="1794" width="54.83203125" style="388" customWidth="1"/>
    <col min="1795" max="1796" width="17.6640625" style="388" customWidth="1"/>
    <col min="1797" max="2048" width="9.33203125" style="388"/>
    <col min="2049" max="2049" width="5.83203125" style="388" customWidth="1"/>
    <col min="2050" max="2050" width="54.83203125" style="388" customWidth="1"/>
    <col min="2051" max="2052" width="17.6640625" style="388" customWidth="1"/>
    <col min="2053" max="2304" width="9.33203125" style="388"/>
    <col min="2305" max="2305" width="5.83203125" style="388" customWidth="1"/>
    <col min="2306" max="2306" width="54.83203125" style="388" customWidth="1"/>
    <col min="2307" max="2308" width="17.6640625" style="388" customWidth="1"/>
    <col min="2309" max="2560" width="9.33203125" style="388"/>
    <col min="2561" max="2561" width="5.83203125" style="388" customWidth="1"/>
    <col min="2562" max="2562" width="54.83203125" style="388" customWidth="1"/>
    <col min="2563" max="2564" width="17.6640625" style="388" customWidth="1"/>
    <col min="2565" max="2816" width="9.33203125" style="388"/>
    <col min="2817" max="2817" width="5.83203125" style="388" customWidth="1"/>
    <col min="2818" max="2818" width="54.83203125" style="388" customWidth="1"/>
    <col min="2819" max="2820" width="17.6640625" style="388" customWidth="1"/>
    <col min="2821" max="3072" width="9.33203125" style="388"/>
    <col min="3073" max="3073" width="5.83203125" style="388" customWidth="1"/>
    <col min="3074" max="3074" width="54.83203125" style="388" customWidth="1"/>
    <col min="3075" max="3076" width="17.6640625" style="388" customWidth="1"/>
    <col min="3077" max="3328" width="9.33203125" style="388"/>
    <col min="3329" max="3329" width="5.83203125" style="388" customWidth="1"/>
    <col min="3330" max="3330" width="54.83203125" style="388" customWidth="1"/>
    <col min="3331" max="3332" width="17.6640625" style="388" customWidth="1"/>
    <col min="3333" max="3584" width="9.33203125" style="388"/>
    <col min="3585" max="3585" width="5.83203125" style="388" customWidth="1"/>
    <col min="3586" max="3586" width="54.83203125" style="388" customWidth="1"/>
    <col min="3587" max="3588" width="17.6640625" style="388" customWidth="1"/>
    <col min="3589" max="3840" width="9.33203125" style="388"/>
    <col min="3841" max="3841" width="5.83203125" style="388" customWidth="1"/>
    <col min="3842" max="3842" width="54.83203125" style="388" customWidth="1"/>
    <col min="3843" max="3844" width="17.6640625" style="388" customWidth="1"/>
    <col min="3845" max="4096" width="9.33203125" style="388"/>
    <col min="4097" max="4097" width="5.83203125" style="388" customWidth="1"/>
    <col min="4098" max="4098" width="54.83203125" style="388" customWidth="1"/>
    <col min="4099" max="4100" width="17.6640625" style="388" customWidth="1"/>
    <col min="4101" max="4352" width="9.33203125" style="388"/>
    <col min="4353" max="4353" width="5.83203125" style="388" customWidth="1"/>
    <col min="4354" max="4354" width="54.83203125" style="388" customWidth="1"/>
    <col min="4355" max="4356" width="17.6640625" style="388" customWidth="1"/>
    <col min="4357" max="4608" width="9.33203125" style="388"/>
    <col min="4609" max="4609" width="5.83203125" style="388" customWidth="1"/>
    <col min="4610" max="4610" width="54.83203125" style="388" customWidth="1"/>
    <col min="4611" max="4612" width="17.6640625" style="388" customWidth="1"/>
    <col min="4613" max="4864" width="9.33203125" style="388"/>
    <col min="4865" max="4865" width="5.83203125" style="388" customWidth="1"/>
    <col min="4866" max="4866" width="54.83203125" style="388" customWidth="1"/>
    <col min="4867" max="4868" width="17.6640625" style="388" customWidth="1"/>
    <col min="4869" max="5120" width="9.33203125" style="388"/>
    <col min="5121" max="5121" width="5.83203125" style="388" customWidth="1"/>
    <col min="5122" max="5122" width="54.83203125" style="388" customWidth="1"/>
    <col min="5123" max="5124" width="17.6640625" style="388" customWidth="1"/>
    <col min="5125" max="5376" width="9.33203125" style="388"/>
    <col min="5377" max="5377" width="5.83203125" style="388" customWidth="1"/>
    <col min="5378" max="5378" width="54.83203125" style="388" customWidth="1"/>
    <col min="5379" max="5380" width="17.6640625" style="388" customWidth="1"/>
    <col min="5381" max="5632" width="9.33203125" style="388"/>
    <col min="5633" max="5633" width="5.83203125" style="388" customWidth="1"/>
    <col min="5634" max="5634" width="54.83203125" style="388" customWidth="1"/>
    <col min="5635" max="5636" width="17.6640625" style="388" customWidth="1"/>
    <col min="5637" max="5888" width="9.33203125" style="388"/>
    <col min="5889" max="5889" width="5.83203125" style="388" customWidth="1"/>
    <col min="5890" max="5890" width="54.83203125" style="388" customWidth="1"/>
    <col min="5891" max="5892" width="17.6640625" style="388" customWidth="1"/>
    <col min="5893" max="6144" width="9.33203125" style="388"/>
    <col min="6145" max="6145" width="5.83203125" style="388" customWidth="1"/>
    <col min="6146" max="6146" width="54.83203125" style="388" customWidth="1"/>
    <col min="6147" max="6148" width="17.6640625" style="388" customWidth="1"/>
    <col min="6149" max="6400" width="9.33203125" style="388"/>
    <col min="6401" max="6401" width="5.83203125" style="388" customWidth="1"/>
    <col min="6402" max="6402" width="54.83203125" style="388" customWidth="1"/>
    <col min="6403" max="6404" width="17.6640625" style="388" customWidth="1"/>
    <col min="6405" max="6656" width="9.33203125" style="388"/>
    <col min="6657" max="6657" width="5.83203125" style="388" customWidth="1"/>
    <col min="6658" max="6658" width="54.83203125" style="388" customWidth="1"/>
    <col min="6659" max="6660" width="17.6640625" style="388" customWidth="1"/>
    <col min="6661" max="6912" width="9.33203125" style="388"/>
    <col min="6913" max="6913" width="5.83203125" style="388" customWidth="1"/>
    <col min="6914" max="6914" width="54.83203125" style="388" customWidth="1"/>
    <col min="6915" max="6916" width="17.6640625" style="388" customWidth="1"/>
    <col min="6917" max="7168" width="9.33203125" style="388"/>
    <col min="7169" max="7169" width="5.83203125" style="388" customWidth="1"/>
    <col min="7170" max="7170" width="54.83203125" style="388" customWidth="1"/>
    <col min="7171" max="7172" width="17.6640625" style="388" customWidth="1"/>
    <col min="7173" max="7424" width="9.33203125" style="388"/>
    <col min="7425" max="7425" width="5.83203125" style="388" customWidth="1"/>
    <col min="7426" max="7426" width="54.83203125" style="388" customWidth="1"/>
    <col min="7427" max="7428" width="17.6640625" style="388" customWidth="1"/>
    <col min="7429" max="7680" width="9.33203125" style="388"/>
    <col min="7681" max="7681" width="5.83203125" style="388" customWidth="1"/>
    <col min="7682" max="7682" width="54.83203125" style="388" customWidth="1"/>
    <col min="7683" max="7684" width="17.6640625" style="388" customWidth="1"/>
    <col min="7685" max="7936" width="9.33203125" style="388"/>
    <col min="7937" max="7937" width="5.83203125" style="388" customWidth="1"/>
    <col min="7938" max="7938" width="54.83203125" style="388" customWidth="1"/>
    <col min="7939" max="7940" width="17.6640625" style="388" customWidth="1"/>
    <col min="7941" max="8192" width="9.33203125" style="388"/>
    <col min="8193" max="8193" width="5.83203125" style="388" customWidth="1"/>
    <col min="8194" max="8194" width="54.83203125" style="388" customWidth="1"/>
    <col min="8195" max="8196" width="17.6640625" style="388" customWidth="1"/>
    <col min="8197" max="8448" width="9.33203125" style="388"/>
    <col min="8449" max="8449" width="5.83203125" style="388" customWidth="1"/>
    <col min="8450" max="8450" width="54.83203125" style="388" customWidth="1"/>
    <col min="8451" max="8452" width="17.6640625" style="388" customWidth="1"/>
    <col min="8453" max="8704" width="9.33203125" style="388"/>
    <col min="8705" max="8705" width="5.83203125" style="388" customWidth="1"/>
    <col min="8706" max="8706" width="54.83203125" style="388" customWidth="1"/>
    <col min="8707" max="8708" width="17.6640625" style="388" customWidth="1"/>
    <col min="8709" max="8960" width="9.33203125" style="388"/>
    <col min="8961" max="8961" width="5.83203125" style="388" customWidth="1"/>
    <col min="8962" max="8962" width="54.83203125" style="388" customWidth="1"/>
    <col min="8963" max="8964" width="17.6640625" style="388" customWidth="1"/>
    <col min="8965" max="9216" width="9.33203125" style="388"/>
    <col min="9217" max="9217" width="5.83203125" style="388" customWidth="1"/>
    <col min="9218" max="9218" width="54.83203125" style="388" customWidth="1"/>
    <col min="9219" max="9220" width="17.6640625" style="388" customWidth="1"/>
    <col min="9221" max="9472" width="9.33203125" style="388"/>
    <col min="9473" max="9473" width="5.83203125" style="388" customWidth="1"/>
    <col min="9474" max="9474" width="54.83203125" style="388" customWidth="1"/>
    <col min="9475" max="9476" width="17.6640625" style="388" customWidth="1"/>
    <col min="9477" max="9728" width="9.33203125" style="388"/>
    <col min="9729" max="9729" width="5.83203125" style="388" customWidth="1"/>
    <col min="9730" max="9730" width="54.83203125" style="388" customWidth="1"/>
    <col min="9731" max="9732" width="17.6640625" style="388" customWidth="1"/>
    <col min="9733" max="9984" width="9.33203125" style="388"/>
    <col min="9985" max="9985" width="5.83203125" style="388" customWidth="1"/>
    <col min="9986" max="9986" width="54.83203125" style="388" customWidth="1"/>
    <col min="9987" max="9988" width="17.6640625" style="388" customWidth="1"/>
    <col min="9989" max="10240" width="9.33203125" style="388"/>
    <col min="10241" max="10241" width="5.83203125" style="388" customWidth="1"/>
    <col min="10242" max="10242" width="54.83203125" style="388" customWidth="1"/>
    <col min="10243" max="10244" width="17.6640625" style="388" customWidth="1"/>
    <col min="10245" max="10496" width="9.33203125" style="388"/>
    <col min="10497" max="10497" width="5.83203125" style="388" customWidth="1"/>
    <col min="10498" max="10498" width="54.83203125" style="388" customWidth="1"/>
    <col min="10499" max="10500" width="17.6640625" style="388" customWidth="1"/>
    <col min="10501" max="10752" width="9.33203125" style="388"/>
    <col min="10753" max="10753" width="5.83203125" style="388" customWidth="1"/>
    <col min="10754" max="10754" width="54.83203125" style="388" customWidth="1"/>
    <col min="10755" max="10756" width="17.6640625" style="388" customWidth="1"/>
    <col min="10757" max="11008" width="9.33203125" style="388"/>
    <col min="11009" max="11009" width="5.83203125" style="388" customWidth="1"/>
    <col min="11010" max="11010" width="54.83203125" style="388" customWidth="1"/>
    <col min="11011" max="11012" width="17.6640625" style="388" customWidth="1"/>
    <col min="11013" max="11264" width="9.33203125" style="388"/>
    <col min="11265" max="11265" width="5.83203125" style="388" customWidth="1"/>
    <col min="11266" max="11266" width="54.83203125" style="388" customWidth="1"/>
    <col min="11267" max="11268" width="17.6640625" style="388" customWidth="1"/>
    <col min="11269" max="11520" width="9.33203125" style="388"/>
    <col min="11521" max="11521" width="5.83203125" style="388" customWidth="1"/>
    <col min="11522" max="11522" width="54.83203125" style="388" customWidth="1"/>
    <col min="11523" max="11524" width="17.6640625" style="388" customWidth="1"/>
    <col min="11525" max="11776" width="9.33203125" style="388"/>
    <col min="11777" max="11777" width="5.83203125" style="388" customWidth="1"/>
    <col min="11778" max="11778" width="54.83203125" style="388" customWidth="1"/>
    <col min="11779" max="11780" width="17.6640625" style="388" customWidth="1"/>
    <col min="11781" max="12032" width="9.33203125" style="388"/>
    <col min="12033" max="12033" width="5.83203125" style="388" customWidth="1"/>
    <col min="12034" max="12034" width="54.83203125" style="388" customWidth="1"/>
    <col min="12035" max="12036" width="17.6640625" style="388" customWidth="1"/>
    <col min="12037" max="12288" width="9.33203125" style="388"/>
    <col min="12289" max="12289" width="5.83203125" style="388" customWidth="1"/>
    <col min="12290" max="12290" width="54.83203125" style="388" customWidth="1"/>
    <col min="12291" max="12292" width="17.6640625" style="388" customWidth="1"/>
    <col min="12293" max="12544" width="9.33203125" style="388"/>
    <col min="12545" max="12545" width="5.83203125" style="388" customWidth="1"/>
    <col min="12546" max="12546" width="54.83203125" style="388" customWidth="1"/>
    <col min="12547" max="12548" width="17.6640625" style="388" customWidth="1"/>
    <col min="12549" max="12800" width="9.33203125" style="388"/>
    <col min="12801" max="12801" width="5.83203125" style="388" customWidth="1"/>
    <col min="12802" max="12802" width="54.83203125" style="388" customWidth="1"/>
    <col min="12803" max="12804" width="17.6640625" style="388" customWidth="1"/>
    <col min="12805" max="13056" width="9.33203125" style="388"/>
    <col min="13057" max="13057" width="5.83203125" style="388" customWidth="1"/>
    <col min="13058" max="13058" width="54.83203125" style="388" customWidth="1"/>
    <col min="13059" max="13060" width="17.6640625" style="388" customWidth="1"/>
    <col min="13061" max="13312" width="9.33203125" style="388"/>
    <col min="13313" max="13313" width="5.83203125" style="388" customWidth="1"/>
    <col min="13314" max="13314" width="54.83203125" style="388" customWidth="1"/>
    <col min="13315" max="13316" width="17.6640625" style="388" customWidth="1"/>
    <col min="13317" max="13568" width="9.33203125" style="388"/>
    <col min="13569" max="13569" width="5.83203125" style="388" customWidth="1"/>
    <col min="13570" max="13570" width="54.83203125" style="388" customWidth="1"/>
    <col min="13571" max="13572" width="17.6640625" style="388" customWidth="1"/>
    <col min="13573" max="13824" width="9.33203125" style="388"/>
    <col min="13825" max="13825" width="5.83203125" style="388" customWidth="1"/>
    <col min="13826" max="13826" width="54.83203125" style="388" customWidth="1"/>
    <col min="13827" max="13828" width="17.6640625" style="388" customWidth="1"/>
    <col min="13829" max="14080" width="9.33203125" style="388"/>
    <col min="14081" max="14081" width="5.83203125" style="388" customWidth="1"/>
    <col min="14082" max="14082" width="54.83203125" style="388" customWidth="1"/>
    <col min="14083" max="14084" width="17.6640625" style="388" customWidth="1"/>
    <col min="14085" max="14336" width="9.33203125" style="388"/>
    <col min="14337" max="14337" width="5.83203125" style="388" customWidth="1"/>
    <col min="14338" max="14338" width="54.83203125" style="388" customWidth="1"/>
    <col min="14339" max="14340" width="17.6640625" style="388" customWidth="1"/>
    <col min="14341" max="14592" width="9.33203125" style="388"/>
    <col min="14593" max="14593" width="5.83203125" style="388" customWidth="1"/>
    <col min="14594" max="14594" width="54.83203125" style="388" customWidth="1"/>
    <col min="14595" max="14596" width="17.6640625" style="388" customWidth="1"/>
    <col min="14597" max="14848" width="9.33203125" style="388"/>
    <col min="14849" max="14849" width="5.83203125" style="388" customWidth="1"/>
    <col min="14850" max="14850" width="54.83203125" style="388" customWidth="1"/>
    <col min="14851" max="14852" width="17.6640625" style="388" customWidth="1"/>
    <col min="14853" max="15104" width="9.33203125" style="388"/>
    <col min="15105" max="15105" width="5.83203125" style="388" customWidth="1"/>
    <col min="15106" max="15106" width="54.83203125" style="388" customWidth="1"/>
    <col min="15107" max="15108" width="17.6640625" style="388" customWidth="1"/>
    <col min="15109" max="15360" width="9.33203125" style="388"/>
    <col min="15361" max="15361" width="5.83203125" style="388" customWidth="1"/>
    <col min="15362" max="15362" width="54.83203125" style="388" customWidth="1"/>
    <col min="15363" max="15364" width="17.6640625" style="388" customWidth="1"/>
    <col min="15365" max="15616" width="9.33203125" style="388"/>
    <col min="15617" max="15617" width="5.83203125" style="388" customWidth="1"/>
    <col min="15618" max="15618" width="54.83203125" style="388" customWidth="1"/>
    <col min="15619" max="15620" width="17.6640625" style="388" customWidth="1"/>
    <col min="15621" max="15872" width="9.33203125" style="388"/>
    <col min="15873" max="15873" width="5.83203125" style="388" customWidth="1"/>
    <col min="15874" max="15874" width="54.83203125" style="388" customWidth="1"/>
    <col min="15875" max="15876" width="17.6640625" style="388" customWidth="1"/>
    <col min="15877" max="16128" width="9.33203125" style="388"/>
    <col min="16129" max="16129" width="5.83203125" style="388" customWidth="1"/>
    <col min="16130" max="16130" width="54.83203125" style="388" customWidth="1"/>
    <col min="16131" max="16132" width="17.6640625" style="388" customWidth="1"/>
    <col min="16133" max="16384" width="9.33203125" style="388"/>
  </cols>
  <sheetData>
    <row r="1" spans="1:11" ht="44.25" customHeight="1" x14ac:dyDescent="0.2">
      <c r="A1" s="1319" t="s">
        <v>656</v>
      </c>
      <c r="B1" s="1319"/>
      <c r="C1" s="1319"/>
      <c r="D1" s="1319"/>
      <c r="E1" s="1319"/>
      <c r="F1" s="1319"/>
      <c r="G1" s="1319"/>
      <c r="H1" s="1319"/>
      <c r="I1" s="1319"/>
      <c r="J1" s="1319"/>
      <c r="K1" s="1319"/>
    </row>
    <row r="2" spans="1:11" x14ac:dyDescent="0.2">
      <c r="A2" s="708"/>
      <c r="B2" s="708"/>
      <c r="C2" s="708"/>
      <c r="D2" s="708"/>
      <c r="E2" s="708"/>
      <c r="F2" s="708"/>
      <c r="G2" s="708"/>
      <c r="H2" s="708"/>
      <c r="I2" s="708"/>
      <c r="J2" s="1320" t="s">
        <v>691</v>
      </c>
      <c r="K2" s="1320"/>
    </row>
    <row r="3" spans="1:11" ht="27" customHeight="1" x14ac:dyDescent="0.2">
      <c r="A3" s="1321" t="s">
        <v>407</v>
      </c>
      <c r="B3" s="1323" t="s">
        <v>692</v>
      </c>
      <c r="C3" s="1323"/>
      <c r="D3" s="1323"/>
      <c r="E3" s="1323" t="s">
        <v>693</v>
      </c>
      <c r="F3" s="1323"/>
      <c r="G3" s="1323"/>
      <c r="H3" s="1323" t="s">
        <v>694</v>
      </c>
      <c r="I3" s="1323"/>
      <c r="J3" s="1323"/>
      <c r="K3" s="1324" t="s">
        <v>408</v>
      </c>
    </row>
    <row r="4" spans="1:11" ht="25.5" x14ac:dyDescent="0.2">
      <c r="A4" s="1322"/>
      <c r="B4" s="709" t="s">
        <v>695</v>
      </c>
      <c r="C4" s="709" t="s">
        <v>696</v>
      </c>
      <c r="D4" s="709" t="s">
        <v>697</v>
      </c>
      <c r="E4" s="709" t="s">
        <v>695</v>
      </c>
      <c r="F4" s="709" t="s">
        <v>696</v>
      </c>
      <c r="G4" s="709" t="s">
        <v>697</v>
      </c>
      <c r="H4" s="709" t="s">
        <v>695</v>
      </c>
      <c r="I4" s="709" t="s">
        <v>696</v>
      </c>
      <c r="J4" s="709" t="s">
        <v>697</v>
      </c>
      <c r="K4" s="1325"/>
    </row>
    <row r="5" spans="1:11" ht="33.75" customHeight="1" x14ac:dyDescent="0.2">
      <c r="A5" s="710" t="s">
        <v>10</v>
      </c>
      <c r="B5" s="711" t="s">
        <v>698</v>
      </c>
      <c r="C5" s="711"/>
      <c r="D5" s="711"/>
      <c r="E5" s="712" t="s">
        <v>699</v>
      </c>
      <c r="F5" s="713" t="s">
        <v>700</v>
      </c>
      <c r="G5" s="714">
        <v>6739</v>
      </c>
      <c r="H5" s="712" t="s">
        <v>701</v>
      </c>
      <c r="I5" s="715" t="s">
        <v>702</v>
      </c>
      <c r="J5" s="714">
        <v>1713</v>
      </c>
      <c r="K5" s="716">
        <f>SUM(J5,G5)</f>
        <v>8452</v>
      </c>
    </row>
    <row r="6" spans="1:11" ht="33.75" customHeight="1" x14ac:dyDescent="0.2">
      <c r="A6" s="1313" t="s">
        <v>13</v>
      </c>
      <c r="B6" s="1315" t="s">
        <v>703</v>
      </c>
      <c r="C6" s="1317"/>
      <c r="D6" s="1317"/>
      <c r="E6" s="717" t="s">
        <v>704</v>
      </c>
      <c r="F6" s="718">
        <v>50</v>
      </c>
      <c r="G6" s="719">
        <v>1718</v>
      </c>
      <c r="H6" s="720"/>
      <c r="I6" s="720"/>
      <c r="J6" s="721"/>
      <c r="K6" s="722">
        <f>SUM(G6:J6)</f>
        <v>1718</v>
      </c>
    </row>
    <row r="7" spans="1:11" ht="33.75" customHeight="1" x14ac:dyDescent="0.2">
      <c r="A7" s="1314"/>
      <c r="B7" s="1316"/>
      <c r="C7" s="1318"/>
      <c r="D7" s="1318"/>
      <c r="E7" s="717" t="s">
        <v>705</v>
      </c>
      <c r="F7" s="718">
        <v>50</v>
      </c>
      <c r="G7" s="719">
        <v>7822</v>
      </c>
      <c r="H7" s="720"/>
      <c r="I7" s="720"/>
      <c r="J7" s="721"/>
      <c r="K7" s="722">
        <f t="shared" ref="K7:K8" si="0">SUM(G7:J7)</f>
        <v>7822</v>
      </c>
    </row>
    <row r="8" spans="1:11" ht="33.75" customHeight="1" x14ac:dyDescent="0.2">
      <c r="A8" s="1314"/>
      <c r="B8" s="1316"/>
      <c r="C8" s="1318"/>
      <c r="D8" s="1318"/>
      <c r="E8" s="717" t="s">
        <v>706</v>
      </c>
      <c r="F8" s="718">
        <v>50</v>
      </c>
      <c r="G8" s="719">
        <v>632</v>
      </c>
      <c r="H8" s="720"/>
      <c r="I8" s="720"/>
      <c r="J8" s="721"/>
      <c r="K8" s="722">
        <f t="shared" si="0"/>
        <v>632</v>
      </c>
    </row>
    <row r="9" spans="1:11" ht="36.75" customHeight="1" x14ac:dyDescent="0.2">
      <c r="A9" s="723" t="s">
        <v>16</v>
      </c>
      <c r="B9" s="724" t="s">
        <v>707</v>
      </c>
      <c r="C9" s="725"/>
      <c r="D9" s="725"/>
      <c r="E9" s="726" t="s">
        <v>708</v>
      </c>
      <c r="F9" s="727">
        <v>25</v>
      </c>
      <c r="G9" s="728">
        <v>2752</v>
      </c>
      <c r="H9" s="726" t="s">
        <v>709</v>
      </c>
      <c r="I9" s="729" t="s">
        <v>710</v>
      </c>
      <c r="J9" s="728">
        <v>1351</v>
      </c>
      <c r="K9" s="730">
        <f>SUM(G9+J9)</f>
        <v>4103</v>
      </c>
    </row>
    <row r="10" spans="1:11" ht="27" customHeight="1" x14ac:dyDescent="0.2">
      <c r="A10" s="731"/>
      <c r="B10" s="732" t="s">
        <v>546</v>
      </c>
      <c r="C10" s="732"/>
      <c r="D10" s="732"/>
      <c r="E10" s="732"/>
      <c r="F10" s="732"/>
      <c r="G10" s="733">
        <f>SUM(G5:G9)</f>
        <v>19663</v>
      </c>
      <c r="H10" s="734"/>
      <c r="I10" s="734"/>
      <c r="J10" s="733">
        <f>SUM(J5:J9)</f>
        <v>3064</v>
      </c>
      <c r="K10" s="735">
        <f>SUM(K5:K9)</f>
        <v>22727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dőlt"&amp;11 13. melléklet a 2/2017.(III.01.)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7"/>
  <sheetViews>
    <sheetView view="pageLayout" zoomScaleNormal="100" workbookViewId="0">
      <selection activeCell="M6" sqref="M6"/>
    </sheetView>
  </sheetViews>
  <sheetFormatPr defaultRowHeight="12.75" x14ac:dyDescent="0.2"/>
  <cols>
    <col min="1" max="1" width="6.1640625" customWidth="1"/>
    <col min="2" max="2" width="21.6640625" customWidth="1"/>
    <col min="3" max="3" width="16.33203125" customWidth="1"/>
    <col min="4" max="4" width="17.5" customWidth="1"/>
    <col min="5" max="5" width="18.6640625" customWidth="1"/>
    <col min="6" max="8" width="16.33203125" customWidth="1"/>
  </cols>
  <sheetData>
    <row r="1" spans="1:8" ht="41.25" customHeight="1" x14ac:dyDescent="0.2">
      <c r="A1" s="1326" t="s">
        <v>599</v>
      </c>
      <c r="B1" s="1327"/>
      <c r="C1" s="1327"/>
      <c r="D1" s="1327"/>
      <c r="E1" s="1327"/>
      <c r="F1" s="1327"/>
      <c r="G1" s="1327"/>
      <c r="H1" s="1327"/>
    </row>
    <row r="2" spans="1:8" ht="12.75" customHeight="1" x14ac:dyDescent="0.2">
      <c r="A2" s="577"/>
      <c r="B2" s="578"/>
      <c r="C2" s="578"/>
      <c r="D2" s="578"/>
      <c r="E2" s="578"/>
      <c r="F2" s="578"/>
      <c r="G2" s="578"/>
      <c r="H2" s="579" t="s">
        <v>594</v>
      </c>
    </row>
    <row r="3" spans="1:8" ht="57" customHeight="1" x14ac:dyDescent="0.2">
      <c r="A3" s="788" t="s">
        <v>407</v>
      </c>
      <c r="B3" s="789" t="s">
        <v>595</v>
      </c>
      <c r="C3" s="789" t="s">
        <v>600</v>
      </c>
      <c r="D3" s="789" t="s">
        <v>596</v>
      </c>
      <c r="E3" s="789" t="s">
        <v>597</v>
      </c>
      <c r="F3" s="789" t="s">
        <v>598</v>
      </c>
      <c r="G3" s="789" t="s">
        <v>601</v>
      </c>
      <c r="H3" s="790" t="s">
        <v>408</v>
      </c>
    </row>
    <row r="4" spans="1:8" ht="48" customHeight="1" x14ac:dyDescent="0.2">
      <c r="A4" s="780" t="s">
        <v>10</v>
      </c>
      <c r="B4" s="781" t="s">
        <v>434</v>
      </c>
      <c r="C4" s="791"/>
      <c r="D4" s="791">
        <v>6</v>
      </c>
      <c r="E4" s="791">
        <v>1</v>
      </c>
      <c r="F4" s="791"/>
      <c r="G4" s="791">
        <v>3</v>
      </c>
      <c r="H4" s="793">
        <f>SUM(C4:G4)</f>
        <v>10</v>
      </c>
    </row>
    <row r="5" spans="1:8" ht="48" customHeight="1" x14ac:dyDescent="0.2">
      <c r="A5" s="782" t="s">
        <v>13</v>
      </c>
      <c r="B5" s="783" t="s">
        <v>403</v>
      </c>
      <c r="C5" s="792">
        <v>49.5</v>
      </c>
      <c r="D5" s="792"/>
      <c r="E5" s="792"/>
      <c r="F5" s="792">
        <v>8</v>
      </c>
      <c r="G5" s="792"/>
      <c r="H5" s="794">
        <f>SUM(C5:G5)</f>
        <v>57.5</v>
      </c>
    </row>
    <row r="6" spans="1:8" ht="48" customHeight="1" x14ac:dyDescent="0.2">
      <c r="A6" s="784" t="s">
        <v>16</v>
      </c>
      <c r="B6" s="785" t="s">
        <v>384</v>
      </c>
      <c r="C6" s="795"/>
      <c r="D6" s="796"/>
      <c r="E6" s="796"/>
      <c r="F6" s="796">
        <v>5</v>
      </c>
      <c r="G6" s="796">
        <v>282</v>
      </c>
      <c r="H6" s="793">
        <f>SUM(C6:G6)</f>
        <v>287</v>
      </c>
    </row>
    <row r="7" spans="1:8" ht="48" customHeight="1" x14ac:dyDescent="0.25">
      <c r="A7" s="786"/>
      <c r="B7" s="787" t="s">
        <v>408</v>
      </c>
      <c r="C7" s="797">
        <f>SUM(C4:C6)</f>
        <v>49.5</v>
      </c>
      <c r="D7" s="797">
        <f t="shared" ref="D7:G7" si="0">SUM(D4:D6)</f>
        <v>6</v>
      </c>
      <c r="E7" s="797">
        <f t="shared" si="0"/>
        <v>1</v>
      </c>
      <c r="F7" s="797">
        <f t="shared" si="0"/>
        <v>13</v>
      </c>
      <c r="G7" s="797">
        <f t="shared" si="0"/>
        <v>285</v>
      </c>
      <c r="H7" s="798">
        <f>SUM(H4:H6)</f>
        <v>354.5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2/2017.(III.01.)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6"/>
  <sheetViews>
    <sheetView view="pageLayout" zoomScaleNormal="100" workbookViewId="0">
      <selection activeCell="G13" sqref="G13"/>
    </sheetView>
  </sheetViews>
  <sheetFormatPr defaultColWidth="9.33203125" defaultRowHeight="15" x14ac:dyDescent="0.25"/>
  <cols>
    <col min="1" max="1" width="11.5" style="526" customWidth="1"/>
    <col min="2" max="2" width="59.5" style="525" customWidth="1"/>
    <col min="3" max="3" width="23.6640625" style="541" customWidth="1"/>
    <col min="4" max="6" width="17.83203125" style="525" customWidth="1"/>
    <col min="7" max="8" width="19" style="525" customWidth="1"/>
    <col min="9" max="16384" width="9.33203125" style="525"/>
  </cols>
  <sheetData>
    <row r="1" spans="1:5" ht="42" customHeight="1" x14ac:dyDescent="0.25">
      <c r="A1" s="1328" t="s">
        <v>641</v>
      </c>
      <c r="B1" s="1329"/>
      <c r="C1" s="1329"/>
    </row>
    <row r="2" spans="1:5" ht="15" customHeight="1" x14ac:dyDescent="0.25">
      <c r="C2" s="527"/>
    </row>
    <row r="3" spans="1:5" s="528" customFormat="1" ht="25.5" customHeight="1" x14ac:dyDescent="0.2">
      <c r="A3" s="1330" t="s">
        <v>564</v>
      </c>
      <c r="B3" s="1330"/>
      <c r="C3" s="1330"/>
    </row>
    <row r="4" spans="1:5" x14ac:dyDescent="0.25">
      <c r="A4" s="529"/>
      <c r="B4" s="530"/>
      <c r="C4" s="531" t="s">
        <v>1</v>
      </c>
    </row>
    <row r="5" spans="1:5" s="535" customFormat="1" ht="27.75" customHeight="1" x14ac:dyDescent="0.2">
      <c r="A5" s="532" t="s">
        <v>566</v>
      </c>
      <c r="B5" s="533" t="s">
        <v>567</v>
      </c>
      <c r="C5" s="534" t="s">
        <v>572</v>
      </c>
    </row>
    <row r="6" spans="1:5" ht="34.5" customHeight="1" x14ac:dyDescent="0.25">
      <c r="A6" s="751" t="s">
        <v>10</v>
      </c>
      <c r="B6" s="752" t="s">
        <v>568</v>
      </c>
      <c r="C6" s="753">
        <v>20000000</v>
      </c>
    </row>
    <row r="7" spans="1:5" ht="25.5" customHeight="1" x14ac:dyDescent="0.25">
      <c r="A7" s="754" t="s">
        <v>13</v>
      </c>
      <c r="B7" s="755" t="s">
        <v>569</v>
      </c>
      <c r="C7" s="756">
        <v>50000000</v>
      </c>
    </row>
    <row r="8" spans="1:5" s="536" customFormat="1" ht="25.5" customHeight="1" x14ac:dyDescent="0.2">
      <c r="A8" s="532" t="s">
        <v>16</v>
      </c>
      <c r="B8" s="757" t="s">
        <v>408</v>
      </c>
      <c r="C8" s="758">
        <f>SUM(C6:C7)</f>
        <v>70000000</v>
      </c>
    </row>
    <row r="10" spans="1:5" s="528" customFormat="1" ht="25.5" customHeight="1" x14ac:dyDescent="0.2">
      <c r="A10" s="1330" t="s">
        <v>570</v>
      </c>
      <c r="B10" s="1330"/>
      <c r="C10" s="1330"/>
    </row>
    <row r="11" spans="1:5" x14ac:dyDescent="0.25">
      <c r="A11" s="529"/>
      <c r="B11" s="530"/>
      <c r="C11" s="537"/>
    </row>
    <row r="12" spans="1:5" s="535" customFormat="1" ht="27.75" customHeight="1" x14ac:dyDescent="0.2">
      <c r="A12" s="532" t="s">
        <v>566</v>
      </c>
      <c r="B12" s="533" t="s">
        <v>567</v>
      </c>
      <c r="C12" s="534" t="s">
        <v>572</v>
      </c>
    </row>
    <row r="13" spans="1:5" ht="50.25" customHeight="1" x14ac:dyDescent="0.25">
      <c r="A13" s="751" t="s">
        <v>10</v>
      </c>
      <c r="B13" s="750" t="s">
        <v>711</v>
      </c>
      <c r="C13" s="759">
        <v>17146343</v>
      </c>
      <c r="E13" s="538"/>
    </row>
    <row r="14" spans="1:5" ht="25.5" customHeight="1" x14ac:dyDescent="0.25">
      <c r="A14" s="532" t="s">
        <v>13</v>
      </c>
      <c r="B14" s="760" t="s">
        <v>408</v>
      </c>
      <c r="C14" s="761">
        <f>SUM(C13:C13)</f>
        <v>17146343</v>
      </c>
    </row>
    <row r="15" spans="1:5" ht="25.5" customHeight="1" x14ac:dyDescent="0.25">
      <c r="A15" s="762" t="s">
        <v>16</v>
      </c>
      <c r="B15" s="763" t="s">
        <v>571</v>
      </c>
      <c r="C15" s="764">
        <f>SUM(C8+C14)</f>
        <v>87146343</v>
      </c>
    </row>
    <row r="16" spans="1:5" ht="18.75" x14ac:dyDescent="0.3">
      <c r="A16" s="539"/>
      <c r="B16" s="540"/>
      <c r="C16" s="540"/>
      <c r="D16" s="540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2/2017.(III.01.)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2"/>
  <sheetViews>
    <sheetView view="pageLayout" zoomScaleNormal="100" workbookViewId="0">
      <selection activeCell="K25" sqref="K25"/>
    </sheetView>
  </sheetViews>
  <sheetFormatPr defaultRowHeight="15.75" x14ac:dyDescent="0.25"/>
  <cols>
    <col min="1" max="1" width="7" style="95" customWidth="1"/>
    <col min="2" max="2" width="58.6640625" style="95" customWidth="1"/>
    <col min="3" max="3" width="15.1640625" style="96" customWidth="1"/>
    <col min="4" max="6" width="15.1640625" style="95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331" t="s">
        <v>628</v>
      </c>
      <c r="B1" s="1332"/>
      <c r="C1" s="1332"/>
      <c r="D1" s="1332"/>
      <c r="E1" s="1332"/>
      <c r="F1" s="1332"/>
    </row>
    <row r="3" spans="1:6" ht="15.95" customHeight="1" x14ac:dyDescent="0.25">
      <c r="A3" s="1224" t="s">
        <v>574</v>
      </c>
      <c r="B3" s="1224"/>
      <c r="C3" s="1224"/>
      <c r="D3" s="1224"/>
      <c r="E3" s="1224"/>
      <c r="F3" s="1224"/>
    </row>
    <row r="4" spans="1:6" ht="15.95" customHeight="1" x14ac:dyDescent="0.25">
      <c r="A4" s="1223"/>
      <c r="B4" s="1223"/>
      <c r="D4" s="463"/>
      <c r="E4" s="463"/>
      <c r="F4" s="3" t="s">
        <v>423</v>
      </c>
    </row>
    <row r="5" spans="1:6" ht="31.5" customHeight="1" x14ac:dyDescent="0.25">
      <c r="A5" s="234" t="s">
        <v>2</v>
      </c>
      <c r="B5" s="35" t="s">
        <v>3</v>
      </c>
      <c r="C5" s="35" t="s">
        <v>575</v>
      </c>
      <c r="D5" s="35" t="s">
        <v>576</v>
      </c>
      <c r="E5" s="35" t="s">
        <v>577</v>
      </c>
      <c r="F5" s="235" t="s">
        <v>578</v>
      </c>
    </row>
    <row r="6" spans="1:6" s="7" customFormat="1" ht="12" customHeight="1" x14ac:dyDescent="0.2">
      <c r="A6" s="543" t="s">
        <v>6</v>
      </c>
      <c r="B6" s="544" t="s">
        <v>7</v>
      </c>
      <c r="C6" s="544" t="s">
        <v>8</v>
      </c>
      <c r="D6" s="544" t="s">
        <v>9</v>
      </c>
      <c r="E6" s="545" t="s">
        <v>269</v>
      </c>
      <c r="F6" s="546" t="s">
        <v>483</v>
      </c>
    </row>
    <row r="7" spans="1:6" s="1156" customFormat="1" ht="23.25" customHeight="1" x14ac:dyDescent="0.25">
      <c r="A7" s="1152" t="s">
        <v>10</v>
      </c>
      <c r="B7" s="1153" t="s">
        <v>579</v>
      </c>
      <c r="C7" s="1154">
        <f>'1.sz.mell.'!D22</f>
        <v>957891518</v>
      </c>
      <c r="D7" s="1154">
        <v>1050000000</v>
      </c>
      <c r="E7" s="1154">
        <f t="shared" ref="E7" si="0">D7*110%</f>
        <v>1155000000</v>
      </c>
      <c r="F7" s="1155">
        <v>1160000000</v>
      </c>
    </row>
    <row r="8" spans="1:6" s="1156" customFormat="1" ht="23.25" customHeight="1" x14ac:dyDescent="0.25">
      <c r="A8" s="1157" t="s">
        <v>13</v>
      </c>
      <c r="B8" s="1158" t="s">
        <v>580</v>
      </c>
      <c r="C8" s="1159">
        <f>'1.sz.mell.'!D31</f>
        <v>50000000</v>
      </c>
      <c r="D8" s="1159"/>
      <c r="E8" s="1160"/>
      <c r="F8" s="1161"/>
    </row>
    <row r="9" spans="1:6" s="1156" customFormat="1" ht="23.25" customHeight="1" x14ac:dyDescent="0.25">
      <c r="A9" s="1152" t="s">
        <v>16</v>
      </c>
      <c r="B9" s="1158" t="s">
        <v>108</v>
      </c>
      <c r="C9" s="1159">
        <f>'1.sz.mell.'!D45</f>
        <v>751000000</v>
      </c>
      <c r="D9" s="1159">
        <v>780000000</v>
      </c>
      <c r="E9" s="1160">
        <v>780000000</v>
      </c>
      <c r="F9" s="1161">
        <v>800000000</v>
      </c>
    </row>
    <row r="10" spans="1:6" s="1156" customFormat="1" ht="23.25" customHeight="1" x14ac:dyDescent="0.25">
      <c r="A10" s="1157" t="s">
        <v>19</v>
      </c>
      <c r="B10" s="1158" t="s">
        <v>581</v>
      </c>
      <c r="C10" s="1159">
        <f>'1.sz.mell.'!D57</f>
        <v>184636915.88</v>
      </c>
      <c r="D10" s="1159">
        <v>190000000</v>
      </c>
      <c r="E10" s="1159">
        <v>193000000</v>
      </c>
      <c r="F10" s="1161">
        <v>198000000</v>
      </c>
    </row>
    <row r="11" spans="1:6" s="1156" customFormat="1" ht="23.25" customHeight="1" x14ac:dyDescent="0.25">
      <c r="A11" s="1152" t="s">
        <v>22</v>
      </c>
      <c r="B11" s="1158" t="s">
        <v>462</v>
      </c>
      <c r="C11" s="1159">
        <f>'1.sz.mell.'!D63</f>
        <v>2160072</v>
      </c>
      <c r="D11" s="1159">
        <v>900030</v>
      </c>
      <c r="E11" s="1159"/>
      <c r="F11" s="1161"/>
    </row>
    <row r="12" spans="1:6" s="1156" customFormat="1" ht="23.25" customHeight="1" x14ac:dyDescent="0.25">
      <c r="A12" s="1157" t="s">
        <v>25</v>
      </c>
      <c r="B12" s="1158" t="s">
        <v>582</v>
      </c>
      <c r="C12" s="1159"/>
      <c r="D12" s="1159"/>
      <c r="E12" s="1160"/>
      <c r="F12" s="1161"/>
    </row>
    <row r="13" spans="1:6" s="1156" customFormat="1" ht="23.25" customHeight="1" x14ac:dyDescent="0.25">
      <c r="A13" s="1152" t="s">
        <v>28</v>
      </c>
      <c r="B13" s="1162" t="s">
        <v>583</v>
      </c>
      <c r="C13" s="1159"/>
      <c r="D13" s="1159"/>
      <c r="E13" s="1160"/>
      <c r="F13" s="1161"/>
    </row>
    <row r="14" spans="1:6" s="1156" customFormat="1" ht="23.25" customHeight="1" x14ac:dyDescent="0.25">
      <c r="A14" s="1157" t="s">
        <v>31</v>
      </c>
      <c r="B14" s="1158" t="s">
        <v>748</v>
      </c>
      <c r="C14" s="1163">
        <f>SUM(C7:C13)</f>
        <v>1945688505.8800001</v>
      </c>
      <c r="D14" s="1163">
        <f>SUM(D7:D13)</f>
        <v>2020900030</v>
      </c>
      <c r="E14" s="1163">
        <f>SUM(E7:E13)</f>
        <v>2128000000</v>
      </c>
      <c r="F14" s="1164">
        <f>SUM(F7:F13)</f>
        <v>2158000000</v>
      </c>
    </row>
    <row r="15" spans="1:6" s="1156" customFormat="1" ht="23.25" customHeight="1" x14ac:dyDescent="0.25">
      <c r="A15" s="1165" t="s">
        <v>34</v>
      </c>
      <c r="B15" s="1166" t="s">
        <v>584</v>
      </c>
      <c r="C15" s="1167">
        <f>'1.sz.mell.'!D76</f>
        <v>304494626</v>
      </c>
      <c r="D15" s="1167">
        <v>80000000</v>
      </c>
      <c r="E15" s="1168">
        <v>10000000</v>
      </c>
      <c r="F15" s="1169">
        <v>10000000</v>
      </c>
    </row>
    <row r="16" spans="1:6" s="12" customFormat="1" ht="27" customHeight="1" x14ac:dyDescent="0.2">
      <c r="A16" s="234" t="s">
        <v>37</v>
      </c>
      <c r="B16" s="91" t="s">
        <v>585</v>
      </c>
      <c r="C16" s="557">
        <f>+C14+C15</f>
        <v>2250183131.8800001</v>
      </c>
      <c r="D16" s="557">
        <f>+D14+D15</f>
        <v>2100900030</v>
      </c>
      <c r="E16" s="557">
        <f>+E14+E15</f>
        <v>2138000000</v>
      </c>
      <c r="F16" s="558">
        <f>+F14+F15</f>
        <v>2168000000</v>
      </c>
    </row>
    <row r="17" spans="1:7" s="12" customFormat="1" ht="12" customHeight="1" x14ac:dyDescent="0.2">
      <c r="A17" s="559"/>
      <c r="B17" s="560"/>
      <c r="C17" s="561"/>
      <c r="D17" s="562"/>
      <c r="E17" s="562"/>
      <c r="F17" s="563"/>
    </row>
    <row r="18" spans="1:7" s="12" customFormat="1" ht="24" customHeight="1" x14ac:dyDescent="0.2">
      <c r="A18" s="1224" t="s">
        <v>519</v>
      </c>
      <c r="B18" s="1224"/>
      <c r="C18" s="1224"/>
      <c r="D18" s="1224"/>
      <c r="E18" s="1224"/>
      <c r="F18" s="1224"/>
    </row>
    <row r="19" spans="1:7" s="12" customFormat="1" ht="12" customHeight="1" x14ac:dyDescent="0.2">
      <c r="A19" s="1333"/>
      <c r="B19" s="1333"/>
      <c r="C19" s="96"/>
      <c r="D19" s="463"/>
      <c r="E19" s="463"/>
      <c r="F19" s="3" t="s">
        <v>423</v>
      </c>
    </row>
    <row r="20" spans="1:7" s="12" customFormat="1" ht="31.5" customHeight="1" x14ac:dyDescent="0.2">
      <c r="A20" s="234" t="s">
        <v>2</v>
      </c>
      <c r="B20" s="35" t="s">
        <v>3</v>
      </c>
      <c r="C20" s="35" t="s">
        <v>575</v>
      </c>
      <c r="D20" s="35" t="s">
        <v>576</v>
      </c>
      <c r="E20" s="35" t="s">
        <v>577</v>
      </c>
      <c r="F20" s="235" t="s">
        <v>578</v>
      </c>
      <c r="G20" s="564"/>
    </row>
    <row r="21" spans="1:7" s="12" customFormat="1" ht="12" customHeight="1" x14ac:dyDescent="0.2">
      <c r="A21" s="543" t="s">
        <v>6</v>
      </c>
      <c r="B21" s="544" t="s">
        <v>7</v>
      </c>
      <c r="C21" s="544" t="s">
        <v>8</v>
      </c>
      <c r="D21" s="544" t="s">
        <v>9</v>
      </c>
      <c r="E21" s="545" t="s">
        <v>269</v>
      </c>
      <c r="F21" s="546" t="s">
        <v>483</v>
      </c>
      <c r="G21" s="564"/>
    </row>
    <row r="22" spans="1:7" s="12" customFormat="1" ht="23.25" customHeight="1" x14ac:dyDescent="0.2">
      <c r="A22" s="89" t="s">
        <v>10</v>
      </c>
      <c r="B22" s="565" t="s">
        <v>586</v>
      </c>
      <c r="C22" s="550">
        <f>'1.sz.mell.'!D96</f>
        <v>2004505223</v>
      </c>
      <c r="D22" s="550">
        <v>2050521569</v>
      </c>
      <c r="E22" s="550">
        <v>2086215320</v>
      </c>
      <c r="F22" s="552">
        <v>2128000000</v>
      </c>
      <c r="G22" s="564"/>
    </row>
    <row r="23" spans="1:7" ht="23.25" customHeight="1" x14ac:dyDescent="0.25">
      <c r="A23" s="89" t="s">
        <v>13</v>
      </c>
      <c r="B23" s="566" t="s">
        <v>587</v>
      </c>
      <c r="C23" s="554">
        <f>+C24+C25+C26</f>
        <v>191315071</v>
      </c>
      <c r="D23" s="554">
        <f>+D24+D25+D26</f>
        <v>25000000</v>
      </c>
      <c r="E23" s="554">
        <f>+E24+E25+E26</f>
        <v>50000000</v>
      </c>
      <c r="F23" s="555">
        <f>+F24+F25+F26</f>
        <v>40000000</v>
      </c>
    </row>
    <row r="24" spans="1:7" ht="23.25" customHeight="1" x14ac:dyDescent="0.25">
      <c r="A24" s="55" t="s">
        <v>588</v>
      </c>
      <c r="B24" s="549" t="s">
        <v>231</v>
      </c>
      <c r="C24" s="550">
        <f>'1.sz.mell.'!D97</f>
        <v>62504500</v>
      </c>
      <c r="D24" s="550">
        <v>10000000</v>
      </c>
      <c r="E24" s="550">
        <v>20000000</v>
      </c>
      <c r="F24" s="552">
        <v>20000000</v>
      </c>
    </row>
    <row r="25" spans="1:7" ht="23.25" customHeight="1" x14ac:dyDescent="0.25">
      <c r="A25" s="55" t="s">
        <v>589</v>
      </c>
      <c r="B25" s="549" t="s">
        <v>233</v>
      </c>
      <c r="C25" s="550">
        <f>'1.sz.mell.'!D98</f>
        <v>123810571</v>
      </c>
      <c r="D25" s="550">
        <v>10000000</v>
      </c>
      <c r="E25" s="550">
        <v>25000000</v>
      </c>
      <c r="F25" s="552">
        <v>15000000</v>
      </c>
    </row>
    <row r="26" spans="1:7" ht="23.25" customHeight="1" x14ac:dyDescent="0.25">
      <c r="A26" s="55" t="s">
        <v>590</v>
      </c>
      <c r="B26" s="553" t="s">
        <v>235</v>
      </c>
      <c r="C26" s="550">
        <f>'1.sz.mell.'!D99</f>
        <v>5000000</v>
      </c>
      <c r="D26" s="550">
        <v>5000000</v>
      </c>
      <c r="E26" s="550">
        <v>5000000</v>
      </c>
      <c r="F26" s="552">
        <v>5000000</v>
      </c>
    </row>
    <row r="27" spans="1:7" ht="23.25" customHeight="1" x14ac:dyDescent="0.25">
      <c r="A27" s="89" t="s">
        <v>16</v>
      </c>
      <c r="B27" s="567" t="s">
        <v>591</v>
      </c>
      <c r="C27" s="568">
        <f>+C22+C23</f>
        <v>2195820294</v>
      </c>
      <c r="D27" s="568">
        <f>+D22+D23</f>
        <v>2075521569</v>
      </c>
      <c r="E27" s="568">
        <f>+E22+E23</f>
        <v>2136215320</v>
      </c>
      <c r="F27" s="569">
        <f>+F22+F23</f>
        <v>2168000000</v>
      </c>
    </row>
    <row r="28" spans="1:7" ht="23.25" customHeight="1" x14ac:dyDescent="0.25">
      <c r="A28" s="570" t="s">
        <v>19</v>
      </c>
      <c r="B28" s="571" t="s">
        <v>592</v>
      </c>
      <c r="C28" s="572">
        <f>'1.sz.mell.'!D112</f>
        <v>54362838</v>
      </c>
      <c r="D28" s="572">
        <v>25378461</v>
      </c>
      <c r="E28" s="572">
        <v>1784680</v>
      </c>
      <c r="F28" s="573"/>
      <c r="G28" s="92"/>
    </row>
    <row r="29" spans="1:7" s="12" customFormat="1" ht="23.25" customHeight="1" x14ac:dyDescent="0.2">
      <c r="A29" s="574" t="s">
        <v>22</v>
      </c>
      <c r="B29" s="94" t="s">
        <v>593</v>
      </c>
      <c r="C29" s="575">
        <f>+C27+C28</f>
        <v>2250183132</v>
      </c>
      <c r="D29" s="575">
        <f>+D27+D28</f>
        <v>2100900030</v>
      </c>
      <c r="E29" s="575">
        <f>+E27+E28</f>
        <v>2138000000</v>
      </c>
      <c r="F29" s="576">
        <f>+F27+F28</f>
        <v>2168000000</v>
      </c>
    </row>
    <row r="30" spans="1:7" x14ac:dyDescent="0.25">
      <c r="C30" s="95"/>
    </row>
    <row r="31" spans="1:7" x14ac:dyDescent="0.25">
      <c r="C31" s="95"/>
    </row>
    <row r="32" spans="1:7" x14ac:dyDescent="0.25">
      <c r="C32" s="95"/>
    </row>
    <row r="33" spans="3:8" ht="16.5" customHeight="1" x14ac:dyDescent="0.25">
      <c r="C33" s="95"/>
    </row>
    <row r="34" spans="3:8" x14ac:dyDescent="0.25">
      <c r="C34" s="95"/>
    </row>
    <row r="35" spans="3:8" x14ac:dyDescent="0.25">
      <c r="C35" s="95"/>
    </row>
    <row r="36" spans="3:8" s="95" customFormat="1" x14ac:dyDescent="0.25">
      <c r="G36" s="1"/>
      <c r="H36" s="1"/>
    </row>
    <row r="37" spans="3:8" s="95" customFormat="1" x14ac:dyDescent="0.25">
      <c r="G37" s="1"/>
      <c r="H37" s="1"/>
    </row>
    <row r="38" spans="3:8" s="95" customFormat="1" x14ac:dyDescent="0.25">
      <c r="G38" s="1"/>
      <c r="H38" s="1"/>
    </row>
    <row r="39" spans="3:8" s="95" customFormat="1" x14ac:dyDescent="0.25">
      <c r="G39" s="1"/>
      <c r="H39" s="1"/>
    </row>
    <row r="40" spans="3:8" s="95" customFormat="1" x14ac:dyDescent="0.25">
      <c r="G40" s="1"/>
      <c r="H40" s="1"/>
    </row>
    <row r="41" spans="3:8" s="95" customFormat="1" x14ac:dyDescent="0.25">
      <c r="G41" s="1"/>
      <c r="H41" s="1"/>
    </row>
    <row r="42" spans="3:8" s="95" customFormat="1" x14ac:dyDescent="0.2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2/2017.(III.01.) 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3"/>
  <sheetViews>
    <sheetView view="pageLayout" topLeftCell="B1" zoomScaleNormal="100" workbookViewId="0">
      <selection activeCell="L4" sqref="L4"/>
    </sheetView>
  </sheetViews>
  <sheetFormatPr defaultColWidth="9.33203125" defaultRowHeight="15" x14ac:dyDescent="0.25"/>
  <cols>
    <col min="1" max="1" width="41.33203125" style="503" customWidth="1"/>
    <col min="2" max="2" width="19.6640625" style="503" customWidth="1"/>
    <col min="3" max="3" width="16.6640625" style="503" customWidth="1"/>
    <col min="4" max="9" width="16" style="503" customWidth="1"/>
    <col min="10" max="10" width="17.83203125" style="503" customWidth="1"/>
    <col min="11" max="16384" width="9.33203125" style="503"/>
  </cols>
  <sheetData>
    <row r="1" spans="1:10" ht="56.25" customHeight="1" x14ac:dyDescent="0.25">
      <c r="A1" s="1334" t="s">
        <v>657</v>
      </c>
      <c r="B1" s="1334"/>
      <c r="C1" s="1334"/>
      <c r="D1" s="1334"/>
      <c r="E1" s="1334"/>
      <c r="F1" s="1334"/>
      <c r="G1" s="1334"/>
      <c r="H1" s="1334"/>
      <c r="I1" s="1334"/>
    </row>
    <row r="2" spans="1:10" ht="18.75" customHeight="1" x14ac:dyDescent="0.25">
      <c r="A2" s="504"/>
      <c r="B2" s="504"/>
      <c r="C2" s="504"/>
      <c r="D2" s="504"/>
      <c r="E2" s="504"/>
      <c r="F2" s="504"/>
      <c r="G2" s="504"/>
      <c r="H2" s="504"/>
      <c r="I2" s="504"/>
    </row>
    <row r="3" spans="1:10" x14ac:dyDescent="0.25">
      <c r="A3" s="505"/>
      <c r="B3" s="505"/>
      <c r="C3" s="505"/>
      <c r="D3" s="505"/>
      <c r="E3" s="505"/>
      <c r="F3" s="505"/>
      <c r="G3" s="505"/>
      <c r="H3" s="1335" t="s">
        <v>1</v>
      </c>
      <c r="I3" s="1335"/>
    </row>
    <row r="4" spans="1:10" s="506" customFormat="1" ht="71.25" customHeight="1" x14ac:dyDescent="0.2">
      <c r="A4" s="1336" t="s">
        <v>554</v>
      </c>
      <c r="B4" s="1338" t="s">
        <v>555</v>
      </c>
      <c r="C4" s="1336" t="s">
        <v>556</v>
      </c>
      <c r="D4" s="1340" t="s">
        <v>557</v>
      </c>
      <c r="E4" s="1340"/>
      <c r="F4" s="1340" t="s">
        <v>558</v>
      </c>
      <c r="G4" s="1340"/>
      <c r="H4" s="1340" t="s">
        <v>559</v>
      </c>
      <c r="I4" s="1341"/>
    </row>
    <row r="5" spans="1:10" s="509" customFormat="1" x14ac:dyDescent="0.25">
      <c r="A5" s="1337"/>
      <c r="B5" s="1339"/>
      <c r="C5" s="1337"/>
      <c r="D5" s="507" t="s">
        <v>560</v>
      </c>
      <c r="E5" s="507" t="s">
        <v>561</v>
      </c>
      <c r="F5" s="507" t="s">
        <v>560</v>
      </c>
      <c r="G5" s="507" t="s">
        <v>561</v>
      </c>
      <c r="H5" s="507" t="s">
        <v>560</v>
      </c>
      <c r="I5" s="508" t="s">
        <v>561</v>
      </c>
    </row>
    <row r="6" spans="1:10" ht="60" x14ac:dyDescent="0.25">
      <c r="A6" s="658" t="s">
        <v>609</v>
      </c>
      <c r="B6" s="511">
        <v>72959000</v>
      </c>
      <c r="C6" s="510" t="s">
        <v>562</v>
      </c>
      <c r="D6" s="512">
        <v>18239752</v>
      </c>
      <c r="E6" s="512">
        <v>1094385</v>
      </c>
      <c r="F6" s="512">
        <v>18239744</v>
      </c>
      <c r="G6" s="512">
        <v>660668</v>
      </c>
      <c r="H6" s="512">
        <v>0</v>
      </c>
      <c r="I6" s="513">
        <v>0</v>
      </c>
    </row>
    <row r="7" spans="1:10" s="519" customFormat="1" ht="75" x14ac:dyDescent="0.25">
      <c r="A7" s="658" t="s">
        <v>610</v>
      </c>
      <c r="B7" s="515">
        <v>23200831</v>
      </c>
      <c r="C7" s="514" t="s">
        <v>563</v>
      </c>
      <c r="D7" s="516">
        <f>7138717-1380531</f>
        <v>5758186</v>
      </c>
      <c r="E7" s="516">
        <v>853103</v>
      </c>
      <c r="F7" s="516">
        <v>7138717</v>
      </c>
      <c r="G7" s="516">
        <v>329700</v>
      </c>
      <c r="H7" s="516">
        <v>1784680</v>
      </c>
      <c r="I7" s="517">
        <f>H7*0.05</f>
        <v>89234</v>
      </c>
      <c r="J7" s="518"/>
    </row>
    <row r="8" spans="1:10" s="524" customFormat="1" ht="26.25" customHeight="1" x14ac:dyDescent="0.2">
      <c r="A8" s="659" t="s">
        <v>408</v>
      </c>
      <c r="B8" s="520">
        <f>SUM(B6:B7)</f>
        <v>96159831</v>
      </c>
      <c r="C8" s="521"/>
      <c r="D8" s="522">
        <f t="shared" ref="D8:I8" si="0">SUM(D6:D7)</f>
        <v>23997938</v>
      </c>
      <c r="E8" s="522">
        <f t="shared" si="0"/>
        <v>1947488</v>
      </c>
      <c r="F8" s="522">
        <f t="shared" si="0"/>
        <v>25378461</v>
      </c>
      <c r="G8" s="522">
        <f t="shared" si="0"/>
        <v>990368</v>
      </c>
      <c r="H8" s="522">
        <f t="shared" si="0"/>
        <v>1784680</v>
      </c>
      <c r="I8" s="523">
        <f t="shared" si="0"/>
        <v>89234</v>
      </c>
    </row>
    <row r="9" spans="1:10" x14ac:dyDescent="0.25">
      <c r="A9" s="505"/>
      <c r="B9" s="505"/>
      <c r="C9" s="505"/>
      <c r="D9" s="505"/>
      <c r="E9" s="505"/>
      <c r="F9" s="505"/>
      <c r="G9" s="505"/>
      <c r="H9" s="505"/>
      <c r="I9" s="505"/>
    </row>
    <row r="10" spans="1:10" x14ac:dyDescent="0.25">
      <c r="A10" s="505"/>
      <c r="B10" s="505"/>
      <c r="C10" s="505"/>
      <c r="D10" s="505"/>
      <c r="E10" s="505"/>
      <c r="F10" s="505"/>
      <c r="G10" s="505"/>
      <c r="H10" s="505"/>
      <c r="I10" s="505"/>
    </row>
    <row r="11" spans="1:10" x14ac:dyDescent="0.25">
      <c r="A11" s="505"/>
      <c r="B11" s="505"/>
      <c r="C11" s="505"/>
      <c r="D11" s="505"/>
      <c r="E11" s="505"/>
      <c r="F11" s="505"/>
      <c r="G11" s="505"/>
      <c r="H11" s="505"/>
      <c r="I11" s="505"/>
    </row>
    <row r="12" spans="1:10" x14ac:dyDescent="0.25">
      <c r="A12" s="505"/>
      <c r="B12" s="505"/>
      <c r="C12" s="505"/>
      <c r="D12" s="505"/>
      <c r="E12" s="505"/>
      <c r="F12" s="505"/>
      <c r="G12" s="505"/>
      <c r="H12" s="505"/>
      <c r="I12" s="505"/>
    </row>
    <row r="13" spans="1:10" x14ac:dyDescent="0.25">
      <c r="A13" s="505"/>
      <c r="B13" s="505"/>
      <c r="C13" s="505"/>
      <c r="D13" s="505"/>
      <c r="E13" s="505"/>
      <c r="F13" s="505"/>
      <c r="G13" s="505"/>
      <c r="H13" s="505"/>
      <c r="I13" s="505"/>
    </row>
    <row r="14" spans="1:10" x14ac:dyDescent="0.25">
      <c r="A14" s="505"/>
      <c r="B14" s="505"/>
      <c r="C14" s="505"/>
      <c r="D14" s="505"/>
      <c r="E14" s="505"/>
      <c r="F14" s="505"/>
      <c r="G14" s="505"/>
      <c r="H14" s="505"/>
      <c r="I14" s="505"/>
    </row>
    <row r="15" spans="1:10" x14ac:dyDescent="0.25">
      <c r="A15" s="505"/>
      <c r="B15" s="505"/>
      <c r="C15" s="505"/>
      <c r="D15" s="505"/>
      <c r="E15" s="505"/>
      <c r="F15" s="505"/>
      <c r="G15" s="505"/>
      <c r="H15" s="505"/>
      <c r="I15" s="505"/>
    </row>
    <row r="16" spans="1:10" x14ac:dyDescent="0.25">
      <c r="A16" s="505"/>
      <c r="B16" s="505"/>
      <c r="C16" s="505"/>
      <c r="D16" s="505"/>
      <c r="E16" s="505"/>
      <c r="F16" s="505"/>
      <c r="G16" s="505"/>
      <c r="H16" s="505"/>
      <c r="I16" s="505"/>
    </row>
    <row r="17" spans="1:9" x14ac:dyDescent="0.25">
      <c r="A17" s="505"/>
      <c r="B17" s="505"/>
      <c r="C17" s="505"/>
      <c r="D17" s="505"/>
      <c r="E17" s="505"/>
      <c r="F17" s="505"/>
      <c r="G17" s="505"/>
      <c r="H17" s="505"/>
      <c r="I17" s="505"/>
    </row>
    <row r="18" spans="1:9" x14ac:dyDescent="0.25">
      <c r="A18" s="505"/>
      <c r="B18" s="505"/>
      <c r="C18" s="505"/>
      <c r="D18" s="505"/>
      <c r="E18" s="505"/>
      <c r="F18" s="505"/>
      <c r="G18" s="505"/>
      <c r="H18" s="505"/>
      <c r="I18" s="505"/>
    </row>
    <row r="19" spans="1:9" x14ac:dyDescent="0.25">
      <c r="A19" s="505"/>
      <c r="B19" s="505"/>
      <c r="C19" s="505"/>
      <c r="D19" s="505"/>
      <c r="E19" s="505"/>
      <c r="F19" s="505"/>
      <c r="G19" s="505"/>
      <c r="H19" s="505"/>
      <c r="I19" s="505"/>
    </row>
    <row r="20" spans="1:9" x14ac:dyDescent="0.25">
      <c r="A20" s="505"/>
      <c r="B20" s="505"/>
      <c r="C20" s="505"/>
      <c r="D20" s="505"/>
      <c r="E20" s="505"/>
      <c r="F20" s="505"/>
      <c r="G20" s="505"/>
      <c r="H20" s="505"/>
      <c r="I20" s="505"/>
    </row>
    <row r="21" spans="1:9" x14ac:dyDescent="0.25">
      <c r="A21" s="505"/>
      <c r="B21" s="505"/>
      <c r="C21" s="505"/>
      <c r="D21" s="505"/>
      <c r="E21" s="505"/>
      <c r="F21" s="505"/>
      <c r="G21" s="505"/>
      <c r="H21" s="505"/>
      <c r="I21" s="505"/>
    </row>
    <row r="22" spans="1:9" x14ac:dyDescent="0.25">
      <c r="A22" s="505"/>
      <c r="B22" s="505"/>
      <c r="C22" s="505"/>
      <c r="D22" s="505"/>
      <c r="E22" s="505"/>
      <c r="F22" s="505"/>
      <c r="G22" s="505"/>
      <c r="H22" s="505"/>
      <c r="I22" s="505"/>
    </row>
    <row r="23" spans="1:9" x14ac:dyDescent="0.25">
      <c r="A23" s="505"/>
      <c r="B23" s="505"/>
      <c r="C23" s="505"/>
      <c r="D23" s="505"/>
      <c r="E23" s="505"/>
      <c r="F23" s="505"/>
      <c r="G23" s="505"/>
      <c r="H23" s="505"/>
      <c r="I23" s="505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17. melléklet a 2/2017.(III.01.)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0"/>
  <sheetViews>
    <sheetView view="pageLayout" zoomScaleNormal="100" workbookViewId="0">
      <selection activeCell="I15" sqref="I15"/>
    </sheetView>
  </sheetViews>
  <sheetFormatPr defaultColWidth="9.33203125" defaultRowHeight="15" x14ac:dyDescent="0.25"/>
  <cols>
    <col min="1" max="1" width="8" style="612" customWidth="1"/>
    <col min="2" max="2" width="86.1640625" style="612" customWidth="1"/>
    <col min="3" max="3" width="21.5" style="612" customWidth="1"/>
    <col min="4" max="16384" width="9.33203125" style="612"/>
  </cols>
  <sheetData>
    <row r="1" spans="1:3" s="611" customFormat="1" ht="60" customHeight="1" x14ac:dyDescent="0.2">
      <c r="A1" s="1342" t="s">
        <v>658</v>
      </c>
      <c r="B1" s="1342"/>
      <c r="C1" s="1342"/>
    </row>
    <row r="2" spans="1:3" x14ac:dyDescent="0.25">
      <c r="C2" s="660" t="s">
        <v>1</v>
      </c>
    </row>
    <row r="3" spans="1:3" ht="33.75" customHeight="1" x14ac:dyDescent="0.25">
      <c r="A3" s="768" t="s">
        <v>619</v>
      </c>
      <c r="B3" s="769" t="s">
        <v>267</v>
      </c>
      <c r="C3" s="770" t="s">
        <v>441</v>
      </c>
    </row>
    <row r="4" spans="1:3" ht="22.5" customHeight="1" x14ac:dyDescent="0.25">
      <c r="A4" s="613" t="s">
        <v>10</v>
      </c>
      <c r="B4" s="765" t="s">
        <v>712</v>
      </c>
      <c r="C4" s="614">
        <f>'9.sz.mell.'!F45-2000000</f>
        <v>749000000</v>
      </c>
    </row>
    <row r="5" spans="1:3" ht="22.5" customHeight="1" x14ac:dyDescent="0.25">
      <c r="A5" s="615" t="s">
        <v>13</v>
      </c>
      <c r="B5" s="766" t="s">
        <v>713</v>
      </c>
      <c r="C5" s="614">
        <v>29559542</v>
      </c>
    </row>
    <row r="6" spans="1:3" ht="22.5" customHeight="1" x14ac:dyDescent="0.25">
      <c r="A6" s="615" t="s">
        <v>16</v>
      </c>
      <c r="B6" s="766" t="s">
        <v>714</v>
      </c>
      <c r="C6" s="616"/>
    </row>
    <row r="7" spans="1:3" ht="31.5" customHeight="1" x14ac:dyDescent="0.25">
      <c r="A7" s="615" t="s">
        <v>19</v>
      </c>
      <c r="B7" s="766" t="s">
        <v>715</v>
      </c>
      <c r="C7" s="616">
        <v>2160072</v>
      </c>
    </row>
    <row r="8" spans="1:3" ht="22.5" customHeight="1" x14ac:dyDescent="0.25">
      <c r="A8" s="615" t="s">
        <v>22</v>
      </c>
      <c r="B8" s="766" t="s">
        <v>716</v>
      </c>
      <c r="C8" s="616">
        <v>2000000</v>
      </c>
    </row>
    <row r="9" spans="1:3" ht="28.5" customHeight="1" x14ac:dyDescent="0.25">
      <c r="A9" s="772" t="s">
        <v>25</v>
      </c>
      <c r="B9" s="767" t="s">
        <v>717</v>
      </c>
      <c r="C9" s="776"/>
    </row>
    <row r="10" spans="1:3" s="611" customFormat="1" ht="22.5" customHeight="1" x14ac:dyDescent="0.2">
      <c r="A10" s="773" t="s">
        <v>28</v>
      </c>
      <c r="B10" s="771" t="s">
        <v>718</v>
      </c>
      <c r="C10" s="777">
        <f>SUM(C4:C9)</f>
        <v>782719614</v>
      </c>
    </row>
    <row r="11" spans="1:3" s="611" customFormat="1" ht="22.5" customHeight="1" x14ac:dyDescent="0.2">
      <c r="A11" s="774" t="s">
        <v>31</v>
      </c>
      <c r="B11" s="771" t="s">
        <v>719</v>
      </c>
      <c r="C11" s="777">
        <f t="shared" ref="C11" si="0">C10/2</f>
        <v>391359807</v>
      </c>
    </row>
    <row r="12" spans="1:3" s="611" customFormat="1" ht="27" customHeight="1" x14ac:dyDescent="0.2">
      <c r="A12" s="613" t="s">
        <v>34</v>
      </c>
      <c r="B12" s="765" t="s">
        <v>720</v>
      </c>
      <c r="C12" s="614">
        <v>23997938</v>
      </c>
    </row>
    <row r="13" spans="1:3" ht="34.5" customHeight="1" x14ac:dyDescent="0.25">
      <c r="A13" s="615" t="s">
        <v>37</v>
      </c>
      <c r="B13" s="766" t="s">
        <v>721</v>
      </c>
      <c r="C13" s="616"/>
    </row>
    <row r="14" spans="1:3" ht="34.5" customHeight="1" x14ac:dyDescent="0.25">
      <c r="A14" s="615" t="s">
        <v>39</v>
      </c>
      <c r="B14" s="766" t="s">
        <v>722</v>
      </c>
      <c r="C14" s="616"/>
    </row>
    <row r="15" spans="1:3" ht="34.5" customHeight="1" x14ac:dyDescent="0.25">
      <c r="A15" s="615" t="s">
        <v>41</v>
      </c>
      <c r="B15" s="766" t="s">
        <v>723</v>
      </c>
      <c r="C15" s="616"/>
    </row>
    <row r="16" spans="1:3" ht="34.5" customHeight="1" x14ac:dyDescent="0.25">
      <c r="A16" s="615" t="s">
        <v>43</v>
      </c>
      <c r="B16" s="766" t="s">
        <v>724</v>
      </c>
      <c r="C16" s="616"/>
    </row>
    <row r="17" spans="1:3" ht="34.5" customHeight="1" x14ac:dyDescent="0.25">
      <c r="A17" s="615" t="s">
        <v>45</v>
      </c>
      <c r="B17" s="766" t="s">
        <v>725</v>
      </c>
      <c r="C17" s="616"/>
    </row>
    <row r="18" spans="1:3" ht="34.5" customHeight="1" x14ac:dyDescent="0.25">
      <c r="A18" s="775" t="s">
        <v>47</v>
      </c>
      <c r="B18" s="767" t="s">
        <v>726</v>
      </c>
      <c r="C18" s="776"/>
    </row>
    <row r="19" spans="1:3" ht="34.5" customHeight="1" x14ac:dyDescent="0.25">
      <c r="A19" s="774" t="s">
        <v>49</v>
      </c>
      <c r="B19" s="771" t="s">
        <v>727</v>
      </c>
      <c r="C19" s="778">
        <f>SUM(C12:C18)</f>
        <v>23997938</v>
      </c>
    </row>
    <row r="20" spans="1:3" s="611" customFormat="1" ht="24" customHeight="1" x14ac:dyDescent="0.2">
      <c r="A20" s="774" t="s">
        <v>51</v>
      </c>
      <c r="B20" s="771" t="s">
        <v>728</v>
      </c>
      <c r="C20" s="779">
        <f>C11-C19</f>
        <v>367361869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2/2017.(III.01.)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44"/>
  <sheetViews>
    <sheetView view="pageLayout" topLeftCell="C1" zoomScaleNormal="100" workbookViewId="0">
      <selection activeCell="J8" sqref="J8"/>
    </sheetView>
  </sheetViews>
  <sheetFormatPr defaultRowHeight="15" x14ac:dyDescent="0.25"/>
  <cols>
    <col min="1" max="1" width="7.33203125" style="617" customWidth="1"/>
    <col min="2" max="2" width="45.1640625" style="617" customWidth="1"/>
    <col min="3" max="5" width="22.83203125" style="624" customWidth="1"/>
    <col min="6" max="6" width="9.33203125" style="617"/>
    <col min="7" max="7" width="12.83203125" style="617" bestFit="1" customWidth="1"/>
    <col min="8" max="256" width="9.33203125" style="617"/>
    <col min="257" max="257" width="5" style="617" customWidth="1"/>
    <col min="258" max="258" width="76.33203125" style="617" customWidth="1"/>
    <col min="259" max="259" width="17.1640625" style="617" customWidth="1"/>
    <col min="260" max="260" width="19.1640625" style="617" customWidth="1"/>
    <col min="261" max="261" width="17.1640625" style="617" customWidth="1"/>
    <col min="262" max="262" width="9.33203125" style="617"/>
    <col min="263" max="263" width="12.83203125" style="617" bestFit="1" customWidth="1"/>
    <col min="264" max="512" width="9.33203125" style="617"/>
    <col min="513" max="513" width="5" style="617" customWidth="1"/>
    <col min="514" max="514" width="76.33203125" style="617" customWidth="1"/>
    <col min="515" max="515" width="17.1640625" style="617" customWidth="1"/>
    <col min="516" max="516" width="19.1640625" style="617" customWidth="1"/>
    <col min="517" max="517" width="17.1640625" style="617" customWidth="1"/>
    <col min="518" max="518" width="9.33203125" style="617"/>
    <col min="519" max="519" width="12.83203125" style="617" bestFit="1" customWidth="1"/>
    <col min="520" max="768" width="9.33203125" style="617"/>
    <col min="769" max="769" width="5" style="617" customWidth="1"/>
    <col min="770" max="770" width="76.33203125" style="617" customWidth="1"/>
    <col min="771" max="771" width="17.1640625" style="617" customWidth="1"/>
    <col min="772" max="772" width="19.1640625" style="617" customWidth="1"/>
    <col min="773" max="773" width="17.1640625" style="617" customWidth="1"/>
    <col min="774" max="774" width="9.33203125" style="617"/>
    <col min="775" max="775" width="12.83203125" style="617" bestFit="1" customWidth="1"/>
    <col min="776" max="1024" width="9.33203125" style="617"/>
    <col min="1025" max="1025" width="5" style="617" customWidth="1"/>
    <col min="1026" max="1026" width="76.33203125" style="617" customWidth="1"/>
    <col min="1027" max="1027" width="17.1640625" style="617" customWidth="1"/>
    <col min="1028" max="1028" width="19.1640625" style="617" customWidth="1"/>
    <col min="1029" max="1029" width="17.1640625" style="617" customWidth="1"/>
    <col min="1030" max="1030" width="9.33203125" style="617"/>
    <col min="1031" max="1031" width="12.83203125" style="617" bestFit="1" customWidth="1"/>
    <col min="1032" max="1280" width="9.33203125" style="617"/>
    <col min="1281" max="1281" width="5" style="617" customWidth="1"/>
    <col min="1282" max="1282" width="76.33203125" style="617" customWidth="1"/>
    <col min="1283" max="1283" width="17.1640625" style="617" customWidth="1"/>
    <col min="1284" max="1284" width="19.1640625" style="617" customWidth="1"/>
    <col min="1285" max="1285" width="17.1640625" style="617" customWidth="1"/>
    <col min="1286" max="1286" width="9.33203125" style="617"/>
    <col min="1287" max="1287" width="12.83203125" style="617" bestFit="1" customWidth="1"/>
    <col min="1288" max="1536" width="9.33203125" style="617"/>
    <col min="1537" max="1537" width="5" style="617" customWidth="1"/>
    <col min="1538" max="1538" width="76.33203125" style="617" customWidth="1"/>
    <col min="1539" max="1539" width="17.1640625" style="617" customWidth="1"/>
    <col min="1540" max="1540" width="19.1640625" style="617" customWidth="1"/>
    <col min="1541" max="1541" width="17.1640625" style="617" customWidth="1"/>
    <col min="1542" max="1542" width="9.33203125" style="617"/>
    <col min="1543" max="1543" width="12.83203125" style="617" bestFit="1" customWidth="1"/>
    <col min="1544" max="1792" width="9.33203125" style="617"/>
    <col min="1793" max="1793" width="5" style="617" customWidth="1"/>
    <col min="1794" max="1794" width="76.33203125" style="617" customWidth="1"/>
    <col min="1795" max="1795" width="17.1640625" style="617" customWidth="1"/>
    <col min="1796" max="1796" width="19.1640625" style="617" customWidth="1"/>
    <col min="1797" max="1797" width="17.1640625" style="617" customWidth="1"/>
    <col min="1798" max="1798" width="9.33203125" style="617"/>
    <col min="1799" max="1799" width="12.83203125" style="617" bestFit="1" customWidth="1"/>
    <col min="1800" max="2048" width="9.33203125" style="617"/>
    <col min="2049" max="2049" width="5" style="617" customWidth="1"/>
    <col min="2050" max="2050" width="76.33203125" style="617" customWidth="1"/>
    <col min="2051" max="2051" width="17.1640625" style="617" customWidth="1"/>
    <col min="2052" max="2052" width="19.1640625" style="617" customWidth="1"/>
    <col min="2053" max="2053" width="17.1640625" style="617" customWidth="1"/>
    <col min="2054" max="2054" width="9.33203125" style="617"/>
    <col min="2055" max="2055" width="12.83203125" style="617" bestFit="1" customWidth="1"/>
    <col min="2056" max="2304" width="9.33203125" style="617"/>
    <col min="2305" max="2305" width="5" style="617" customWidth="1"/>
    <col min="2306" max="2306" width="76.33203125" style="617" customWidth="1"/>
    <col min="2307" max="2307" width="17.1640625" style="617" customWidth="1"/>
    <col min="2308" max="2308" width="19.1640625" style="617" customWidth="1"/>
    <col min="2309" max="2309" width="17.1640625" style="617" customWidth="1"/>
    <col min="2310" max="2310" width="9.33203125" style="617"/>
    <col min="2311" max="2311" width="12.83203125" style="617" bestFit="1" customWidth="1"/>
    <col min="2312" max="2560" width="9.33203125" style="617"/>
    <col min="2561" max="2561" width="5" style="617" customWidth="1"/>
    <col min="2562" max="2562" width="76.33203125" style="617" customWidth="1"/>
    <col min="2563" max="2563" width="17.1640625" style="617" customWidth="1"/>
    <col min="2564" max="2564" width="19.1640625" style="617" customWidth="1"/>
    <col min="2565" max="2565" width="17.1640625" style="617" customWidth="1"/>
    <col min="2566" max="2566" width="9.33203125" style="617"/>
    <col min="2567" max="2567" width="12.83203125" style="617" bestFit="1" customWidth="1"/>
    <col min="2568" max="2816" width="9.33203125" style="617"/>
    <col min="2817" max="2817" width="5" style="617" customWidth="1"/>
    <col min="2818" max="2818" width="76.33203125" style="617" customWidth="1"/>
    <col min="2819" max="2819" width="17.1640625" style="617" customWidth="1"/>
    <col min="2820" max="2820" width="19.1640625" style="617" customWidth="1"/>
    <col min="2821" max="2821" width="17.1640625" style="617" customWidth="1"/>
    <col min="2822" max="2822" width="9.33203125" style="617"/>
    <col min="2823" max="2823" width="12.83203125" style="617" bestFit="1" customWidth="1"/>
    <col min="2824" max="3072" width="9.33203125" style="617"/>
    <col min="3073" max="3073" width="5" style="617" customWidth="1"/>
    <col min="3074" max="3074" width="76.33203125" style="617" customWidth="1"/>
    <col min="3075" max="3075" width="17.1640625" style="617" customWidth="1"/>
    <col min="3076" max="3076" width="19.1640625" style="617" customWidth="1"/>
    <col min="3077" max="3077" width="17.1640625" style="617" customWidth="1"/>
    <col min="3078" max="3078" width="9.33203125" style="617"/>
    <col min="3079" max="3079" width="12.83203125" style="617" bestFit="1" customWidth="1"/>
    <col min="3080" max="3328" width="9.33203125" style="617"/>
    <col min="3329" max="3329" width="5" style="617" customWidth="1"/>
    <col min="3330" max="3330" width="76.33203125" style="617" customWidth="1"/>
    <col min="3331" max="3331" width="17.1640625" style="617" customWidth="1"/>
    <col min="3332" max="3332" width="19.1640625" style="617" customWidth="1"/>
    <col min="3333" max="3333" width="17.1640625" style="617" customWidth="1"/>
    <col min="3334" max="3334" width="9.33203125" style="617"/>
    <col min="3335" max="3335" width="12.83203125" style="617" bestFit="1" customWidth="1"/>
    <col min="3336" max="3584" width="9.33203125" style="617"/>
    <col min="3585" max="3585" width="5" style="617" customWidth="1"/>
    <col min="3586" max="3586" width="76.33203125" style="617" customWidth="1"/>
    <col min="3587" max="3587" width="17.1640625" style="617" customWidth="1"/>
    <col min="3588" max="3588" width="19.1640625" style="617" customWidth="1"/>
    <col min="3589" max="3589" width="17.1640625" style="617" customWidth="1"/>
    <col min="3590" max="3590" width="9.33203125" style="617"/>
    <col min="3591" max="3591" width="12.83203125" style="617" bestFit="1" customWidth="1"/>
    <col min="3592" max="3840" width="9.33203125" style="617"/>
    <col min="3841" max="3841" width="5" style="617" customWidth="1"/>
    <col min="3842" max="3842" width="76.33203125" style="617" customWidth="1"/>
    <col min="3843" max="3843" width="17.1640625" style="617" customWidth="1"/>
    <col min="3844" max="3844" width="19.1640625" style="617" customWidth="1"/>
    <col min="3845" max="3845" width="17.1640625" style="617" customWidth="1"/>
    <col min="3846" max="3846" width="9.33203125" style="617"/>
    <col min="3847" max="3847" width="12.83203125" style="617" bestFit="1" customWidth="1"/>
    <col min="3848" max="4096" width="9.33203125" style="617"/>
    <col min="4097" max="4097" width="5" style="617" customWidth="1"/>
    <col min="4098" max="4098" width="76.33203125" style="617" customWidth="1"/>
    <col min="4099" max="4099" width="17.1640625" style="617" customWidth="1"/>
    <col min="4100" max="4100" width="19.1640625" style="617" customWidth="1"/>
    <col min="4101" max="4101" width="17.1640625" style="617" customWidth="1"/>
    <col min="4102" max="4102" width="9.33203125" style="617"/>
    <col min="4103" max="4103" width="12.83203125" style="617" bestFit="1" customWidth="1"/>
    <col min="4104" max="4352" width="9.33203125" style="617"/>
    <col min="4353" max="4353" width="5" style="617" customWidth="1"/>
    <col min="4354" max="4354" width="76.33203125" style="617" customWidth="1"/>
    <col min="4355" max="4355" width="17.1640625" style="617" customWidth="1"/>
    <col min="4356" max="4356" width="19.1640625" style="617" customWidth="1"/>
    <col min="4357" max="4357" width="17.1640625" style="617" customWidth="1"/>
    <col min="4358" max="4358" width="9.33203125" style="617"/>
    <col min="4359" max="4359" width="12.83203125" style="617" bestFit="1" customWidth="1"/>
    <col min="4360" max="4608" width="9.33203125" style="617"/>
    <col min="4609" max="4609" width="5" style="617" customWidth="1"/>
    <col min="4610" max="4610" width="76.33203125" style="617" customWidth="1"/>
    <col min="4611" max="4611" width="17.1640625" style="617" customWidth="1"/>
    <col min="4612" max="4612" width="19.1640625" style="617" customWidth="1"/>
    <col min="4613" max="4613" width="17.1640625" style="617" customWidth="1"/>
    <col min="4614" max="4614" width="9.33203125" style="617"/>
    <col min="4615" max="4615" width="12.83203125" style="617" bestFit="1" customWidth="1"/>
    <col min="4616" max="4864" width="9.33203125" style="617"/>
    <col min="4865" max="4865" width="5" style="617" customWidth="1"/>
    <col min="4866" max="4866" width="76.33203125" style="617" customWidth="1"/>
    <col min="4867" max="4867" width="17.1640625" style="617" customWidth="1"/>
    <col min="4868" max="4868" width="19.1640625" style="617" customWidth="1"/>
    <col min="4869" max="4869" width="17.1640625" style="617" customWidth="1"/>
    <col min="4870" max="4870" width="9.33203125" style="617"/>
    <col min="4871" max="4871" width="12.83203125" style="617" bestFit="1" customWidth="1"/>
    <col min="4872" max="5120" width="9.33203125" style="617"/>
    <col min="5121" max="5121" width="5" style="617" customWidth="1"/>
    <col min="5122" max="5122" width="76.33203125" style="617" customWidth="1"/>
    <col min="5123" max="5123" width="17.1640625" style="617" customWidth="1"/>
    <col min="5124" max="5124" width="19.1640625" style="617" customWidth="1"/>
    <col min="5125" max="5125" width="17.1640625" style="617" customWidth="1"/>
    <col min="5126" max="5126" width="9.33203125" style="617"/>
    <col min="5127" max="5127" width="12.83203125" style="617" bestFit="1" customWidth="1"/>
    <col min="5128" max="5376" width="9.33203125" style="617"/>
    <col min="5377" max="5377" width="5" style="617" customWidth="1"/>
    <col min="5378" max="5378" width="76.33203125" style="617" customWidth="1"/>
    <col min="5379" max="5379" width="17.1640625" style="617" customWidth="1"/>
    <col min="5380" max="5380" width="19.1640625" style="617" customWidth="1"/>
    <col min="5381" max="5381" width="17.1640625" style="617" customWidth="1"/>
    <col min="5382" max="5382" width="9.33203125" style="617"/>
    <col min="5383" max="5383" width="12.83203125" style="617" bestFit="1" customWidth="1"/>
    <col min="5384" max="5632" width="9.33203125" style="617"/>
    <col min="5633" max="5633" width="5" style="617" customWidth="1"/>
    <col min="5634" max="5634" width="76.33203125" style="617" customWidth="1"/>
    <col min="5635" max="5635" width="17.1640625" style="617" customWidth="1"/>
    <col min="5636" max="5636" width="19.1640625" style="617" customWidth="1"/>
    <col min="5637" max="5637" width="17.1640625" style="617" customWidth="1"/>
    <col min="5638" max="5638" width="9.33203125" style="617"/>
    <col min="5639" max="5639" width="12.83203125" style="617" bestFit="1" customWidth="1"/>
    <col min="5640" max="5888" width="9.33203125" style="617"/>
    <col min="5889" max="5889" width="5" style="617" customWidth="1"/>
    <col min="5890" max="5890" width="76.33203125" style="617" customWidth="1"/>
    <col min="5891" max="5891" width="17.1640625" style="617" customWidth="1"/>
    <col min="5892" max="5892" width="19.1640625" style="617" customWidth="1"/>
    <col min="5893" max="5893" width="17.1640625" style="617" customWidth="1"/>
    <col min="5894" max="5894" width="9.33203125" style="617"/>
    <col min="5895" max="5895" width="12.83203125" style="617" bestFit="1" customWidth="1"/>
    <col min="5896" max="6144" width="9.33203125" style="617"/>
    <col min="6145" max="6145" width="5" style="617" customWidth="1"/>
    <col min="6146" max="6146" width="76.33203125" style="617" customWidth="1"/>
    <col min="6147" max="6147" width="17.1640625" style="617" customWidth="1"/>
    <col min="6148" max="6148" width="19.1640625" style="617" customWidth="1"/>
    <col min="6149" max="6149" width="17.1640625" style="617" customWidth="1"/>
    <col min="6150" max="6150" width="9.33203125" style="617"/>
    <col min="6151" max="6151" width="12.83203125" style="617" bestFit="1" customWidth="1"/>
    <col min="6152" max="6400" width="9.33203125" style="617"/>
    <col min="6401" max="6401" width="5" style="617" customWidth="1"/>
    <col min="6402" max="6402" width="76.33203125" style="617" customWidth="1"/>
    <col min="6403" max="6403" width="17.1640625" style="617" customWidth="1"/>
    <col min="6404" max="6404" width="19.1640625" style="617" customWidth="1"/>
    <col min="6405" max="6405" width="17.1640625" style="617" customWidth="1"/>
    <col min="6406" max="6406" width="9.33203125" style="617"/>
    <col min="6407" max="6407" width="12.83203125" style="617" bestFit="1" customWidth="1"/>
    <col min="6408" max="6656" width="9.33203125" style="617"/>
    <col min="6657" max="6657" width="5" style="617" customWidth="1"/>
    <col min="6658" max="6658" width="76.33203125" style="617" customWidth="1"/>
    <col min="6659" max="6659" width="17.1640625" style="617" customWidth="1"/>
    <col min="6660" max="6660" width="19.1640625" style="617" customWidth="1"/>
    <col min="6661" max="6661" width="17.1640625" style="617" customWidth="1"/>
    <col min="6662" max="6662" width="9.33203125" style="617"/>
    <col min="6663" max="6663" width="12.83203125" style="617" bestFit="1" customWidth="1"/>
    <col min="6664" max="6912" width="9.33203125" style="617"/>
    <col min="6913" max="6913" width="5" style="617" customWidth="1"/>
    <col min="6914" max="6914" width="76.33203125" style="617" customWidth="1"/>
    <col min="6915" max="6915" width="17.1640625" style="617" customWidth="1"/>
    <col min="6916" max="6916" width="19.1640625" style="617" customWidth="1"/>
    <col min="6917" max="6917" width="17.1640625" style="617" customWidth="1"/>
    <col min="6918" max="6918" width="9.33203125" style="617"/>
    <col min="6919" max="6919" width="12.83203125" style="617" bestFit="1" customWidth="1"/>
    <col min="6920" max="7168" width="9.33203125" style="617"/>
    <col min="7169" max="7169" width="5" style="617" customWidth="1"/>
    <col min="7170" max="7170" width="76.33203125" style="617" customWidth="1"/>
    <col min="7171" max="7171" width="17.1640625" style="617" customWidth="1"/>
    <col min="7172" max="7172" width="19.1640625" style="617" customWidth="1"/>
    <col min="7173" max="7173" width="17.1640625" style="617" customWidth="1"/>
    <col min="7174" max="7174" width="9.33203125" style="617"/>
    <col min="7175" max="7175" width="12.83203125" style="617" bestFit="1" customWidth="1"/>
    <col min="7176" max="7424" width="9.33203125" style="617"/>
    <col min="7425" max="7425" width="5" style="617" customWidth="1"/>
    <col min="7426" max="7426" width="76.33203125" style="617" customWidth="1"/>
    <col min="7427" max="7427" width="17.1640625" style="617" customWidth="1"/>
    <col min="7428" max="7428" width="19.1640625" style="617" customWidth="1"/>
    <col min="7429" max="7429" width="17.1640625" style="617" customWidth="1"/>
    <col min="7430" max="7430" width="9.33203125" style="617"/>
    <col min="7431" max="7431" width="12.83203125" style="617" bestFit="1" customWidth="1"/>
    <col min="7432" max="7680" width="9.33203125" style="617"/>
    <col min="7681" max="7681" width="5" style="617" customWidth="1"/>
    <col min="7682" max="7682" width="76.33203125" style="617" customWidth="1"/>
    <col min="7683" max="7683" width="17.1640625" style="617" customWidth="1"/>
    <col min="7684" max="7684" width="19.1640625" style="617" customWidth="1"/>
    <col min="7685" max="7685" width="17.1640625" style="617" customWidth="1"/>
    <col min="7686" max="7686" width="9.33203125" style="617"/>
    <col min="7687" max="7687" width="12.83203125" style="617" bestFit="1" customWidth="1"/>
    <col min="7688" max="7936" width="9.33203125" style="617"/>
    <col min="7937" max="7937" width="5" style="617" customWidth="1"/>
    <col min="7938" max="7938" width="76.33203125" style="617" customWidth="1"/>
    <col min="7939" max="7939" width="17.1640625" style="617" customWidth="1"/>
    <col min="7940" max="7940" width="19.1640625" style="617" customWidth="1"/>
    <col min="7941" max="7941" width="17.1640625" style="617" customWidth="1"/>
    <col min="7942" max="7942" width="9.33203125" style="617"/>
    <col min="7943" max="7943" width="12.83203125" style="617" bestFit="1" customWidth="1"/>
    <col min="7944" max="8192" width="9.33203125" style="617"/>
    <col min="8193" max="8193" width="5" style="617" customWidth="1"/>
    <col min="8194" max="8194" width="76.33203125" style="617" customWidth="1"/>
    <col min="8195" max="8195" width="17.1640625" style="617" customWidth="1"/>
    <col min="8196" max="8196" width="19.1640625" style="617" customWidth="1"/>
    <col min="8197" max="8197" width="17.1640625" style="617" customWidth="1"/>
    <col min="8198" max="8198" width="9.33203125" style="617"/>
    <col min="8199" max="8199" width="12.83203125" style="617" bestFit="1" customWidth="1"/>
    <col min="8200" max="8448" width="9.33203125" style="617"/>
    <col min="8449" max="8449" width="5" style="617" customWidth="1"/>
    <col min="8450" max="8450" width="76.33203125" style="617" customWidth="1"/>
    <col min="8451" max="8451" width="17.1640625" style="617" customWidth="1"/>
    <col min="8452" max="8452" width="19.1640625" style="617" customWidth="1"/>
    <col min="8453" max="8453" width="17.1640625" style="617" customWidth="1"/>
    <col min="8454" max="8454" width="9.33203125" style="617"/>
    <col min="8455" max="8455" width="12.83203125" style="617" bestFit="1" customWidth="1"/>
    <col min="8456" max="8704" width="9.33203125" style="617"/>
    <col min="8705" max="8705" width="5" style="617" customWidth="1"/>
    <col min="8706" max="8706" width="76.33203125" style="617" customWidth="1"/>
    <col min="8707" max="8707" width="17.1640625" style="617" customWidth="1"/>
    <col min="8708" max="8708" width="19.1640625" style="617" customWidth="1"/>
    <col min="8709" max="8709" width="17.1640625" style="617" customWidth="1"/>
    <col min="8710" max="8710" width="9.33203125" style="617"/>
    <col min="8711" max="8711" width="12.83203125" style="617" bestFit="1" customWidth="1"/>
    <col min="8712" max="8960" width="9.33203125" style="617"/>
    <col min="8961" max="8961" width="5" style="617" customWidth="1"/>
    <col min="8962" max="8962" width="76.33203125" style="617" customWidth="1"/>
    <col min="8963" max="8963" width="17.1640625" style="617" customWidth="1"/>
    <col min="8964" max="8964" width="19.1640625" style="617" customWidth="1"/>
    <col min="8965" max="8965" width="17.1640625" style="617" customWidth="1"/>
    <col min="8966" max="8966" width="9.33203125" style="617"/>
    <col min="8967" max="8967" width="12.83203125" style="617" bestFit="1" customWidth="1"/>
    <col min="8968" max="9216" width="9.33203125" style="617"/>
    <col min="9217" max="9217" width="5" style="617" customWidth="1"/>
    <col min="9218" max="9218" width="76.33203125" style="617" customWidth="1"/>
    <col min="9219" max="9219" width="17.1640625" style="617" customWidth="1"/>
    <col min="9220" max="9220" width="19.1640625" style="617" customWidth="1"/>
    <col min="9221" max="9221" width="17.1640625" style="617" customWidth="1"/>
    <col min="9222" max="9222" width="9.33203125" style="617"/>
    <col min="9223" max="9223" width="12.83203125" style="617" bestFit="1" customWidth="1"/>
    <col min="9224" max="9472" width="9.33203125" style="617"/>
    <col min="9473" max="9473" width="5" style="617" customWidth="1"/>
    <col min="9474" max="9474" width="76.33203125" style="617" customWidth="1"/>
    <col min="9475" max="9475" width="17.1640625" style="617" customWidth="1"/>
    <col min="9476" max="9476" width="19.1640625" style="617" customWidth="1"/>
    <col min="9477" max="9477" width="17.1640625" style="617" customWidth="1"/>
    <col min="9478" max="9478" width="9.33203125" style="617"/>
    <col min="9479" max="9479" width="12.83203125" style="617" bestFit="1" customWidth="1"/>
    <col min="9480" max="9728" width="9.33203125" style="617"/>
    <col min="9729" max="9729" width="5" style="617" customWidth="1"/>
    <col min="9730" max="9730" width="76.33203125" style="617" customWidth="1"/>
    <col min="9731" max="9731" width="17.1640625" style="617" customWidth="1"/>
    <col min="9732" max="9732" width="19.1640625" style="617" customWidth="1"/>
    <col min="9733" max="9733" width="17.1640625" style="617" customWidth="1"/>
    <col min="9734" max="9734" width="9.33203125" style="617"/>
    <col min="9735" max="9735" width="12.83203125" style="617" bestFit="1" customWidth="1"/>
    <col min="9736" max="9984" width="9.33203125" style="617"/>
    <col min="9985" max="9985" width="5" style="617" customWidth="1"/>
    <col min="9986" max="9986" width="76.33203125" style="617" customWidth="1"/>
    <col min="9987" max="9987" width="17.1640625" style="617" customWidth="1"/>
    <col min="9988" max="9988" width="19.1640625" style="617" customWidth="1"/>
    <col min="9989" max="9989" width="17.1640625" style="617" customWidth="1"/>
    <col min="9990" max="9990" width="9.33203125" style="617"/>
    <col min="9991" max="9991" width="12.83203125" style="617" bestFit="1" customWidth="1"/>
    <col min="9992" max="10240" width="9.33203125" style="617"/>
    <col min="10241" max="10241" width="5" style="617" customWidth="1"/>
    <col min="10242" max="10242" width="76.33203125" style="617" customWidth="1"/>
    <col min="10243" max="10243" width="17.1640625" style="617" customWidth="1"/>
    <col min="10244" max="10244" width="19.1640625" style="617" customWidth="1"/>
    <col min="10245" max="10245" width="17.1640625" style="617" customWidth="1"/>
    <col min="10246" max="10246" width="9.33203125" style="617"/>
    <col min="10247" max="10247" width="12.83203125" style="617" bestFit="1" customWidth="1"/>
    <col min="10248" max="10496" width="9.33203125" style="617"/>
    <col min="10497" max="10497" width="5" style="617" customWidth="1"/>
    <col min="10498" max="10498" width="76.33203125" style="617" customWidth="1"/>
    <col min="10499" max="10499" width="17.1640625" style="617" customWidth="1"/>
    <col min="10500" max="10500" width="19.1640625" style="617" customWidth="1"/>
    <col min="10501" max="10501" width="17.1640625" style="617" customWidth="1"/>
    <col min="10502" max="10502" width="9.33203125" style="617"/>
    <col min="10503" max="10503" width="12.83203125" style="617" bestFit="1" customWidth="1"/>
    <col min="10504" max="10752" width="9.33203125" style="617"/>
    <col min="10753" max="10753" width="5" style="617" customWidth="1"/>
    <col min="10754" max="10754" width="76.33203125" style="617" customWidth="1"/>
    <col min="10755" max="10755" width="17.1640625" style="617" customWidth="1"/>
    <col min="10756" max="10756" width="19.1640625" style="617" customWidth="1"/>
    <col min="10757" max="10757" width="17.1640625" style="617" customWidth="1"/>
    <col min="10758" max="10758" width="9.33203125" style="617"/>
    <col min="10759" max="10759" width="12.83203125" style="617" bestFit="1" customWidth="1"/>
    <col min="10760" max="11008" width="9.33203125" style="617"/>
    <col min="11009" max="11009" width="5" style="617" customWidth="1"/>
    <col min="11010" max="11010" width="76.33203125" style="617" customWidth="1"/>
    <col min="11011" max="11011" width="17.1640625" style="617" customWidth="1"/>
    <col min="11012" max="11012" width="19.1640625" style="617" customWidth="1"/>
    <col min="11013" max="11013" width="17.1640625" style="617" customWidth="1"/>
    <col min="11014" max="11014" width="9.33203125" style="617"/>
    <col min="11015" max="11015" width="12.83203125" style="617" bestFit="1" customWidth="1"/>
    <col min="11016" max="11264" width="9.33203125" style="617"/>
    <col min="11265" max="11265" width="5" style="617" customWidth="1"/>
    <col min="11266" max="11266" width="76.33203125" style="617" customWidth="1"/>
    <col min="11267" max="11267" width="17.1640625" style="617" customWidth="1"/>
    <col min="11268" max="11268" width="19.1640625" style="617" customWidth="1"/>
    <col min="11269" max="11269" width="17.1640625" style="617" customWidth="1"/>
    <col min="11270" max="11270" width="9.33203125" style="617"/>
    <col min="11271" max="11271" width="12.83203125" style="617" bestFit="1" customWidth="1"/>
    <col min="11272" max="11520" width="9.33203125" style="617"/>
    <col min="11521" max="11521" width="5" style="617" customWidth="1"/>
    <col min="11522" max="11522" width="76.33203125" style="617" customWidth="1"/>
    <col min="11523" max="11523" width="17.1640625" style="617" customWidth="1"/>
    <col min="11524" max="11524" width="19.1640625" style="617" customWidth="1"/>
    <col min="11525" max="11525" width="17.1640625" style="617" customWidth="1"/>
    <col min="11526" max="11526" width="9.33203125" style="617"/>
    <col min="11527" max="11527" width="12.83203125" style="617" bestFit="1" customWidth="1"/>
    <col min="11528" max="11776" width="9.33203125" style="617"/>
    <col min="11777" max="11777" width="5" style="617" customWidth="1"/>
    <col min="11778" max="11778" width="76.33203125" style="617" customWidth="1"/>
    <col min="11779" max="11779" width="17.1640625" style="617" customWidth="1"/>
    <col min="11780" max="11780" width="19.1640625" style="617" customWidth="1"/>
    <col min="11781" max="11781" width="17.1640625" style="617" customWidth="1"/>
    <col min="11782" max="11782" width="9.33203125" style="617"/>
    <col min="11783" max="11783" width="12.83203125" style="617" bestFit="1" customWidth="1"/>
    <col min="11784" max="12032" width="9.33203125" style="617"/>
    <col min="12033" max="12033" width="5" style="617" customWidth="1"/>
    <col min="12034" max="12034" width="76.33203125" style="617" customWidth="1"/>
    <col min="12035" max="12035" width="17.1640625" style="617" customWidth="1"/>
    <col min="12036" max="12036" width="19.1640625" style="617" customWidth="1"/>
    <col min="12037" max="12037" width="17.1640625" style="617" customWidth="1"/>
    <col min="12038" max="12038" width="9.33203125" style="617"/>
    <col min="12039" max="12039" width="12.83203125" style="617" bestFit="1" customWidth="1"/>
    <col min="12040" max="12288" width="9.33203125" style="617"/>
    <col min="12289" max="12289" width="5" style="617" customWidth="1"/>
    <col min="12290" max="12290" width="76.33203125" style="617" customWidth="1"/>
    <col min="12291" max="12291" width="17.1640625" style="617" customWidth="1"/>
    <col min="12292" max="12292" width="19.1640625" style="617" customWidth="1"/>
    <col min="12293" max="12293" width="17.1640625" style="617" customWidth="1"/>
    <col min="12294" max="12294" width="9.33203125" style="617"/>
    <col min="12295" max="12295" width="12.83203125" style="617" bestFit="1" customWidth="1"/>
    <col min="12296" max="12544" width="9.33203125" style="617"/>
    <col min="12545" max="12545" width="5" style="617" customWidth="1"/>
    <col min="12546" max="12546" width="76.33203125" style="617" customWidth="1"/>
    <col min="12547" max="12547" width="17.1640625" style="617" customWidth="1"/>
    <col min="12548" max="12548" width="19.1640625" style="617" customWidth="1"/>
    <col min="12549" max="12549" width="17.1640625" style="617" customWidth="1"/>
    <col min="12550" max="12550" width="9.33203125" style="617"/>
    <col min="12551" max="12551" width="12.83203125" style="617" bestFit="1" customWidth="1"/>
    <col min="12552" max="12800" width="9.33203125" style="617"/>
    <col min="12801" max="12801" width="5" style="617" customWidth="1"/>
    <col min="12802" max="12802" width="76.33203125" style="617" customWidth="1"/>
    <col min="12803" max="12803" width="17.1640625" style="617" customWidth="1"/>
    <col min="12804" max="12804" width="19.1640625" style="617" customWidth="1"/>
    <col min="12805" max="12805" width="17.1640625" style="617" customWidth="1"/>
    <col min="12806" max="12806" width="9.33203125" style="617"/>
    <col min="12807" max="12807" width="12.83203125" style="617" bestFit="1" customWidth="1"/>
    <col min="12808" max="13056" width="9.33203125" style="617"/>
    <col min="13057" max="13057" width="5" style="617" customWidth="1"/>
    <col min="13058" max="13058" width="76.33203125" style="617" customWidth="1"/>
    <col min="13059" max="13059" width="17.1640625" style="617" customWidth="1"/>
    <col min="13060" max="13060" width="19.1640625" style="617" customWidth="1"/>
    <col min="13061" max="13061" width="17.1640625" style="617" customWidth="1"/>
    <col min="13062" max="13062" width="9.33203125" style="617"/>
    <col min="13063" max="13063" width="12.83203125" style="617" bestFit="1" customWidth="1"/>
    <col min="13064" max="13312" width="9.33203125" style="617"/>
    <col min="13313" max="13313" width="5" style="617" customWidth="1"/>
    <col min="13314" max="13314" width="76.33203125" style="617" customWidth="1"/>
    <col min="13315" max="13315" width="17.1640625" style="617" customWidth="1"/>
    <col min="13316" max="13316" width="19.1640625" style="617" customWidth="1"/>
    <col min="13317" max="13317" width="17.1640625" style="617" customWidth="1"/>
    <col min="13318" max="13318" width="9.33203125" style="617"/>
    <col min="13319" max="13319" width="12.83203125" style="617" bestFit="1" customWidth="1"/>
    <col min="13320" max="13568" width="9.33203125" style="617"/>
    <col min="13569" max="13569" width="5" style="617" customWidth="1"/>
    <col min="13570" max="13570" width="76.33203125" style="617" customWidth="1"/>
    <col min="13571" max="13571" width="17.1640625" style="617" customWidth="1"/>
    <col min="13572" max="13572" width="19.1640625" style="617" customWidth="1"/>
    <col min="13573" max="13573" width="17.1640625" style="617" customWidth="1"/>
    <col min="13574" max="13574" width="9.33203125" style="617"/>
    <col min="13575" max="13575" width="12.83203125" style="617" bestFit="1" customWidth="1"/>
    <col min="13576" max="13824" width="9.33203125" style="617"/>
    <col min="13825" max="13825" width="5" style="617" customWidth="1"/>
    <col min="13826" max="13826" width="76.33203125" style="617" customWidth="1"/>
    <col min="13827" max="13827" width="17.1640625" style="617" customWidth="1"/>
    <col min="13828" max="13828" width="19.1640625" style="617" customWidth="1"/>
    <col min="13829" max="13829" width="17.1640625" style="617" customWidth="1"/>
    <col min="13830" max="13830" width="9.33203125" style="617"/>
    <col min="13831" max="13831" width="12.83203125" style="617" bestFit="1" customWidth="1"/>
    <col min="13832" max="14080" width="9.33203125" style="617"/>
    <col min="14081" max="14081" width="5" style="617" customWidth="1"/>
    <col min="14082" max="14082" width="76.33203125" style="617" customWidth="1"/>
    <col min="14083" max="14083" width="17.1640625" style="617" customWidth="1"/>
    <col min="14084" max="14084" width="19.1640625" style="617" customWidth="1"/>
    <col min="14085" max="14085" width="17.1640625" style="617" customWidth="1"/>
    <col min="14086" max="14086" width="9.33203125" style="617"/>
    <col min="14087" max="14087" width="12.83203125" style="617" bestFit="1" customWidth="1"/>
    <col min="14088" max="14336" width="9.33203125" style="617"/>
    <col min="14337" max="14337" width="5" style="617" customWidth="1"/>
    <col min="14338" max="14338" width="76.33203125" style="617" customWidth="1"/>
    <col min="14339" max="14339" width="17.1640625" style="617" customWidth="1"/>
    <col min="14340" max="14340" width="19.1640625" style="617" customWidth="1"/>
    <col min="14341" max="14341" width="17.1640625" style="617" customWidth="1"/>
    <col min="14342" max="14342" width="9.33203125" style="617"/>
    <col min="14343" max="14343" width="12.83203125" style="617" bestFit="1" customWidth="1"/>
    <col min="14344" max="14592" width="9.33203125" style="617"/>
    <col min="14593" max="14593" width="5" style="617" customWidth="1"/>
    <col min="14594" max="14594" width="76.33203125" style="617" customWidth="1"/>
    <col min="14595" max="14595" width="17.1640625" style="617" customWidth="1"/>
    <col min="14596" max="14596" width="19.1640625" style="617" customWidth="1"/>
    <col min="14597" max="14597" width="17.1640625" style="617" customWidth="1"/>
    <col min="14598" max="14598" width="9.33203125" style="617"/>
    <col min="14599" max="14599" width="12.83203125" style="617" bestFit="1" customWidth="1"/>
    <col min="14600" max="14848" width="9.33203125" style="617"/>
    <col min="14849" max="14849" width="5" style="617" customWidth="1"/>
    <col min="14850" max="14850" width="76.33203125" style="617" customWidth="1"/>
    <col min="14851" max="14851" width="17.1640625" style="617" customWidth="1"/>
    <col min="14852" max="14852" width="19.1640625" style="617" customWidth="1"/>
    <col min="14853" max="14853" width="17.1640625" style="617" customWidth="1"/>
    <col min="14854" max="14854" width="9.33203125" style="617"/>
    <col min="14855" max="14855" width="12.83203125" style="617" bestFit="1" customWidth="1"/>
    <col min="14856" max="15104" width="9.33203125" style="617"/>
    <col min="15105" max="15105" width="5" style="617" customWidth="1"/>
    <col min="15106" max="15106" width="76.33203125" style="617" customWidth="1"/>
    <col min="15107" max="15107" width="17.1640625" style="617" customWidth="1"/>
    <col min="15108" max="15108" width="19.1640625" style="617" customWidth="1"/>
    <col min="15109" max="15109" width="17.1640625" style="617" customWidth="1"/>
    <col min="15110" max="15110" width="9.33203125" style="617"/>
    <col min="15111" max="15111" width="12.83203125" style="617" bestFit="1" customWidth="1"/>
    <col min="15112" max="15360" width="9.33203125" style="617"/>
    <col min="15361" max="15361" width="5" style="617" customWidth="1"/>
    <col min="15362" max="15362" width="76.33203125" style="617" customWidth="1"/>
    <col min="15363" max="15363" width="17.1640625" style="617" customWidth="1"/>
    <col min="15364" max="15364" width="19.1640625" style="617" customWidth="1"/>
    <col min="15365" max="15365" width="17.1640625" style="617" customWidth="1"/>
    <col min="15366" max="15366" width="9.33203125" style="617"/>
    <col min="15367" max="15367" width="12.83203125" style="617" bestFit="1" customWidth="1"/>
    <col min="15368" max="15616" width="9.33203125" style="617"/>
    <col min="15617" max="15617" width="5" style="617" customWidth="1"/>
    <col min="15618" max="15618" width="76.33203125" style="617" customWidth="1"/>
    <col min="15619" max="15619" width="17.1640625" style="617" customWidth="1"/>
    <col min="15620" max="15620" width="19.1640625" style="617" customWidth="1"/>
    <col min="15621" max="15621" width="17.1640625" style="617" customWidth="1"/>
    <col min="15622" max="15622" width="9.33203125" style="617"/>
    <col min="15623" max="15623" width="12.83203125" style="617" bestFit="1" customWidth="1"/>
    <col min="15624" max="15872" width="9.33203125" style="617"/>
    <col min="15873" max="15873" width="5" style="617" customWidth="1"/>
    <col min="15874" max="15874" width="76.33203125" style="617" customWidth="1"/>
    <col min="15875" max="15875" width="17.1640625" style="617" customWidth="1"/>
    <col min="15876" max="15876" width="19.1640625" style="617" customWidth="1"/>
    <col min="15877" max="15877" width="17.1640625" style="617" customWidth="1"/>
    <col min="15878" max="15878" width="9.33203125" style="617"/>
    <col min="15879" max="15879" width="12.83203125" style="617" bestFit="1" customWidth="1"/>
    <col min="15880" max="16128" width="9.33203125" style="617"/>
    <col min="16129" max="16129" width="5" style="617" customWidth="1"/>
    <col min="16130" max="16130" width="76.33203125" style="617" customWidth="1"/>
    <col min="16131" max="16131" width="17.1640625" style="617" customWidth="1"/>
    <col min="16132" max="16132" width="19.1640625" style="617" customWidth="1"/>
    <col min="16133" max="16133" width="17.1640625" style="617" customWidth="1"/>
    <col min="16134" max="16134" width="9.33203125" style="617"/>
    <col min="16135" max="16135" width="12.83203125" style="617" bestFit="1" customWidth="1"/>
    <col min="16136" max="16384" width="9.33203125" style="617"/>
  </cols>
  <sheetData>
    <row r="1" spans="1:7" ht="36.75" customHeight="1" x14ac:dyDescent="0.25">
      <c r="A1" s="1343" t="s">
        <v>642</v>
      </c>
      <c r="B1" s="1343"/>
      <c r="C1" s="1343"/>
      <c r="D1" s="1343"/>
      <c r="E1" s="1343"/>
    </row>
    <row r="2" spans="1:7" ht="15" customHeight="1" x14ac:dyDescent="0.25">
      <c r="A2" s="610"/>
      <c r="B2" s="610"/>
      <c r="C2" s="610" t="s">
        <v>629</v>
      </c>
      <c r="D2" s="610"/>
      <c r="E2" s="610"/>
    </row>
    <row r="3" spans="1:7" x14ac:dyDescent="0.25">
      <c r="A3" s="233"/>
      <c r="B3" s="233"/>
      <c r="C3" s="618"/>
      <c r="D3" s="618"/>
      <c r="E3" s="633" t="s">
        <v>565</v>
      </c>
    </row>
    <row r="4" spans="1:7" s="619" customFormat="1" ht="71.25" x14ac:dyDescent="0.2">
      <c r="A4" s="1115" t="s">
        <v>407</v>
      </c>
      <c r="B4" s="1116" t="s">
        <v>620</v>
      </c>
      <c r="C4" s="1117" t="s">
        <v>626</v>
      </c>
      <c r="D4" s="1117" t="s">
        <v>627</v>
      </c>
      <c r="E4" s="1118" t="s">
        <v>621</v>
      </c>
      <c r="G4" s="620"/>
    </row>
    <row r="5" spans="1:7" s="619" customFormat="1" ht="12" customHeight="1" x14ac:dyDescent="0.2">
      <c r="A5" s="1119">
        <v>1</v>
      </c>
      <c r="B5" s="1120">
        <v>2</v>
      </c>
      <c r="C5" s="1121">
        <v>3</v>
      </c>
      <c r="D5" s="1121">
        <v>4</v>
      </c>
      <c r="E5" s="1122">
        <v>5</v>
      </c>
    </row>
    <row r="6" spans="1:7" s="619" customFormat="1" ht="18" customHeight="1" x14ac:dyDescent="0.25">
      <c r="A6" s="1123" t="s">
        <v>10</v>
      </c>
      <c r="B6" s="629"/>
      <c r="C6" s="630">
        <v>0</v>
      </c>
      <c r="D6" s="630">
        <v>0</v>
      </c>
      <c r="E6" s="631"/>
    </row>
    <row r="7" spans="1:7" s="619" customFormat="1" ht="18" customHeight="1" x14ac:dyDescent="0.25">
      <c r="A7" s="1124" t="s">
        <v>13</v>
      </c>
      <c r="B7" s="625"/>
      <c r="C7" s="626">
        <v>0</v>
      </c>
      <c r="D7" s="626">
        <v>0</v>
      </c>
      <c r="E7" s="632"/>
    </row>
    <row r="8" spans="1:7" s="619" customFormat="1" ht="18" customHeight="1" x14ac:dyDescent="0.25">
      <c r="A8" s="1124" t="s">
        <v>16</v>
      </c>
      <c r="B8" s="627"/>
      <c r="C8" s="626"/>
      <c r="D8" s="626"/>
      <c r="E8" s="632"/>
    </row>
    <row r="9" spans="1:7" s="619" customFormat="1" ht="18" customHeight="1" x14ac:dyDescent="0.25">
      <c r="A9" s="1123" t="s">
        <v>19</v>
      </c>
      <c r="B9" s="625"/>
      <c r="C9" s="628"/>
      <c r="D9" s="628"/>
      <c r="E9" s="632"/>
    </row>
    <row r="10" spans="1:7" s="619" customFormat="1" ht="18" customHeight="1" x14ac:dyDescent="0.2">
      <c r="A10" s="1124" t="s">
        <v>22</v>
      </c>
      <c r="B10" s="1125"/>
      <c r="C10" s="1126"/>
      <c r="D10" s="1126"/>
      <c r="E10" s="632"/>
    </row>
    <row r="11" spans="1:7" s="619" customFormat="1" ht="18" customHeight="1" x14ac:dyDescent="0.2">
      <c r="A11" s="1124" t="s">
        <v>25</v>
      </c>
      <c r="B11" s="1127"/>
      <c r="C11" s="628"/>
      <c r="D11" s="628"/>
      <c r="E11" s="632"/>
    </row>
    <row r="12" spans="1:7" s="619" customFormat="1" ht="18" customHeight="1" x14ac:dyDescent="0.2">
      <c r="A12" s="1123" t="s">
        <v>28</v>
      </c>
      <c r="B12" s="1127"/>
      <c r="C12" s="628"/>
      <c r="D12" s="628"/>
      <c r="E12" s="632"/>
    </row>
    <row r="13" spans="1:7" s="619" customFormat="1" ht="18" customHeight="1" x14ac:dyDescent="0.2">
      <c r="A13" s="1124" t="s">
        <v>31</v>
      </c>
      <c r="B13" s="1127"/>
      <c r="C13" s="628"/>
      <c r="D13" s="628"/>
      <c r="E13" s="632"/>
    </row>
    <row r="14" spans="1:7" s="619" customFormat="1" ht="18" customHeight="1" x14ac:dyDescent="0.2">
      <c r="A14" s="1124" t="s">
        <v>34</v>
      </c>
      <c r="B14" s="1127"/>
      <c r="C14" s="628"/>
      <c r="D14" s="628"/>
      <c r="E14" s="632"/>
    </row>
    <row r="15" spans="1:7" s="619" customFormat="1" ht="18" customHeight="1" x14ac:dyDescent="0.2">
      <c r="A15" s="1128" t="s">
        <v>37</v>
      </c>
      <c r="B15" s="1129"/>
      <c r="C15" s="1130"/>
      <c r="D15" s="1130"/>
      <c r="E15" s="1131"/>
    </row>
    <row r="16" spans="1:7" s="619" customFormat="1" x14ac:dyDescent="0.2">
      <c r="A16" s="1132" t="s">
        <v>39</v>
      </c>
      <c r="B16" s="1133" t="s">
        <v>622</v>
      </c>
      <c r="C16" s="1134">
        <f>SUM(C6:C15)</f>
        <v>0</v>
      </c>
      <c r="D16" s="1134">
        <f>SUM(D6:D15)</f>
        <v>0</v>
      </c>
      <c r="E16" s="1135">
        <f>SUM(E6:E15)</f>
        <v>0</v>
      </c>
    </row>
    <row r="17" spans="1:6" s="619" customFormat="1" x14ac:dyDescent="0.25">
      <c r="A17" s="1128" t="s">
        <v>41</v>
      </c>
      <c r="B17" s="1136"/>
      <c r="C17" s="1137"/>
      <c r="D17" s="1137"/>
      <c r="E17" s="1138"/>
    </row>
    <row r="18" spans="1:6" s="619" customFormat="1" x14ac:dyDescent="0.2">
      <c r="A18" s="1132" t="s">
        <v>43</v>
      </c>
      <c r="B18" s="1133" t="s">
        <v>623</v>
      </c>
      <c r="C18" s="1134">
        <f>SUM(C17:C17)</f>
        <v>0</v>
      </c>
      <c r="D18" s="1134">
        <f>SUM(D17:D17)</f>
        <v>0</v>
      </c>
      <c r="E18" s="1135">
        <f>SUM(E17:E17)</f>
        <v>0</v>
      </c>
    </row>
    <row r="19" spans="1:6" s="619" customFormat="1" x14ac:dyDescent="0.25">
      <c r="A19" s="1123" t="s">
        <v>45</v>
      </c>
      <c r="B19" s="1139"/>
      <c r="C19" s="1140"/>
      <c r="D19" s="1140"/>
      <c r="E19" s="631"/>
    </row>
    <row r="20" spans="1:6" s="619" customFormat="1" x14ac:dyDescent="0.25">
      <c r="A20" s="1124" t="s">
        <v>47</v>
      </c>
      <c r="B20" s="1141"/>
      <c r="C20" s="1142"/>
      <c r="D20" s="1142"/>
      <c r="E20" s="632"/>
    </row>
    <row r="21" spans="1:6" s="619" customFormat="1" x14ac:dyDescent="0.25">
      <c r="A21" s="1123" t="s">
        <v>49</v>
      </c>
      <c r="B21" s="1143"/>
      <c r="C21" s="1144"/>
      <c r="D21" s="1144"/>
      <c r="E21" s="632"/>
    </row>
    <row r="22" spans="1:6" s="619" customFormat="1" x14ac:dyDescent="0.25">
      <c r="A22" s="1124" t="s">
        <v>51</v>
      </c>
      <c r="B22" s="1143"/>
      <c r="C22" s="1144"/>
      <c r="D22" s="1144"/>
      <c r="E22" s="632"/>
    </row>
    <row r="23" spans="1:6" s="619" customFormat="1" x14ac:dyDescent="0.25">
      <c r="A23" s="1145" t="s">
        <v>54</v>
      </c>
      <c r="B23" s="1146"/>
      <c r="C23" s="1147"/>
      <c r="D23" s="1147"/>
      <c r="E23" s="1131"/>
    </row>
    <row r="24" spans="1:6" s="619" customFormat="1" x14ac:dyDescent="0.2">
      <c r="A24" s="1132" t="s">
        <v>57</v>
      </c>
      <c r="B24" s="1133" t="s">
        <v>624</v>
      </c>
      <c r="C24" s="1134">
        <f>SUM(C19:C23)</f>
        <v>0</v>
      </c>
      <c r="D24" s="1134">
        <f>SUM(D19:D23)</f>
        <v>0</v>
      </c>
      <c r="E24" s="1135">
        <f>SUM(E19:E23)</f>
        <v>0</v>
      </c>
    </row>
    <row r="25" spans="1:6" s="619" customFormat="1" ht="27" customHeight="1" x14ac:dyDescent="0.2">
      <c r="A25" s="1148" t="s">
        <v>60</v>
      </c>
      <c r="B25" s="1149" t="s">
        <v>625</v>
      </c>
      <c r="C25" s="1150">
        <f>SUM(C24,C18,C16)</f>
        <v>0</v>
      </c>
      <c r="D25" s="1150">
        <f>SUM(D24,D18,D16)</f>
        <v>0</v>
      </c>
      <c r="E25" s="1151">
        <f>SUM(E24,E18,E16)</f>
        <v>0</v>
      </c>
    </row>
    <row r="28" spans="1:6" x14ac:dyDescent="0.25">
      <c r="A28" s="621"/>
      <c r="B28" s="622"/>
      <c r="C28" s="621"/>
      <c r="D28" s="621"/>
      <c r="E28" s="621"/>
    </row>
    <row r="29" spans="1:6" x14ac:dyDescent="0.25">
      <c r="A29" s="621"/>
      <c r="B29" s="622"/>
      <c r="C29" s="621"/>
      <c r="D29" s="621"/>
      <c r="E29" s="621"/>
    </row>
    <row r="30" spans="1:6" x14ac:dyDescent="0.25">
      <c r="A30" s="621"/>
      <c r="B30" s="622"/>
      <c r="C30" s="621"/>
      <c r="D30" s="621"/>
      <c r="E30" s="621"/>
      <c r="F30" s="623"/>
    </row>
    <row r="31" spans="1:6" x14ac:dyDescent="0.25">
      <c r="A31" s="621"/>
      <c r="B31" s="622"/>
      <c r="C31" s="621"/>
      <c r="D31" s="621"/>
      <c r="E31" s="621"/>
    </row>
    <row r="32" spans="1:6" x14ac:dyDescent="0.25">
      <c r="A32" s="621"/>
      <c r="B32" s="622"/>
      <c r="C32" s="621"/>
      <c r="D32" s="621"/>
      <c r="E32" s="621"/>
    </row>
    <row r="33" spans="1:5" x14ac:dyDescent="0.25">
      <c r="A33" s="621"/>
      <c r="B33" s="622"/>
      <c r="C33" s="621"/>
      <c r="D33" s="621"/>
      <c r="E33" s="621"/>
    </row>
    <row r="34" spans="1:5" x14ac:dyDescent="0.25">
      <c r="A34" s="621"/>
      <c r="B34" s="622"/>
      <c r="C34" s="621"/>
      <c r="D34" s="621"/>
      <c r="E34" s="621"/>
    </row>
    <row r="35" spans="1:5" x14ac:dyDescent="0.25">
      <c r="A35" s="621"/>
      <c r="B35" s="622"/>
      <c r="C35" s="621"/>
      <c r="D35" s="621"/>
      <c r="E35" s="621"/>
    </row>
    <row r="36" spans="1:5" x14ac:dyDescent="0.25">
      <c r="A36" s="621"/>
      <c r="B36" s="622"/>
      <c r="C36" s="621"/>
      <c r="D36" s="621"/>
      <c r="E36" s="621"/>
    </row>
    <row r="37" spans="1:5" x14ac:dyDescent="0.25">
      <c r="A37" s="621"/>
      <c r="B37" s="621"/>
      <c r="C37" s="621"/>
      <c r="D37" s="621"/>
      <c r="E37" s="621"/>
    </row>
    <row r="38" spans="1:5" x14ac:dyDescent="0.25">
      <c r="A38" s="621"/>
      <c r="B38" s="621"/>
      <c r="C38" s="621"/>
      <c r="D38" s="621"/>
      <c r="E38" s="621"/>
    </row>
    <row r="39" spans="1:5" x14ac:dyDescent="0.25">
      <c r="A39" s="621"/>
      <c r="B39" s="621"/>
      <c r="C39" s="621"/>
      <c r="D39" s="621"/>
      <c r="E39" s="621"/>
    </row>
    <row r="40" spans="1:5" x14ac:dyDescent="0.25">
      <c r="A40" s="621"/>
      <c r="B40" s="621"/>
      <c r="C40" s="621"/>
      <c r="D40" s="621"/>
      <c r="E40" s="621"/>
    </row>
    <row r="41" spans="1:5" x14ac:dyDescent="0.25">
      <c r="A41" s="621"/>
      <c r="B41" s="621"/>
      <c r="C41" s="621"/>
      <c r="D41" s="621"/>
      <c r="E41" s="621"/>
    </row>
    <row r="42" spans="1:5" x14ac:dyDescent="0.25">
      <c r="A42" s="621"/>
      <c r="B42" s="621"/>
      <c r="C42" s="621"/>
      <c r="D42" s="621"/>
      <c r="E42" s="621"/>
    </row>
    <row r="43" spans="1:5" x14ac:dyDescent="0.25">
      <c r="A43" s="621"/>
      <c r="B43" s="621"/>
      <c r="C43" s="621"/>
      <c r="D43" s="621"/>
      <c r="E43" s="621"/>
    </row>
    <row r="44" spans="1:5" x14ac:dyDescent="0.25">
      <c r="A44" s="621"/>
      <c r="B44" s="621"/>
      <c r="C44" s="621"/>
      <c r="D44" s="621"/>
      <c r="E44" s="621"/>
    </row>
  </sheetData>
  <mergeCells count="1"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2" firstPageNumber="53" fitToHeight="0" orientation="portrait" useFirstPageNumber="1" r:id="rId1"/>
  <headerFooter>
    <oddHeader>&amp;R&amp;"Times New Roman CE,Félkövér dőlt"&amp;11 19. melléklet a 2/2017.(III.01.) 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3"/>
  <sheetViews>
    <sheetView topLeftCell="A4" zoomScaleNormal="100" zoomScaleSheetLayoutView="100" workbookViewId="0">
      <selection activeCell="E11" sqref="E11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228" t="s">
        <v>652</v>
      </c>
      <c r="B1" s="1228"/>
      <c r="C1" s="1228"/>
      <c r="D1" s="1228"/>
      <c r="E1" s="1228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229" t="s">
        <v>2</v>
      </c>
      <c r="B3" s="1231" t="s">
        <v>265</v>
      </c>
      <c r="C3" s="1232"/>
      <c r="D3" s="1231" t="s">
        <v>266</v>
      </c>
      <c r="E3" s="1232"/>
      <c r="F3" s="103"/>
    </row>
    <row r="4" spans="1:6" s="109" customFormat="1" ht="35.25" customHeight="1" x14ac:dyDescent="0.2">
      <c r="A4" s="1230"/>
      <c r="B4" s="107" t="s">
        <v>267</v>
      </c>
      <c r="C4" s="108" t="s">
        <v>268</v>
      </c>
      <c r="D4" s="107" t="s">
        <v>267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269</v>
      </c>
      <c r="F5" s="103"/>
    </row>
    <row r="6" spans="1:6" ht="15.75" customHeight="1" x14ac:dyDescent="0.2">
      <c r="A6" s="113" t="s">
        <v>10</v>
      </c>
      <c r="B6" s="807" t="s">
        <v>476</v>
      </c>
      <c r="C6" s="114">
        <f>'1.sz.mell.'!D12</f>
        <v>847167451</v>
      </c>
      <c r="D6" s="807" t="str">
        <f>'1.sz.mell.'!B82</f>
        <v>Személyi  juttatások</v>
      </c>
      <c r="E6" s="114">
        <f>'1.sz.mell.'!D82</f>
        <v>323812114</v>
      </c>
      <c r="F6" s="103"/>
    </row>
    <row r="7" spans="1:6" ht="15.75" customHeight="1" x14ac:dyDescent="0.2">
      <c r="A7" s="115" t="s">
        <v>13</v>
      </c>
      <c r="B7" s="808" t="s">
        <v>579</v>
      </c>
      <c r="C7" s="117">
        <f>'1.sz.mell.'!D13+'1.sz.mell.'!D14</f>
        <v>110724067</v>
      </c>
      <c r="D7" s="807" t="str">
        <f>'1.sz.mell.'!B83</f>
        <v>Munkaadókat terhelő járulékok és szociális hozzájárulási adó</v>
      </c>
      <c r="E7" s="117">
        <f>'1.sz.mell.'!D83</f>
        <v>73417889</v>
      </c>
      <c r="F7" s="103"/>
    </row>
    <row r="8" spans="1:6" ht="15.75" customHeight="1" x14ac:dyDescent="0.2">
      <c r="A8" s="115" t="s">
        <v>16</v>
      </c>
      <c r="B8" s="808" t="s">
        <v>108</v>
      </c>
      <c r="C8" s="117">
        <f>'1.sz.mell.'!D45</f>
        <v>751000000</v>
      </c>
      <c r="D8" s="807" t="str">
        <f>'1.sz.mell.'!B84</f>
        <v>Dologi  kiadások</v>
      </c>
      <c r="E8" s="117">
        <f>'1.sz.mell.'!D84</f>
        <v>574940083</v>
      </c>
      <c r="F8" s="103"/>
    </row>
    <row r="9" spans="1:6" ht="15.75" customHeight="1" x14ac:dyDescent="0.2">
      <c r="A9" s="115" t="s">
        <v>19</v>
      </c>
      <c r="B9" s="808" t="s">
        <v>461</v>
      </c>
      <c r="C9" s="117">
        <f>'1.sz.mell.'!D57</f>
        <v>184636915.88</v>
      </c>
      <c r="D9" s="807" t="str">
        <f>'1.sz.mell.'!B85</f>
        <v>Ellátottak pénzbeli juttatásai</v>
      </c>
      <c r="E9" s="117">
        <f>'1.sz.mell.'!D85</f>
        <v>66820160</v>
      </c>
      <c r="F9" s="103"/>
    </row>
    <row r="10" spans="1:6" ht="15.75" customHeight="1" x14ac:dyDescent="0.2">
      <c r="A10" s="115" t="s">
        <v>22</v>
      </c>
      <c r="B10" s="808" t="s">
        <v>427</v>
      </c>
      <c r="C10" s="117">
        <f>'1.sz.mell.'!D66</f>
        <v>0</v>
      </c>
      <c r="D10" s="807" t="str">
        <f>'1.sz.mell.'!B86</f>
        <v>Egyéb működési célú kiadások</v>
      </c>
      <c r="E10" s="117">
        <f>'1.sz.mell.'!D86-20000000</f>
        <v>945514977</v>
      </c>
      <c r="F10" s="103"/>
    </row>
    <row r="11" spans="1:6" ht="15.75" customHeight="1" x14ac:dyDescent="0.2">
      <c r="A11" s="115" t="s">
        <v>25</v>
      </c>
      <c r="B11" s="808"/>
      <c r="C11" s="117"/>
      <c r="D11" s="118" t="s">
        <v>270</v>
      </c>
      <c r="E11" s="116">
        <v>70000000</v>
      </c>
      <c r="F11" s="103"/>
    </row>
    <row r="12" spans="1:6" ht="15.75" customHeight="1" x14ac:dyDescent="0.2">
      <c r="A12" s="119" t="s">
        <v>28</v>
      </c>
      <c r="B12" s="120"/>
      <c r="C12" s="121"/>
      <c r="D12" s="122" t="s">
        <v>271</v>
      </c>
      <c r="E12" s="814">
        <v>17146343</v>
      </c>
      <c r="F12" s="103"/>
    </row>
    <row r="13" spans="1:6" ht="15.75" customHeight="1" x14ac:dyDescent="0.2">
      <c r="A13" s="123" t="s">
        <v>31</v>
      </c>
      <c r="B13" s="809" t="s">
        <v>736</v>
      </c>
      <c r="C13" s="124">
        <f>SUM(C6:C12)</f>
        <v>1893528433.8800001</v>
      </c>
      <c r="D13" s="809" t="s">
        <v>272</v>
      </c>
      <c r="E13" s="124">
        <f>SUM(E6:E10)</f>
        <v>1984505223</v>
      </c>
      <c r="F13" s="103"/>
    </row>
    <row r="14" spans="1:6" ht="15.75" customHeight="1" x14ac:dyDescent="0.2">
      <c r="A14" s="125" t="s">
        <v>34</v>
      </c>
      <c r="B14" s="810" t="str">
        <f>'1.sz.mell.'!B71</f>
        <v xml:space="preserve">Hitel-, kölcsönfelvétel államháztartáson kívülről </v>
      </c>
      <c r="C14" s="126">
        <f>'[16]1.1.sz.mell.'!D71</f>
        <v>0</v>
      </c>
      <c r="D14" s="86" t="s">
        <v>251</v>
      </c>
      <c r="E14" s="127"/>
      <c r="F14" s="103"/>
    </row>
    <row r="15" spans="1:6" ht="15.75" customHeight="1" x14ac:dyDescent="0.2">
      <c r="A15" s="125" t="s">
        <v>37</v>
      </c>
      <c r="B15" s="811" t="s">
        <v>189</v>
      </c>
      <c r="C15" s="117">
        <f>SUM(C16:C17)</f>
        <v>229723597</v>
      </c>
      <c r="D15" s="88" t="s">
        <v>253</v>
      </c>
      <c r="E15" s="117"/>
      <c r="F15" s="103"/>
    </row>
    <row r="16" spans="1:6" ht="15.75" customHeight="1" x14ac:dyDescent="0.2">
      <c r="A16" s="129" t="s">
        <v>273</v>
      </c>
      <c r="B16" s="130" t="str">
        <f>'1.sz.mell.'!B73</f>
        <v>Előző év költségvetési maradványának igénybevétele</v>
      </c>
      <c r="C16" s="116">
        <f>30364900+52858697+2000000+140000000</f>
        <v>225223597</v>
      </c>
      <c r="D16" s="88" t="s">
        <v>255</v>
      </c>
      <c r="E16" s="117">
        <f>'1.sz.mell.'!D110</f>
        <v>30364900</v>
      </c>
      <c r="F16" s="103"/>
    </row>
    <row r="17" spans="1:6" ht="15.75" customHeight="1" x14ac:dyDescent="0.2">
      <c r="A17" s="129" t="s">
        <v>274</v>
      </c>
      <c r="B17" s="130" t="str">
        <f>'1.sz.mell.'!B74</f>
        <v>Előző év vállalkozási maradványának igénybevétele</v>
      </c>
      <c r="C17" s="116">
        <v>4500000</v>
      </c>
      <c r="D17" s="88" t="s">
        <v>257</v>
      </c>
      <c r="E17" s="117"/>
      <c r="F17" s="103"/>
    </row>
    <row r="18" spans="1:6" ht="15.75" customHeight="1" x14ac:dyDescent="0.2">
      <c r="A18" s="125" t="s">
        <v>39</v>
      </c>
      <c r="B18" s="810"/>
      <c r="C18" s="117">
        <f>'[16]1.1.sz.mell.'!D75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09" t="s">
        <v>275</v>
      </c>
      <c r="C19" s="124">
        <f>SUM(C14+C15+C18)</f>
        <v>229723597</v>
      </c>
      <c r="D19" s="809" t="s">
        <v>276</v>
      </c>
      <c r="E19" s="124">
        <f>SUM(E14:E18)</f>
        <v>30364900</v>
      </c>
      <c r="F19" s="103"/>
    </row>
    <row r="20" spans="1:6" ht="24" customHeight="1" x14ac:dyDescent="0.2">
      <c r="A20" s="131" t="s">
        <v>43</v>
      </c>
      <c r="B20" s="809" t="s">
        <v>277</v>
      </c>
      <c r="C20" s="124">
        <f>SUM(C13+C19)</f>
        <v>2123252030.8800001</v>
      </c>
      <c r="D20" s="809" t="s">
        <v>278</v>
      </c>
      <c r="E20" s="124">
        <f>SUM(E13+E19)</f>
        <v>2014870123</v>
      </c>
      <c r="F20" s="103"/>
    </row>
    <row r="21" spans="1:6" ht="18" customHeight="1" x14ac:dyDescent="0.2">
      <c r="A21" s="111" t="s">
        <v>45</v>
      </c>
      <c r="B21" s="812" t="s">
        <v>729</v>
      </c>
      <c r="C21" s="124">
        <f>IF(C13-E13&lt;0,E13-C13,"-")</f>
        <v>90976789.119999886</v>
      </c>
      <c r="D21" s="812" t="s">
        <v>730</v>
      </c>
      <c r="E21" s="124" t="str">
        <f>IF(C13-E13&gt;0,C13-E13,"-")</f>
        <v>-</v>
      </c>
    </row>
    <row r="22" spans="1:6" ht="18" customHeight="1" x14ac:dyDescent="0.2">
      <c r="A22" s="111" t="s">
        <v>47</v>
      </c>
      <c r="B22" s="812" t="s">
        <v>731</v>
      </c>
      <c r="C22" s="124" t="str">
        <f>IF(C13+C19-E20&lt;0,E20-(C13+C19),"-")</f>
        <v>-</v>
      </c>
      <c r="D22" s="812" t="s">
        <v>732</v>
      </c>
      <c r="E22" s="124">
        <f>IF(C13+C19-E20&gt;0,C13+C19-E20,"-")</f>
        <v>108381907.88000011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2/2017.(III.01.)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0"/>
  <sheetViews>
    <sheetView zoomScaleNormal="100" zoomScaleSheetLayoutView="115" workbookViewId="0">
      <selection activeCell="I9" sqref="I9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228" t="s">
        <v>653</v>
      </c>
      <c r="B1" s="1228"/>
      <c r="C1" s="1228"/>
      <c r="D1" s="1228"/>
      <c r="E1" s="1228"/>
      <c r="F1" s="103"/>
    </row>
    <row r="2" spans="1:6" x14ac:dyDescent="0.2">
      <c r="E2" s="106" t="s">
        <v>1</v>
      </c>
      <c r="F2" s="103"/>
    </row>
    <row r="3" spans="1:6" ht="15.75" customHeight="1" x14ac:dyDescent="0.2">
      <c r="A3" s="1233" t="s">
        <v>2</v>
      </c>
      <c r="B3" s="1231" t="s">
        <v>265</v>
      </c>
      <c r="C3" s="1232"/>
      <c r="D3" s="1231" t="s">
        <v>266</v>
      </c>
      <c r="E3" s="1232"/>
      <c r="F3" s="103"/>
    </row>
    <row r="4" spans="1:6" s="109" customFormat="1" ht="25.5" x14ac:dyDescent="0.2">
      <c r="A4" s="1234"/>
      <c r="B4" s="133" t="s">
        <v>267</v>
      </c>
      <c r="C4" s="133" t="s">
        <v>268</v>
      </c>
      <c r="D4" s="133" t="s">
        <v>267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269</v>
      </c>
      <c r="F5" s="103"/>
    </row>
    <row r="6" spans="1:6" ht="16.5" customHeight="1" x14ac:dyDescent="0.2">
      <c r="A6" s="135" t="s">
        <v>10</v>
      </c>
      <c r="B6" s="815" t="s">
        <v>580</v>
      </c>
      <c r="C6" s="127">
        <f>'1.sz.mell.'!D31</f>
        <v>50000000</v>
      </c>
      <c r="D6" s="815" t="str">
        <f>'1.sz.mell.'!B97</f>
        <v>Beruházások</v>
      </c>
      <c r="E6" s="127">
        <f>'1.sz.mell.'!D97</f>
        <v>62504500</v>
      </c>
      <c r="F6" s="103"/>
    </row>
    <row r="7" spans="1:6" ht="16.5" customHeight="1" x14ac:dyDescent="0.2">
      <c r="A7" s="137" t="s">
        <v>13</v>
      </c>
      <c r="B7" s="816" t="s">
        <v>733</v>
      </c>
      <c r="C7" s="117">
        <f>'1.sz.mell.'!D63</f>
        <v>2160072</v>
      </c>
      <c r="D7" s="815" t="str">
        <f>'1.sz.mell.'!B98</f>
        <v>Felújítások</v>
      </c>
      <c r="E7" s="127">
        <f>'1.sz.mell.'!D98</f>
        <v>123810571</v>
      </c>
      <c r="F7" s="103"/>
    </row>
    <row r="8" spans="1:6" ht="16.5" customHeight="1" x14ac:dyDescent="0.2">
      <c r="A8" s="135" t="s">
        <v>16</v>
      </c>
      <c r="B8" s="816" t="s">
        <v>734</v>
      </c>
      <c r="C8" s="117">
        <f>'1.sz.mell.'!D69</f>
        <v>0</v>
      </c>
      <c r="D8" s="815" t="str">
        <f>'1.sz.mell.'!B99</f>
        <v>Egyéb felhalmozási kiadások</v>
      </c>
      <c r="E8" s="127">
        <f>'1.sz.mell.'!D99+E9</f>
        <v>5000000</v>
      </c>
      <c r="F8" s="103"/>
    </row>
    <row r="9" spans="1:6" ht="19.5" customHeight="1" x14ac:dyDescent="0.2">
      <c r="A9" s="137" t="s">
        <v>19</v>
      </c>
      <c r="B9" s="817"/>
      <c r="C9" s="116"/>
      <c r="D9" s="118"/>
      <c r="E9" s="826"/>
      <c r="F9" s="103"/>
    </row>
    <row r="10" spans="1:6" ht="16.5" customHeight="1" x14ac:dyDescent="0.2">
      <c r="A10" s="135" t="s">
        <v>22</v>
      </c>
      <c r="B10" s="816"/>
      <c r="C10" s="117"/>
      <c r="D10" s="138"/>
      <c r="E10" s="826"/>
      <c r="F10" s="103"/>
    </row>
    <row r="11" spans="1:6" ht="16.5" customHeight="1" x14ac:dyDescent="0.2">
      <c r="A11" s="139" t="s">
        <v>25</v>
      </c>
      <c r="B11" s="818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12" t="s">
        <v>735</v>
      </c>
      <c r="C12" s="124">
        <f>SUM(C6:C11)</f>
        <v>52160072</v>
      </c>
      <c r="D12" s="812" t="s">
        <v>279</v>
      </c>
      <c r="E12" s="124">
        <f>SUM(E6:E8)</f>
        <v>191315071</v>
      </c>
      <c r="F12" s="142"/>
    </row>
    <row r="13" spans="1:6" ht="16.5" customHeight="1" x14ac:dyDescent="0.2">
      <c r="A13" s="136" t="s">
        <v>31</v>
      </c>
      <c r="B13" s="819" t="s">
        <v>280</v>
      </c>
      <c r="C13" s="144"/>
      <c r="D13" s="86" t="s">
        <v>251</v>
      </c>
      <c r="E13" s="145">
        <f>'1.sz.mell.'!D108</f>
        <v>23997938</v>
      </c>
      <c r="F13" s="103"/>
    </row>
    <row r="14" spans="1:6" ht="16.5" customHeight="1" x14ac:dyDescent="0.2">
      <c r="A14" s="115" t="s">
        <v>34</v>
      </c>
      <c r="B14" s="811" t="s">
        <v>189</v>
      </c>
      <c r="C14" s="146">
        <f>SUM(C15:C16)</f>
        <v>74771029</v>
      </c>
      <c r="D14" s="88" t="s">
        <v>257</v>
      </c>
      <c r="E14" s="146"/>
      <c r="F14" s="103"/>
    </row>
    <row r="15" spans="1:6" ht="16.5" customHeight="1" x14ac:dyDescent="0.2">
      <c r="A15" s="147" t="s">
        <v>281</v>
      </c>
      <c r="B15" s="820" t="s">
        <v>282</v>
      </c>
      <c r="C15" s="1031">
        <f>32320000+16951029</f>
        <v>49271029</v>
      </c>
      <c r="D15" s="816"/>
      <c r="E15" s="146"/>
      <c r="F15" s="103"/>
    </row>
    <row r="16" spans="1:6" ht="16.5" customHeight="1" x14ac:dyDescent="0.2">
      <c r="A16" s="147" t="s">
        <v>283</v>
      </c>
      <c r="B16" s="820" t="s">
        <v>284</v>
      </c>
      <c r="C16" s="1031">
        <v>25500000</v>
      </c>
      <c r="D16" s="816"/>
      <c r="E16" s="146"/>
      <c r="F16" s="103"/>
    </row>
    <row r="17" spans="1:6" ht="16.5" customHeight="1" x14ac:dyDescent="0.2">
      <c r="A17" s="148" t="s">
        <v>37</v>
      </c>
      <c r="B17" s="821" t="s">
        <v>285</v>
      </c>
      <c r="C17" s="149">
        <f>SUM(C13:C14)</f>
        <v>74771029</v>
      </c>
      <c r="D17" s="821" t="s">
        <v>286</v>
      </c>
      <c r="E17" s="149">
        <f>SUM(E13:E16)</f>
        <v>23997938</v>
      </c>
      <c r="F17" s="103"/>
    </row>
    <row r="18" spans="1:6" ht="22.5" customHeight="1" x14ac:dyDescent="0.2">
      <c r="A18" s="141" t="s">
        <v>39</v>
      </c>
      <c r="B18" s="812" t="s">
        <v>287</v>
      </c>
      <c r="C18" s="124">
        <f>+C12+C17</f>
        <v>126931101</v>
      </c>
      <c r="D18" s="812" t="s">
        <v>288</v>
      </c>
      <c r="E18" s="124">
        <f>SUM(E12+E17)</f>
        <v>215313009</v>
      </c>
      <c r="F18" s="103"/>
    </row>
    <row r="19" spans="1:6" ht="18" customHeight="1" x14ac:dyDescent="0.2">
      <c r="A19" s="111" t="s">
        <v>41</v>
      </c>
      <c r="B19" s="812" t="s">
        <v>729</v>
      </c>
      <c r="C19" s="124">
        <f>IF(C12-E12&lt;0,E12-C12,"-")</f>
        <v>139154999</v>
      </c>
      <c r="D19" s="812" t="s">
        <v>730</v>
      </c>
      <c r="E19" s="813" t="str">
        <f>IF(C12-E12&gt;0,C12-E12,"-")</f>
        <v>-</v>
      </c>
      <c r="F19" s="103"/>
    </row>
    <row r="20" spans="1:6" ht="18" customHeight="1" x14ac:dyDescent="0.2">
      <c r="A20" s="111" t="s">
        <v>43</v>
      </c>
      <c r="B20" s="812" t="s">
        <v>731</v>
      </c>
      <c r="C20" s="124">
        <f>IF(C12+C17-E18&lt;0,E18-(C12+C17),"-")</f>
        <v>88381908</v>
      </c>
      <c r="D20" s="812" t="s">
        <v>732</v>
      </c>
      <c r="E20" s="813" t="str">
        <f>IF(C12+C17-E18&gt;0,C12+C17-E18,"-")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2/2017.(III.01.)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67"/>
  <sheetViews>
    <sheetView view="pageLayout" topLeftCell="A36" zoomScaleNormal="100" workbookViewId="0">
      <selection activeCell="I10" sqref="I1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5" width="13.83203125" style="152" customWidth="1"/>
    <col min="6" max="6" width="13.83203125" style="151" customWidth="1"/>
    <col min="7" max="16384" width="18.33203125" style="151"/>
  </cols>
  <sheetData>
    <row r="1" spans="1:6" ht="43.5" customHeight="1" x14ac:dyDescent="0.2">
      <c r="A1" s="1243" t="s">
        <v>406</v>
      </c>
      <c r="B1" s="1244"/>
      <c r="C1" s="1244"/>
      <c r="D1" s="1244"/>
      <c r="E1" s="1244"/>
      <c r="F1" s="1244"/>
    </row>
    <row r="2" spans="1:6" ht="15.75" customHeight="1" x14ac:dyDescent="0.2">
      <c r="A2" s="1235" t="s">
        <v>1</v>
      </c>
      <c r="B2" s="1235"/>
      <c r="C2" s="1235"/>
      <c r="D2" s="1235"/>
      <c r="E2" s="1235"/>
      <c r="F2" s="1235"/>
    </row>
    <row r="3" spans="1:6" s="156" customFormat="1" ht="22.5" customHeight="1" x14ac:dyDescent="0.2">
      <c r="A3" s="1236" t="s">
        <v>289</v>
      </c>
      <c r="B3" s="1238" t="s">
        <v>290</v>
      </c>
      <c r="C3" s="154"/>
      <c r="D3" s="1240" t="s">
        <v>405</v>
      </c>
      <c r="E3" s="1241"/>
      <c r="F3" s="1242"/>
    </row>
    <row r="4" spans="1:6" s="159" customFormat="1" ht="25.5" customHeight="1" x14ac:dyDescent="0.2">
      <c r="A4" s="1237"/>
      <c r="B4" s="1239"/>
      <c r="C4" s="157" t="s">
        <v>291</v>
      </c>
      <c r="D4" s="225" t="s">
        <v>292</v>
      </c>
      <c r="E4" s="157" t="s">
        <v>293</v>
      </c>
      <c r="F4" s="158" t="s">
        <v>410</v>
      </c>
    </row>
    <row r="5" spans="1:6" ht="28.5" customHeight="1" x14ac:dyDescent="0.2">
      <c r="A5" s="169" t="s">
        <v>294</v>
      </c>
      <c r="B5" s="170" t="s">
        <v>295</v>
      </c>
      <c r="C5" s="171" t="s">
        <v>296</v>
      </c>
      <c r="D5" s="172">
        <v>44.75</v>
      </c>
      <c r="E5" s="173">
        <v>4580000</v>
      </c>
      <c r="F5" s="174">
        <f>D5*E5</f>
        <v>204955000</v>
      </c>
    </row>
    <row r="6" spans="1:6" ht="29.25" customHeight="1" x14ac:dyDescent="0.2">
      <c r="A6" s="175" t="s">
        <v>297</v>
      </c>
      <c r="B6" s="176" t="s">
        <v>298</v>
      </c>
      <c r="C6" s="177"/>
      <c r="D6" s="178"/>
      <c r="E6" s="178"/>
      <c r="F6" s="870">
        <f>SUM(F7:F10)</f>
        <v>43969616</v>
      </c>
    </row>
    <row r="7" spans="1:6" ht="28.5" customHeight="1" x14ac:dyDescent="0.2">
      <c r="A7" s="179" t="s">
        <v>299</v>
      </c>
      <c r="B7" s="180" t="s">
        <v>300</v>
      </c>
      <c r="C7" s="181" t="s">
        <v>301</v>
      </c>
      <c r="D7" s="182"/>
      <c r="E7" s="183">
        <v>22300</v>
      </c>
      <c r="F7" s="184">
        <v>0</v>
      </c>
    </row>
    <row r="8" spans="1:6" ht="29.25" customHeight="1" x14ac:dyDescent="0.2">
      <c r="A8" s="179" t="s">
        <v>302</v>
      </c>
      <c r="B8" s="180" t="s">
        <v>303</v>
      </c>
      <c r="C8" s="181" t="s">
        <v>304</v>
      </c>
      <c r="D8" s="182"/>
      <c r="E8" s="182"/>
      <c r="F8" s="184">
        <v>15582166</v>
      </c>
    </row>
    <row r="9" spans="1:6" ht="23.25" customHeight="1" x14ac:dyDescent="0.2">
      <c r="A9" s="179" t="s">
        <v>305</v>
      </c>
      <c r="B9" s="180" t="s">
        <v>306</v>
      </c>
      <c r="C9" s="181" t="s">
        <v>307</v>
      </c>
      <c r="D9" s="182"/>
      <c r="E9" s="182"/>
      <c r="F9" s="184">
        <v>524700</v>
      </c>
    </row>
    <row r="10" spans="1:6" ht="18.75" customHeight="1" x14ac:dyDescent="0.2">
      <c r="A10" s="179" t="s">
        <v>308</v>
      </c>
      <c r="B10" s="180" t="s">
        <v>309</v>
      </c>
      <c r="C10" s="181" t="s">
        <v>304</v>
      </c>
      <c r="D10" s="182"/>
      <c r="E10" s="182"/>
      <c r="F10" s="184">
        <v>27862750</v>
      </c>
    </row>
    <row r="11" spans="1:6" ht="24" customHeight="1" x14ac:dyDescent="0.2">
      <c r="A11" s="185" t="s">
        <v>310</v>
      </c>
      <c r="B11" s="186" t="s">
        <v>311</v>
      </c>
      <c r="C11" s="177" t="s">
        <v>312</v>
      </c>
      <c r="D11" s="178"/>
      <c r="E11" s="187">
        <v>2700</v>
      </c>
      <c r="F11" s="188">
        <v>0</v>
      </c>
    </row>
    <row r="12" spans="1:6" ht="35.25" customHeight="1" x14ac:dyDescent="0.2">
      <c r="A12" s="185" t="s">
        <v>313</v>
      </c>
      <c r="B12" s="186" t="s">
        <v>314</v>
      </c>
      <c r="C12" s="189" t="s">
        <v>315</v>
      </c>
      <c r="D12" s="178"/>
      <c r="E12" s="187">
        <v>2550</v>
      </c>
      <c r="F12" s="188">
        <v>0</v>
      </c>
    </row>
    <row r="13" spans="1:6" ht="24.75" customHeight="1" x14ac:dyDescent="0.2">
      <c r="A13" s="185" t="s">
        <v>316</v>
      </c>
      <c r="B13" s="186" t="s">
        <v>317</v>
      </c>
      <c r="C13" s="189" t="s">
        <v>318</v>
      </c>
      <c r="D13" s="178"/>
      <c r="E13" s="190">
        <v>1</v>
      </c>
      <c r="F13" s="870">
        <v>1078000</v>
      </c>
    </row>
    <row r="14" spans="1:6" ht="24.75" customHeight="1" x14ac:dyDescent="0.2">
      <c r="A14" s="185"/>
      <c r="B14" s="186" t="s">
        <v>409</v>
      </c>
      <c r="C14" s="189"/>
      <c r="D14" s="178"/>
      <c r="E14" s="190"/>
      <c r="F14" s="188">
        <v>119555894</v>
      </c>
    </row>
    <row r="15" spans="1:6" ht="31.5" customHeight="1" x14ac:dyDescent="0.2">
      <c r="A15" s="166" t="s">
        <v>319</v>
      </c>
      <c r="B15" s="167" t="s">
        <v>320</v>
      </c>
      <c r="C15" s="168" t="s">
        <v>321</v>
      </c>
      <c r="D15" s="191"/>
      <c r="E15" s="191"/>
      <c r="F15" s="192">
        <f>SUM(F5+F6+F13)</f>
        <v>250002616</v>
      </c>
    </row>
    <row r="16" spans="1:6" ht="18.75" customHeight="1" x14ac:dyDescent="0.2">
      <c r="A16" s="193" t="s">
        <v>322</v>
      </c>
      <c r="B16" s="194" t="s">
        <v>404</v>
      </c>
      <c r="C16" s="195" t="s">
        <v>321</v>
      </c>
      <c r="D16" s="194" t="s">
        <v>323</v>
      </c>
      <c r="E16" s="194" t="s">
        <v>323</v>
      </c>
      <c r="F16" s="196">
        <v>948944</v>
      </c>
    </row>
    <row r="17" spans="1:6" s="160" customFormat="1" ht="30" customHeight="1" x14ac:dyDescent="0.2">
      <c r="A17" s="161" t="s">
        <v>324</v>
      </c>
      <c r="B17" s="162" t="s">
        <v>325</v>
      </c>
      <c r="C17" s="163" t="s">
        <v>321</v>
      </c>
      <c r="D17" s="164"/>
      <c r="E17" s="164"/>
      <c r="F17" s="165">
        <f>SUM(F15:F16)</f>
        <v>250951560</v>
      </c>
    </row>
    <row r="18" spans="1:6" ht="34.5" customHeight="1" x14ac:dyDescent="0.2">
      <c r="A18" s="169" t="s">
        <v>326</v>
      </c>
      <c r="B18" s="170" t="s">
        <v>327</v>
      </c>
      <c r="C18" s="197"/>
      <c r="D18" s="198"/>
      <c r="E18" s="198"/>
      <c r="F18" s="199">
        <f>SUM(F19:F24)</f>
        <v>207374883.33333337</v>
      </c>
    </row>
    <row r="19" spans="1:6" ht="18.75" customHeight="1" x14ac:dyDescent="0.2">
      <c r="A19" s="179" t="s">
        <v>328</v>
      </c>
      <c r="B19" s="182" t="s">
        <v>329</v>
      </c>
      <c r="C19" s="181" t="s">
        <v>312</v>
      </c>
      <c r="D19" s="200">
        <v>36.5</v>
      </c>
      <c r="E19" s="183">
        <v>4469900</v>
      </c>
      <c r="F19" s="184">
        <f>D19*E19/12*8</f>
        <v>108767566.66666667</v>
      </c>
    </row>
    <row r="20" spans="1:6" ht="49.5" customHeight="1" x14ac:dyDescent="0.2">
      <c r="A20" s="179" t="s">
        <v>330</v>
      </c>
      <c r="B20" s="180" t="s">
        <v>331</v>
      </c>
      <c r="C20" s="181" t="s">
        <v>312</v>
      </c>
      <c r="D20" s="200">
        <v>24</v>
      </c>
      <c r="E20" s="183">
        <v>1800000</v>
      </c>
      <c r="F20" s="184">
        <f>D20*E20/12*8</f>
        <v>28800000</v>
      </c>
    </row>
    <row r="21" spans="1:6" ht="45.75" customHeight="1" x14ac:dyDescent="0.2">
      <c r="A21" s="179" t="s">
        <v>332</v>
      </c>
      <c r="B21" s="180" t="s">
        <v>333</v>
      </c>
      <c r="C21" s="181" t="s">
        <v>312</v>
      </c>
      <c r="D21" s="200">
        <v>1</v>
      </c>
      <c r="E21" s="183">
        <v>4469900</v>
      </c>
      <c r="F21" s="184">
        <f>D21*E21/12*8</f>
        <v>2979933.3333333335</v>
      </c>
    </row>
    <row r="22" spans="1:6" ht="18.75" customHeight="1" x14ac:dyDescent="0.2">
      <c r="A22" s="179" t="s">
        <v>334</v>
      </c>
      <c r="B22" s="182" t="s">
        <v>329</v>
      </c>
      <c r="C22" s="181" t="s">
        <v>312</v>
      </c>
      <c r="D22" s="200">
        <v>34.700000000000003</v>
      </c>
      <c r="E22" s="183">
        <v>4469900</v>
      </c>
      <c r="F22" s="184">
        <f>D22*E22/12*4</f>
        <v>51701843.333333336</v>
      </c>
    </row>
    <row r="23" spans="1:6" ht="45" customHeight="1" x14ac:dyDescent="0.2">
      <c r="A23" s="179" t="s">
        <v>335</v>
      </c>
      <c r="B23" s="180" t="s">
        <v>331</v>
      </c>
      <c r="C23" s="181" t="s">
        <v>312</v>
      </c>
      <c r="D23" s="200">
        <v>23</v>
      </c>
      <c r="E23" s="183">
        <v>1800000</v>
      </c>
      <c r="F23" s="184">
        <f>D23*E23/12*4</f>
        <v>13800000</v>
      </c>
    </row>
    <row r="24" spans="1:6" ht="24.75" customHeight="1" x14ac:dyDescent="0.2">
      <c r="A24" s="179" t="s">
        <v>336</v>
      </c>
      <c r="B24" s="180" t="s">
        <v>337</v>
      </c>
      <c r="C24" s="181" t="s">
        <v>312</v>
      </c>
      <c r="D24" s="200">
        <v>34.700000000000003</v>
      </c>
      <c r="E24" s="183">
        <v>38200</v>
      </c>
      <c r="F24" s="184">
        <f>D24*E24</f>
        <v>1325540</v>
      </c>
    </row>
    <row r="25" spans="1:6" ht="18.75" customHeight="1" x14ac:dyDescent="0.2">
      <c r="A25" s="185" t="s">
        <v>338</v>
      </c>
      <c r="B25" s="186" t="s">
        <v>339</v>
      </c>
      <c r="C25" s="177" t="s">
        <v>312</v>
      </c>
      <c r="D25" s="187"/>
      <c r="E25" s="187">
        <v>80000</v>
      </c>
      <c r="F25" s="188"/>
    </row>
    <row r="26" spans="1:6" ht="18.75" customHeight="1" x14ac:dyDescent="0.2">
      <c r="A26" s="185" t="s">
        <v>340</v>
      </c>
      <c r="B26" s="186" t="s">
        <v>341</v>
      </c>
      <c r="C26" s="177" t="s">
        <v>312</v>
      </c>
      <c r="D26" s="187">
        <v>403</v>
      </c>
      <c r="E26" s="187">
        <v>81700</v>
      </c>
      <c r="F26" s="188">
        <f>D26*E26/12*8</f>
        <v>21950066.666666668</v>
      </c>
    </row>
    <row r="27" spans="1:6" ht="18.75" customHeight="1" x14ac:dyDescent="0.2">
      <c r="A27" s="185" t="s">
        <v>342</v>
      </c>
      <c r="B27" s="186" t="s">
        <v>339</v>
      </c>
      <c r="C27" s="177" t="s">
        <v>312</v>
      </c>
      <c r="D27" s="187"/>
      <c r="E27" s="187">
        <v>80000</v>
      </c>
      <c r="F27" s="188"/>
    </row>
    <row r="28" spans="1:6" ht="18.75" customHeight="1" x14ac:dyDescent="0.2">
      <c r="A28" s="201" t="s">
        <v>343</v>
      </c>
      <c r="B28" s="202" t="s">
        <v>341</v>
      </c>
      <c r="C28" s="203" t="s">
        <v>312</v>
      </c>
      <c r="D28" s="187">
        <v>383</v>
      </c>
      <c r="E28" s="187">
        <v>81700</v>
      </c>
      <c r="F28" s="204">
        <f>D28*E28/12*4</f>
        <v>10430366.666666666</v>
      </c>
    </row>
    <row r="29" spans="1:6" ht="18.75" customHeight="1" x14ac:dyDescent="0.2">
      <c r="A29" s="166" t="s">
        <v>344</v>
      </c>
      <c r="B29" s="167" t="s">
        <v>345</v>
      </c>
      <c r="C29" s="168" t="s">
        <v>321</v>
      </c>
      <c r="D29" s="187"/>
      <c r="E29" s="173"/>
      <c r="F29" s="188"/>
    </row>
    <row r="30" spans="1:6" ht="33.75" customHeight="1" x14ac:dyDescent="0.2">
      <c r="A30" s="175" t="s">
        <v>344</v>
      </c>
      <c r="B30" s="202" t="s">
        <v>346</v>
      </c>
      <c r="C30" s="205"/>
      <c r="D30" s="206"/>
      <c r="E30" s="206"/>
      <c r="F30" s="207">
        <f>SUM(F31:F32)</f>
        <v>2932300</v>
      </c>
    </row>
    <row r="31" spans="1:6" ht="37.5" customHeight="1" x14ac:dyDescent="0.2">
      <c r="A31" s="185" t="s">
        <v>347</v>
      </c>
      <c r="B31" s="186" t="s">
        <v>348</v>
      </c>
      <c r="C31" s="177" t="s">
        <v>312</v>
      </c>
      <c r="D31" s="187">
        <v>7</v>
      </c>
      <c r="E31" s="187">
        <v>418900</v>
      </c>
      <c r="F31" s="188">
        <f>D31*E31</f>
        <v>2932300</v>
      </c>
    </row>
    <row r="32" spans="1:6" ht="44.25" customHeight="1" x14ac:dyDescent="0.2">
      <c r="A32" s="185" t="s">
        <v>349</v>
      </c>
      <c r="B32" s="186" t="s">
        <v>350</v>
      </c>
      <c r="C32" s="177" t="s">
        <v>312</v>
      </c>
      <c r="D32" s="187"/>
      <c r="E32" s="187">
        <v>383992</v>
      </c>
      <c r="F32" s="188"/>
    </row>
    <row r="33" spans="1:6" ht="30.75" customHeight="1" x14ac:dyDescent="0.2">
      <c r="A33" s="208" t="s">
        <v>351</v>
      </c>
      <c r="B33" s="209" t="s">
        <v>352</v>
      </c>
      <c r="C33" s="210" t="s">
        <v>321</v>
      </c>
      <c r="D33" s="211"/>
      <c r="E33" s="211"/>
      <c r="F33" s="212">
        <f>SUM(F18+F25+F26+F27+F28+F30)</f>
        <v>242687616.66666669</v>
      </c>
    </row>
    <row r="34" spans="1:6" ht="29.25" customHeight="1" x14ac:dyDescent="0.2">
      <c r="A34" s="213" t="s">
        <v>353</v>
      </c>
      <c r="B34" s="214" t="s">
        <v>354</v>
      </c>
      <c r="C34" s="215" t="s">
        <v>321</v>
      </c>
      <c r="D34" s="216"/>
      <c r="E34" s="216"/>
      <c r="F34" s="871">
        <v>71143000</v>
      </c>
    </row>
    <row r="35" spans="1:6" ht="22.5" customHeight="1" x14ac:dyDescent="0.2">
      <c r="A35" s="185" t="s">
        <v>355</v>
      </c>
      <c r="B35" s="186" t="s">
        <v>356</v>
      </c>
      <c r="C35" s="189" t="s">
        <v>357</v>
      </c>
      <c r="D35" s="178"/>
      <c r="E35" s="187">
        <v>3000000</v>
      </c>
      <c r="F35" s="188">
        <f>E35*4.2</f>
        <v>12600000</v>
      </c>
    </row>
    <row r="36" spans="1:6" ht="22.5" customHeight="1" x14ac:dyDescent="0.2">
      <c r="A36" s="185" t="s">
        <v>358</v>
      </c>
      <c r="B36" s="186" t="s">
        <v>359</v>
      </c>
      <c r="C36" s="189" t="s">
        <v>357</v>
      </c>
      <c r="D36" s="178"/>
      <c r="E36" s="187">
        <v>3000000</v>
      </c>
      <c r="F36" s="188">
        <f>E36*4.4</f>
        <v>13200000.000000002</v>
      </c>
    </row>
    <row r="37" spans="1:6" ht="18.75" customHeight="1" x14ac:dyDescent="0.2">
      <c r="A37" s="185" t="s">
        <v>360</v>
      </c>
      <c r="B37" s="186" t="s">
        <v>361</v>
      </c>
      <c r="C37" s="177" t="s">
        <v>312</v>
      </c>
      <c r="D37" s="187"/>
      <c r="E37" s="187">
        <v>55360</v>
      </c>
      <c r="F37" s="188"/>
    </row>
    <row r="38" spans="1:6" ht="18.75" customHeight="1" x14ac:dyDescent="0.2">
      <c r="A38" s="185" t="s">
        <v>362</v>
      </c>
      <c r="B38" s="186" t="s">
        <v>363</v>
      </c>
      <c r="C38" s="177" t="s">
        <v>312</v>
      </c>
      <c r="D38" s="187">
        <v>208</v>
      </c>
      <c r="E38" s="187">
        <v>60896</v>
      </c>
      <c r="F38" s="188">
        <f>D38*E38</f>
        <v>12666368</v>
      </c>
    </row>
    <row r="39" spans="1:6" ht="18.75" customHeight="1" x14ac:dyDescent="0.2">
      <c r="A39" s="185" t="s">
        <v>364</v>
      </c>
      <c r="B39" s="186" t="s">
        <v>365</v>
      </c>
      <c r="C39" s="177" t="s">
        <v>312</v>
      </c>
      <c r="D39" s="187"/>
      <c r="E39" s="187"/>
      <c r="F39" s="188"/>
    </row>
    <row r="40" spans="1:6" ht="18.75" customHeight="1" x14ac:dyDescent="0.2">
      <c r="A40" s="185" t="s">
        <v>366</v>
      </c>
      <c r="B40" s="186" t="s">
        <v>367</v>
      </c>
      <c r="C40" s="177" t="s">
        <v>312</v>
      </c>
      <c r="D40" s="187"/>
      <c r="E40" s="187"/>
      <c r="F40" s="188"/>
    </row>
    <row r="41" spans="1:6" ht="18.75" customHeight="1" x14ac:dyDescent="0.2">
      <c r="A41" s="185" t="s">
        <v>368</v>
      </c>
      <c r="B41" s="186" t="s">
        <v>369</v>
      </c>
      <c r="C41" s="177" t="s">
        <v>312</v>
      </c>
      <c r="D41" s="187">
        <v>4</v>
      </c>
      <c r="E41" s="187">
        <v>25000</v>
      </c>
      <c r="F41" s="188">
        <f>D41*E41</f>
        <v>100000</v>
      </c>
    </row>
    <row r="42" spans="1:6" ht="18.75" customHeight="1" x14ac:dyDescent="0.2">
      <c r="A42" s="185" t="s">
        <v>370</v>
      </c>
      <c r="B42" s="186" t="s">
        <v>371</v>
      </c>
      <c r="C42" s="177" t="s">
        <v>312</v>
      </c>
      <c r="D42" s="187"/>
      <c r="E42" s="187">
        <v>210000</v>
      </c>
      <c r="F42" s="188"/>
    </row>
    <row r="43" spans="1:6" ht="25.5" customHeight="1" x14ac:dyDescent="0.2">
      <c r="A43" s="185" t="s">
        <v>372</v>
      </c>
      <c r="B43" s="186" t="s">
        <v>373</v>
      </c>
      <c r="C43" s="177" t="s">
        <v>312</v>
      </c>
      <c r="D43" s="187">
        <v>67</v>
      </c>
      <c r="E43" s="187">
        <v>273000</v>
      </c>
      <c r="F43" s="188">
        <f>D43*E43</f>
        <v>18291000</v>
      </c>
    </row>
    <row r="44" spans="1:6" ht="30" customHeight="1" x14ac:dyDescent="0.2">
      <c r="A44" s="185" t="s">
        <v>374</v>
      </c>
      <c r="B44" s="186" t="s">
        <v>375</v>
      </c>
      <c r="C44" s="177" t="s">
        <v>312</v>
      </c>
      <c r="D44" s="187">
        <v>100</v>
      </c>
      <c r="E44" s="187">
        <v>163500</v>
      </c>
      <c r="F44" s="188">
        <f>D44*E44</f>
        <v>16350000</v>
      </c>
    </row>
    <row r="45" spans="1:6" ht="22.5" customHeight="1" x14ac:dyDescent="0.2">
      <c r="A45" s="185" t="s">
        <v>376</v>
      </c>
      <c r="B45" s="186" t="s">
        <v>377</v>
      </c>
      <c r="C45" s="177" t="s">
        <v>312</v>
      </c>
      <c r="D45" s="187"/>
      <c r="E45" s="187">
        <v>500000</v>
      </c>
      <c r="F45" s="188"/>
    </row>
    <row r="46" spans="1:6" ht="33.75" customHeight="1" x14ac:dyDescent="0.2">
      <c r="A46" s="185" t="s">
        <v>378</v>
      </c>
      <c r="B46" s="186" t="s">
        <v>379</v>
      </c>
      <c r="C46" s="177" t="s">
        <v>312</v>
      </c>
      <c r="D46" s="187">
        <v>10</v>
      </c>
      <c r="E46" s="187">
        <v>550000</v>
      </c>
      <c r="F46" s="188">
        <f>D46*E46</f>
        <v>5500000</v>
      </c>
    </row>
    <row r="47" spans="1:6" ht="33.75" customHeight="1" x14ac:dyDescent="0.2">
      <c r="A47" s="185" t="s">
        <v>380</v>
      </c>
      <c r="B47" s="186" t="s">
        <v>381</v>
      </c>
      <c r="C47" s="177" t="s">
        <v>312</v>
      </c>
      <c r="D47" s="190">
        <v>15</v>
      </c>
      <c r="E47" s="187">
        <v>2606400</v>
      </c>
      <c r="F47" s="188">
        <v>39090600</v>
      </c>
    </row>
    <row r="48" spans="1:6" ht="18.75" customHeight="1" x14ac:dyDescent="0.2">
      <c r="A48" s="185" t="s">
        <v>382</v>
      </c>
      <c r="B48" s="186" t="s">
        <v>383</v>
      </c>
      <c r="C48" s="177" t="s">
        <v>321</v>
      </c>
      <c r="D48" s="178" t="s">
        <v>323</v>
      </c>
      <c r="E48" s="187"/>
      <c r="F48" s="188">
        <v>17270000</v>
      </c>
    </row>
    <row r="49" spans="1:6" ht="27" customHeight="1" x14ac:dyDescent="0.2">
      <c r="A49" s="185" t="s">
        <v>385</v>
      </c>
      <c r="B49" s="186" t="s">
        <v>386</v>
      </c>
      <c r="C49" s="177" t="s">
        <v>312</v>
      </c>
      <c r="D49" s="190">
        <v>27.17</v>
      </c>
      <c r="E49" s="187">
        <v>1632000</v>
      </c>
      <c r="F49" s="188">
        <f>D49*E49</f>
        <v>44341440</v>
      </c>
    </row>
    <row r="50" spans="1:6" ht="18.75" customHeight="1" x14ac:dyDescent="0.2">
      <c r="A50" s="185" t="s">
        <v>387</v>
      </c>
      <c r="B50" s="186" t="s">
        <v>388</v>
      </c>
      <c r="C50" s="177" t="s">
        <v>321</v>
      </c>
      <c r="D50" s="187">
        <v>1106</v>
      </c>
      <c r="E50" s="178"/>
      <c r="F50" s="188">
        <v>67864670</v>
      </c>
    </row>
    <row r="51" spans="1:6" ht="29.25" customHeight="1" x14ac:dyDescent="0.2">
      <c r="A51" s="185" t="s">
        <v>389</v>
      </c>
      <c r="B51" s="186" t="s">
        <v>390</v>
      </c>
      <c r="C51" s="177" t="s">
        <v>321</v>
      </c>
      <c r="D51" s="187">
        <v>16252</v>
      </c>
      <c r="E51" s="187">
        <v>513</v>
      </c>
      <c r="F51" s="188">
        <f>D51*E51</f>
        <v>8337276</v>
      </c>
    </row>
    <row r="52" spans="1:6" ht="31.5" customHeight="1" x14ac:dyDescent="0.2">
      <c r="A52" s="166" t="s">
        <v>391</v>
      </c>
      <c r="B52" s="167" t="s">
        <v>392</v>
      </c>
      <c r="C52" s="168" t="s">
        <v>321</v>
      </c>
      <c r="D52" s="191"/>
      <c r="E52" s="191"/>
      <c r="F52" s="217">
        <f>SUM(F34:F51)</f>
        <v>326754354</v>
      </c>
    </row>
    <row r="53" spans="1:6" ht="38.25" customHeight="1" x14ac:dyDescent="0.2">
      <c r="A53" s="185" t="s">
        <v>393</v>
      </c>
      <c r="B53" s="186" t="s">
        <v>394</v>
      </c>
      <c r="C53" s="177" t="s">
        <v>395</v>
      </c>
      <c r="D53" s="187">
        <v>17428</v>
      </c>
      <c r="E53" s="187">
        <v>1140</v>
      </c>
      <c r="F53" s="188">
        <f>D53*E53</f>
        <v>19867920</v>
      </c>
    </row>
    <row r="54" spans="1:6" ht="37.5" customHeight="1" x14ac:dyDescent="0.2">
      <c r="A54" s="185" t="s">
        <v>396</v>
      </c>
      <c r="B54" s="186" t="s">
        <v>397</v>
      </c>
      <c r="C54" s="177" t="s">
        <v>395</v>
      </c>
      <c r="D54" s="178"/>
      <c r="E54" s="178"/>
      <c r="F54" s="188">
        <v>6906000</v>
      </c>
    </row>
    <row r="55" spans="1:6" ht="39" customHeight="1" x14ac:dyDescent="0.2">
      <c r="A55" s="185" t="s">
        <v>398</v>
      </c>
      <c r="B55" s="186" t="s">
        <v>399</v>
      </c>
      <c r="C55" s="177" t="s">
        <v>395</v>
      </c>
      <c r="D55" s="178"/>
      <c r="E55" s="178"/>
      <c r="F55" s="188">
        <f>SUM(F53:F54)</f>
        <v>26773920</v>
      </c>
    </row>
    <row r="56" spans="1:6" ht="18" customHeight="1" x14ac:dyDescent="0.2">
      <c r="A56" s="218" t="s">
        <v>400</v>
      </c>
      <c r="B56" s="219" t="s">
        <v>401</v>
      </c>
      <c r="C56" s="220" t="s">
        <v>395</v>
      </c>
      <c r="D56" s="221"/>
      <c r="E56" s="221"/>
      <c r="F56" s="222">
        <f>F55</f>
        <v>26773920</v>
      </c>
    </row>
    <row r="57" spans="1:6" ht="21.75" customHeight="1" x14ac:dyDescent="0.2">
      <c r="A57" s="161"/>
      <c r="B57" s="164" t="s">
        <v>402</v>
      </c>
      <c r="C57" s="223"/>
      <c r="D57" s="224"/>
      <c r="E57" s="224"/>
      <c r="F57" s="165">
        <f>F17+F33+F52+F56</f>
        <v>847167450.66666675</v>
      </c>
    </row>
    <row r="61" spans="1:6" ht="18.75" customHeight="1" x14ac:dyDescent="0.25">
      <c r="C61" s="872"/>
      <c r="D61" s="872"/>
      <c r="E61" s="872"/>
      <c r="F61" s="153"/>
    </row>
    <row r="62" spans="1:6" ht="18.75" customHeight="1" x14ac:dyDescent="0.2">
      <c r="C62" s="873"/>
      <c r="D62" s="873"/>
      <c r="E62" s="873"/>
      <c r="F62" s="155"/>
    </row>
    <row r="63" spans="1:6" ht="18.75" customHeight="1" x14ac:dyDescent="0.25">
      <c r="C63" s="872"/>
      <c r="D63" s="872"/>
      <c r="E63" s="872"/>
      <c r="F63" s="153"/>
    </row>
    <row r="64" spans="1:6" ht="18.75" customHeight="1" x14ac:dyDescent="0.25">
      <c r="A64" s="151"/>
      <c r="C64" s="872"/>
      <c r="D64" s="872"/>
      <c r="E64" s="872"/>
      <c r="F64" s="153"/>
    </row>
    <row r="65" spans="1:6" ht="18.75" customHeight="1" x14ac:dyDescent="0.25">
      <c r="A65" s="151"/>
      <c r="C65" s="872"/>
      <c r="D65" s="872"/>
      <c r="E65" s="872"/>
      <c r="F65" s="153"/>
    </row>
    <row r="66" spans="1:6" ht="18.75" customHeight="1" x14ac:dyDescent="0.2">
      <c r="A66" s="151"/>
      <c r="C66" s="874"/>
      <c r="D66" s="874"/>
      <c r="E66" s="874"/>
      <c r="F66" s="155"/>
    </row>
    <row r="67" spans="1:6" x14ac:dyDescent="0.2">
      <c r="A67" s="151"/>
      <c r="D67" s="150"/>
    </row>
  </sheetData>
  <mergeCells count="5">
    <mergeCell ref="A2:F2"/>
    <mergeCell ref="A3:A4"/>
    <mergeCell ref="B3:B4"/>
    <mergeCell ref="D3:F3"/>
    <mergeCell ref="A1:F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 2/2017.(III.01.)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2"/>
  <sheetViews>
    <sheetView view="pageLayout" topLeftCell="D22" zoomScaleNormal="100" workbookViewId="0">
      <selection activeCell="P8" sqref="P8"/>
    </sheetView>
  </sheetViews>
  <sheetFormatPr defaultColWidth="9.33203125" defaultRowHeight="12.75" x14ac:dyDescent="0.2"/>
  <cols>
    <col min="1" max="1" width="6.83203125" style="590" customWidth="1"/>
    <col min="2" max="2" width="32" style="590" customWidth="1"/>
    <col min="3" max="3" width="10.33203125" style="595" customWidth="1"/>
    <col min="4" max="4" width="10.33203125" style="590" customWidth="1"/>
    <col min="5" max="5" width="12.33203125" style="590" customWidth="1"/>
    <col min="6" max="6" width="12.83203125" style="590" customWidth="1"/>
    <col min="7" max="7" width="14.33203125" style="590" customWidth="1"/>
    <col min="8" max="8" width="13.1640625" style="590" customWidth="1"/>
    <col min="9" max="9" width="12.5" style="590" customWidth="1"/>
    <col min="10" max="11" width="13.1640625" style="590" customWidth="1"/>
    <col min="12" max="12" width="16.5" style="590" customWidth="1"/>
    <col min="13" max="13" width="14.1640625" style="590" customWidth="1"/>
    <col min="14" max="14" width="16.83203125" style="590" customWidth="1"/>
    <col min="15" max="16384" width="9.33203125" style="590"/>
  </cols>
  <sheetData>
    <row r="1" spans="1:14" ht="37.5" customHeight="1" x14ac:dyDescent="0.2">
      <c r="A1" s="1249" t="s">
        <v>684</v>
      </c>
      <c r="B1" s="1249"/>
      <c r="C1" s="1249"/>
      <c r="D1" s="1249"/>
      <c r="E1" s="1249"/>
      <c r="F1" s="1249"/>
      <c r="G1" s="1249"/>
      <c r="H1" s="1249"/>
      <c r="I1" s="1249"/>
      <c r="J1" s="1249"/>
      <c r="K1" s="1249"/>
      <c r="L1" s="1249"/>
      <c r="M1" s="1249"/>
      <c r="N1" s="1249"/>
    </row>
    <row r="2" spans="1:14" ht="15.75" customHeight="1" x14ac:dyDescent="0.2">
      <c r="M2" s="1250" t="s">
        <v>1</v>
      </c>
      <c r="N2" s="1250"/>
    </row>
    <row r="3" spans="1:14" ht="18" customHeight="1" x14ac:dyDescent="0.2">
      <c r="A3" s="1251" t="s">
        <v>407</v>
      </c>
      <c r="B3" s="1254" t="s">
        <v>267</v>
      </c>
      <c r="C3" s="1254" t="s">
        <v>670</v>
      </c>
      <c r="D3" s="1254" t="s">
        <v>671</v>
      </c>
      <c r="E3" s="1254" t="s">
        <v>672</v>
      </c>
      <c r="F3" s="1254" t="s">
        <v>673</v>
      </c>
      <c r="G3" s="1254"/>
      <c r="H3" s="1254"/>
      <c r="I3" s="1255" t="s">
        <v>674</v>
      </c>
      <c r="J3" s="1256"/>
      <c r="K3" s="1256"/>
      <c r="L3" s="1256"/>
      <c r="M3" s="1256"/>
      <c r="N3" s="1257"/>
    </row>
    <row r="4" spans="1:14" ht="18" customHeight="1" x14ac:dyDescent="0.2">
      <c r="A4" s="1252"/>
      <c r="B4" s="1245"/>
      <c r="C4" s="1245"/>
      <c r="D4" s="1245"/>
      <c r="E4" s="1245"/>
      <c r="F4" s="1245"/>
      <c r="G4" s="1245"/>
      <c r="H4" s="1245"/>
      <c r="I4" s="1245" t="s">
        <v>675</v>
      </c>
      <c r="J4" s="1245"/>
      <c r="K4" s="1245"/>
      <c r="L4" s="1245"/>
      <c r="M4" s="1245" t="s">
        <v>676</v>
      </c>
      <c r="N4" s="1247"/>
    </row>
    <row r="5" spans="1:14" ht="18.75" customHeight="1" x14ac:dyDescent="0.2">
      <c r="A5" s="1252"/>
      <c r="B5" s="1245"/>
      <c r="C5" s="1245"/>
      <c r="D5" s="1245"/>
      <c r="E5" s="1245"/>
      <c r="F5" s="1245" t="s">
        <v>677</v>
      </c>
      <c r="G5" s="1245" t="s">
        <v>441</v>
      </c>
      <c r="H5" s="1245" t="s">
        <v>678</v>
      </c>
      <c r="I5" s="1245" t="s">
        <v>679</v>
      </c>
      <c r="J5" s="1245"/>
      <c r="K5" s="1246" t="s">
        <v>746</v>
      </c>
      <c r="L5" s="1245" t="s">
        <v>680</v>
      </c>
      <c r="M5" s="1245" t="s">
        <v>679</v>
      </c>
      <c r="N5" s="1247" t="s">
        <v>680</v>
      </c>
    </row>
    <row r="6" spans="1:14" ht="58.5" customHeight="1" x14ac:dyDescent="0.2">
      <c r="A6" s="1253"/>
      <c r="B6" s="1246"/>
      <c r="C6" s="1246" t="s">
        <v>681</v>
      </c>
      <c r="D6" s="1246"/>
      <c r="E6" s="1246"/>
      <c r="F6" s="1246"/>
      <c r="G6" s="1246"/>
      <c r="H6" s="1246"/>
      <c r="I6" s="682" t="s">
        <v>408</v>
      </c>
      <c r="J6" s="682" t="s">
        <v>682</v>
      </c>
      <c r="K6" s="1258"/>
      <c r="L6" s="1246"/>
      <c r="M6" s="1246"/>
      <c r="N6" s="1248"/>
    </row>
    <row r="7" spans="1:14" ht="25.5" customHeight="1" x14ac:dyDescent="0.2">
      <c r="A7" s="683" t="s">
        <v>10</v>
      </c>
      <c r="B7" s="861" t="s">
        <v>606</v>
      </c>
      <c r="C7" s="833" t="s">
        <v>744</v>
      </c>
      <c r="D7" s="833" t="s">
        <v>743</v>
      </c>
      <c r="E7" s="684">
        <v>32320000</v>
      </c>
      <c r="F7" s="684"/>
      <c r="G7" s="684">
        <v>32320000</v>
      </c>
      <c r="H7" s="684"/>
      <c r="I7" s="684">
        <v>32320000</v>
      </c>
      <c r="J7" s="684"/>
      <c r="K7" s="684">
        <v>32320000</v>
      </c>
      <c r="L7" s="684"/>
      <c r="M7" s="684"/>
      <c r="N7" s="685"/>
    </row>
    <row r="8" spans="1:14" ht="25.5" customHeight="1" x14ac:dyDescent="0.2">
      <c r="A8" s="592" t="s">
        <v>13</v>
      </c>
      <c r="B8" s="594" t="s">
        <v>668</v>
      </c>
      <c r="C8" s="834" t="s">
        <v>743</v>
      </c>
      <c r="D8" s="834" t="s">
        <v>743</v>
      </c>
      <c r="E8" s="686">
        <v>3000000</v>
      </c>
      <c r="F8" s="686"/>
      <c r="G8" s="686">
        <v>3000000</v>
      </c>
      <c r="H8" s="686"/>
      <c r="I8" s="686">
        <v>3000000</v>
      </c>
      <c r="J8" s="686"/>
      <c r="K8" s="686"/>
      <c r="L8" s="686">
        <v>3000000</v>
      </c>
      <c r="M8" s="686"/>
      <c r="N8" s="687"/>
    </row>
    <row r="9" spans="1:14" ht="25.5" customHeight="1" x14ac:dyDescent="0.2">
      <c r="A9" s="592" t="s">
        <v>16</v>
      </c>
      <c r="B9" s="594" t="s">
        <v>669</v>
      </c>
      <c r="C9" s="834">
        <v>2017</v>
      </c>
      <c r="D9" s="834">
        <v>2017</v>
      </c>
      <c r="E9" s="686">
        <v>10000000</v>
      </c>
      <c r="F9" s="686"/>
      <c r="G9" s="686">
        <v>10000000</v>
      </c>
      <c r="H9" s="686"/>
      <c r="I9" s="686">
        <v>10000000</v>
      </c>
      <c r="J9" s="686"/>
      <c r="K9" s="686"/>
      <c r="L9" s="686">
        <v>10000000</v>
      </c>
      <c r="M9" s="686"/>
      <c r="N9" s="687"/>
    </row>
    <row r="10" spans="1:14" ht="25.5" customHeight="1" x14ac:dyDescent="0.2">
      <c r="A10" s="592" t="s">
        <v>19</v>
      </c>
      <c r="B10" s="594" t="s">
        <v>760</v>
      </c>
      <c r="C10" s="834">
        <v>2017</v>
      </c>
      <c r="D10" s="834">
        <v>2017</v>
      </c>
      <c r="E10" s="686">
        <v>8000000</v>
      </c>
      <c r="F10" s="686"/>
      <c r="G10" s="686">
        <v>8000000</v>
      </c>
      <c r="H10" s="686"/>
      <c r="I10" s="686">
        <v>8000000</v>
      </c>
      <c r="J10" s="686"/>
      <c r="K10" s="686"/>
      <c r="L10" s="686">
        <v>8000000</v>
      </c>
      <c r="M10" s="686"/>
      <c r="N10" s="687"/>
    </row>
    <row r="11" spans="1:14" ht="25.5" customHeight="1" x14ac:dyDescent="0.2">
      <c r="A11" s="592" t="s">
        <v>22</v>
      </c>
      <c r="B11" s="594" t="s">
        <v>761</v>
      </c>
      <c r="C11" s="834">
        <v>2017</v>
      </c>
      <c r="D11" s="834">
        <v>2017</v>
      </c>
      <c r="E11" s="686">
        <v>4000000</v>
      </c>
      <c r="F11" s="686"/>
      <c r="G11" s="686">
        <v>4000000</v>
      </c>
      <c r="H11" s="686"/>
      <c r="I11" s="686">
        <v>4000000</v>
      </c>
      <c r="J11" s="686"/>
      <c r="K11" s="686"/>
      <c r="L11" s="686">
        <v>4000000</v>
      </c>
      <c r="M11" s="686"/>
      <c r="N11" s="687"/>
    </row>
    <row r="12" spans="1:14" ht="38.25" customHeight="1" x14ac:dyDescent="0.2">
      <c r="A12" s="688" t="s">
        <v>25</v>
      </c>
      <c r="B12" s="689" t="s">
        <v>759</v>
      </c>
      <c r="C12" s="834" t="s">
        <v>743</v>
      </c>
      <c r="D12" s="834" t="s">
        <v>758</v>
      </c>
      <c r="E12" s="689">
        <v>1120500</v>
      </c>
      <c r="F12" s="689"/>
      <c r="G12" s="689">
        <v>1120500</v>
      </c>
      <c r="H12" s="689"/>
      <c r="I12" s="689">
        <v>1120500</v>
      </c>
      <c r="J12" s="689">
        <v>1120500</v>
      </c>
      <c r="K12" s="689"/>
      <c r="L12" s="689"/>
      <c r="M12" s="689"/>
      <c r="N12" s="690"/>
    </row>
    <row r="13" spans="1:14" ht="25.5" customHeight="1" x14ac:dyDescent="0.2">
      <c r="A13" s="591" t="s">
        <v>28</v>
      </c>
      <c r="B13" s="691" t="s">
        <v>683</v>
      </c>
      <c r="C13" s="862"/>
      <c r="D13" s="863"/>
      <c r="E13" s="691">
        <f t="shared" ref="E13:F13" si="0">SUM(E7:E12)</f>
        <v>58440500</v>
      </c>
      <c r="F13" s="691">
        <f t="shared" si="0"/>
        <v>0</v>
      </c>
      <c r="G13" s="691">
        <f>SUM(G7:G12)</f>
        <v>58440500</v>
      </c>
      <c r="H13" s="691">
        <f t="shared" ref="H13" si="1">SUM(H7:H12)</f>
        <v>0</v>
      </c>
      <c r="I13" s="691">
        <f t="shared" ref="I13:J13" si="2">SUM(I7:I12)</f>
        <v>58440500</v>
      </c>
      <c r="J13" s="691">
        <f t="shared" si="2"/>
        <v>1120500</v>
      </c>
      <c r="K13" s="691">
        <f t="shared" ref="K13" si="3">SUM(K7:K12)</f>
        <v>32320000</v>
      </c>
      <c r="L13" s="691">
        <f t="shared" ref="L13:M13" si="4">SUM(L7:L12)</f>
        <v>25000000</v>
      </c>
      <c r="M13" s="691">
        <f t="shared" si="4"/>
        <v>0</v>
      </c>
      <c r="N13" s="692">
        <f t="shared" ref="N13" si="5">SUM(N7:N12)</f>
        <v>0</v>
      </c>
    </row>
    <row r="14" spans="1:14" ht="25.5" customHeight="1" x14ac:dyDescent="0.2">
      <c r="A14" s="683" t="s">
        <v>31</v>
      </c>
      <c r="B14" s="593" t="s">
        <v>757</v>
      </c>
      <c r="C14" s="833">
        <v>2017</v>
      </c>
      <c r="D14" s="833" t="s">
        <v>745</v>
      </c>
      <c r="E14" s="684">
        <v>50000000</v>
      </c>
      <c r="F14" s="684"/>
      <c r="G14" s="684">
        <v>50000000</v>
      </c>
      <c r="H14" s="684"/>
      <c r="I14" s="684">
        <v>50000000</v>
      </c>
      <c r="J14" s="684">
        <v>50000000</v>
      </c>
      <c r="K14" s="684"/>
      <c r="L14" s="684"/>
      <c r="M14" s="684"/>
      <c r="N14" s="685"/>
    </row>
    <row r="15" spans="1:14" ht="25.5" customHeight="1" x14ac:dyDescent="0.2">
      <c r="A15" s="592" t="s">
        <v>34</v>
      </c>
      <c r="B15" s="593" t="s">
        <v>607</v>
      </c>
      <c r="C15" s="834" t="s">
        <v>743</v>
      </c>
      <c r="D15" s="834" t="s">
        <v>745</v>
      </c>
      <c r="E15" s="686">
        <v>25500000</v>
      </c>
      <c r="F15" s="686"/>
      <c r="G15" s="686">
        <v>25500000</v>
      </c>
      <c r="H15" s="686"/>
      <c r="I15" s="686">
        <v>25500000</v>
      </c>
      <c r="J15" s="686"/>
      <c r="K15" s="686">
        <v>25500000</v>
      </c>
      <c r="L15" s="686"/>
      <c r="M15" s="686"/>
      <c r="N15" s="687"/>
    </row>
    <row r="16" spans="1:14" ht="25.5" customHeight="1" x14ac:dyDescent="0.2">
      <c r="A16" s="592" t="s">
        <v>37</v>
      </c>
      <c r="B16" s="593" t="s">
        <v>608</v>
      </c>
      <c r="C16" s="834" t="s">
        <v>744</v>
      </c>
      <c r="D16" s="834" t="s">
        <v>743</v>
      </c>
      <c r="E16" s="686">
        <v>16951029</v>
      </c>
      <c r="F16" s="686"/>
      <c r="G16" s="686">
        <v>16951029</v>
      </c>
      <c r="H16" s="686"/>
      <c r="I16" s="686">
        <v>16951029</v>
      </c>
      <c r="J16" s="686"/>
      <c r="K16" s="686">
        <v>16951029</v>
      </c>
      <c r="L16" s="686"/>
      <c r="M16" s="686"/>
      <c r="N16" s="687"/>
    </row>
    <row r="17" spans="1:14" ht="25.5" customHeight="1" x14ac:dyDescent="0.2">
      <c r="A17" s="688" t="s">
        <v>39</v>
      </c>
      <c r="B17" s="594" t="s">
        <v>665</v>
      </c>
      <c r="C17" s="834" t="s">
        <v>743</v>
      </c>
      <c r="D17" s="834" t="s">
        <v>743</v>
      </c>
      <c r="E17" s="689">
        <v>1800000</v>
      </c>
      <c r="F17" s="689"/>
      <c r="G17" s="689">
        <v>1800000</v>
      </c>
      <c r="H17" s="689"/>
      <c r="I17" s="689">
        <v>1800000</v>
      </c>
      <c r="J17" s="689"/>
      <c r="K17" s="689"/>
      <c r="L17" s="689">
        <v>1800000</v>
      </c>
      <c r="M17" s="689"/>
      <c r="N17" s="690"/>
    </row>
    <row r="18" spans="1:14" ht="25.5" customHeight="1" x14ac:dyDescent="0.2">
      <c r="A18" s="688" t="s">
        <v>41</v>
      </c>
      <c r="B18" s="594" t="s">
        <v>762</v>
      </c>
      <c r="C18" s="834" t="s">
        <v>743</v>
      </c>
      <c r="D18" s="834" t="s">
        <v>743</v>
      </c>
      <c r="E18" s="689">
        <v>29559542</v>
      </c>
      <c r="F18" s="831"/>
      <c r="G18" s="689">
        <v>29559542</v>
      </c>
      <c r="H18" s="831"/>
      <c r="I18" s="831">
        <v>29559542</v>
      </c>
      <c r="J18" s="831"/>
      <c r="K18" s="831"/>
      <c r="L18" s="689">
        <v>29559542</v>
      </c>
      <c r="M18" s="831"/>
      <c r="N18" s="832"/>
    </row>
    <row r="19" spans="1:14" ht="25.5" customHeight="1" x14ac:dyDescent="0.2">
      <c r="A19" s="591" t="s">
        <v>43</v>
      </c>
      <c r="B19" s="691" t="s">
        <v>747</v>
      </c>
      <c r="C19" s="862"/>
      <c r="D19" s="863"/>
      <c r="E19" s="691">
        <f>SUM(E14:E18)</f>
        <v>123810571</v>
      </c>
      <c r="F19" s="691">
        <f t="shared" ref="F19:N19" si="6">SUM(F14:F18)</f>
        <v>0</v>
      </c>
      <c r="G19" s="691">
        <f t="shared" si="6"/>
        <v>123810571</v>
      </c>
      <c r="H19" s="691">
        <f t="shared" si="6"/>
        <v>0</v>
      </c>
      <c r="I19" s="691">
        <f t="shared" si="6"/>
        <v>123810571</v>
      </c>
      <c r="J19" s="691">
        <f t="shared" si="6"/>
        <v>50000000</v>
      </c>
      <c r="K19" s="691">
        <f t="shared" si="6"/>
        <v>42451029</v>
      </c>
      <c r="L19" s="691">
        <f t="shared" si="6"/>
        <v>31359542</v>
      </c>
      <c r="M19" s="691">
        <f t="shared" si="6"/>
        <v>0</v>
      </c>
      <c r="N19" s="692">
        <f t="shared" si="6"/>
        <v>0</v>
      </c>
    </row>
    <row r="20" spans="1:14" ht="25.5" customHeight="1" x14ac:dyDescent="0.2">
      <c r="A20" s="591" t="s">
        <v>45</v>
      </c>
      <c r="B20" s="691" t="s">
        <v>402</v>
      </c>
      <c r="C20" s="862"/>
      <c r="D20" s="863"/>
      <c r="E20" s="691">
        <f>SUM(E13+E19)</f>
        <v>182251071</v>
      </c>
      <c r="F20" s="691">
        <f t="shared" ref="F20:N20" si="7">SUM(F13+F19)</f>
        <v>0</v>
      </c>
      <c r="G20" s="691">
        <f t="shared" si="7"/>
        <v>182251071</v>
      </c>
      <c r="H20" s="691">
        <f t="shared" si="7"/>
        <v>0</v>
      </c>
      <c r="I20" s="691">
        <f t="shared" si="7"/>
        <v>182251071</v>
      </c>
      <c r="J20" s="691">
        <f t="shared" si="7"/>
        <v>51120500</v>
      </c>
      <c r="K20" s="691">
        <f t="shared" si="7"/>
        <v>74771029</v>
      </c>
      <c r="L20" s="691">
        <f t="shared" si="7"/>
        <v>56359542</v>
      </c>
      <c r="M20" s="691">
        <f t="shared" si="7"/>
        <v>0</v>
      </c>
      <c r="N20" s="692">
        <f t="shared" si="7"/>
        <v>0</v>
      </c>
    </row>
    <row r="21" spans="1:14" ht="17.25" customHeight="1" x14ac:dyDescent="0.2">
      <c r="A21" s="595"/>
    </row>
    <row r="22" spans="1:14" ht="17.25" customHeight="1" x14ac:dyDescent="0.2">
      <c r="A22" s="595"/>
    </row>
  </sheetData>
  <mergeCells count="20">
    <mergeCell ref="G5:G6"/>
    <mergeCell ref="H5:H6"/>
    <mergeCell ref="I5:J5"/>
    <mergeCell ref="K5:K6"/>
    <mergeCell ref="L5:L6"/>
    <mergeCell ref="M5:M6"/>
    <mergeCell ref="N5:N6"/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C6:D6"/>
    <mergeCell ref="I4:L4"/>
    <mergeCell ref="M4:N4"/>
    <mergeCell ref="F5:F6"/>
  </mergeCells>
  <printOptions horizontalCentered="1"/>
  <pageMargins left="0.59055118110236227" right="0.59055118110236227" top="1.1811023622047245" bottom="0.98425196850393704" header="0.78740157480314965" footer="0.78740157480314965"/>
  <pageSetup paperSize="9" scale="75" orientation="landscape" horizontalDpi="300" verticalDpi="300" r:id="rId1"/>
  <headerFooter alignWithMargins="0">
    <oddHeader xml:space="preserve">&amp;R&amp;"Times New Roman CE,Félkövér dőlt"&amp;11 4. melléklet a 2/2017.(III.01.) önkormányzati rendelethez
&amp;"Times New Roman CE,Normál"&amp;10
  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4"/>
  <sheetViews>
    <sheetView view="pageLayout" topLeftCell="A9" zoomScaleNormal="100" workbookViewId="0">
      <selection activeCell="H11" sqref="H11"/>
    </sheetView>
  </sheetViews>
  <sheetFormatPr defaultColWidth="9.33203125" defaultRowHeight="15" x14ac:dyDescent="0.25"/>
  <cols>
    <col min="1" max="1" width="8.5" style="226" customWidth="1"/>
    <col min="2" max="2" width="9.33203125" style="226"/>
    <col min="3" max="3" width="22.1640625" style="226" customWidth="1"/>
    <col min="4" max="4" width="44.83203125" style="226" customWidth="1"/>
    <col min="5" max="5" width="26" style="228" customWidth="1"/>
    <col min="6" max="6" width="14.33203125" style="680" customWidth="1"/>
    <col min="7" max="16384" width="9.33203125" style="226"/>
  </cols>
  <sheetData>
    <row r="1" spans="1:5" ht="41.25" customHeight="1" x14ac:dyDescent="0.25">
      <c r="A1" s="1260" t="s">
        <v>860</v>
      </c>
      <c r="B1" s="1261"/>
      <c r="C1" s="1261"/>
      <c r="D1" s="1261"/>
      <c r="E1" s="1261"/>
    </row>
    <row r="2" spans="1:5" x14ac:dyDescent="0.25">
      <c r="A2" s="227"/>
      <c r="B2" s="227"/>
      <c r="C2" s="227"/>
      <c r="D2" s="227"/>
    </row>
    <row r="3" spans="1:5" x14ac:dyDescent="0.25">
      <c r="A3" s="227"/>
      <c r="B3" s="227"/>
      <c r="C3" s="227"/>
      <c r="D3" s="227"/>
      <c r="E3" s="229" t="s">
        <v>1</v>
      </c>
    </row>
    <row r="4" spans="1:5" ht="33" customHeight="1" x14ac:dyDescent="0.25">
      <c r="A4" s="678" t="s">
        <v>407</v>
      </c>
      <c r="B4" s="1262" t="s">
        <v>411</v>
      </c>
      <c r="C4" s="1262"/>
      <c r="D4" s="1262"/>
      <c r="E4" s="679" t="s">
        <v>412</v>
      </c>
    </row>
    <row r="5" spans="1:5" ht="21.75" customHeight="1" x14ac:dyDescent="0.25">
      <c r="A5" s="693" t="s">
        <v>10</v>
      </c>
      <c r="B5" s="1263" t="s">
        <v>413</v>
      </c>
      <c r="C5" s="1263"/>
      <c r="D5" s="1263"/>
      <c r="E5" s="694">
        <v>10000000</v>
      </c>
    </row>
    <row r="6" spans="1:5" ht="21.75" customHeight="1" x14ac:dyDescent="0.25">
      <c r="A6" s="695" t="s">
        <v>13</v>
      </c>
      <c r="B6" s="1259" t="s">
        <v>414</v>
      </c>
      <c r="C6" s="1259"/>
      <c r="D6" s="1259"/>
      <c r="E6" s="696">
        <v>1500000</v>
      </c>
    </row>
    <row r="7" spans="1:5" ht="21.75" customHeight="1" x14ac:dyDescent="0.25">
      <c r="A7" s="693" t="s">
        <v>16</v>
      </c>
      <c r="B7" s="1259" t="s">
        <v>415</v>
      </c>
      <c r="C7" s="1259"/>
      <c r="D7" s="1259"/>
      <c r="E7" s="696">
        <v>900000</v>
      </c>
    </row>
    <row r="8" spans="1:5" ht="21.75" customHeight="1" x14ac:dyDescent="0.25">
      <c r="A8" s="695" t="s">
        <v>19</v>
      </c>
      <c r="B8" s="1259" t="s">
        <v>416</v>
      </c>
      <c r="C8" s="1259"/>
      <c r="D8" s="1259"/>
      <c r="E8" s="696">
        <v>3000000</v>
      </c>
    </row>
    <row r="9" spans="1:5" ht="21.75" customHeight="1" x14ac:dyDescent="0.25">
      <c r="A9" s="693" t="s">
        <v>22</v>
      </c>
      <c r="B9" s="1264" t="s">
        <v>417</v>
      </c>
      <c r="C9" s="1264"/>
      <c r="D9" s="1264"/>
      <c r="E9" s="697">
        <v>500000</v>
      </c>
    </row>
    <row r="10" spans="1:5" ht="29.25" customHeight="1" x14ac:dyDescent="0.25">
      <c r="A10" s="695" t="s">
        <v>25</v>
      </c>
      <c r="B10" s="1264" t="s">
        <v>418</v>
      </c>
      <c r="C10" s="1264"/>
      <c r="D10" s="1264"/>
      <c r="E10" s="697">
        <v>600000</v>
      </c>
    </row>
    <row r="11" spans="1:5" ht="21.75" customHeight="1" x14ac:dyDescent="0.25">
      <c r="A11" s="693" t="s">
        <v>28</v>
      </c>
      <c r="B11" s="1264" t="s">
        <v>419</v>
      </c>
      <c r="C11" s="1264"/>
      <c r="D11" s="1264"/>
      <c r="E11" s="697">
        <v>300000</v>
      </c>
    </row>
    <row r="12" spans="1:5" ht="21.75" customHeight="1" x14ac:dyDescent="0.25">
      <c r="A12" s="695" t="s">
        <v>31</v>
      </c>
      <c r="B12" s="1259" t="s">
        <v>667</v>
      </c>
      <c r="C12" s="1259"/>
      <c r="D12" s="1259"/>
      <c r="E12" s="696">
        <v>50000</v>
      </c>
    </row>
    <row r="13" spans="1:5" ht="21.75" customHeight="1" x14ac:dyDescent="0.25">
      <c r="A13" s="693" t="s">
        <v>34</v>
      </c>
      <c r="B13" s="1259" t="s">
        <v>420</v>
      </c>
      <c r="C13" s="1259"/>
      <c r="D13" s="1259"/>
      <c r="E13" s="696">
        <v>5000000</v>
      </c>
    </row>
    <row r="14" spans="1:5" ht="21.75" customHeight="1" x14ac:dyDescent="0.25">
      <c r="A14" s="695" t="s">
        <v>37</v>
      </c>
      <c r="B14" s="1259" t="s">
        <v>421</v>
      </c>
      <c r="C14" s="1259"/>
      <c r="D14" s="1259"/>
      <c r="E14" s="696">
        <v>1300000</v>
      </c>
    </row>
    <row r="15" spans="1:5" ht="30" customHeight="1" x14ac:dyDescent="0.25">
      <c r="A15" s="693" t="s">
        <v>39</v>
      </c>
      <c r="B15" s="1259" t="s">
        <v>659</v>
      </c>
      <c r="C15" s="1259"/>
      <c r="D15" s="1259"/>
      <c r="E15" s="698">
        <v>231022279</v>
      </c>
    </row>
    <row r="16" spans="1:5" ht="30" customHeight="1" x14ac:dyDescent="0.25">
      <c r="A16" s="695" t="s">
        <v>41</v>
      </c>
      <c r="B16" s="1259" t="s">
        <v>660</v>
      </c>
      <c r="C16" s="1259"/>
      <c r="D16" s="1259"/>
      <c r="E16" s="698">
        <v>132069000</v>
      </c>
    </row>
    <row r="17" spans="1:6" ht="21.75" customHeight="1" x14ac:dyDescent="0.25">
      <c r="A17" s="693" t="s">
        <v>43</v>
      </c>
      <c r="B17" s="1259" t="s">
        <v>661</v>
      </c>
      <c r="C17" s="1259"/>
      <c r="D17" s="1259"/>
      <c r="E17" s="698">
        <v>11944525</v>
      </c>
    </row>
    <row r="18" spans="1:6" ht="21.75" customHeight="1" x14ac:dyDescent="0.25">
      <c r="A18" s="695" t="s">
        <v>45</v>
      </c>
      <c r="B18" s="1272" t="s">
        <v>662</v>
      </c>
      <c r="C18" s="1272"/>
      <c r="D18" s="1272"/>
      <c r="E18" s="698">
        <v>26162980</v>
      </c>
    </row>
    <row r="19" spans="1:6" ht="21.75" customHeight="1" x14ac:dyDescent="0.25">
      <c r="A19" s="699" t="s">
        <v>47</v>
      </c>
      <c r="B19" s="1274" t="s">
        <v>663</v>
      </c>
      <c r="C19" s="1275"/>
      <c r="D19" s="1276"/>
      <c r="E19" s="700">
        <v>8348400</v>
      </c>
    </row>
    <row r="20" spans="1:6" ht="21.75" customHeight="1" x14ac:dyDescent="0.25">
      <c r="A20" s="701" t="s">
        <v>49</v>
      </c>
      <c r="B20" s="1268" t="s">
        <v>224</v>
      </c>
      <c r="C20" s="1269"/>
      <c r="D20" s="1269"/>
      <c r="E20" s="702">
        <f>SUM(E5+E6+E7+E8+E12+E13+E14+E15+E16+E17+E18+E19)</f>
        <v>431297184</v>
      </c>
    </row>
    <row r="21" spans="1:6" ht="21.75" customHeight="1" x14ac:dyDescent="0.25">
      <c r="A21" s="699" t="s">
        <v>51</v>
      </c>
      <c r="B21" s="1273" t="s">
        <v>422</v>
      </c>
      <c r="C21" s="1273"/>
      <c r="D21" s="1273"/>
      <c r="E21" s="700">
        <v>5000000</v>
      </c>
    </row>
    <row r="22" spans="1:6" ht="21.75" customHeight="1" x14ac:dyDescent="0.25">
      <c r="A22" s="701" t="s">
        <v>54</v>
      </c>
      <c r="B22" s="1270" t="s">
        <v>666</v>
      </c>
      <c r="C22" s="1271"/>
      <c r="D22" s="1271"/>
      <c r="E22" s="702">
        <f>SUM(E21)</f>
        <v>5000000</v>
      </c>
    </row>
    <row r="23" spans="1:6" s="230" customFormat="1" ht="24" customHeight="1" x14ac:dyDescent="0.3">
      <c r="A23" s="1265" t="s">
        <v>630</v>
      </c>
      <c r="B23" s="1266"/>
      <c r="C23" s="1266"/>
      <c r="D23" s="1266"/>
      <c r="E23" s="703">
        <f>SUM(E20+E22)</f>
        <v>436297184</v>
      </c>
      <c r="F23" s="681"/>
    </row>
    <row r="24" spans="1:6" x14ac:dyDescent="0.25">
      <c r="A24" s="231"/>
      <c r="B24" s="1267"/>
      <c r="C24" s="1267"/>
      <c r="D24" s="1267"/>
      <c r="E24" s="232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 2/2017.(III.01.)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9"/>
  <sheetViews>
    <sheetView view="pageLayout" topLeftCell="A4" zoomScaleNormal="100" workbookViewId="0">
      <selection activeCell="F8" sqref="F8"/>
    </sheetView>
  </sheetViews>
  <sheetFormatPr defaultColWidth="10.6640625" defaultRowHeight="12.75" x14ac:dyDescent="0.2"/>
  <cols>
    <col min="1" max="1" width="11.33203125" style="638" customWidth="1"/>
    <col min="2" max="2" width="46" style="638" customWidth="1"/>
    <col min="3" max="3" width="28.5" style="638" customWidth="1"/>
    <col min="4" max="252" width="10.6640625" style="638"/>
    <col min="253" max="253" width="7" style="638" customWidth="1"/>
    <col min="254" max="254" width="34.5" style="638" customWidth="1"/>
    <col min="255" max="255" width="11" style="638" customWidth="1"/>
    <col min="256" max="256" width="16.83203125" style="638" customWidth="1"/>
    <col min="257" max="257" width="17.1640625" style="638" customWidth="1"/>
    <col min="258" max="258" width="15.33203125" style="638" customWidth="1"/>
    <col min="259" max="259" width="15.5" style="638" customWidth="1"/>
    <col min="260" max="508" width="10.6640625" style="638"/>
    <col min="509" max="509" width="7" style="638" customWidth="1"/>
    <col min="510" max="510" width="34.5" style="638" customWidth="1"/>
    <col min="511" max="511" width="11" style="638" customWidth="1"/>
    <col min="512" max="512" width="16.83203125" style="638" customWidth="1"/>
    <col min="513" max="513" width="17.1640625" style="638" customWidth="1"/>
    <col min="514" max="514" width="15.33203125" style="638" customWidth="1"/>
    <col min="515" max="515" width="15.5" style="638" customWidth="1"/>
    <col min="516" max="764" width="10.6640625" style="638"/>
    <col min="765" max="765" width="7" style="638" customWidth="1"/>
    <col min="766" max="766" width="34.5" style="638" customWidth="1"/>
    <col min="767" max="767" width="11" style="638" customWidth="1"/>
    <col min="768" max="768" width="16.83203125" style="638" customWidth="1"/>
    <col min="769" max="769" width="17.1640625" style="638" customWidth="1"/>
    <col min="770" max="770" width="15.33203125" style="638" customWidth="1"/>
    <col min="771" max="771" width="15.5" style="638" customWidth="1"/>
    <col min="772" max="1020" width="10.6640625" style="638"/>
    <col min="1021" max="1021" width="7" style="638" customWidth="1"/>
    <col min="1022" max="1022" width="34.5" style="638" customWidth="1"/>
    <col min="1023" max="1023" width="11" style="638" customWidth="1"/>
    <col min="1024" max="1024" width="16.83203125" style="638" customWidth="1"/>
    <col min="1025" max="1025" width="17.1640625" style="638" customWidth="1"/>
    <col min="1026" max="1026" width="15.33203125" style="638" customWidth="1"/>
    <col min="1027" max="1027" width="15.5" style="638" customWidth="1"/>
    <col min="1028" max="1276" width="10.6640625" style="638"/>
    <col min="1277" max="1277" width="7" style="638" customWidth="1"/>
    <col min="1278" max="1278" width="34.5" style="638" customWidth="1"/>
    <col min="1279" max="1279" width="11" style="638" customWidth="1"/>
    <col min="1280" max="1280" width="16.83203125" style="638" customWidth="1"/>
    <col min="1281" max="1281" width="17.1640625" style="638" customWidth="1"/>
    <col min="1282" max="1282" width="15.33203125" style="638" customWidth="1"/>
    <col min="1283" max="1283" width="15.5" style="638" customWidth="1"/>
    <col min="1284" max="1532" width="10.6640625" style="638"/>
    <col min="1533" max="1533" width="7" style="638" customWidth="1"/>
    <col min="1534" max="1534" width="34.5" style="638" customWidth="1"/>
    <col min="1535" max="1535" width="11" style="638" customWidth="1"/>
    <col min="1536" max="1536" width="16.83203125" style="638" customWidth="1"/>
    <col min="1537" max="1537" width="17.1640625" style="638" customWidth="1"/>
    <col min="1538" max="1538" width="15.33203125" style="638" customWidth="1"/>
    <col min="1539" max="1539" width="15.5" style="638" customWidth="1"/>
    <col min="1540" max="1788" width="10.6640625" style="638"/>
    <col min="1789" max="1789" width="7" style="638" customWidth="1"/>
    <col min="1790" max="1790" width="34.5" style="638" customWidth="1"/>
    <col min="1791" max="1791" width="11" style="638" customWidth="1"/>
    <col min="1792" max="1792" width="16.83203125" style="638" customWidth="1"/>
    <col min="1793" max="1793" width="17.1640625" style="638" customWidth="1"/>
    <col min="1794" max="1794" width="15.33203125" style="638" customWidth="1"/>
    <col min="1795" max="1795" width="15.5" style="638" customWidth="1"/>
    <col min="1796" max="2044" width="10.6640625" style="638"/>
    <col min="2045" max="2045" width="7" style="638" customWidth="1"/>
    <col min="2046" max="2046" width="34.5" style="638" customWidth="1"/>
    <col min="2047" max="2047" width="11" style="638" customWidth="1"/>
    <col min="2048" max="2048" width="16.83203125" style="638" customWidth="1"/>
    <col min="2049" max="2049" width="17.1640625" style="638" customWidth="1"/>
    <col min="2050" max="2050" width="15.33203125" style="638" customWidth="1"/>
    <col min="2051" max="2051" width="15.5" style="638" customWidth="1"/>
    <col min="2052" max="2300" width="10.6640625" style="638"/>
    <col min="2301" max="2301" width="7" style="638" customWidth="1"/>
    <col min="2302" max="2302" width="34.5" style="638" customWidth="1"/>
    <col min="2303" max="2303" width="11" style="638" customWidth="1"/>
    <col min="2304" max="2304" width="16.83203125" style="638" customWidth="1"/>
    <col min="2305" max="2305" width="17.1640625" style="638" customWidth="1"/>
    <col min="2306" max="2306" width="15.33203125" style="638" customWidth="1"/>
    <col min="2307" max="2307" width="15.5" style="638" customWidth="1"/>
    <col min="2308" max="2556" width="10.6640625" style="638"/>
    <col min="2557" max="2557" width="7" style="638" customWidth="1"/>
    <col min="2558" max="2558" width="34.5" style="638" customWidth="1"/>
    <col min="2559" max="2559" width="11" style="638" customWidth="1"/>
    <col min="2560" max="2560" width="16.83203125" style="638" customWidth="1"/>
    <col min="2561" max="2561" width="17.1640625" style="638" customWidth="1"/>
    <col min="2562" max="2562" width="15.33203125" style="638" customWidth="1"/>
    <col min="2563" max="2563" width="15.5" style="638" customWidth="1"/>
    <col min="2564" max="2812" width="10.6640625" style="638"/>
    <col min="2813" max="2813" width="7" style="638" customWidth="1"/>
    <col min="2814" max="2814" width="34.5" style="638" customWidth="1"/>
    <col min="2815" max="2815" width="11" style="638" customWidth="1"/>
    <col min="2816" max="2816" width="16.83203125" style="638" customWidth="1"/>
    <col min="2817" max="2817" width="17.1640625" style="638" customWidth="1"/>
    <col min="2818" max="2818" width="15.33203125" style="638" customWidth="1"/>
    <col min="2819" max="2819" width="15.5" style="638" customWidth="1"/>
    <col min="2820" max="3068" width="10.6640625" style="638"/>
    <col min="3069" max="3069" width="7" style="638" customWidth="1"/>
    <col min="3070" max="3070" width="34.5" style="638" customWidth="1"/>
    <col min="3071" max="3071" width="11" style="638" customWidth="1"/>
    <col min="3072" max="3072" width="16.83203125" style="638" customWidth="1"/>
    <col min="3073" max="3073" width="17.1640625" style="638" customWidth="1"/>
    <col min="3074" max="3074" width="15.33203125" style="638" customWidth="1"/>
    <col min="3075" max="3075" width="15.5" style="638" customWidth="1"/>
    <col min="3076" max="3324" width="10.6640625" style="638"/>
    <col min="3325" max="3325" width="7" style="638" customWidth="1"/>
    <col min="3326" max="3326" width="34.5" style="638" customWidth="1"/>
    <col min="3327" max="3327" width="11" style="638" customWidth="1"/>
    <col min="3328" max="3328" width="16.83203125" style="638" customWidth="1"/>
    <col min="3329" max="3329" width="17.1640625" style="638" customWidth="1"/>
    <col min="3330" max="3330" width="15.33203125" style="638" customWidth="1"/>
    <col min="3331" max="3331" width="15.5" style="638" customWidth="1"/>
    <col min="3332" max="3580" width="10.6640625" style="638"/>
    <col min="3581" max="3581" width="7" style="638" customWidth="1"/>
    <col min="3582" max="3582" width="34.5" style="638" customWidth="1"/>
    <col min="3583" max="3583" width="11" style="638" customWidth="1"/>
    <col min="3584" max="3584" width="16.83203125" style="638" customWidth="1"/>
    <col min="3585" max="3585" width="17.1640625" style="638" customWidth="1"/>
    <col min="3586" max="3586" width="15.33203125" style="638" customWidth="1"/>
    <col min="3587" max="3587" width="15.5" style="638" customWidth="1"/>
    <col min="3588" max="3836" width="10.6640625" style="638"/>
    <col min="3837" max="3837" width="7" style="638" customWidth="1"/>
    <col min="3838" max="3838" width="34.5" style="638" customWidth="1"/>
    <col min="3839" max="3839" width="11" style="638" customWidth="1"/>
    <col min="3840" max="3840" width="16.83203125" style="638" customWidth="1"/>
    <col min="3841" max="3841" width="17.1640625" style="638" customWidth="1"/>
    <col min="3842" max="3842" width="15.33203125" style="638" customWidth="1"/>
    <col min="3843" max="3843" width="15.5" style="638" customWidth="1"/>
    <col min="3844" max="4092" width="10.6640625" style="638"/>
    <col min="4093" max="4093" width="7" style="638" customWidth="1"/>
    <col min="4094" max="4094" width="34.5" style="638" customWidth="1"/>
    <col min="4095" max="4095" width="11" style="638" customWidth="1"/>
    <col min="4096" max="4096" width="16.83203125" style="638" customWidth="1"/>
    <col min="4097" max="4097" width="17.1640625" style="638" customWidth="1"/>
    <col min="4098" max="4098" width="15.33203125" style="638" customWidth="1"/>
    <col min="4099" max="4099" width="15.5" style="638" customWidth="1"/>
    <col min="4100" max="4348" width="10.6640625" style="638"/>
    <col min="4349" max="4349" width="7" style="638" customWidth="1"/>
    <col min="4350" max="4350" width="34.5" style="638" customWidth="1"/>
    <col min="4351" max="4351" width="11" style="638" customWidth="1"/>
    <col min="4352" max="4352" width="16.83203125" style="638" customWidth="1"/>
    <col min="4353" max="4353" width="17.1640625" style="638" customWidth="1"/>
    <col min="4354" max="4354" width="15.33203125" style="638" customWidth="1"/>
    <col min="4355" max="4355" width="15.5" style="638" customWidth="1"/>
    <col min="4356" max="4604" width="10.6640625" style="638"/>
    <col min="4605" max="4605" width="7" style="638" customWidth="1"/>
    <col min="4606" max="4606" width="34.5" style="638" customWidth="1"/>
    <col min="4607" max="4607" width="11" style="638" customWidth="1"/>
    <col min="4608" max="4608" width="16.83203125" style="638" customWidth="1"/>
    <col min="4609" max="4609" width="17.1640625" style="638" customWidth="1"/>
    <col min="4610" max="4610" width="15.33203125" style="638" customWidth="1"/>
    <col min="4611" max="4611" width="15.5" style="638" customWidth="1"/>
    <col min="4612" max="4860" width="10.6640625" style="638"/>
    <col min="4861" max="4861" width="7" style="638" customWidth="1"/>
    <col min="4862" max="4862" width="34.5" style="638" customWidth="1"/>
    <col min="4863" max="4863" width="11" style="638" customWidth="1"/>
    <col min="4864" max="4864" width="16.83203125" style="638" customWidth="1"/>
    <col min="4865" max="4865" width="17.1640625" style="638" customWidth="1"/>
    <col min="4866" max="4866" width="15.33203125" style="638" customWidth="1"/>
    <col min="4867" max="4867" width="15.5" style="638" customWidth="1"/>
    <col min="4868" max="5116" width="10.6640625" style="638"/>
    <col min="5117" max="5117" width="7" style="638" customWidth="1"/>
    <col min="5118" max="5118" width="34.5" style="638" customWidth="1"/>
    <col min="5119" max="5119" width="11" style="638" customWidth="1"/>
    <col min="5120" max="5120" width="16.83203125" style="638" customWidth="1"/>
    <col min="5121" max="5121" width="17.1640625" style="638" customWidth="1"/>
    <col min="5122" max="5122" width="15.33203125" style="638" customWidth="1"/>
    <col min="5123" max="5123" width="15.5" style="638" customWidth="1"/>
    <col min="5124" max="5372" width="10.6640625" style="638"/>
    <col min="5373" max="5373" width="7" style="638" customWidth="1"/>
    <col min="5374" max="5374" width="34.5" style="638" customWidth="1"/>
    <col min="5375" max="5375" width="11" style="638" customWidth="1"/>
    <col min="5376" max="5376" width="16.83203125" style="638" customWidth="1"/>
    <col min="5377" max="5377" width="17.1640625" style="638" customWidth="1"/>
    <col min="5378" max="5378" width="15.33203125" style="638" customWidth="1"/>
    <col min="5379" max="5379" width="15.5" style="638" customWidth="1"/>
    <col min="5380" max="5628" width="10.6640625" style="638"/>
    <col min="5629" max="5629" width="7" style="638" customWidth="1"/>
    <col min="5630" max="5630" width="34.5" style="638" customWidth="1"/>
    <col min="5631" max="5631" width="11" style="638" customWidth="1"/>
    <col min="5632" max="5632" width="16.83203125" style="638" customWidth="1"/>
    <col min="5633" max="5633" width="17.1640625" style="638" customWidth="1"/>
    <col min="5634" max="5634" width="15.33203125" style="638" customWidth="1"/>
    <col min="5635" max="5635" width="15.5" style="638" customWidth="1"/>
    <col min="5636" max="5884" width="10.6640625" style="638"/>
    <col min="5885" max="5885" width="7" style="638" customWidth="1"/>
    <col min="5886" max="5886" width="34.5" style="638" customWidth="1"/>
    <col min="5887" max="5887" width="11" style="638" customWidth="1"/>
    <col min="5888" max="5888" width="16.83203125" style="638" customWidth="1"/>
    <col min="5889" max="5889" width="17.1640625" style="638" customWidth="1"/>
    <col min="5890" max="5890" width="15.33203125" style="638" customWidth="1"/>
    <col min="5891" max="5891" width="15.5" style="638" customWidth="1"/>
    <col min="5892" max="6140" width="10.6640625" style="638"/>
    <col min="6141" max="6141" width="7" style="638" customWidth="1"/>
    <col min="6142" max="6142" width="34.5" style="638" customWidth="1"/>
    <col min="6143" max="6143" width="11" style="638" customWidth="1"/>
    <col min="6144" max="6144" width="16.83203125" style="638" customWidth="1"/>
    <col min="6145" max="6145" width="17.1640625" style="638" customWidth="1"/>
    <col min="6146" max="6146" width="15.33203125" style="638" customWidth="1"/>
    <col min="6147" max="6147" width="15.5" style="638" customWidth="1"/>
    <col min="6148" max="6396" width="10.6640625" style="638"/>
    <col min="6397" max="6397" width="7" style="638" customWidth="1"/>
    <col min="6398" max="6398" width="34.5" style="638" customWidth="1"/>
    <col min="6399" max="6399" width="11" style="638" customWidth="1"/>
    <col min="6400" max="6400" width="16.83203125" style="638" customWidth="1"/>
    <col min="6401" max="6401" width="17.1640625" style="638" customWidth="1"/>
    <col min="6402" max="6402" width="15.33203125" style="638" customWidth="1"/>
    <col min="6403" max="6403" width="15.5" style="638" customWidth="1"/>
    <col min="6404" max="6652" width="10.6640625" style="638"/>
    <col min="6653" max="6653" width="7" style="638" customWidth="1"/>
    <col min="6654" max="6654" width="34.5" style="638" customWidth="1"/>
    <col min="6655" max="6655" width="11" style="638" customWidth="1"/>
    <col min="6656" max="6656" width="16.83203125" style="638" customWidth="1"/>
    <col min="6657" max="6657" width="17.1640625" style="638" customWidth="1"/>
    <col min="6658" max="6658" width="15.33203125" style="638" customWidth="1"/>
    <col min="6659" max="6659" width="15.5" style="638" customWidth="1"/>
    <col min="6660" max="6908" width="10.6640625" style="638"/>
    <col min="6909" max="6909" width="7" style="638" customWidth="1"/>
    <col min="6910" max="6910" width="34.5" style="638" customWidth="1"/>
    <col min="6911" max="6911" width="11" style="638" customWidth="1"/>
    <col min="6912" max="6912" width="16.83203125" style="638" customWidth="1"/>
    <col min="6913" max="6913" width="17.1640625" style="638" customWidth="1"/>
    <col min="6914" max="6914" width="15.33203125" style="638" customWidth="1"/>
    <col min="6915" max="6915" width="15.5" style="638" customWidth="1"/>
    <col min="6916" max="7164" width="10.6640625" style="638"/>
    <col min="7165" max="7165" width="7" style="638" customWidth="1"/>
    <col min="7166" max="7166" width="34.5" style="638" customWidth="1"/>
    <col min="7167" max="7167" width="11" style="638" customWidth="1"/>
    <col min="7168" max="7168" width="16.83203125" style="638" customWidth="1"/>
    <col min="7169" max="7169" width="17.1640625" style="638" customWidth="1"/>
    <col min="7170" max="7170" width="15.33203125" style="638" customWidth="1"/>
    <col min="7171" max="7171" width="15.5" style="638" customWidth="1"/>
    <col min="7172" max="7420" width="10.6640625" style="638"/>
    <col min="7421" max="7421" width="7" style="638" customWidth="1"/>
    <col min="7422" max="7422" width="34.5" style="638" customWidth="1"/>
    <col min="7423" max="7423" width="11" style="638" customWidth="1"/>
    <col min="7424" max="7424" width="16.83203125" style="638" customWidth="1"/>
    <col min="7425" max="7425" width="17.1640625" style="638" customWidth="1"/>
    <col min="7426" max="7426" width="15.33203125" style="638" customWidth="1"/>
    <col min="7427" max="7427" width="15.5" style="638" customWidth="1"/>
    <col min="7428" max="7676" width="10.6640625" style="638"/>
    <col min="7677" max="7677" width="7" style="638" customWidth="1"/>
    <col min="7678" max="7678" width="34.5" style="638" customWidth="1"/>
    <col min="7679" max="7679" width="11" style="638" customWidth="1"/>
    <col min="7680" max="7680" width="16.83203125" style="638" customWidth="1"/>
    <col min="7681" max="7681" width="17.1640625" style="638" customWidth="1"/>
    <col min="7682" max="7682" width="15.33203125" style="638" customWidth="1"/>
    <col min="7683" max="7683" width="15.5" style="638" customWidth="1"/>
    <col min="7684" max="7932" width="10.6640625" style="638"/>
    <col min="7933" max="7933" width="7" style="638" customWidth="1"/>
    <col min="7934" max="7934" width="34.5" style="638" customWidth="1"/>
    <col min="7935" max="7935" width="11" style="638" customWidth="1"/>
    <col min="7936" max="7936" width="16.83203125" style="638" customWidth="1"/>
    <col min="7937" max="7937" width="17.1640625" style="638" customWidth="1"/>
    <col min="7938" max="7938" width="15.33203125" style="638" customWidth="1"/>
    <col min="7939" max="7939" width="15.5" style="638" customWidth="1"/>
    <col min="7940" max="8188" width="10.6640625" style="638"/>
    <col min="8189" max="8189" width="7" style="638" customWidth="1"/>
    <col min="8190" max="8190" width="34.5" style="638" customWidth="1"/>
    <col min="8191" max="8191" width="11" style="638" customWidth="1"/>
    <col min="8192" max="8192" width="16.83203125" style="638" customWidth="1"/>
    <col min="8193" max="8193" width="17.1640625" style="638" customWidth="1"/>
    <col min="8194" max="8194" width="15.33203125" style="638" customWidth="1"/>
    <col min="8195" max="8195" width="15.5" style="638" customWidth="1"/>
    <col min="8196" max="8444" width="10.6640625" style="638"/>
    <col min="8445" max="8445" width="7" style="638" customWidth="1"/>
    <col min="8446" max="8446" width="34.5" style="638" customWidth="1"/>
    <col min="8447" max="8447" width="11" style="638" customWidth="1"/>
    <col min="8448" max="8448" width="16.83203125" style="638" customWidth="1"/>
    <col min="8449" max="8449" width="17.1640625" style="638" customWidth="1"/>
    <col min="8450" max="8450" width="15.33203125" style="638" customWidth="1"/>
    <col min="8451" max="8451" width="15.5" style="638" customWidth="1"/>
    <col min="8452" max="8700" width="10.6640625" style="638"/>
    <col min="8701" max="8701" width="7" style="638" customWidth="1"/>
    <col min="8702" max="8702" width="34.5" style="638" customWidth="1"/>
    <col min="8703" max="8703" width="11" style="638" customWidth="1"/>
    <col min="8704" max="8704" width="16.83203125" style="638" customWidth="1"/>
    <col min="8705" max="8705" width="17.1640625" style="638" customWidth="1"/>
    <col min="8706" max="8706" width="15.33203125" style="638" customWidth="1"/>
    <col min="8707" max="8707" width="15.5" style="638" customWidth="1"/>
    <col min="8708" max="8956" width="10.6640625" style="638"/>
    <col min="8957" max="8957" width="7" style="638" customWidth="1"/>
    <col min="8958" max="8958" width="34.5" style="638" customWidth="1"/>
    <col min="8959" max="8959" width="11" style="638" customWidth="1"/>
    <col min="8960" max="8960" width="16.83203125" style="638" customWidth="1"/>
    <col min="8961" max="8961" width="17.1640625" style="638" customWidth="1"/>
    <col min="8962" max="8962" width="15.33203125" style="638" customWidth="1"/>
    <col min="8963" max="8963" width="15.5" style="638" customWidth="1"/>
    <col min="8964" max="9212" width="10.6640625" style="638"/>
    <col min="9213" max="9213" width="7" style="638" customWidth="1"/>
    <col min="9214" max="9214" width="34.5" style="638" customWidth="1"/>
    <col min="9215" max="9215" width="11" style="638" customWidth="1"/>
    <col min="9216" max="9216" width="16.83203125" style="638" customWidth="1"/>
    <col min="9217" max="9217" width="17.1640625" style="638" customWidth="1"/>
    <col min="9218" max="9218" width="15.33203125" style="638" customWidth="1"/>
    <col min="9219" max="9219" width="15.5" style="638" customWidth="1"/>
    <col min="9220" max="9468" width="10.6640625" style="638"/>
    <col min="9469" max="9469" width="7" style="638" customWidth="1"/>
    <col min="9470" max="9470" width="34.5" style="638" customWidth="1"/>
    <col min="9471" max="9471" width="11" style="638" customWidth="1"/>
    <col min="9472" max="9472" width="16.83203125" style="638" customWidth="1"/>
    <col min="9473" max="9473" width="17.1640625" style="638" customWidth="1"/>
    <col min="9474" max="9474" width="15.33203125" style="638" customWidth="1"/>
    <col min="9475" max="9475" width="15.5" style="638" customWidth="1"/>
    <col min="9476" max="9724" width="10.6640625" style="638"/>
    <col min="9725" max="9725" width="7" style="638" customWidth="1"/>
    <col min="9726" max="9726" width="34.5" style="638" customWidth="1"/>
    <col min="9727" max="9727" width="11" style="638" customWidth="1"/>
    <col min="9728" max="9728" width="16.83203125" style="638" customWidth="1"/>
    <col min="9729" max="9729" width="17.1640625" style="638" customWidth="1"/>
    <col min="9730" max="9730" width="15.33203125" style="638" customWidth="1"/>
    <col min="9731" max="9731" width="15.5" style="638" customWidth="1"/>
    <col min="9732" max="9980" width="10.6640625" style="638"/>
    <col min="9981" max="9981" width="7" style="638" customWidth="1"/>
    <col min="9982" max="9982" width="34.5" style="638" customWidth="1"/>
    <col min="9983" max="9983" width="11" style="638" customWidth="1"/>
    <col min="9984" max="9984" width="16.83203125" style="638" customWidth="1"/>
    <col min="9985" max="9985" width="17.1640625" style="638" customWidth="1"/>
    <col min="9986" max="9986" width="15.33203125" style="638" customWidth="1"/>
    <col min="9987" max="9987" width="15.5" style="638" customWidth="1"/>
    <col min="9988" max="10236" width="10.6640625" style="638"/>
    <col min="10237" max="10237" width="7" style="638" customWidth="1"/>
    <col min="10238" max="10238" width="34.5" style="638" customWidth="1"/>
    <col min="10239" max="10239" width="11" style="638" customWidth="1"/>
    <col min="10240" max="10240" width="16.83203125" style="638" customWidth="1"/>
    <col min="10241" max="10241" width="17.1640625" style="638" customWidth="1"/>
    <col min="10242" max="10242" width="15.33203125" style="638" customWidth="1"/>
    <col min="10243" max="10243" width="15.5" style="638" customWidth="1"/>
    <col min="10244" max="10492" width="10.6640625" style="638"/>
    <col min="10493" max="10493" width="7" style="638" customWidth="1"/>
    <col min="10494" max="10494" width="34.5" style="638" customWidth="1"/>
    <col min="10495" max="10495" width="11" style="638" customWidth="1"/>
    <col min="10496" max="10496" width="16.83203125" style="638" customWidth="1"/>
    <col min="10497" max="10497" width="17.1640625" style="638" customWidth="1"/>
    <col min="10498" max="10498" width="15.33203125" style="638" customWidth="1"/>
    <col min="10499" max="10499" width="15.5" style="638" customWidth="1"/>
    <col min="10500" max="10748" width="10.6640625" style="638"/>
    <col min="10749" max="10749" width="7" style="638" customWidth="1"/>
    <col min="10750" max="10750" width="34.5" style="638" customWidth="1"/>
    <col min="10751" max="10751" width="11" style="638" customWidth="1"/>
    <col min="10752" max="10752" width="16.83203125" style="638" customWidth="1"/>
    <col min="10753" max="10753" width="17.1640625" style="638" customWidth="1"/>
    <col min="10754" max="10754" width="15.33203125" style="638" customWidth="1"/>
    <col min="10755" max="10755" width="15.5" style="638" customWidth="1"/>
    <col min="10756" max="11004" width="10.6640625" style="638"/>
    <col min="11005" max="11005" width="7" style="638" customWidth="1"/>
    <col min="11006" max="11006" width="34.5" style="638" customWidth="1"/>
    <col min="11007" max="11007" width="11" style="638" customWidth="1"/>
    <col min="11008" max="11008" width="16.83203125" style="638" customWidth="1"/>
    <col min="11009" max="11009" width="17.1640625" style="638" customWidth="1"/>
    <col min="11010" max="11010" width="15.33203125" style="638" customWidth="1"/>
    <col min="11011" max="11011" width="15.5" style="638" customWidth="1"/>
    <col min="11012" max="11260" width="10.6640625" style="638"/>
    <col min="11261" max="11261" width="7" style="638" customWidth="1"/>
    <col min="11262" max="11262" width="34.5" style="638" customWidth="1"/>
    <col min="11263" max="11263" width="11" style="638" customWidth="1"/>
    <col min="11264" max="11264" width="16.83203125" style="638" customWidth="1"/>
    <col min="11265" max="11265" width="17.1640625" style="638" customWidth="1"/>
    <col min="11266" max="11266" width="15.33203125" style="638" customWidth="1"/>
    <col min="11267" max="11267" width="15.5" style="638" customWidth="1"/>
    <col min="11268" max="11516" width="10.6640625" style="638"/>
    <col min="11517" max="11517" width="7" style="638" customWidth="1"/>
    <col min="11518" max="11518" width="34.5" style="638" customWidth="1"/>
    <col min="11519" max="11519" width="11" style="638" customWidth="1"/>
    <col min="11520" max="11520" width="16.83203125" style="638" customWidth="1"/>
    <col min="11521" max="11521" width="17.1640625" style="638" customWidth="1"/>
    <col min="11522" max="11522" width="15.33203125" style="638" customWidth="1"/>
    <col min="11523" max="11523" width="15.5" style="638" customWidth="1"/>
    <col min="11524" max="11772" width="10.6640625" style="638"/>
    <col min="11773" max="11773" width="7" style="638" customWidth="1"/>
    <col min="11774" max="11774" width="34.5" style="638" customWidth="1"/>
    <col min="11775" max="11775" width="11" style="638" customWidth="1"/>
    <col min="11776" max="11776" width="16.83203125" style="638" customWidth="1"/>
    <col min="11777" max="11777" width="17.1640625" style="638" customWidth="1"/>
    <col min="11778" max="11778" width="15.33203125" style="638" customWidth="1"/>
    <col min="11779" max="11779" width="15.5" style="638" customWidth="1"/>
    <col min="11780" max="12028" width="10.6640625" style="638"/>
    <col min="12029" max="12029" width="7" style="638" customWidth="1"/>
    <col min="12030" max="12030" width="34.5" style="638" customWidth="1"/>
    <col min="12031" max="12031" width="11" style="638" customWidth="1"/>
    <col min="12032" max="12032" width="16.83203125" style="638" customWidth="1"/>
    <col min="12033" max="12033" width="17.1640625" style="638" customWidth="1"/>
    <col min="12034" max="12034" width="15.33203125" style="638" customWidth="1"/>
    <col min="12035" max="12035" width="15.5" style="638" customWidth="1"/>
    <col min="12036" max="12284" width="10.6640625" style="638"/>
    <col min="12285" max="12285" width="7" style="638" customWidth="1"/>
    <col min="12286" max="12286" width="34.5" style="638" customWidth="1"/>
    <col min="12287" max="12287" width="11" style="638" customWidth="1"/>
    <col min="12288" max="12288" width="16.83203125" style="638" customWidth="1"/>
    <col min="12289" max="12289" width="17.1640625" style="638" customWidth="1"/>
    <col min="12290" max="12290" width="15.33203125" style="638" customWidth="1"/>
    <col min="12291" max="12291" width="15.5" style="638" customWidth="1"/>
    <col min="12292" max="12540" width="10.6640625" style="638"/>
    <col min="12541" max="12541" width="7" style="638" customWidth="1"/>
    <col min="12542" max="12542" width="34.5" style="638" customWidth="1"/>
    <col min="12543" max="12543" width="11" style="638" customWidth="1"/>
    <col min="12544" max="12544" width="16.83203125" style="638" customWidth="1"/>
    <col min="12545" max="12545" width="17.1640625" style="638" customWidth="1"/>
    <col min="12546" max="12546" width="15.33203125" style="638" customWidth="1"/>
    <col min="12547" max="12547" width="15.5" style="638" customWidth="1"/>
    <col min="12548" max="12796" width="10.6640625" style="638"/>
    <col min="12797" max="12797" width="7" style="638" customWidth="1"/>
    <col min="12798" max="12798" width="34.5" style="638" customWidth="1"/>
    <col min="12799" max="12799" width="11" style="638" customWidth="1"/>
    <col min="12800" max="12800" width="16.83203125" style="638" customWidth="1"/>
    <col min="12801" max="12801" width="17.1640625" style="638" customWidth="1"/>
    <col min="12802" max="12802" width="15.33203125" style="638" customWidth="1"/>
    <col min="12803" max="12803" width="15.5" style="638" customWidth="1"/>
    <col min="12804" max="13052" width="10.6640625" style="638"/>
    <col min="13053" max="13053" width="7" style="638" customWidth="1"/>
    <col min="13054" max="13054" width="34.5" style="638" customWidth="1"/>
    <col min="13055" max="13055" width="11" style="638" customWidth="1"/>
    <col min="13056" max="13056" width="16.83203125" style="638" customWidth="1"/>
    <col min="13057" max="13057" width="17.1640625" style="638" customWidth="1"/>
    <col min="13058" max="13058" width="15.33203125" style="638" customWidth="1"/>
    <col min="13059" max="13059" width="15.5" style="638" customWidth="1"/>
    <col min="13060" max="13308" width="10.6640625" style="638"/>
    <col min="13309" max="13309" width="7" style="638" customWidth="1"/>
    <col min="13310" max="13310" width="34.5" style="638" customWidth="1"/>
    <col min="13311" max="13311" width="11" style="638" customWidth="1"/>
    <col min="13312" max="13312" width="16.83203125" style="638" customWidth="1"/>
    <col min="13313" max="13313" width="17.1640625" style="638" customWidth="1"/>
    <col min="13314" max="13314" width="15.33203125" style="638" customWidth="1"/>
    <col min="13315" max="13315" width="15.5" style="638" customWidth="1"/>
    <col min="13316" max="13564" width="10.6640625" style="638"/>
    <col min="13565" max="13565" width="7" style="638" customWidth="1"/>
    <col min="13566" max="13566" width="34.5" style="638" customWidth="1"/>
    <col min="13567" max="13567" width="11" style="638" customWidth="1"/>
    <col min="13568" max="13568" width="16.83203125" style="638" customWidth="1"/>
    <col min="13569" max="13569" width="17.1640625" style="638" customWidth="1"/>
    <col min="13570" max="13570" width="15.33203125" style="638" customWidth="1"/>
    <col min="13571" max="13571" width="15.5" style="638" customWidth="1"/>
    <col min="13572" max="13820" width="10.6640625" style="638"/>
    <col min="13821" max="13821" width="7" style="638" customWidth="1"/>
    <col min="13822" max="13822" width="34.5" style="638" customWidth="1"/>
    <col min="13823" max="13823" width="11" style="638" customWidth="1"/>
    <col min="13824" max="13824" width="16.83203125" style="638" customWidth="1"/>
    <col min="13825" max="13825" width="17.1640625" style="638" customWidth="1"/>
    <col min="13826" max="13826" width="15.33203125" style="638" customWidth="1"/>
    <col min="13827" max="13827" width="15.5" style="638" customWidth="1"/>
    <col min="13828" max="14076" width="10.6640625" style="638"/>
    <col min="14077" max="14077" width="7" style="638" customWidth="1"/>
    <col min="14078" max="14078" width="34.5" style="638" customWidth="1"/>
    <col min="14079" max="14079" width="11" style="638" customWidth="1"/>
    <col min="14080" max="14080" width="16.83203125" style="638" customWidth="1"/>
    <col min="14081" max="14081" width="17.1640625" style="638" customWidth="1"/>
    <col min="14082" max="14082" width="15.33203125" style="638" customWidth="1"/>
    <col min="14083" max="14083" width="15.5" style="638" customWidth="1"/>
    <col min="14084" max="14332" width="10.6640625" style="638"/>
    <col min="14333" max="14333" width="7" style="638" customWidth="1"/>
    <col min="14334" max="14334" width="34.5" style="638" customWidth="1"/>
    <col min="14335" max="14335" width="11" style="638" customWidth="1"/>
    <col min="14336" max="14336" width="16.83203125" style="638" customWidth="1"/>
    <col min="14337" max="14337" width="17.1640625" style="638" customWidth="1"/>
    <col min="14338" max="14338" width="15.33203125" style="638" customWidth="1"/>
    <col min="14339" max="14339" width="15.5" style="638" customWidth="1"/>
    <col min="14340" max="14588" width="10.6640625" style="638"/>
    <col min="14589" max="14589" width="7" style="638" customWidth="1"/>
    <col min="14590" max="14590" width="34.5" style="638" customWidth="1"/>
    <col min="14591" max="14591" width="11" style="638" customWidth="1"/>
    <col min="14592" max="14592" width="16.83203125" style="638" customWidth="1"/>
    <col min="14593" max="14593" width="17.1640625" style="638" customWidth="1"/>
    <col min="14594" max="14594" width="15.33203125" style="638" customWidth="1"/>
    <col min="14595" max="14595" width="15.5" style="638" customWidth="1"/>
    <col min="14596" max="14844" width="10.6640625" style="638"/>
    <col min="14845" max="14845" width="7" style="638" customWidth="1"/>
    <col min="14846" max="14846" width="34.5" style="638" customWidth="1"/>
    <col min="14847" max="14847" width="11" style="638" customWidth="1"/>
    <col min="14848" max="14848" width="16.83203125" style="638" customWidth="1"/>
    <col min="14849" max="14849" width="17.1640625" style="638" customWidth="1"/>
    <col min="14850" max="14850" width="15.33203125" style="638" customWidth="1"/>
    <col min="14851" max="14851" width="15.5" style="638" customWidth="1"/>
    <col min="14852" max="15100" width="10.6640625" style="638"/>
    <col min="15101" max="15101" width="7" style="638" customWidth="1"/>
    <col min="15102" max="15102" width="34.5" style="638" customWidth="1"/>
    <col min="15103" max="15103" width="11" style="638" customWidth="1"/>
    <col min="15104" max="15104" width="16.83203125" style="638" customWidth="1"/>
    <col min="15105" max="15105" width="17.1640625" style="638" customWidth="1"/>
    <col min="15106" max="15106" width="15.33203125" style="638" customWidth="1"/>
    <col min="15107" max="15107" width="15.5" style="638" customWidth="1"/>
    <col min="15108" max="15356" width="10.6640625" style="638"/>
    <col min="15357" max="15357" width="7" style="638" customWidth="1"/>
    <col min="15358" max="15358" width="34.5" style="638" customWidth="1"/>
    <col min="15359" max="15359" width="11" style="638" customWidth="1"/>
    <col min="15360" max="15360" width="16.83203125" style="638" customWidth="1"/>
    <col min="15361" max="15361" width="17.1640625" style="638" customWidth="1"/>
    <col min="15362" max="15362" width="15.33203125" style="638" customWidth="1"/>
    <col min="15363" max="15363" width="15.5" style="638" customWidth="1"/>
    <col min="15364" max="15612" width="10.6640625" style="638"/>
    <col min="15613" max="15613" width="7" style="638" customWidth="1"/>
    <col min="15614" max="15614" width="34.5" style="638" customWidth="1"/>
    <col min="15615" max="15615" width="11" style="638" customWidth="1"/>
    <col min="15616" max="15616" width="16.83203125" style="638" customWidth="1"/>
    <col min="15617" max="15617" width="17.1640625" style="638" customWidth="1"/>
    <col min="15618" max="15618" width="15.33203125" style="638" customWidth="1"/>
    <col min="15619" max="15619" width="15.5" style="638" customWidth="1"/>
    <col min="15620" max="15868" width="10.6640625" style="638"/>
    <col min="15869" max="15869" width="7" style="638" customWidth="1"/>
    <col min="15870" max="15870" width="34.5" style="638" customWidth="1"/>
    <col min="15871" max="15871" width="11" style="638" customWidth="1"/>
    <col min="15872" max="15872" width="16.83203125" style="638" customWidth="1"/>
    <col min="15873" max="15873" width="17.1640625" style="638" customWidth="1"/>
    <col min="15874" max="15874" width="15.33203125" style="638" customWidth="1"/>
    <col min="15875" max="15875" width="15.5" style="638" customWidth="1"/>
    <col min="15876" max="16124" width="10.6640625" style="638"/>
    <col min="16125" max="16125" width="7" style="638" customWidth="1"/>
    <col min="16126" max="16126" width="34.5" style="638" customWidth="1"/>
    <col min="16127" max="16127" width="11" style="638" customWidth="1"/>
    <col min="16128" max="16128" width="16.83203125" style="638" customWidth="1"/>
    <col min="16129" max="16129" width="17.1640625" style="638" customWidth="1"/>
    <col min="16130" max="16130" width="15.33203125" style="638" customWidth="1"/>
    <col min="16131" max="16131" width="15.5" style="638" customWidth="1"/>
    <col min="16132" max="16384" width="10.6640625" style="638"/>
  </cols>
  <sheetData>
    <row r="1" spans="1:3" ht="40.5" customHeight="1" x14ac:dyDescent="0.2">
      <c r="A1" s="1277" t="s">
        <v>636</v>
      </c>
      <c r="B1" s="1278"/>
      <c r="C1" s="1278"/>
    </row>
    <row r="2" spans="1:3" x14ac:dyDescent="0.2">
      <c r="A2" s="639"/>
      <c r="B2" s="639"/>
      <c r="C2" s="657" t="s">
        <v>1</v>
      </c>
    </row>
    <row r="3" spans="1:3" s="640" customFormat="1" ht="33.75" customHeight="1" x14ac:dyDescent="0.2">
      <c r="A3" s="643" t="s">
        <v>566</v>
      </c>
      <c r="B3" s="644" t="s">
        <v>654</v>
      </c>
      <c r="C3" s="645" t="s">
        <v>572</v>
      </c>
    </row>
    <row r="4" spans="1:3" s="641" customFormat="1" ht="18.75" customHeight="1" x14ac:dyDescent="0.25">
      <c r="A4" s="649" t="s">
        <v>10</v>
      </c>
      <c r="B4" s="650" t="s">
        <v>633</v>
      </c>
      <c r="C4" s="651">
        <v>5000000</v>
      </c>
    </row>
    <row r="5" spans="1:3" s="641" customFormat="1" ht="18.75" customHeight="1" x14ac:dyDescent="0.25">
      <c r="A5" s="649" t="s">
        <v>13</v>
      </c>
      <c r="B5" s="650" t="s">
        <v>632</v>
      </c>
      <c r="C5" s="651">
        <v>1500000</v>
      </c>
    </row>
    <row r="6" spans="1:3" s="641" customFormat="1" ht="18.75" customHeight="1" x14ac:dyDescent="0.25">
      <c r="A6" s="649" t="s">
        <v>16</v>
      </c>
      <c r="B6" s="650" t="s">
        <v>634</v>
      </c>
      <c r="C6" s="651">
        <v>2000000</v>
      </c>
    </row>
    <row r="7" spans="1:3" s="641" customFormat="1" ht="18.75" customHeight="1" x14ac:dyDescent="0.25">
      <c r="A7" s="649" t="s">
        <v>19</v>
      </c>
      <c r="B7" s="650" t="s">
        <v>635</v>
      </c>
      <c r="C7" s="651">
        <v>3000000</v>
      </c>
    </row>
    <row r="8" spans="1:3" s="641" customFormat="1" ht="18.75" customHeight="1" x14ac:dyDescent="0.25">
      <c r="A8" s="649" t="s">
        <v>22</v>
      </c>
      <c r="B8" s="650" t="s">
        <v>779</v>
      </c>
      <c r="C8" s="651">
        <v>5000000</v>
      </c>
    </row>
    <row r="9" spans="1:3" s="641" customFormat="1" ht="18.75" customHeight="1" x14ac:dyDescent="0.25">
      <c r="A9" s="649" t="s">
        <v>25</v>
      </c>
      <c r="B9" s="652" t="s">
        <v>631</v>
      </c>
      <c r="C9" s="653">
        <v>49643000</v>
      </c>
    </row>
    <row r="10" spans="1:3" s="637" customFormat="1" ht="18.75" customHeight="1" x14ac:dyDescent="0.2">
      <c r="A10" s="654"/>
      <c r="B10" s="655" t="s">
        <v>546</v>
      </c>
      <c r="C10" s="656">
        <f>SUM(C4:C9)</f>
        <v>66143000</v>
      </c>
    </row>
    <row r="11" spans="1:3" s="637" customFormat="1" x14ac:dyDescent="0.2">
      <c r="A11" s="642"/>
      <c r="B11" s="642"/>
      <c r="C11" s="636"/>
    </row>
    <row r="12" spans="1:3" s="637" customFormat="1" x14ac:dyDescent="0.2">
      <c r="A12" s="1277" t="s">
        <v>637</v>
      </c>
      <c r="B12" s="1278"/>
      <c r="C12" s="1278"/>
    </row>
    <row r="13" spans="1:3" s="637" customFormat="1" x14ac:dyDescent="0.2">
      <c r="A13" s="1278"/>
      <c r="B13" s="1278"/>
      <c r="C13" s="1278"/>
    </row>
    <row r="14" spans="1:3" s="637" customFormat="1" x14ac:dyDescent="0.2">
      <c r="A14" s="1278"/>
      <c r="B14" s="1278"/>
      <c r="C14" s="1278"/>
    </row>
    <row r="15" spans="1:3" s="637" customFormat="1" x14ac:dyDescent="0.2">
      <c r="A15" s="639"/>
      <c r="B15" s="639"/>
      <c r="C15" s="657" t="s">
        <v>1</v>
      </c>
    </row>
    <row r="16" spans="1:3" ht="35.25" customHeight="1" x14ac:dyDescent="0.2">
      <c r="A16" s="643" t="s">
        <v>566</v>
      </c>
      <c r="B16" s="644" t="s">
        <v>654</v>
      </c>
      <c r="C16" s="645" t="s">
        <v>572</v>
      </c>
    </row>
    <row r="17" spans="1:3" ht="18" customHeight="1" x14ac:dyDescent="0.25">
      <c r="A17" s="646" t="s">
        <v>10</v>
      </c>
      <c r="B17" s="647" t="s">
        <v>638</v>
      </c>
      <c r="C17" s="648">
        <v>677160</v>
      </c>
    </row>
    <row r="18" spans="1:3" ht="18" customHeight="1" x14ac:dyDescent="0.25">
      <c r="A18" s="649" t="s">
        <v>13</v>
      </c>
      <c r="B18" s="650" t="s">
        <v>664</v>
      </c>
      <c r="C18" s="651"/>
    </row>
    <row r="19" spans="1:3" ht="18" customHeight="1" x14ac:dyDescent="0.2">
      <c r="A19" s="654"/>
      <c r="B19" s="655" t="s">
        <v>546</v>
      </c>
      <c r="C19" s="656">
        <f>SUM(C17:C18)</f>
        <v>677160</v>
      </c>
    </row>
  </sheetData>
  <mergeCells count="2">
    <mergeCell ref="A1:C1"/>
    <mergeCell ref="A12:C1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2/2017.(III.01.)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0"/>
  <sheetViews>
    <sheetView view="pageLayout" topLeftCell="D1" zoomScaleNormal="89" workbookViewId="0">
      <selection activeCell="O8" sqref="O8"/>
    </sheetView>
  </sheetViews>
  <sheetFormatPr defaultColWidth="9.33203125" defaultRowHeight="15.75" x14ac:dyDescent="0.25"/>
  <cols>
    <col min="1" max="1" width="38" style="236" customWidth="1"/>
    <col min="2" max="2" width="17" style="236" customWidth="1"/>
    <col min="3" max="3" width="13" style="236" customWidth="1"/>
    <col min="4" max="4" width="17" style="236" customWidth="1"/>
    <col min="5" max="5" width="12.6640625" style="236" customWidth="1"/>
    <col min="6" max="6" width="17" style="236" customWidth="1"/>
    <col min="7" max="7" width="12.33203125" style="236" customWidth="1"/>
    <col min="8" max="8" width="17" style="236" customWidth="1"/>
    <col min="9" max="9" width="12.33203125" style="236" customWidth="1"/>
    <col min="10" max="10" width="16" style="236" customWidth="1"/>
    <col min="11" max="11" width="12" style="236" customWidth="1"/>
    <col min="12" max="12" width="17" style="236" customWidth="1"/>
    <col min="13" max="13" width="12.83203125" style="236" customWidth="1"/>
    <col min="14" max="14" width="13.6640625" style="236" customWidth="1"/>
    <col min="15" max="16" width="12" style="236" customWidth="1"/>
    <col min="17" max="16384" width="9.33203125" style="236"/>
  </cols>
  <sheetData>
    <row r="1" spans="1:19" ht="57.75" customHeight="1" x14ac:dyDescent="0.25">
      <c r="A1" s="1279" t="s">
        <v>428</v>
      </c>
      <c r="B1" s="1279"/>
      <c r="C1" s="1279"/>
      <c r="D1" s="1279"/>
      <c r="E1" s="1279"/>
      <c r="F1" s="1279"/>
      <c r="G1" s="1279"/>
      <c r="H1" s="1279"/>
      <c r="I1" s="1279"/>
      <c r="J1" s="1279"/>
      <c r="K1" s="1279"/>
      <c r="L1" s="1279"/>
      <c r="M1" s="248"/>
      <c r="N1" s="248"/>
      <c r="O1" s="248"/>
      <c r="P1" s="248"/>
    </row>
    <row r="2" spans="1:19" ht="15" customHeight="1" x14ac:dyDescent="0.25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1280"/>
      <c r="P2" s="1280"/>
      <c r="Q2" s="237"/>
    </row>
    <row r="3" spans="1:19" ht="16.5" customHeight="1" x14ac:dyDescent="0.25">
      <c r="A3" s="243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9" t="s">
        <v>1</v>
      </c>
      <c r="M3" s="240"/>
      <c r="N3" s="244"/>
      <c r="O3" s="244"/>
      <c r="P3" s="244"/>
      <c r="Q3" s="237"/>
      <c r="R3" s="237"/>
      <c r="S3" s="237"/>
    </row>
    <row r="4" spans="1:19" ht="30" customHeight="1" x14ac:dyDescent="0.25">
      <c r="A4" s="1281" t="s">
        <v>267</v>
      </c>
      <c r="B4" s="1289" t="s">
        <v>687</v>
      </c>
      <c r="C4" s="1290"/>
      <c r="D4" s="1289" t="s">
        <v>689</v>
      </c>
      <c r="E4" s="1290"/>
      <c r="F4" s="1283" t="s">
        <v>690</v>
      </c>
      <c r="G4" s="1284"/>
      <c r="H4" s="1285" t="s">
        <v>429</v>
      </c>
      <c r="I4" s="1286"/>
      <c r="J4" s="1285" t="s">
        <v>551</v>
      </c>
      <c r="K4" s="1291"/>
      <c r="L4" s="1287" t="s">
        <v>424</v>
      </c>
      <c r="M4" s="240"/>
      <c r="N4" s="241"/>
      <c r="O4" s="241"/>
      <c r="P4" s="244"/>
      <c r="Q4" s="237"/>
      <c r="R4" s="237"/>
      <c r="S4" s="237"/>
    </row>
    <row r="5" spans="1:19" ht="62.25" customHeight="1" x14ac:dyDescent="0.25">
      <c r="A5" s="1282"/>
      <c r="B5" s="245" t="s">
        <v>686</v>
      </c>
      <c r="C5" s="245" t="s">
        <v>426</v>
      </c>
      <c r="D5" s="245" t="s">
        <v>685</v>
      </c>
      <c r="E5" s="245" t="s">
        <v>426</v>
      </c>
      <c r="F5" s="246" t="s">
        <v>425</v>
      </c>
      <c r="G5" s="245" t="s">
        <v>426</v>
      </c>
      <c r="H5" s="245" t="s">
        <v>430</v>
      </c>
      <c r="I5" s="245" t="s">
        <v>426</v>
      </c>
      <c r="J5" s="704" t="s">
        <v>688</v>
      </c>
      <c r="K5" s="1052" t="s">
        <v>426</v>
      </c>
      <c r="L5" s="1288"/>
      <c r="M5" s="242"/>
      <c r="N5" s="242"/>
      <c r="O5" s="242"/>
      <c r="P5" s="244"/>
      <c r="Q5" s="237"/>
      <c r="R5" s="237"/>
      <c r="S5" s="237"/>
    </row>
    <row r="6" spans="1:19" ht="32.25" customHeight="1" x14ac:dyDescent="0.25">
      <c r="A6" s="247" t="s">
        <v>434</v>
      </c>
      <c r="B6" s="741">
        <v>640402</v>
      </c>
      <c r="C6" s="745">
        <f>ROUND(B6/L6*100,1)</f>
        <v>2.2000000000000002</v>
      </c>
      <c r="D6" s="741">
        <v>19921514</v>
      </c>
      <c r="E6" s="749">
        <f>ROUND(D6/L6*100,1)</f>
        <v>69.8</v>
      </c>
      <c r="F6" s="736">
        <v>700000</v>
      </c>
      <c r="G6" s="749">
        <f>ROUND((F6/L6)*100,1)</f>
        <v>2.5</v>
      </c>
      <c r="H6" s="736">
        <v>7273777</v>
      </c>
      <c r="I6" s="749">
        <f>ROUND((H6/L6)*100,1)</f>
        <v>25.5</v>
      </c>
      <c r="J6" s="742"/>
      <c r="K6" s="1053"/>
      <c r="L6" s="1047">
        <f>B6+D6+F6+H6+J6</f>
        <v>28535693</v>
      </c>
    </row>
    <row r="7" spans="1:19" ht="27" customHeight="1" x14ac:dyDescent="0.25">
      <c r="A7" s="706" t="s">
        <v>403</v>
      </c>
      <c r="B7" s="743"/>
      <c r="C7" s="746"/>
      <c r="D7" s="743">
        <v>205235924</v>
      </c>
      <c r="E7" s="746">
        <f>ROUND(D7/L7*100,1)</f>
        <v>73.3</v>
      </c>
      <c r="F7" s="743">
        <v>6620344</v>
      </c>
      <c r="G7" s="746">
        <f>ROUND((F7/L7)*100,1)</f>
        <v>2.4</v>
      </c>
      <c r="H7" s="743">
        <v>68115247</v>
      </c>
      <c r="I7" s="746">
        <f>ROUND((H7/L7)*100,1)</f>
        <v>24.3</v>
      </c>
      <c r="J7" s="744"/>
      <c r="K7" s="1054"/>
      <c r="L7" s="1048">
        <f>B7+D7+F7+H7+J7</f>
        <v>279971515</v>
      </c>
    </row>
    <row r="8" spans="1:19" ht="40.5" customHeight="1" x14ac:dyDescent="0.25">
      <c r="A8" s="239" t="s">
        <v>431</v>
      </c>
      <c r="B8" s="238">
        <f>SUM(B6:B7)</f>
        <v>640402</v>
      </c>
      <c r="C8" s="747">
        <f>ROUND(B8/L8*100,1)</f>
        <v>0.2</v>
      </c>
      <c r="D8" s="238">
        <f>SUM(D6:D7)</f>
        <v>225157438</v>
      </c>
      <c r="E8" s="747">
        <f>ROUND(D8/L8*100,1)</f>
        <v>73</v>
      </c>
      <c r="F8" s="738">
        <f>SUM(F6:F7)</f>
        <v>7320344</v>
      </c>
      <c r="G8" s="747">
        <f>ROUND((F8/L8)*100,1)</f>
        <v>2.4</v>
      </c>
      <c r="H8" s="738">
        <f>SUM(H6:H7)</f>
        <v>75389024</v>
      </c>
      <c r="I8" s="747">
        <f>ROUND((H8/L8)*100,1)</f>
        <v>24.4</v>
      </c>
      <c r="J8" s="705"/>
      <c r="K8" s="1055"/>
      <c r="L8" s="1049">
        <f>B8+D8+F8+H8+J8</f>
        <v>308507208</v>
      </c>
    </row>
    <row r="9" spans="1:19" ht="42.75" customHeight="1" x14ac:dyDescent="0.25">
      <c r="A9" s="739" t="s">
        <v>433</v>
      </c>
      <c r="B9" s="707">
        <v>160083665</v>
      </c>
      <c r="C9" s="748">
        <f>ROUND(B9/L9*100,1)</f>
        <v>7.9</v>
      </c>
      <c r="D9" s="707">
        <v>622010013</v>
      </c>
      <c r="E9" s="748">
        <f>ROUND(D9/L9*100,1)</f>
        <v>30.8</v>
      </c>
      <c r="F9" s="707">
        <f>751000000+177316572+2160072</f>
        <v>930476644</v>
      </c>
      <c r="G9" s="748">
        <f>ROUND((F9/L9)*100,1)</f>
        <v>46.1</v>
      </c>
      <c r="H9" s="707"/>
      <c r="I9" s="748"/>
      <c r="J9" s="740">
        <v>304494626</v>
      </c>
      <c r="K9" s="1056">
        <f>ROUND((J9/L9)*100,1)+0.1</f>
        <v>15.2</v>
      </c>
      <c r="L9" s="1050">
        <f t="shared" ref="L9:L10" si="0">B9+D9+F9+H9+J9</f>
        <v>2017064948</v>
      </c>
    </row>
    <row r="10" spans="1:19" ht="65.25" customHeight="1" x14ac:dyDescent="0.25">
      <c r="A10" s="737" t="s">
        <v>432</v>
      </c>
      <c r="B10" s="738">
        <f>SUM(B8:B9)</f>
        <v>160724067</v>
      </c>
      <c r="C10" s="747">
        <f t="shared" ref="C10" si="1">ROUND(B10/L10*100,2)</f>
        <v>6.91</v>
      </c>
      <c r="D10" s="738">
        <f>SUM(D8:D9)</f>
        <v>847167451</v>
      </c>
      <c r="E10" s="747">
        <f>ROUND(D10/L10*100,2)</f>
        <v>36.43</v>
      </c>
      <c r="F10" s="738">
        <f>SUM(F8:F9)</f>
        <v>937796988</v>
      </c>
      <c r="G10" s="747">
        <f t="shared" ref="G10" si="2">ROUND((F10/L10)*100,2)</f>
        <v>40.33</v>
      </c>
      <c r="H10" s="738">
        <f>SUM(H8:H9)</f>
        <v>75389024</v>
      </c>
      <c r="I10" s="747">
        <f>ROUND((H10/L10)*100,2)</f>
        <v>3.24</v>
      </c>
      <c r="J10" s="738">
        <f>SUM(J8:J9)</f>
        <v>304494626</v>
      </c>
      <c r="K10" s="1055">
        <f>ROUND((J10/L10)*100,2)</f>
        <v>13.09</v>
      </c>
      <c r="L10" s="1051">
        <f t="shared" si="0"/>
        <v>2325572156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7" orientation="landscape" r:id="rId1"/>
  <headerFooter alignWithMargins="0">
    <oddHeader>&amp;R&amp;"Times New Roman CE,Félkövér dőlt"&amp;11 7. melléklet a 2/2017.(III.01.)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14</vt:i4>
      </vt:variant>
    </vt:vector>
  </HeadingPairs>
  <TitlesOfParts>
    <vt:vector size="42" baseType="lpstr">
      <vt:lpstr>Címrend</vt:lpstr>
      <vt:lpstr>1.sz.mell.</vt:lpstr>
      <vt:lpstr>2.1.sz.mell  </vt:lpstr>
      <vt:lpstr>2.2.sz.mell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Munka1</vt:lpstr>
      <vt:lpstr>'1.sz.mell.'!Nyomtatási_cím</vt:lpstr>
      <vt:lpstr>'3.sz.mell'!Nyomtatási_cím</vt:lpstr>
      <vt:lpstr>'9.1.sz.mell'!Nyomtatási_cím</vt:lpstr>
      <vt:lpstr>'9.2.sz.mell'!Nyomtatási_cím</vt:lpstr>
      <vt:lpstr>'9.sz.mell.'!Nyomtatási_cím</vt:lpstr>
      <vt:lpstr>'1.sz.mell.'!Nyomtatási_terület</vt:lpstr>
      <vt:lpstr>'15.sz.mell'!Nyomtatási_terület</vt:lpstr>
      <vt:lpstr>'2.1.sz.mell  '!Nyomtatási_terület</vt:lpstr>
      <vt:lpstr>'3.sz.mell'!Nyomtatási_terület</vt:lpstr>
      <vt:lpstr>'4. sz.mell'!Nyomtatási_terület</vt:lpstr>
      <vt:lpstr>'7.sz.mell.'!Nyomtatási_terület</vt:lpstr>
      <vt:lpstr>'9.1.sz.mell'!Nyomtatási_terület</vt:lpstr>
      <vt:lpstr>'9.2.sz.mell'!Nyomtatási_terület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Angyalné Gyetvai Andrea</cp:lastModifiedBy>
  <cp:lastPrinted>2017-02-15T13:16:29Z</cp:lastPrinted>
  <dcterms:created xsi:type="dcterms:W3CDTF">2017-01-30T13:11:32Z</dcterms:created>
  <dcterms:modified xsi:type="dcterms:W3CDTF">2017-02-28T09:54:33Z</dcterms:modified>
</cp:coreProperties>
</file>