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8 ÉVI RENDELETEK\"/>
    </mc:Choice>
  </mc:AlternateContent>
  <xr:revisionPtr revIDLastSave="0" documentId="13_ncr:1_{A9394800-7E5C-4300-ABEA-DAFCD277F6E4}" xr6:coauthVersionLast="36" xr6:coauthVersionMax="36" xr10:uidLastSave="{00000000-0000-0000-0000-000000000000}"/>
  <bookViews>
    <workbookView xWindow="0" yWindow="0" windowWidth="20490" windowHeight="6930" tabRatio="812" firstSheet="4" activeTab="13" xr2:uid="{00000000-000D-0000-FFFF-FFFF00000000}"/>
  </bookViews>
  <sheets>
    <sheet name="01 Mérleg" sheetId="53" r:id="rId1"/>
    <sheet name="02 létszám" sheetId="66" r:id="rId2"/>
    <sheet name="03 KÖZÉPTÁVÚ" sheetId="75" state="hidden" r:id="rId3"/>
    <sheet name="04 Közhatalmi bevételek" sheetId="83" state="hidden" r:id="rId4"/>
    <sheet name="05 pályázatok" sheetId="59" r:id="rId5"/>
    <sheet name="06 támogatási kiadások" sheetId="69" r:id="rId6"/>
    <sheet name="07 felújítások" sheetId="70" r:id="rId7"/>
    <sheet name="08 beruházások" sheetId="71" r:id="rId8"/>
    <sheet name="09 tartalékok" sheetId="56" r:id="rId9"/>
    <sheet name="10 ütemterv" sheetId="72" r:id="rId10"/>
    <sheet name="11 ÖSSZEVONT" sheetId="81" r:id="rId11"/>
    <sheet name="12 ÖNKORM" sheetId="77" r:id="rId12"/>
    <sheet name="13 PH" sheetId="78" r:id="rId13"/>
    <sheet name="14 OVI" sheetId="79" r:id="rId14"/>
    <sheet name="15 KÖZMŰV" sheetId="80" state="hidden" r:id="rId15"/>
    <sheet name="16 Közvetett tám" sheetId="74" state="hidden" r:id="rId16"/>
    <sheet name="bevétel részletes" sheetId="60" state="hidden" r:id="rId17"/>
    <sheet name="kiadás részletes" sheetId="21" state="hidden" r:id="rId18"/>
    <sheet name="Munka1" sheetId="73" r:id="rId19"/>
  </sheets>
  <externalReferences>
    <externalReference r:id="rId20"/>
    <externalReference r:id="rId21"/>
  </externalReferences>
  <definedNames>
    <definedName name="_xlnm.Print_Titles" localSheetId="10">'11 ÖSSZEVONT'!$1:$5</definedName>
    <definedName name="_xlnm.Print_Titles" localSheetId="11">'12 ÖNKORM'!$1:$6</definedName>
    <definedName name="_xlnm.Print_Titles" localSheetId="12">'13 PH'!$1:$6</definedName>
    <definedName name="_xlnm.Print_Titles" localSheetId="13">'14 OVI'!$1:$6</definedName>
    <definedName name="_xlnm.Print_Titles" localSheetId="14">'15 KÖZMŰV'!$1:$6</definedName>
    <definedName name="_xlnm.Print_Titles" localSheetId="16">'bevétel részletes'!$A:$C,'bevétel részletes'!$1:$2</definedName>
    <definedName name="_xlnm.Print_Titles" localSheetId="17">'kiadás részletes'!$A:$C,'kiadás részletes'!$1:$2</definedName>
    <definedName name="_xlnm.Print_Area" localSheetId="0">'01 Mérleg'!$A$1:$F$37</definedName>
    <definedName name="_xlnm.Print_Area" localSheetId="1">'02 létszám'!$A$1:$E$42</definedName>
    <definedName name="_xlnm.Print_Area" localSheetId="2">'03 KÖZÉPTÁVÚ'!$A$1:$H$26</definedName>
    <definedName name="_xlnm.Print_Area" localSheetId="3">'04 Közhatalmi bevételek'!$A$1:$B$22</definedName>
    <definedName name="_xlnm.Print_Area" localSheetId="4">'05 pályázatok'!$A$1:$M$22</definedName>
    <definedName name="_xlnm.Print_Area" localSheetId="5">'06 támogatási kiadások'!$A$1:$E$51</definedName>
    <definedName name="_xlnm.Print_Area" localSheetId="6">'07 felújítások'!$A$1:$E$45</definedName>
    <definedName name="_xlnm.Print_Area" localSheetId="7">'08 beruházások'!$A$1:$D$76</definedName>
    <definedName name="_xlnm.Print_Area" localSheetId="8">'09 tartalékok'!$A$1:$D$22</definedName>
    <definedName name="_xlnm.Print_Area" localSheetId="9">'10 ütemterv'!$A$1:$O$36</definedName>
    <definedName name="_xlnm.Print_Area" localSheetId="10">'11 ÖSSZEVONT'!$A$1:$I$56</definedName>
    <definedName name="_xlnm.Print_Area" localSheetId="11">'12 ÖNKORM'!$A$1:$I$56</definedName>
    <definedName name="_xlnm.Print_Area" localSheetId="12">'13 PH'!$A$1:$I$56</definedName>
    <definedName name="_xlnm.Print_Area" localSheetId="13">'14 OVI'!$A$1:$I$56</definedName>
    <definedName name="_xlnm.Print_Area" localSheetId="14">'15 KÖZMŰV'!$A$1:$I$56</definedName>
    <definedName name="_xlnm.Print_Area" localSheetId="15">'16 Közvetett tám'!$A$1:$C$24</definedName>
    <definedName name="_xlnm.Print_Area" localSheetId="16">'bevétel részletes'!$A$1:$M$335</definedName>
    <definedName name="_xlnm.Print_Area" localSheetId="17">'kiadás részletes'!$A$1:$M$340</definedName>
    <definedName name="Z_C3FA48ED_77EC_4B5B_859D_423573BCDC97_.wvu.PrintArea" localSheetId="2" hidden="1">'03 KÖZÉPTÁVÚ'!$A$1:$G$26</definedName>
    <definedName name="Z_C3FA48ED_77EC_4B5B_859D_423573BCDC97_.wvu.PrintArea" localSheetId="15" hidden="1">'16 Közvetett tám'!$A$1:$C$24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69" l="1"/>
  <c r="J13" i="77"/>
  <c r="S9" i="72" l="1"/>
  <c r="S11" i="72"/>
  <c r="S19" i="72"/>
  <c r="S23" i="72"/>
  <c r="S29" i="72"/>
  <c r="S30" i="72"/>
  <c r="R30" i="72"/>
  <c r="R29" i="72"/>
  <c r="R28" i="72"/>
  <c r="R26" i="72"/>
  <c r="R27" i="72"/>
  <c r="R25" i="72"/>
  <c r="R21" i="72"/>
  <c r="R22" i="72"/>
  <c r="R23" i="72"/>
  <c r="R20" i="72"/>
  <c r="R18" i="72"/>
  <c r="R17" i="72"/>
  <c r="R16" i="72"/>
  <c r="R15" i="72"/>
  <c r="R13" i="72"/>
  <c r="R14" i="72"/>
  <c r="R12" i="72"/>
  <c r="R9" i="72"/>
  <c r="R10" i="72"/>
  <c r="R11" i="72"/>
  <c r="R8" i="72"/>
  <c r="P8" i="72"/>
  <c r="E47" i="69"/>
  <c r="E50" i="69" s="1"/>
  <c r="D58" i="71"/>
  <c r="E29" i="70"/>
  <c r="D29" i="70" l="1"/>
  <c r="E21" i="69" l="1"/>
  <c r="J17" i="59"/>
  <c r="I17" i="59"/>
  <c r="J16" i="59" s="1"/>
  <c r="J13" i="59"/>
  <c r="I13" i="59"/>
  <c r="M12" i="59"/>
  <c r="L12" i="59"/>
  <c r="K12" i="59"/>
  <c r="I12" i="59"/>
  <c r="H12" i="59"/>
  <c r="E27" i="66"/>
  <c r="I49" i="21"/>
  <c r="J12" i="59" l="1"/>
  <c r="E283" i="21"/>
  <c r="E292" i="60" l="1"/>
  <c r="E280" i="60"/>
  <c r="E42" i="70" l="1"/>
  <c r="D63" i="71"/>
  <c r="D68" i="71"/>
  <c r="D71" i="71"/>
  <c r="D72" i="71"/>
  <c r="D73" i="71"/>
  <c r="E23" i="70"/>
  <c r="E35" i="70"/>
  <c r="E44" i="70" s="1"/>
  <c r="H39" i="77"/>
  <c r="E14" i="69"/>
  <c r="C27" i="53"/>
  <c r="F27" i="53"/>
  <c r="F26" i="77"/>
  <c r="F32" i="79"/>
  <c r="D74" i="71" l="1"/>
  <c r="D76" i="71" s="1"/>
  <c r="E43" i="69"/>
  <c r="D309" i="60"/>
  <c r="K196" i="60"/>
  <c r="K202" i="60"/>
  <c r="K212" i="60"/>
  <c r="K224" i="60"/>
  <c r="K222" i="60" s="1"/>
  <c r="K309" i="60"/>
  <c r="K320" i="60" s="1"/>
  <c r="K332" i="60" s="1"/>
  <c r="K17" i="21"/>
  <c r="K21" i="21"/>
  <c r="K24" i="21"/>
  <c r="K36" i="21"/>
  <c r="K39" i="21"/>
  <c r="K49" i="21"/>
  <c r="K52" i="21"/>
  <c r="K63" i="21"/>
  <c r="K225" i="21"/>
  <c r="K231" i="21"/>
  <c r="K294" i="21"/>
  <c r="K326" i="21"/>
  <c r="K337" i="21" s="1"/>
  <c r="I17" i="21"/>
  <c r="I21" i="21"/>
  <c r="I24" i="21"/>
  <c r="I36" i="21"/>
  <c r="I39" i="21"/>
  <c r="I52" i="21"/>
  <c r="I63" i="21"/>
  <c r="I225" i="21"/>
  <c r="I231" i="21"/>
  <c r="I294" i="21"/>
  <c r="I326" i="21"/>
  <c r="I337" i="21" s="1"/>
  <c r="I196" i="60"/>
  <c r="I202" i="60"/>
  <c r="I212" i="60"/>
  <c r="I228" i="60" s="1"/>
  <c r="I224" i="60"/>
  <c r="I309" i="60"/>
  <c r="I320" i="60" s="1"/>
  <c r="I332" i="60" s="1"/>
  <c r="E9" i="60"/>
  <c r="E34" i="60"/>
  <c r="E74" i="60"/>
  <c r="E85" i="60" s="1"/>
  <c r="E116" i="60"/>
  <c r="E124" i="60"/>
  <c r="E152" i="60"/>
  <c r="E157" i="60"/>
  <c r="E176" i="60"/>
  <c r="E196" i="60"/>
  <c r="E212" i="60"/>
  <c r="E224" i="60"/>
  <c r="E222" i="60" s="1"/>
  <c r="E238" i="60"/>
  <c r="E243" i="60"/>
  <c r="E253" i="60"/>
  <c r="E309" i="60"/>
  <c r="E320" i="60"/>
  <c r="E332" i="60" s="1"/>
  <c r="E168" i="21"/>
  <c r="E196" i="21"/>
  <c r="D15" i="56"/>
  <c r="D13" i="56" s="1"/>
  <c r="E17" i="21"/>
  <c r="E21" i="21"/>
  <c r="E24" i="21"/>
  <c r="E36" i="21"/>
  <c r="E39" i="21"/>
  <c r="E49" i="21"/>
  <c r="E52" i="21"/>
  <c r="E55" i="21"/>
  <c r="E63" i="21" s="1"/>
  <c r="E67" i="21"/>
  <c r="E79" i="21"/>
  <c r="E81" i="21"/>
  <c r="E91" i="21"/>
  <c r="E101" i="21"/>
  <c r="E111" i="21"/>
  <c r="E181" i="21"/>
  <c r="E208" i="21"/>
  <c r="E225" i="21"/>
  <c r="E231" i="21"/>
  <c r="E294" i="21"/>
  <c r="E319" i="21"/>
  <c r="G225" i="21"/>
  <c r="G36" i="21"/>
  <c r="G39" i="21"/>
  <c r="G49" i="21"/>
  <c r="G52" i="21"/>
  <c r="G63" i="21"/>
  <c r="G24" i="21"/>
  <c r="G17" i="21"/>
  <c r="G21" i="21"/>
  <c r="G22" i="21" s="1"/>
  <c r="G202" i="60"/>
  <c r="K228" i="60" l="1"/>
  <c r="E175" i="60"/>
  <c r="E193" i="60" s="1"/>
  <c r="K22" i="21"/>
  <c r="E22" i="21"/>
  <c r="E48" i="60"/>
  <c r="E294" i="60" s="1"/>
  <c r="E265" i="60"/>
  <c r="K64" i="21"/>
  <c r="E326" i="21"/>
  <c r="E337" i="21" s="1"/>
  <c r="K339" i="21"/>
  <c r="K296" i="21"/>
  <c r="I64" i="21"/>
  <c r="I22" i="21"/>
  <c r="E228" i="60"/>
  <c r="D11" i="56"/>
  <c r="E209" i="21"/>
  <c r="E207" i="21" s="1"/>
  <c r="E210" i="21" s="1"/>
  <c r="E137" i="21"/>
  <c r="E64" i="21"/>
  <c r="G64" i="21"/>
  <c r="B32" i="79"/>
  <c r="B32" i="80"/>
  <c r="P30" i="72"/>
  <c r="I339" i="21" l="1"/>
  <c r="I296" i="21"/>
  <c r="E334" i="60"/>
  <c r="E335" i="60" s="1"/>
  <c r="E339" i="21"/>
  <c r="E296" i="21"/>
  <c r="C16" i="59"/>
  <c r="D16" i="59" s="1"/>
  <c r="C13" i="59"/>
  <c r="D13" i="59" s="1"/>
  <c r="D12" i="59" s="1"/>
  <c r="G12" i="59"/>
  <c r="F12" i="59"/>
  <c r="E12" i="59"/>
  <c r="B12" i="59"/>
  <c r="C12" i="59" l="1"/>
  <c r="N31" i="72" l="1"/>
  <c r="M31" i="72"/>
  <c r="L31" i="72"/>
  <c r="K31" i="72"/>
  <c r="J31" i="72"/>
  <c r="I31" i="72"/>
  <c r="H31" i="72"/>
  <c r="G31" i="72"/>
  <c r="F31" i="72"/>
  <c r="E31" i="72"/>
  <c r="D31" i="72"/>
  <c r="O30" i="72"/>
  <c r="Q30" i="72" s="1"/>
  <c r="O29" i="72"/>
  <c r="O28" i="72"/>
  <c r="S28" i="72" s="1"/>
  <c r="O27" i="72"/>
  <c r="S27" i="72" s="1"/>
  <c r="O26" i="72"/>
  <c r="S26" i="72" s="1"/>
  <c r="O25" i="72"/>
  <c r="S25" i="72" s="1"/>
  <c r="N18" i="72"/>
  <c r="M18" i="72"/>
  <c r="L18" i="72"/>
  <c r="K18" i="72"/>
  <c r="J18" i="72"/>
  <c r="I18" i="72"/>
  <c r="H18" i="72"/>
  <c r="G18" i="72"/>
  <c r="F18" i="72"/>
  <c r="E18" i="72"/>
  <c r="D18" i="72"/>
  <c r="O16" i="72"/>
  <c r="S16" i="72" s="1"/>
  <c r="O15" i="72"/>
  <c r="S15" i="72" s="1"/>
  <c r="O14" i="72"/>
  <c r="S14" i="72" s="1"/>
  <c r="O13" i="72"/>
  <c r="S13" i="72" s="1"/>
  <c r="O12" i="72"/>
  <c r="S12" i="72" s="1"/>
  <c r="O11" i="72"/>
  <c r="O10" i="72"/>
  <c r="S10" i="72" s="1"/>
  <c r="O9" i="72"/>
  <c r="K34" i="72" l="1"/>
  <c r="L34" i="72"/>
  <c r="G34" i="72"/>
  <c r="H34" i="72"/>
  <c r="D34" i="72"/>
  <c r="I34" i="72"/>
  <c r="F34" i="72"/>
  <c r="N34" i="72"/>
  <c r="E34" i="72"/>
  <c r="M34" i="72"/>
  <c r="J34" i="72"/>
  <c r="O8" i="72"/>
  <c r="S8" i="72" s="1"/>
  <c r="O17" i="72"/>
  <c r="S17" i="72" s="1"/>
  <c r="C18" i="72" l="1"/>
  <c r="O18" i="72" l="1"/>
  <c r="S18" i="72" s="1"/>
  <c r="C58" i="71"/>
  <c r="E27" i="53" l="1"/>
  <c r="P16" i="72" s="1"/>
  <c r="Q16" i="72" s="1"/>
  <c r="D21" i="69" l="1"/>
  <c r="D39" i="77" s="1"/>
  <c r="D11" i="77" l="1"/>
  <c r="B27" i="53"/>
  <c r="P29" i="72" s="1"/>
  <c r="Q29" i="72" s="1"/>
  <c r="D208" i="21"/>
  <c r="B26" i="77"/>
  <c r="B15" i="78"/>
  <c r="B11" i="78"/>
  <c r="B12" i="78"/>
  <c r="H212" i="60"/>
  <c r="C15" i="56"/>
  <c r="C13" i="56" s="1"/>
  <c r="C11" i="56" s="1"/>
  <c r="C73" i="71"/>
  <c r="C72" i="71"/>
  <c r="C71" i="71"/>
  <c r="C68" i="71"/>
  <c r="C63" i="71"/>
  <c r="D42" i="70"/>
  <c r="D35" i="70"/>
  <c r="D23" i="70"/>
  <c r="D14" i="69"/>
  <c r="C17" i="66"/>
  <c r="D38" i="66"/>
  <c r="D27" i="66"/>
  <c r="C27" i="66"/>
  <c r="D17" i="66"/>
  <c r="D12" i="66"/>
  <c r="C12" i="66"/>
  <c r="H39" i="21"/>
  <c r="H49" i="21"/>
  <c r="D196" i="21"/>
  <c r="D168" i="21"/>
  <c r="D101" i="21"/>
  <c r="D36" i="21"/>
  <c r="D39" i="21"/>
  <c r="D49" i="21"/>
  <c r="D55" i="21"/>
  <c r="D63" i="21" s="1"/>
  <c r="L314" i="60"/>
  <c r="L209" i="60"/>
  <c r="L198" i="60"/>
  <c r="L197" i="60"/>
  <c r="G222" i="60"/>
  <c r="G13" i="80"/>
  <c r="G12" i="80" s="1"/>
  <c r="E38" i="66"/>
  <c r="D44" i="70" l="1"/>
  <c r="C74" i="71"/>
  <c r="C76" i="71" s="1"/>
  <c r="D43" i="69"/>
  <c r="D209" i="21"/>
  <c r="F34" i="60"/>
  <c r="G34" i="60"/>
  <c r="H34" i="60"/>
  <c r="I34" i="60"/>
  <c r="J34" i="60"/>
  <c r="K34" i="60"/>
  <c r="F238" i="60"/>
  <c r="G238" i="60"/>
  <c r="G196" i="60"/>
  <c r="G228" i="60" s="1"/>
  <c r="F41" i="77" l="1"/>
  <c r="G41" i="81"/>
  <c r="F32" i="80" l="1"/>
  <c r="F32" i="78"/>
  <c r="F32" i="77"/>
  <c r="E17" i="66"/>
  <c r="E12" i="66"/>
  <c r="H47" i="81"/>
  <c r="F32" i="81"/>
  <c r="E11" i="66" l="1"/>
  <c r="D15" i="75"/>
  <c r="C18" i="83"/>
  <c r="C22" i="83" s="1"/>
  <c r="F11" i="56" l="1"/>
  <c r="G42" i="81"/>
  <c r="F42" i="77"/>
  <c r="B18" i="83"/>
  <c r="B22" i="83" l="1"/>
  <c r="D11" i="75"/>
  <c r="H39" i="81"/>
  <c r="D39" i="81" l="1"/>
  <c r="I51" i="81"/>
  <c r="H51" i="81"/>
  <c r="I44" i="81"/>
  <c r="I50" i="81" s="1"/>
  <c r="I55" i="81" s="1"/>
  <c r="H44" i="81"/>
  <c r="I34" i="81"/>
  <c r="H34" i="81"/>
  <c r="F33" i="81"/>
  <c r="I24" i="81"/>
  <c r="H24" i="81"/>
  <c r="I18" i="81"/>
  <c r="H18" i="81"/>
  <c r="I9" i="81"/>
  <c r="H9" i="81"/>
  <c r="I23" i="81" l="1"/>
  <c r="I29" i="81" s="1"/>
  <c r="H23" i="81"/>
  <c r="H29" i="81" s="1"/>
  <c r="H50" i="81"/>
  <c r="H55" i="81" s="1"/>
  <c r="F25" i="80" l="1"/>
  <c r="G25" i="80" s="1"/>
  <c r="I51" i="80"/>
  <c r="H51" i="80"/>
  <c r="G51" i="80"/>
  <c r="F51" i="80"/>
  <c r="I44" i="80"/>
  <c r="H44" i="80"/>
  <c r="I34" i="80"/>
  <c r="H34" i="80"/>
  <c r="F33" i="80"/>
  <c r="I24" i="80"/>
  <c r="H24" i="80"/>
  <c r="F21" i="80"/>
  <c r="F20" i="80"/>
  <c r="F19" i="80"/>
  <c r="I18" i="80"/>
  <c r="H18" i="80"/>
  <c r="G18" i="80"/>
  <c r="F15" i="80"/>
  <c r="F14" i="80"/>
  <c r="F13" i="80"/>
  <c r="F12" i="80"/>
  <c r="F11" i="80"/>
  <c r="I9" i="80"/>
  <c r="I23" i="80" s="1"/>
  <c r="H9" i="80"/>
  <c r="H23" i="80" s="1"/>
  <c r="F25" i="79"/>
  <c r="G25" i="79" s="1"/>
  <c r="I51" i="79"/>
  <c r="H51" i="79"/>
  <c r="G51" i="79"/>
  <c r="F51" i="79"/>
  <c r="I44" i="79"/>
  <c r="H44" i="79"/>
  <c r="I34" i="79"/>
  <c r="H34" i="79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G25" i="78" s="1"/>
  <c r="F21" i="78"/>
  <c r="F19" i="78"/>
  <c r="G19" i="78" s="1"/>
  <c r="F15" i="78"/>
  <c r="G15" i="78" s="1"/>
  <c r="H9" i="78"/>
  <c r="H23" i="78" s="1"/>
  <c r="I9" i="78"/>
  <c r="G18" i="78"/>
  <c r="H18" i="78"/>
  <c r="I18" i="78"/>
  <c r="H24" i="78"/>
  <c r="I24" i="78"/>
  <c r="G26" i="78"/>
  <c r="F33" i="78"/>
  <c r="H34" i="78"/>
  <c r="I34" i="78"/>
  <c r="G38" i="78"/>
  <c r="G40" i="78"/>
  <c r="G41" i="78"/>
  <c r="F41" i="81" s="1"/>
  <c r="G42" i="78"/>
  <c r="F42" i="81" s="1"/>
  <c r="H44" i="78"/>
  <c r="I44" i="78"/>
  <c r="G45" i="78"/>
  <c r="G47" i="78"/>
  <c r="G48" i="78"/>
  <c r="F51" i="78"/>
  <c r="G51" i="78"/>
  <c r="H51" i="78"/>
  <c r="I51" i="78"/>
  <c r="E51" i="78"/>
  <c r="D51" i="78"/>
  <c r="C51" i="78"/>
  <c r="B51" i="78"/>
  <c r="C48" i="78"/>
  <c r="C47" i="78"/>
  <c r="C45" i="78"/>
  <c r="E44" i="78"/>
  <c r="D44" i="78"/>
  <c r="C42" i="78"/>
  <c r="C41" i="78"/>
  <c r="C40" i="78"/>
  <c r="B39" i="78"/>
  <c r="C39" i="78" s="1"/>
  <c r="C38" i="78"/>
  <c r="E34" i="78"/>
  <c r="D34" i="78"/>
  <c r="B33" i="78"/>
  <c r="B27" i="78"/>
  <c r="C27" i="78" s="1"/>
  <c r="C26" i="78"/>
  <c r="B25" i="78"/>
  <c r="C25" i="78" s="1"/>
  <c r="E24" i="78"/>
  <c r="D24" i="78"/>
  <c r="B19" i="78"/>
  <c r="E18" i="78"/>
  <c r="D18" i="78"/>
  <c r="C18" i="78"/>
  <c r="B18" i="78"/>
  <c r="E9" i="78"/>
  <c r="D9" i="78"/>
  <c r="F54" i="77"/>
  <c r="G54" i="77" s="1"/>
  <c r="G54" i="81" s="1"/>
  <c r="F54" i="81" s="1"/>
  <c r="F53" i="77"/>
  <c r="G53" i="77" s="1"/>
  <c r="G53" i="81" s="1"/>
  <c r="F53" i="81" s="1"/>
  <c r="F47" i="77"/>
  <c r="G47" i="77" s="1"/>
  <c r="F25" i="77"/>
  <c r="G25" i="77" s="1"/>
  <c r="F21" i="77"/>
  <c r="G21" i="77" s="1"/>
  <c r="G21" i="81" s="1"/>
  <c r="F21" i="81" s="1"/>
  <c r="I51" i="77"/>
  <c r="H51" i="77"/>
  <c r="G48" i="77"/>
  <c r="I44" i="77"/>
  <c r="H44" i="77"/>
  <c r="G42" i="77"/>
  <c r="G41" i="77"/>
  <c r="G40" i="77"/>
  <c r="I34" i="77"/>
  <c r="H34" i="77"/>
  <c r="F33" i="77"/>
  <c r="G28" i="77"/>
  <c r="G27" i="77"/>
  <c r="G26" i="77"/>
  <c r="I24" i="77"/>
  <c r="H24" i="77"/>
  <c r="I18" i="77"/>
  <c r="H18" i="77"/>
  <c r="I9" i="77"/>
  <c r="I23" i="77" s="1"/>
  <c r="I29" i="77" s="1"/>
  <c r="D238" i="60"/>
  <c r="F19" i="77"/>
  <c r="G19" i="77" s="1"/>
  <c r="G19" i="81" s="1"/>
  <c r="D50" i="78" l="1"/>
  <c r="D55" i="78" s="1"/>
  <c r="F18" i="80"/>
  <c r="H29" i="80"/>
  <c r="F24" i="77"/>
  <c r="G24" i="77"/>
  <c r="E50" i="78"/>
  <c r="E55" i="78" s="1"/>
  <c r="G48" i="81"/>
  <c r="F48" i="81" s="1"/>
  <c r="H29" i="78"/>
  <c r="H50" i="79"/>
  <c r="H55" i="79" s="1"/>
  <c r="H50" i="80"/>
  <c r="H55" i="80" s="1"/>
  <c r="H50" i="77"/>
  <c r="H55" i="77" s="1"/>
  <c r="I50" i="79"/>
  <c r="I55" i="79" s="1"/>
  <c r="I29" i="80"/>
  <c r="I50" i="80"/>
  <c r="I55" i="80" s="1"/>
  <c r="I50" i="77"/>
  <c r="I55" i="77" s="1"/>
  <c r="E23" i="78"/>
  <c r="E29" i="78" s="1"/>
  <c r="G47" i="81"/>
  <c r="F47" i="81" s="1"/>
  <c r="F19" i="81"/>
  <c r="B24" i="78"/>
  <c r="G40" i="81"/>
  <c r="G25" i="81"/>
  <c r="F25" i="81" s="1"/>
  <c r="H50" i="78"/>
  <c r="H55" i="78" s="1"/>
  <c r="D23" i="78"/>
  <c r="D29" i="78" s="1"/>
  <c r="C24" i="78"/>
  <c r="I50" i="78"/>
  <c r="I55" i="78" s="1"/>
  <c r="I23" i="78"/>
  <c r="I29" i="78" s="1"/>
  <c r="H9" i="77"/>
  <c r="H23" i="77" s="1"/>
  <c r="H29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20" i="53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6" i="53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M327" i="60"/>
  <c r="F29" i="53" s="1"/>
  <c r="M328" i="60"/>
  <c r="M329" i="60"/>
  <c r="M330" i="60"/>
  <c r="M331" i="60"/>
  <c r="M3" i="60"/>
  <c r="C29" i="53"/>
  <c r="C26" i="79"/>
  <c r="B53" i="77"/>
  <c r="B25" i="77"/>
  <c r="C25" i="77" s="1"/>
  <c r="B21" i="77"/>
  <c r="C21" i="77" s="1"/>
  <c r="C21" i="81" s="1"/>
  <c r="B21" i="81" s="1"/>
  <c r="B19" i="77"/>
  <c r="C19" i="77" s="1"/>
  <c r="C19" i="81" s="1"/>
  <c r="B19" i="81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F10" i="80" l="1"/>
  <c r="F21" i="53"/>
  <c r="F9" i="80" l="1"/>
  <c r="F23" i="80" s="1"/>
  <c r="G10" i="80"/>
  <c r="G9" i="80" s="1"/>
  <c r="G23" i="80" s="1"/>
  <c r="M253" i="60"/>
  <c r="M243" i="60"/>
  <c r="M222" i="60"/>
  <c r="M202" i="60"/>
  <c r="M176" i="60"/>
  <c r="M152" i="60"/>
  <c r="M124" i="60"/>
  <c r="M74" i="60"/>
  <c r="M85" i="60" s="1"/>
  <c r="F19" i="53" s="1"/>
  <c r="M39" i="60"/>
  <c r="M208" i="21"/>
  <c r="M207" i="21"/>
  <c r="M111" i="21"/>
  <c r="M91" i="21"/>
  <c r="M79" i="21"/>
  <c r="M6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8" i="21"/>
  <c r="M69" i="21"/>
  <c r="M70" i="21"/>
  <c r="M71" i="21"/>
  <c r="M72" i="21"/>
  <c r="M73" i="21"/>
  <c r="M74" i="21"/>
  <c r="M75" i="21"/>
  <c r="M76" i="21"/>
  <c r="M77" i="21"/>
  <c r="M78" i="21"/>
  <c r="M80" i="21"/>
  <c r="M81" i="21"/>
  <c r="M82" i="21"/>
  <c r="M83" i="21"/>
  <c r="M84" i="21"/>
  <c r="M85" i="21"/>
  <c r="M86" i="21"/>
  <c r="M87" i="21"/>
  <c r="M88" i="21"/>
  <c r="M89" i="21"/>
  <c r="M90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20" i="21"/>
  <c r="M221" i="21"/>
  <c r="M222" i="21"/>
  <c r="M223" i="21"/>
  <c r="M224" i="21"/>
  <c r="M226" i="21"/>
  <c r="M227" i="21"/>
  <c r="M228" i="21"/>
  <c r="M229" i="21"/>
  <c r="M230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5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8" i="21"/>
  <c r="M320" i="21"/>
  <c r="M321" i="21"/>
  <c r="M322" i="21"/>
  <c r="M323" i="21"/>
  <c r="M324" i="21"/>
  <c r="M325" i="21"/>
  <c r="M327" i="21"/>
  <c r="M328" i="21"/>
  <c r="M329" i="21"/>
  <c r="M330" i="21"/>
  <c r="M331" i="21"/>
  <c r="M332" i="21"/>
  <c r="M333" i="21"/>
  <c r="M334" i="21"/>
  <c r="M335" i="21"/>
  <c r="M336" i="21"/>
  <c r="M338" i="21"/>
  <c r="M3" i="21"/>
  <c r="F46" i="80"/>
  <c r="F46" i="79"/>
  <c r="F36" i="79"/>
  <c r="G36" i="79" s="1"/>
  <c r="M224" i="60"/>
  <c r="M212" i="60"/>
  <c r="D231" i="21"/>
  <c r="B45" i="77" s="1"/>
  <c r="D74" i="60"/>
  <c r="F20" i="77" l="1"/>
  <c r="G20" i="77" s="1"/>
  <c r="F10" i="79"/>
  <c r="F9" i="79" s="1"/>
  <c r="F18" i="53"/>
  <c r="F10" i="77"/>
  <c r="G10" i="77" s="1"/>
  <c r="M196" i="60"/>
  <c r="F44" i="79"/>
  <c r="G46" i="79"/>
  <c r="G44" i="79" s="1"/>
  <c r="M175" i="60"/>
  <c r="M157" i="60"/>
  <c r="F44" i="80"/>
  <c r="G46" i="80"/>
  <c r="G44" i="80" s="1"/>
  <c r="F37" i="80"/>
  <c r="G37" i="80" s="1"/>
  <c r="M137" i="21"/>
  <c r="C15" i="53" s="1"/>
  <c r="F13" i="77"/>
  <c r="M9" i="60"/>
  <c r="F45" i="77"/>
  <c r="G45" i="77" s="1"/>
  <c r="G45" i="81" s="1"/>
  <c r="F46" i="77"/>
  <c r="F35" i="77"/>
  <c r="G35" i="77" s="1"/>
  <c r="M19" i="21"/>
  <c r="M116" i="60"/>
  <c r="F37" i="79"/>
  <c r="G37" i="79" s="1"/>
  <c r="F46" i="78"/>
  <c r="G326" i="21"/>
  <c r="G337" i="21" s="1"/>
  <c r="G294" i="21"/>
  <c r="M294" i="21" s="1"/>
  <c r="C21" i="53" s="1"/>
  <c r="G231" i="21"/>
  <c r="M231" i="21" s="1"/>
  <c r="C20" i="53" s="1"/>
  <c r="M63" i="21"/>
  <c r="M52" i="21"/>
  <c r="M49" i="21"/>
  <c r="M39" i="21"/>
  <c r="M36" i="21"/>
  <c r="M21" i="21"/>
  <c r="G309" i="60"/>
  <c r="M309" i="60" s="1"/>
  <c r="F10" i="78"/>
  <c r="E51" i="81"/>
  <c r="D51" i="81"/>
  <c r="E44" i="81"/>
  <c r="D44" i="81"/>
  <c r="E34" i="81"/>
  <c r="D34" i="81"/>
  <c r="B33" i="81"/>
  <c r="E24" i="81"/>
  <c r="D24" i="81"/>
  <c r="D18" i="81"/>
  <c r="E18" i="81"/>
  <c r="D9" i="81"/>
  <c r="E9" i="81"/>
  <c r="E51" i="80"/>
  <c r="D51" i="80"/>
  <c r="C51" i="80"/>
  <c r="B51" i="80"/>
  <c r="E44" i="80"/>
  <c r="D44" i="80"/>
  <c r="E34" i="80"/>
  <c r="D34" i="80"/>
  <c r="B33" i="80"/>
  <c r="E24" i="80"/>
  <c r="D24" i="80"/>
  <c r="B18" i="80"/>
  <c r="E18" i="80"/>
  <c r="D18" i="80"/>
  <c r="C18" i="80"/>
  <c r="E9" i="80"/>
  <c r="D9" i="80"/>
  <c r="B75" i="79"/>
  <c r="E51" i="79"/>
  <c r="D51" i="79"/>
  <c r="C51" i="79"/>
  <c r="B51" i="79"/>
  <c r="E44" i="79"/>
  <c r="D44" i="79"/>
  <c r="E34" i="79"/>
  <c r="D34" i="79"/>
  <c r="B33" i="79"/>
  <c r="E24" i="79"/>
  <c r="E29" i="79" s="1"/>
  <c r="D24" i="79"/>
  <c r="D29" i="79" s="1"/>
  <c r="B18" i="79"/>
  <c r="B75" i="78"/>
  <c r="G13" i="77" l="1"/>
  <c r="G13" i="81" s="1"/>
  <c r="F13" i="81" s="1"/>
  <c r="F18" i="77"/>
  <c r="M34" i="60"/>
  <c r="F14" i="77"/>
  <c r="G14" i="77" s="1"/>
  <c r="G14" i="81" s="1"/>
  <c r="F14" i="81" s="1"/>
  <c r="G10" i="79"/>
  <c r="F38" i="77"/>
  <c r="G38" i="77" s="1"/>
  <c r="G38" i="81" s="1"/>
  <c r="F38" i="81" s="1"/>
  <c r="E50" i="79"/>
  <c r="E55" i="79" s="1"/>
  <c r="D23" i="80"/>
  <c r="D29" i="80" s="1"/>
  <c r="F11" i="77"/>
  <c r="G11" i="77" s="1"/>
  <c r="G11" i="81" s="1"/>
  <c r="F11" i="81" s="1"/>
  <c r="D50" i="79"/>
  <c r="D55" i="79" s="1"/>
  <c r="D50" i="80"/>
  <c r="D55" i="80" s="1"/>
  <c r="G20" i="81"/>
  <c r="G18" i="77"/>
  <c r="F23" i="79"/>
  <c r="G9" i="79"/>
  <c r="G23" i="79" s="1"/>
  <c r="G10" i="78"/>
  <c r="M228" i="60"/>
  <c r="F14" i="53" s="1"/>
  <c r="M225" i="21"/>
  <c r="C19" i="53" s="1"/>
  <c r="G46" i="78"/>
  <c r="G44" i="78" s="1"/>
  <c r="F44" i="78"/>
  <c r="F15" i="77"/>
  <c r="M265" i="60"/>
  <c r="F15" i="53" s="1"/>
  <c r="F12" i="77"/>
  <c r="G12" i="77" s="1"/>
  <c r="F45" i="81"/>
  <c r="D50" i="81"/>
  <c r="D55" i="81" s="1"/>
  <c r="G46" i="77"/>
  <c r="F44" i="77"/>
  <c r="M210" i="21"/>
  <c r="F39" i="77"/>
  <c r="G39" i="77" s="1"/>
  <c r="G39" i="81" s="1"/>
  <c r="F37" i="77"/>
  <c r="G37" i="77" s="1"/>
  <c r="E23" i="81"/>
  <c r="E29" i="81" s="1"/>
  <c r="E50" i="81"/>
  <c r="E55" i="81" s="1"/>
  <c r="D23" i="81"/>
  <c r="D29" i="81" s="1"/>
  <c r="E50" i="80"/>
  <c r="E55" i="80" s="1"/>
  <c r="E23" i="80"/>
  <c r="E29" i="80" s="1"/>
  <c r="F37" i="78"/>
  <c r="F20" i="81" l="1"/>
  <c r="F18" i="81" s="1"/>
  <c r="G18" i="81"/>
  <c r="F39" i="81"/>
  <c r="C16" i="53" s="1"/>
  <c r="R24" i="72" s="1"/>
  <c r="R31" i="72" s="1"/>
  <c r="G15" i="77"/>
  <c r="F9" i="77"/>
  <c r="F23" i="77" s="1"/>
  <c r="F29" i="77" s="1"/>
  <c r="G10" i="81"/>
  <c r="F10" i="81" s="1"/>
  <c r="C18" i="53"/>
  <c r="F17" i="53" s="1"/>
  <c r="C35" i="53" s="1"/>
  <c r="G44" i="77"/>
  <c r="G46" i="81"/>
  <c r="G44" i="81" s="1"/>
  <c r="M64" i="21"/>
  <c r="C14" i="53" s="1"/>
  <c r="G37" i="78"/>
  <c r="G15" i="81" l="1"/>
  <c r="F15" i="81" s="1"/>
  <c r="G9" i="77"/>
  <c r="G23" i="77" s="1"/>
  <c r="G29" i="77" s="1"/>
  <c r="F46" i="81"/>
  <c r="F44" i="81" s="1"/>
  <c r="G37" i="81"/>
  <c r="F37" i="81" l="1"/>
  <c r="E9" i="77"/>
  <c r="C15" i="77"/>
  <c r="C15" i="81" s="1"/>
  <c r="D18" i="77"/>
  <c r="E18" i="77"/>
  <c r="D24" i="77"/>
  <c r="E24" i="77"/>
  <c r="C26" i="77"/>
  <c r="C26" i="81" s="1"/>
  <c r="B26" i="81" s="1"/>
  <c r="C27" i="77"/>
  <c r="C28" i="77"/>
  <c r="C28" i="81" s="1"/>
  <c r="B28" i="81" s="1"/>
  <c r="B33" i="77"/>
  <c r="E34" i="77"/>
  <c r="E44" i="77"/>
  <c r="C47" i="77"/>
  <c r="C47" i="81" s="1"/>
  <c r="C48" i="77"/>
  <c r="C48" i="81" s="1"/>
  <c r="B48" i="81" s="1"/>
  <c r="E51" i="77"/>
  <c r="C53" i="77"/>
  <c r="C53" i="81" s="1"/>
  <c r="C54" i="77"/>
  <c r="C54" i="81" s="1"/>
  <c r="B54" i="81" s="1"/>
  <c r="E50" i="77" l="1"/>
  <c r="E23" i="77"/>
  <c r="E29" i="77" s="1"/>
  <c r="E55" i="77"/>
  <c r="B47" i="81"/>
  <c r="B15" i="81"/>
  <c r="B53" i="81"/>
  <c r="D9" i="77"/>
  <c r="D23" i="77" s="1"/>
  <c r="D29" i="77" s="1"/>
  <c r="D34" i="77"/>
  <c r="B24" i="77"/>
  <c r="D51" i="77"/>
  <c r="D44" i="77"/>
  <c r="C45" i="77"/>
  <c r="C24" i="77" l="1"/>
  <c r="C25" i="81"/>
  <c r="B25" i="81" s="1"/>
  <c r="C45" i="81"/>
  <c r="D50" i="77"/>
  <c r="D55" i="77" s="1"/>
  <c r="B45" i="81" l="1"/>
  <c r="H18" i="75"/>
  <c r="G18" i="75"/>
  <c r="F18" i="75"/>
  <c r="E18" i="75"/>
  <c r="D18" i="75"/>
  <c r="E10" i="75"/>
  <c r="E17" i="75" s="1"/>
  <c r="D10" i="75"/>
  <c r="D17" i="75" s="1"/>
  <c r="H10" i="75"/>
  <c r="H17" i="75" s="1"/>
  <c r="G10" i="75"/>
  <c r="G17" i="75" s="1"/>
  <c r="F10" i="75"/>
  <c r="F17" i="75" s="1"/>
  <c r="D10" i="74"/>
  <c r="D24" i="74" s="1"/>
  <c r="C10" i="74"/>
  <c r="C24" i="74" s="1"/>
  <c r="D225" i="21" l="1"/>
  <c r="B46" i="77" s="1"/>
  <c r="J326" i="21"/>
  <c r="J337" i="21" s="1"/>
  <c r="H326" i="21"/>
  <c r="H337" i="21" s="1"/>
  <c r="F326" i="21"/>
  <c r="F337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21" i="21"/>
  <c r="D52" i="21"/>
  <c r="D64" i="21" s="1"/>
  <c r="L13" i="21"/>
  <c r="L14" i="21"/>
  <c r="L16" i="21"/>
  <c r="L227" i="21"/>
  <c r="L228" i="21"/>
  <c r="L229" i="21"/>
  <c r="L230" i="21"/>
  <c r="J231" i="21"/>
  <c r="H231" i="21"/>
  <c r="F231" i="21"/>
  <c r="L168" i="21"/>
  <c r="F309" i="60"/>
  <c r="J309" i="60"/>
  <c r="H309" i="60"/>
  <c r="D320" i="60"/>
  <c r="D332" i="60" s="1"/>
  <c r="J294" i="21"/>
  <c r="H294" i="21"/>
  <c r="F294" i="21"/>
  <c r="D294" i="21"/>
  <c r="K193" i="60"/>
  <c r="J193" i="60"/>
  <c r="I193" i="60"/>
  <c r="H193" i="60"/>
  <c r="G193" i="60"/>
  <c r="F193" i="60"/>
  <c r="K48" i="60"/>
  <c r="K334" i="60" s="1"/>
  <c r="K335" i="60" s="1"/>
  <c r="J48" i="60"/>
  <c r="I48" i="60"/>
  <c r="H48" i="60"/>
  <c r="G48" i="60"/>
  <c r="F48" i="60"/>
  <c r="K85" i="60"/>
  <c r="J85" i="60"/>
  <c r="I85" i="60"/>
  <c r="H85" i="60"/>
  <c r="G85" i="60"/>
  <c r="F20" i="78" s="1"/>
  <c r="F18" i="78" s="1"/>
  <c r="F85" i="60"/>
  <c r="J224" i="60"/>
  <c r="J222" i="60" s="1"/>
  <c r="H224" i="60"/>
  <c r="F224" i="60"/>
  <c r="F222" i="60" s="1"/>
  <c r="D224" i="60"/>
  <c r="D222" i="60" s="1"/>
  <c r="L210" i="60"/>
  <c r="J225" i="21"/>
  <c r="B46" i="80" s="1"/>
  <c r="H225" i="21"/>
  <c r="B46" i="79" s="1"/>
  <c r="F225" i="21"/>
  <c r="B46" i="78" s="1"/>
  <c r="D79" i="21"/>
  <c r="L79" i="21" s="1"/>
  <c r="D157" i="60"/>
  <c r="L157" i="60" s="1"/>
  <c r="F21" i="21"/>
  <c r="L5" i="21"/>
  <c r="L40" i="21"/>
  <c r="L41" i="21"/>
  <c r="L42" i="21"/>
  <c r="L44" i="21"/>
  <c r="L45" i="21"/>
  <c r="L46" i="21"/>
  <c r="L47" i="21"/>
  <c r="L48" i="21"/>
  <c r="J212" i="60"/>
  <c r="F212" i="60"/>
  <c r="D212" i="60"/>
  <c r="J202" i="60"/>
  <c r="H202" i="60"/>
  <c r="F202" i="60"/>
  <c r="D202" i="60"/>
  <c r="D124" i="60"/>
  <c r="L124" i="60" s="1"/>
  <c r="L336" i="21"/>
  <c r="L335" i="21"/>
  <c r="L333" i="21"/>
  <c r="L332" i="21"/>
  <c r="L331" i="21"/>
  <c r="L330" i="21"/>
  <c r="L329" i="21"/>
  <c r="L328" i="21"/>
  <c r="L327" i="21"/>
  <c r="L324" i="21"/>
  <c r="L323" i="21"/>
  <c r="L322" i="21"/>
  <c r="L321" i="21"/>
  <c r="L320" i="21"/>
  <c r="L318" i="21"/>
  <c r="L317" i="21"/>
  <c r="L315" i="21"/>
  <c r="L314" i="21"/>
  <c r="L313" i="21"/>
  <c r="L312" i="21"/>
  <c r="L311" i="21"/>
  <c r="L310" i="21"/>
  <c r="L309" i="21"/>
  <c r="L308" i="21"/>
  <c r="L307" i="21"/>
  <c r="L306" i="21"/>
  <c r="L305" i="21"/>
  <c r="L304" i="21"/>
  <c r="L302" i="21"/>
  <c r="L301" i="21"/>
  <c r="L300" i="21"/>
  <c r="L299" i="21"/>
  <c r="L298" i="21"/>
  <c r="L328" i="60"/>
  <c r="L316" i="60"/>
  <c r="L303" i="21"/>
  <c r="L316" i="21"/>
  <c r="L245" i="21"/>
  <c r="L325" i="21"/>
  <c r="L334" i="21"/>
  <c r="B29" i="53"/>
  <c r="L327" i="60"/>
  <c r="E29" i="53" s="1"/>
  <c r="L238" i="60"/>
  <c r="E20" i="53" s="1"/>
  <c r="P13" i="72" s="1"/>
  <c r="Q13" i="72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176" i="60" s="1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3" i="21"/>
  <c r="L292" i="21"/>
  <c r="L291" i="21"/>
  <c r="L290" i="21"/>
  <c r="L289" i="21"/>
  <c r="L288" i="21"/>
  <c r="L287" i="21"/>
  <c r="L286" i="21"/>
  <c r="L285" i="21"/>
  <c r="L284" i="21"/>
  <c r="L282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8" i="21"/>
  <c r="L267" i="21"/>
  <c r="L266" i="21"/>
  <c r="L265" i="21"/>
  <c r="L264" i="21"/>
  <c r="L263" i="21"/>
  <c r="L262" i="21"/>
  <c r="L261" i="21"/>
  <c r="L260" i="21"/>
  <c r="L259" i="21"/>
  <c r="L258" i="21"/>
  <c r="L257" i="21"/>
  <c r="L255" i="21"/>
  <c r="L254" i="21"/>
  <c r="L253" i="21"/>
  <c r="L252" i="21"/>
  <c r="L251" i="21"/>
  <c r="L250" i="21"/>
  <c r="L249" i="21"/>
  <c r="L248" i="21"/>
  <c r="L247" i="21"/>
  <c r="L246" i="21"/>
  <c r="L244" i="21"/>
  <c r="L243" i="21"/>
  <c r="L242" i="21"/>
  <c r="L241" i="21"/>
  <c r="L240" i="21"/>
  <c r="L239" i="21"/>
  <c r="L238" i="21"/>
  <c r="L237" i="21"/>
  <c r="L236" i="21"/>
  <c r="L235" i="21"/>
  <c r="L233" i="21"/>
  <c r="L224" i="21"/>
  <c r="L223" i="21"/>
  <c r="L222" i="21"/>
  <c r="L221" i="21"/>
  <c r="L220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9" i="21"/>
  <c r="L283" i="21"/>
  <c r="L234" i="21"/>
  <c r="L256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9" i="60"/>
  <c r="L200" i="60"/>
  <c r="L201" i="60"/>
  <c r="L203" i="60"/>
  <c r="L204" i="60"/>
  <c r="L205" i="60"/>
  <c r="L206" i="60"/>
  <c r="L207" i="60"/>
  <c r="L208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6" i="53" s="1"/>
  <c r="P15" i="72" s="1"/>
  <c r="Q15" i="72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D85" i="60"/>
  <c r="B20" i="77" s="1"/>
  <c r="L144" i="21"/>
  <c r="L146" i="21"/>
  <c r="L157" i="21"/>
  <c r="L100" i="60"/>
  <c r="L270" i="60"/>
  <c r="L292" i="60"/>
  <c r="E21" i="53" s="1"/>
  <c r="P14" i="72" s="1"/>
  <c r="Q14" i="72" s="1"/>
  <c r="L301" i="60"/>
  <c r="L308" i="60"/>
  <c r="L58" i="21"/>
  <c r="L55" i="21"/>
  <c r="D24" i="21"/>
  <c r="L20" i="21"/>
  <c r="I334" i="60" l="1"/>
  <c r="I335" i="60" s="1"/>
  <c r="K294" i="60"/>
  <c r="I294" i="60"/>
  <c r="L309" i="60"/>
  <c r="L320" i="60" s="1"/>
  <c r="L332" i="60" s="1"/>
  <c r="L222" i="60"/>
  <c r="L196" i="60"/>
  <c r="L9" i="60"/>
  <c r="C13" i="77"/>
  <c r="B44" i="78"/>
  <c r="C46" i="78"/>
  <c r="C44" i="78" s="1"/>
  <c r="B44" i="79"/>
  <c r="C46" i="79"/>
  <c r="C44" i="79" s="1"/>
  <c r="M193" i="60"/>
  <c r="F13" i="53" s="1"/>
  <c r="C20" i="77"/>
  <c r="B18" i="77"/>
  <c r="B44" i="80"/>
  <c r="C46" i="80"/>
  <c r="C44" i="80" s="1"/>
  <c r="D34" i="60"/>
  <c r="C14" i="77" s="1"/>
  <c r="L39" i="60"/>
  <c r="B44" i="77"/>
  <c r="C46" i="77"/>
  <c r="F12" i="78"/>
  <c r="G294" i="60"/>
  <c r="M48" i="60"/>
  <c r="B42" i="77"/>
  <c r="C42" i="77" s="1"/>
  <c r="C42" i="81" s="1"/>
  <c r="M209" i="21"/>
  <c r="C11" i="66"/>
  <c r="D265" i="60"/>
  <c r="L265" i="60" s="1"/>
  <c r="E15" i="53" s="1"/>
  <c r="P11" i="72" s="1"/>
  <c r="Q11" i="72" s="1"/>
  <c r="J21" i="21"/>
  <c r="L224" i="60"/>
  <c r="L63" i="21"/>
  <c r="D17" i="21"/>
  <c r="H228" i="60"/>
  <c r="L85" i="60"/>
  <c r="E19" i="53" s="1"/>
  <c r="D228" i="60"/>
  <c r="B10" i="77" s="1"/>
  <c r="L26" i="21"/>
  <c r="D11" i="66"/>
  <c r="H64" i="21"/>
  <c r="B37" i="79" s="1"/>
  <c r="C37" i="79" s="1"/>
  <c r="L39" i="21"/>
  <c r="B37" i="77"/>
  <c r="C37" i="77" s="1"/>
  <c r="L9" i="21"/>
  <c r="L152" i="60"/>
  <c r="D175" i="60"/>
  <c r="L30" i="21"/>
  <c r="L10" i="21"/>
  <c r="L27" i="21"/>
  <c r="F228" i="60"/>
  <c r="L202" i="60"/>
  <c r="L36" i="21"/>
  <c r="L4" i="21"/>
  <c r="L12" i="21"/>
  <c r="L15" i="21"/>
  <c r="L7" i="21"/>
  <c r="L294" i="21"/>
  <c r="B21" i="53" s="1"/>
  <c r="P27" i="72" s="1"/>
  <c r="Q27" i="72" s="1"/>
  <c r="L31" i="21"/>
  <c r="L231" i="21"/>
  <c r="B20" i="53" s="1"/>
  <c r="P26" i="72" s="1"/>
  <c r="Q26" i="72" s="1"/>
  <c r="F64" i="21"/>
  <c r="B37" i="78" s="1"/>
  <c r="C37" i="78" s="1"/>
  <c r="L49" i="21"/>
  <c r="L52" i="21"/>
  <c r="J64" i="21"/>
  <c r="B37" i="80" s="1"/>
  <c r="C37" i="80" s="1"/>
  <c r="D137" i="21"/>
  <c r="L213" i="21"/>
  <c r="L225" i="21" s="1"/>
  <c r="B19" i="53" s="1"/>
  <c r="P25" i="72" s="1"/>
  <c r="Q25" i="72" s="1"/>
  <c r="L212" i="60"/>
  <c r="J228" i="60"/>
  <c r="C10" i="80" s="1"/>
  <c r="D48" i="60" l="1"/>
  <c r="B12" i="77" s="1"/>
  <c r="C12" i="77" s="1"/>
  <c r="C12" i="81" s="1"/>
  <c r="B12" i="81" s="1"/>
  <c r="E18" i="53"/>
  <c r="P12" i="72"/>
  <c r="Q12" i="72" s="1"/>
  <c r="F294" i="60"/>
  <c r="C10" i="78"/>
  <c r="L34" i="60"/>
  <c r="L137" i="21"/>
  <c r="B15" i="53" s="1"/>
  <c r="P23" i="72" s="1"/>
  <c r="C23" i="72" s="1"/>
  <c r="O23" i="72" s="1"/>
  <c r="Q23" i="72" s="1"/>
  <c r="B38" i="77"/>
  <c r="C38" i="77" s="1"/>
  <c r="C38" i="81" s="1"/>
  <c r="B38" i="81" s="1"/>
  <c r="M12" i="21"/>
  <c r="M26" i="21"/>
  <c r="M29" i="21"/>
  <c r="M11" i="21"/>
  <c r="F27" i="80"/>
  <c r="G27" i="80" s="1"/>
  <c r="B10" i="80"/>
  <c r="C9" i="80"/>
  <c r="C23" i="80" s="1"/>
  <c r="C10" i="77"/>
  <c r="C46" i="81"/>
  <c r="C44" i="77"/>
  <c r="M7" i="21"/>
  <c r="F36" i="80"/>
  <c r="G36" i="80" s="1"/>
  <c r="C13" i="81"/>
  <c r="B13" i="81" s="1"/>
  <c r="B13" i="77"/>
  <c r="H294" i="60"/>
  <c r="B10" i="79"/>
  <c r="C14" i="81"/>
  <c r="B14" i="81" s="1"/>
  <c r="B14" i="77"/>
  <c r="C20" i="81"/>
  <c r="C18" i="77"/>
  <c r="G12" i="78"/>
  <c r="F9" i="78"/>
  <c r="F23" i="78" s="1"/>
  <c r="F12" i="53"/>
  <c r="M294" i="60"/>
  <c r="C37" i="81"/>
  <c r="B37" i="81" s="1"/>
  <c r="L19" i="21"/>
  <c r="L209" i="21"/>
  <c r="B42" i="81"/>
  <c r="L29" i="21"/>
  <c r="B18" i="53"/>
  <c r="E17" i="53" s="1"/>
  <c r="B35" i="53" s="1"/>
  <c r="L64" i="21"/>
  <c r="B14" i="53" s="1"/>
  <c r="P22" i="72" s="1"/>
  <c r="O22" i="72" s="1"/>
  <c r="L8" i="21"/>
  <c r="L11" i="21"/>
  <c r="L175" i="60"/>
  <c r="D193" i="60"/>
  <c r="B11" i="77" s="1"/>
  <c r="C11" i="77" s="1"/>
  <c r="C11" i="81" s="1"/>
  <c r="B11" i="81" s="1"/>
  <c r="L28" i="21"/>
  <c r="J294" i="60"/>
  <c r="L228" i="60"/>
  <c r="L48" i="60"/>
  <c r="Q22" i="72" l="1"/>
  <c r="S22" i="72"/>
  <c r="B10" i="78"/>
  <c r="B9" i="78" s="1"/>
  <c r="B23" i="78" s="1"/>
  <c r="B29" i="78" s="1"/>
  <c r="C9" i="78"/>
  <c r="C23" i="78" s="1"/>
  <c r="C29" i="78" s="1"/>
  <c r="K342" i="21"/>
  <c r="C9" i="77"/>
  <c r="C23" i="77" s="1"/>
  <c r="C29" i="77" s="1"/>
  <c r="F35" i="80"/>
  <c r="B20" i="81"/>
  <c r="B18" i="81" s="1"/>
  <c r="C18" i="81"/>
  <c r="B9" i="79"/>
  <c r="C10" i="79"/>
  <c r="C10" i="81" s="1"/>
  <c r="B9" i="77"/>
  <c r="B23" i="77" s="1"/>
  <c r="B29" i="77" s="1"/>
  <c r="F36" i="77"/>
  <c r="M24" i="21"/>
  <c r="C13" i="53" s="1"/>
  <c r="B46" i="81"/>
  <c r="B44" i="81" s="1"/>
  <c r="C44" i="81"/>
  <c r="K337" i="60"/>
  <c r="M17" i="21"/>
  <c r="G339" i="21"/>
  <c r="G342" i="21" s="1"/>
  <c r="F36" i="78"/>
  <c r="G36" i="78" s="1"/>
  <c r="F35" i="79"/>
  <c r="G9" i="78"/>
  <c r="G23" i="78" s="1"/>
  <c r="G12" i="81"/>
  <c r="G9" i="81" s="1"/>
  <c r="F11" i="53"/>
  <c r="L193" i="60"/>
  <c r="E13" i="53" s="1"/>
  <c r="P9" i="72" s="1"/>
  <c r="Q9" i="72" s="1"/>
  <c r="D294" i="60"/>
  <c r="N294" i="60" s="1"/>
  <c r="D334" i="60"/>
  <c r="L18" i="21"/>
  <c r="D21" i="21"/>
  <c r="H17" i="21"/>
  <c r="H22" i="21" s="1"/>
  <c r="B35" i="79" s="1"/>
  <c r="J17" i="21"/>
  <c r="J22" i="21" s="1"/>
  <c r="B35" i="80" s="1"/>
  <c r="C35" i="80" s="1"/>
  <c r="E12" i="53"/>
  <c r="E14" i="53"/>
  <c r="P10" i="72" s="1"/>
  <c r="Q10" i="72" s="1"/>
  <c r="Q8" i="72" l="1"/>
  <c r="L334" i="60"/>
  <c r="L294" i="60"/>
  <c r="B10" i="81"/>
  <c r="B9" i="81" s="1"/>
  <c r="B23" i="81" s="1"/>
  <c r="C9" i="81"/>
  <c r="C23" i="81" s="1"/>
  <c r="G35" i="79"/>
  <c r="G34" i="79" s="1"/>
  <c r="G50" i="79" s="1"/>
  <c r="G55" i="79" s="1"/>
  <c r="F34" i="79"/>
  <c r="F50" i="79" s="1"/>
  <c r="F55" i="79" s="1"/>
  <c r="G320" i="60"/>
  <c r="G332" i="60" s="1"/>
  <c r="G334" i="60" s="1"/>
  <c r="F27" i="78"/>
  <c r="B23" i="79"/>
  <c r="C9" i="79"/>
  <c r="C23" i="79" s="1"/>
  <c r="G35" i="80"/>
  <c r="G34" i="80" s="1"/>
  <c r="G50" i="80" s="1"/>
  <c r="G55" i="80" s="1"/>
  <c r="F34" i="80"/>
  <c r="F50" i="80" s="1"/>
  <c r="F55" i="80" s="1"/>
  <c r="I342" i="21"/>
  <c r="G36" i="77"/>
  <c r="G34" i="77" s="1"/>
  <c r="G50" i="77" s="1"/>
  <c r="F34" i="77"/>
  <c r="F50" i="77" s="1"/>
  <c r="F35" i="78"/>
  <c r="G296" i="21"/>
  <c r="M296" i="21" s="1"/>
  <c r="M22" i="21"/>
  <c r="C12" i="53" s="1"/>
  <c r="G23" i="81"/>
  <c r="F12" i="81"/>
  <c r="F9" i="81" s="1"/>
  <c r="F23" i="81" s="1"/>
  <c r="F22" i="53"/>
  <c r="C35" i="79"/>
  <c r="D335" i="60"/>
  <c r="L6" i="21"/>
  <c r="L21" i="21"/>
  <c r="D22" i="21"/>
  <c r="B35" i="77" s="1"/>
  <c r="E11" i="53"/>
  <c r="F27" i="79" l="1"/>
  <c r="N334" i="60"/>
  <c r="M314" i="60"/>
  <c r="M320" i="60" s="1"/>
  <c r="C11" i="53"/>
  <c r="F52" i="77"/>
  <c r="M319" i="21"/>
  <c r="C26" i="53"/>
  <c r="G36" i="81"/>
  <c r="F36" i="81" s="1"/>
  <c r="F24" i="78"/>
  <c r="F29" i="78" s="1"/>
  <c r="G27" i="78"/>
  <c r="G35" i="78"/>
  <c r="F34" i="78"/>
  <c r="F50" i="78" s="1"/>
  <c r="F55" i="78" s="1"/>
  <c r="G335" i="60"/>
  <c r="G337" i="60"/>
  <c r="C35" i="77"/>
  <c r="B36" i="77"/>
  <c r="C36" i="77" s="1"/>
  <c r="F17" i="21"/>
  <c r="F22" i="21" s="1"/>
  <c r="B35" i="78" s="1"/>
  <c r="L3" i="21"/>
  <c r="L17" i="21" s="1"/>
  <c r="L22" i="21" s="1"/>
  <c r="B12" i="53" s="1"/>
  <c r="P20" i="72" s="1"/>
  <c r="H24" i="21"/>
  <c r="J24" i="21"/>
  <c r="B36" i="80" s="1"/>
  <c r="C36" i="80" s="1"/>
  <c r="E22" i="53"/>
  <c r="C20" i="72" l="1"/>
  <c r="B36" i="79"/>
  <c r="C36" i="79" s="1"/>
  <c r="C34" i="79" s="1"/>
  <c r="C50" i="79" s="1"/>
  <c r="C55" i="79" s="1"/>
  <c r="H296" i="21"/>
  <c r="G24" i="78"/>
  <c r="G29" i="78" s="1"/>
  <c r="M326" i="21"/>
  <c r="C22" i="53"/>
  <c r="F10" i="53"/>
  <c r="C34" i="53" s="1"/>
  <c r="F57" i="78"/>
  <c r="F30" i="53"/>
  <c r="F28" i="53"/>
  <c r="F51" i="77"/>
  <c r="F55" i="77" s="1"/>
  <c r="F57" i="77" s="1"/>
  <c r="G52" i="77"/>
  <c r="M335" i="60"/>
  <c r="I337" i="60"/>
  <c r="G35" i="81"/>
  <c r="G34" i="78"/>
  <c r="G50" i="78" s="1"/>
  <c r="G55" i="78" s="1"/>
  <c r="C30" i="53"/>
  <c r="C25" i="53"/>
  <c r="C24" i="53" s="1"/>
  <c r="F24" i="79"/>
  <c r="F29" i="79" s="1"/>
  <c r="F57" i="79" s="1"/>
  <c r="G27" i="79"/>
  <c r="G24" i="79" s="1"/>
  <c r="G29" i="79" s="1"/>
  <c r="C35" i="78"/>
  <c r="C34" i="80"/>
  <c r="C50" i="80" s="1"/>
  <c r="C55" i="80" s="1"/>
  <c r="B34" i="80"/>
  <c r="B50" i="80" s="1"/>
  <c r="B55" i="80" s="1"/>
  <c r="H339" i="21"/>
  <c r="J339" i="21"/>
  <c r="J296" i="21"/>
  <c r="O20" i="72" l="1"/>
  <c r="B34" i="79"/>
  <c r="B50" i="79" s="1"/>
  <c r="B55" i="79" s="1"/>
  <c r="F35" i="81"/>
  <c r="F34" i="81" s="1"/>
  <c r="F50" i="81" s="1"/>
  <c r="G34" i="81"/>
  <c r="G50" i="81" s="1"/>
  <c r="G27" i="81"/>
  <c r="F27" i="81" s="1"/>
  <c r="C31" i="53"/>
  <c r="G51" i="77"/>
  <c r="G55" i="77" s="1"/>
  <c r="G52" i="81"/>
  <c r="M332" i="60"/>
  <c r="M334" i="60" s="1"/>
  <c r="F25" i="53"/>
  <c r="F24" i="53" s="1"/>
  <c r="M337" i="21"/>
  <c r="C35" i="81"/>
  <c r="C27" i="80"/>
  <c r="J342" i="21"/>
  <c r="H342" i="21"/>
  <c r="F24" i="21"/>
  <c r="B36" i="78" s="1"/>
  <c r="L25" i="21"/>
  <c r="Q20" i="72" l="1"/>
  <c r="S20" i="72"/>
  <c r="J320" i="60"/>
  <c r="J332" i="60" s="1"/>
  <c r="J334" i="60" s="1"/>
  <c r="J335" i="60" s="1"/>
  <c r="M339" i="21"/>
  <c r="E342" i="21"/>
  <c r="E337" i="60"/>
  <c r="G51" i="81"/>
  <c r="F52" i="81"/>
  <c r="F23" i="53"/>
  <c r="C36" i="53" s="1"/>
  <c r="C37" i="53" s="1"/>
  <c r="F31" i="53"/>
  <c r="C36" i="78"/>
  <c r="C34" i="78" s="1"/>
  <c r="C50" i="78" s="1"/>
  <c r="C55" i="78" s="1"/>
  <c r="B34" i="78"/>
  <c r="B50" i="78" s="1"/>
  <c r="B55" i="78" s="1"/>
  <c r="B57" i="78" s="1"/>
  <c r="B27" i="80"/>
  <c r="C24" i="80"/>
  <c r="C29" i="80" s="1"/>
  <c r="H320" i="60"/>
  <c r="H332" i="60" s="1"/>
  <c r="H334" i="60" s="1"/>
  <c r="B27" i="79"/>
  <c r="B35" i="81"/>
  <c r="L24" i="21"/>
  <c r="F339" i="21"/>
  <c r="F296" i="21"/>
  <c r="J337" i="60" l="1"/>
  <c r="M340" i="21"/>
  <c r="M342" i="21"/>
  <c r="G55" i="81"/>
  <c r="F51" i="81"/>
  <c r="F55" i="81" s="1"/>
  <c r="M337" i="60"/>
  <c r="B13" i="53"/>
  <c r="P21" i="72" s="1"/>
  <c r="C36" i="81"/>
  <c r="B24" i="79"/>
  <c r="B29" i="79" s="1"/>
  <c r="B57" i="79" s="1"/>
  <c r="C27" i="79"/>
  <c r="F342" i="21"/>
  <c r="H335" i="60"/>
  <c r="H337" i="60"/>
  <c r="F320" i="60"/>
  <c r="D319" i="21"/>
  <c r="B52" i="77" s="1"/>
  <c r="E28" i="53"/>
  <c r="P17" i="72" s="1"/>
  <c r="Q17" i="72" l="1"/>
  <c r="P18" i="72"/>
  <c r="Q18" i="72" s="1"/>
  <c r="C21" i="72"/>
  <c r="F332" i="60"/>
  <c r="F334" i="60" s="1"/>
  <c r="F335" i="60" s="1"/>
  <c r="L335" i="60" s="1"/>
  <c r="N320" i="60"/>
  <c r="B36" i="81"/>
  <c r="C24" i="79"/>
  <c r="C29" i="79" s="1"/>
  <c r="C27" i="81"/>
  <c r="B75" i="77"/>
  <c r="B51" i="77"/>
  <c r="C52" i="77"/>
  <c r="E30" i="53"/>
  <c r="L319" i="21"/>
  <c r="D326" i="21"/>
  <c r="B26" i="53"/>
  <c r="P28" i="72" s="1"/>
  <c r="Q28" i="72" s="1"/>
  <c r="O21" i="72" l="1"/>
  <c r="F337" i="60"/>
  <c r="B30" i="53"/>
  <c r="B25" i="53"/>
  <c r="B24" i="53" s="1"/>
  <c r="C51" i="77"/>
  <c r="C52" i="81"/>
  <c r="B27" i="81"/>
  <c r="C24" i="81"/>
  <c r="E25" i="53"/>
  <c r="E24" i="53" s="1"/>
  <c r="D337" i="21"/>
  <c r="L337" i="21" s="1"/>
  <c r="L326" i="21"/>
  <c r="Q21" i="72" l="1"/>
  <c r="S21" i="72"/>
  <c r="B52" i="81"/>
  <c r="B75" i="81" s="1"/>
  <c r="C51" i="81"/>
  <c r="C29" i="81"/>
  <c r="B24" i="81"/>
  <c r="B29" i="81" s="1"/>
  <c r="B41" i="77"/>
  <c r="E31" i="53"/>
  <c r="C41" i="77" l="1"/>
  <c r="B40" i="77"/>
  <c r="B51" i="81"/>
  <c r="D207" i="21"/>
  <c r="L208" i="21"/>
  <c r="C41" i="81" l="1"/>
  <c r="B41" i="81" s="1"/>
  <c r="B40" i="81" s="1"/>
  <c r="C40" i="77"/>
  <c r="C40" i="81" s="1"/>
  <c r="D210" i="21"/>
  <c r="B39" i="77" s="1"/>
  <c r="C39" i="77" s="1"/>
  <c r="L207" i="21"/>
  <c r="E23" i="53"/>
  <c r="B36" i="53" s="1"/>
  <c r="B34" i="77" l="1"/>
  <c r="B50" i="77" s="1"/>
  <c r="B55" i="77" s="1"/>
  <c r="B57" i="77" s="1"/>
  <c r="D296" i="21"/>
  <c r="L210" i="21"/>
  <c r="L339" i="21" s="1"/>
  <c r="D339" i="21"/>
  <c r="L342" i="21" l="1"/>
  <c r="L337" i="60"/>
  <c r="D337" i="60"/>
  <c r="D342" i="21"/>
  <c r="C39" i="81"/>
  <c r="B39" i="81" s="1"/>
  <c r="B16" i="53" s="1"/>
  <c r="C34" i="77"/>
  <c r="C50" i="77" s="1"/>
  <c r="C55" i="77" s="1"/>
  <c r="L340" i="21"/>
  <c r="L296" i="21"/>
  <c r="B9" i="80"/>
  <c r="B23" i="80" s="1"/>
  <c r="B75" i="80"/>
  <c r="B24" i="80"/>
  <c r="B11" i="53" l="1"/>
  <c r="E10" i="53" s="1"/>
  <c r="B34" i="53" s="1"/>
  <c r="B37" i="53" s="1"/>
  <c r="P24" i="72"/>
  <c r="B34" i="81"/>
  <c r="B50" i="81" s="1"/>
  <c r="B55" i="81" s="1"/>
  <c r="B57" i="81" s="1"/>
  <c r="C34" i="81"/>
  <c r="B29" i="80"/>
  <c r="B57" i="80" s="1"/>
  <c r="B22" i="53" l="1"/>
  <c r="B31" i="53" s="1"/>
  <c r="P31" i="72"/>
  <c r="C50" i="81"/>
  <c r="O24" i="72" l="1"/>
  <c r="C31" i="72"/>
  <c r="C55" i="81"/>
  <c r="G28" i="81"/>
  <c r="F28" i="81" s="1"/>
  <c r="G26" i="81"/>
  <c r="F26" i="81" s="1"/>
  <c r="F26" i="80"/>
  <c r="F28" i="80"/>
  <c r="Q24" i="72" l="1"/>
  <c r="S24" i="72"/>
  <c r="O31" i="72"/>
  <c r="C34" i="72"/>
  <c r="C35" i="72" s="1"/>
  <c r="D35" i="72" s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  <c r="F24" i="80"/>
  <c r="G24" i="80" s="1"/>
  <c r="G29" i="80" s="1"/>
  <c r="G24" i="81"/>
  <c r="F24" i="81" s="1"/>
  <c r="F29" i="81" s="1"/>
  <c r="F57" i="81" s="1"/>
  <c r="Q31" i="72" l="1"/>
  <c r="S31" i="72"/>
  <c r="F29" i="80"/>
  <c r="F57" i="80" s="1"/>
  <c r="G29" i="8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D15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orvosi ügyelet 1.142.660,-
közterületfelügyelet 1.615.000,-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Gál Judit</author>
  </authors>
  <commentList>
    <comment ref="C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Gál Judit:</t>
        </r>
        <r>
          <rPr>
            <sz val="9"/>
            <color indexed="81"/>
            <rFont val="Tahoma"/>
            <family val="2"/>
            <charset val="238"/>
          </rPr>
          <t xml:space="preserve">
nyílászárók 450
riasztó 150
álmennyezet 650
fűtéskorszerűsítés 1000
bejárati ajtó csere
össz.: 2500</t>
        </r>
      </text>
    </comment>
  </commentList>
</comments>
</file>

<file path=xl/sharedStrings.xml><?xml version="1.0" encoding="utf-8"?>
<sst xmlns="http://schemas.openxmlformats.org/spreadsheetml/2006/main" count="2406" uniqueCount="1598">
  <si>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</si>
  <si>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</si>
  <si>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</si>
  <si>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</si>
  <si>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</si>
  <si>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</si>
  <si>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</si>
  <si>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</si>
  <si>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</si>
  <si>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</si>
  <si>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</si>
  <si>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</si>
  <si>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</si>
  <si>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</si>
  <si>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</si>
  <si>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</si>
  <si>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</si>
  <si>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</si>
  <si>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</si>
  <si>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</si>
  <si>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</si>
  <si>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</si>
  <si>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</si>
  <si>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</si>
  <si>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</si>
  <si>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</si>
  <si>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</si>
  <si>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</si>
  <si>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</si>
  <si>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</si>
  <si>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</si>
  <si>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</si>
  <si>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</si>
  <si>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</si>
  <si>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</si>
  <si>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</si>
  <si>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</si>
  <si>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</si>
  <si>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</si>
  <si>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</si>
  <si>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</si>
  <si>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</si>
  <si>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</si>
  <si>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</si>
  <si>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</si>
  <si>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</si>
  <si>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</si>
  <si>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</si>
  <si>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</si>
  <si>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</si>
  <si>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</si>
  <si>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</si>
  <si>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</si>
  <si>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</si>
  <si>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</si>
  <si>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</si>
  <si>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</si>
  <si>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</si>
  <si>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</si>
  <si>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</si>
  <si>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</si>
  <si>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</si>
  <si>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</si>
  <si>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</si>
  <si>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</si>
  <si>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</si>
  <si>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</si>
  <si>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</si>
  <si>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</si>
  <si>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</si>
  <si>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</si>
  <si>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</si>
  <si>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</si>
  <si>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</si>
  <si>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</si>
  <si>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</si>
  <si>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</si>
  <si>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</si>
  <si>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</si>
  <si>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</si>
  <si>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</si>
  <si>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</si>
  <si>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</si>
  <si>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</si>
  <si>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</si>
  <si>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</si>
  <si>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</si>
  <si>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</si>
  <si>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</si>
  <si>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</si>
  <si>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</si>
  <si>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</si>
  <si>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</si>
  <si>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</si>
  <si>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</si>
  <si>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</si>
  <si>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</si>
  <si>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</si>
  <si>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</si>
  <si>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</si>
  <si>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</si>
  <si>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</si>
  <si>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</si>
  <si>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</si>
  <si>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</si>
  <si>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</si>
  <si>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</si>
  <si>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</si>
  <si>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</si>
  <si>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</si>
  <si>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</si>
  <si>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</si>
  <si>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</si>
  <si>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</si>
  <si>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</si>
  <si>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</si>
  <si>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</si>
  <si>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</si>
  <si>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</si>
  <si>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</si>
  <si>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</si>
  <si>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</si>
  <si>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</si>
  <si>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</si>
  <si>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</si>
  <si>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</si>
  <si>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</si>
  <si>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</si>
  <si>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</si>
  <si>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</si>
  <si>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</si>
  <si>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</si>
  <si>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</si>
  <si>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</si>
  <si>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</si>
  <si>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</si>
  <si>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</si>
  <si>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</si>
  <si>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</si>
  <si>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</si>
  <si>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</si>
  <si>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</si>
  <si>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</si>
  <si>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</si>
  <si>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</si>
  <si>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</si>
  <si>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</si>
  <si>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</si>
  <si>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</si>
  <si>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</si>
  <si>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</si>
  <si>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</si>
  <si>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</si>
  <si>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</si>
  <si>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</si>
  <si>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</si>
  <si>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</si>
  <si>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</si>
  <si>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</si>
  <si>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</si>
  <si>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</si>
  <si>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</si>
  <si>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</si>
  <si>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</si>
  <si>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</si>
  <si>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</si>
  <si>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</si>
  <si>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</si>
  <si>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</si>
  <si>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</si>
  <si>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</si>
  <si>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</si>
  <si>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</si>
  <si>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</si>
  <si>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</si>
  <si>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</si>
  <si>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</si>
  <si>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</si>
  <si>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</si>
  <si>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</si>
  <si>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</si>
  <si>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</si>
  <si>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</si>
  <si>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</si>
  <si>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</si>
  <si>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</si>
  <si>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</si>
  <si>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</si>
  <si>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</si>
  <si>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</si>
  <si>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</si>
  <si>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</si>
  <si>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</si>
  <si>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</si>
  <si>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</si>
  <si>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</si>
  <si>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</si>
  <si>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</si>
  <si>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</si>
  <si>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</si>
  <si>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</si>
  <si>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</si>
  <si>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</si>
  <si>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</si>
  <si>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</si>
  <si>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</si>
  <si>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</si>
  <si>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</si>
  <si>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</si>
  <si>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</si>
  <si>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</si>
  <si>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</si>
  <si>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</si>
  <si>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</si>
  <si>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</si>
  <si>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</si>
  <si>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</si>
  <si>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</si>
  <si>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</si>
  <si>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</si>
  <si>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</si>
  <si>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</si>
  <si>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</si>
  <si>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</si>
  <si>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</si>
  <si>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</si>
  <si>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</si>
  <si>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</si>
  <si>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</si>
  <si>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</si>
  <si>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</si>
  <si>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</si>
  <si>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</si>
  <si>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</si>
  <si>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</si>
  <si>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</si>
  <si>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</si>
  <si>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</si>
  <si>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</si>
  <si>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</si>
  <si>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</si>
  <si>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</si>
  <si>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</si>
  <si>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</si>
  <si>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</si>
  <si>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</si>
  <si>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</si>
  <si>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</si>
  <si>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</si>
  <si>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</si>
  <si>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</si>
  <si>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</si>
  <si>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</si>
  <si>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</si>
  <si>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</si>
  <si>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</si>
  <si>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</si>
  <si>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</si>
  <si>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</si>
  <si>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</si>
  <si>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</si>
  <si>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</si>
  <si>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</si>
  <si>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</si>
  <si>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</si>
  <si>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</si>
  <si>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</si>
  <si>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</si>
  <si>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</si>
  <si>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</si>
  <si>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</si>
  <si>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</si>
  <si>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</si>
  <si>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</si>
  <si>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</si>
  <si>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</si>
  <si>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</si>
  <si>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</si>
  <si>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</si>
  <si>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</si>
  <si>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</si>
  <si>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</si>
  <si>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</si>
  <si>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</si>
  <si>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</si>
  <si>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</si>
  <si>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</si>
  <si>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</si>
  <si>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</si>
  <si>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</si>
  <si>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</si>
  <si>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</si>
  <si>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</si>
  <si>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</si>
  <si>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</si>
  <si>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</si>
  <si>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</si>
  <si>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</si>
  <si>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</si>
  <si>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</si>
  <si>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</si>
  <si>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</si>
  <si>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</si>
  <si>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</si>
  <si>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</si>
  <si>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</si>
  <si>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</si>
  <si>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</si>
  <si>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</si>
  <si>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</si>
  <si>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</si>
  <si>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</si>
  <si>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</si>
  <si>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</si>
  <si>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</si>
  <si>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</si>
  <si>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</si>
  <si>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</si>
  <si>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</si>
  <si>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</si>
  <si>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</si>
  <si>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</si>
  <si>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</si>
  <si>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</si>
  <si>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</si>
  <si>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</si>
  <si>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</si>
  <si>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</si>
  <si>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</si>
  <si>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</si>
  <si>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</si>
  <si>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</si>
  <si>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</si>
  <si>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</si>
  <si>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</si>
  <si>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</si>
  <si>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</si>
  <si>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</si>
  <si>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</si>
  <si>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</si>
  <si>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</si>
  <si>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</si>
  <si>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</si>
  <si>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</si>
  <si>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</si>
  <si>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</si>
  <si>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</si>
  <si>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</si>
  <si>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</si>
  <si>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</si>
  <si>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</si>
  <si>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</si>
  <si>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</si>
  <si>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</si>
  <si>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</si>
  <si>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</si>
  <si>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</si>
  <si>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</si>
  <si>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</si>
  <si>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</si>
  <si>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</si>
  <si>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</si>
  <si>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</si>
  <si>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</si>
  <si>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</si>
  <si>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</si>
  <si>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</si>
  <si>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</si>
  <si>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</si>
  <si>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</si>
  <si>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</si>
  <si>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</si>
  <si>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</si>
  <si>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</si>
  <si>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</si>
  <si>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</si>
  <si>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</si>
  <si>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</si>
  <si>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</si>
  <si>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</si>
  <si>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</si>
  <si>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</si>
  <si>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</si>
  <si>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</si>
  <si>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</si>
  <si>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</si>
  <si>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</si>
  <si>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</si>
  <si>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</si>
  <si>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</si>
  <si>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</si>
  <si>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</si>
  <si>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</si>
  <si>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</si>
  <si>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</si>
  <si>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</si>
  <si>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</si>
  <si>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</si>
  <si>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</si>
  <si>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</si>
  <si>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</si>
  <si>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</si>
  <si>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</si>
  <si>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</si>
  <si>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</si>
  <si>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</si>
  <si>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</si>
  <si>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</si>
  <si>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</si>
  <si>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</si>
  <si>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</si>
  <si>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</si>
  <si>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</si>
  <si>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</si>
  <si>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</si>
  <si>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</si>
  <si>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</si>
  <si>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</si>
  <si>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</si>
  <si>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</si>
  <si>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</si>
  <si>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</si>
  <si>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</si>
  <si>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</si>
  <si>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</si>
  <si>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</si>
  <si>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</si>
  <si>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</si>
  <si>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</si>
  <si>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</si>
  <si>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</si>
  <si>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</si>
  <si>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</si>
  <si>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</si>
  <si>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</si>
  <si>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</si>
  <si>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</si>
  <si>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</si>
  <si>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</si>
  <si>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</si>
  <si>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</si>
  <si>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</si>
  <si>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</si>
  <si>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</si>
  <si>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</si>
  <si>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</si>
  <si>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</si>
  <si>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</si>
  <si>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</si>
  <si>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</si>
  <si>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</si>
  <si>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</si>
  <si>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</si>
  <si>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</si>
  <si>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</si>
  <si>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</si>
  <si>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</si>
  <si>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</si>
  <si>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</si>
  <si>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</si>
  <si>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</si>
  <si>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</si>
  <si>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</si>
  <si>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</si>
  <si>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</si>
  <si>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</si>
  <si>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</si>
  <si>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</si>
  <si>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</si>
  <si>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</si>
  <si>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</si>
  <si>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</si>
  <si>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</si>
  <si>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</si>
  <si>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</si>
  <si>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</si>
  <si>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</si>
  <si>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</si>
  <si>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</si>
  <si>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</si>
  <si>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</si>
  <si>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</si>
  <si>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</si>
  <si>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</si>
  <si>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</si>
  <si>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</si>
  <si>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</si>
  <si>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</si>
  <si>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</si>
  <si>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</si>
  <si>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</si>
  <si>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</si>
  <si>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</si>
  <si>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</si>
  <si>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</si>
  <si>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</si>
  <si>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</si>
  <si>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</si>
  <si>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</si>
  <si>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</si>
  <si>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</si>
  <si>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</si>
  <si>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</si>
  <si>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</si>
  <si>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</si>
  <si>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</si>
  <si>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</si>
  <si>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</si>
  <si>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</si>
  <si>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</si>
  <si>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</si>
  <si>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</si>
  <si>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</si>
  <si>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</si>
  <si>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</si>
  <si>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</si>
  <si>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</si>
  <si>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</si>
  <si>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</si>
  <si>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</si>
  <si>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</si>
  <si>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</si>
  <si>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</si>
  <si>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</si>
  <si>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</si>
  <si>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</si>
  <si>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</si>
  <si>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</si>
  <si>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</si>
  <si>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</si>
  <si>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</si>
  <si>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</si>
  <si>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</si>
  <si>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</si>
  <si>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</si>
  <si>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</si>
  <si>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</si>
  <si>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</si>
  <si>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</si>
  <si>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</si>
  <si>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</si>
  <si>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</si>
  <si>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</si>
  <si>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</si>
  <si>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</si>
  <si>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</si>
  <si>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</si>
  <si>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</si>
  <si>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</si>
  <si>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</si>
  <si>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</si>
  <si>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</si>
  <si>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</si>
  <si>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</si>
  <si>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</si>
  <si>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</si>
  <si>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</si>
  <si>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</si>
  <si>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</si>
  <si>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</si>
  <si>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</si>
  <si>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</si>
  <si>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</si>
  <si>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</si>
  <si>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</si>
  <si>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</si>
  <si>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</si>
  <si>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</si>
  <si>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</si>
  <si>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</si>
  <si>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</si>
  <si>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</si>
  <si>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</si>
  <si>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</si>
  <si>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</si>
  <si>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</si>
  <si>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</si>
  <si>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</si>
  <si>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</si>
  <si>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</si>
  <si>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</si>
  <si>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</si>
  <si>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</si>
  <si>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</si>
  <si>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</si>
  <si>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</si>
  <si>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</si>
  <si>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</si>
  <si>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</si>
  <si>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</si>
  <si>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</si>
  <si>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</si>
  <si>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</si>
  <si>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</si>
  <si>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</si>
  <si>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</si>
  <si>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</si>
  <si>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</si>
  <si>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</si>
  <si>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</si>
  <si>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</si>
  <si>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</si>
  <si>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</si>
  <si>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</si>
  <si>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</si>
  <si>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</si>
  <si>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</si>
  <si>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</si>
  <si>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</si>
  <si>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</si>
  <si>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</si>
  <si>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</si>
  <si>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</si>
  <si>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</si>
  <si>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</si>
  <si>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</si>
  <si>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</si>
  <si>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</si>
  <si>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</si>
  <si>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</si>
  <si>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</si>
  <si>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</si>
  <si>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</si>
  <si>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</si>
  <si>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</si>
  <si>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</si>
  <si>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</si>
  <si>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</si>
  <si>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</si>
  <si>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</si>
  <si>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</si>
  <si>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</si>
  <si>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</si>
  <si>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</si>
  <si>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</si>
  <si>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</si>
  <si>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</si>
  <si>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</si>
  <si>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</si>
  <si>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</si>
  <si>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</si>
  <si>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</si>
  <si>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</si>
  <si>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</si>
  <si>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</si>
  <si>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</si>
  <si>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</si>
  <si>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</si>
  <si>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</si>
  <si>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</si>
  <si>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</si>
  <si>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</si>
  <si>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</si>
  <si>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</si>
  <si>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</si>
  <si>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</si>
  <si>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</si>
  <si>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</si>
  <si>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</si>
  <si>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</si>
  <si>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</si>
  <si>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</si>
  <si>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</si>
  <si>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</si>
  <si>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</si>
  <si>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</si>
  <si>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</si>
  <si>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</si>
  <si>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</si>
  <si>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</si>
  <si>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</si>
  <si>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</si>
  <si>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</si>
  <si>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</si>
  <si>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</si>
  <si>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</si>
  <si>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</si>
  <si>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</si>
  <si>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</si>
  <si>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</si>
  <si>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</si>
  <si>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</si>
  <si>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</si>
  <si>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</si>
  <si>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</si>
  <si>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</si>
  <si>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</si>
  <si>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</si>
  <si>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</si>
  <si>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</si>
  <si>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</si>
  <si>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</si>
  <si>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</si>
  <si>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</si>
  <si>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</si>
  <si>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</si>
  <si>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</si>
  <si>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</si>
  <si>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</si>
  <si>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</si>
  <si>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</si>
  <si>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</si>
  <si>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</si>
  <si>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</si>
  <si>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</si>
  <si>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</si>
  <si>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</si>
  <si>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</si>
  <si>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</si>
  <si>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</si>
  <si>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</si>
  <si>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</si>
  <si>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</si>
  <si>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</si>
  <si>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</si>
  <si>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</si>
  <si>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</si>
  <si>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</si>
  <si>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</si>
  <si>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</si>
  <si>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</si>
  <si>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</si>
  <si>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</si>
  <si>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</si>
  <si>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</si>
  <si>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</si>
  <si>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</si>
  <si>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</si>
  <si>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</si>
  <si>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</si>
  <si>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</si>
  <si>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</si>
  <si>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</si>
  <si>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</si>
  <si>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</si>
  <si>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</si>
  <si>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</si>
  <si>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</si>
  <si>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</si>
  <si>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</si>
  <si>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</si>
  <si>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</si>
  <si>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</si>
  <si>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</si>
  <si>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</si>
  <si>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</si>
  <si>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</si>
  <si>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</si>
  <si>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</si>
  <si>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</si>
  <si>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</si>
  <si>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</si>
  <si>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</si>
  <si>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</si>
  <si>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</si>
  <si>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</si>
  <si>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</si>
  <si>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</si>
  <si>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</si>
  <si>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</si>
  <si>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</si>
  <si>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</si>
  <si>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</si>
  <si>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</si>
  <si>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</si>
  <si>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</si>
  <si>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</si>
  <si>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</si>
  <si>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</si>
  <si>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</si>
  <si>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</si>
  <si>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</si>
  <si>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</si>
  <si>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</si>
  <si>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</si>
  <si>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</si>
  <si>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</si>
  <si>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</si>
  <si>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</si>
  <si>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</si>
  <si>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</si>
  <si>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</si>
  <si>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</si>
  <si>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</si>
  <si>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</si>
  <si>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</si>
  <si>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</si>
  <si>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</si>
  <si>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</si>
  <si>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</si>
  <si>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</si>
  <si>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</si>
  <si>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</si>
  <si>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</si>
  <si>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</si>
  <si>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</si>
  <si>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</si>
  <si>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</si>
  <si>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</si>
  <si>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</si>
  <si>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</si>
  <si>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</si>
  <si>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</si>
  <si>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</si>
  <si>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</si>
  <si>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</si>
  <si>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</si>
  <si>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</si>
  <si>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</si>
  <si>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</si>
  <si>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</si>
  <si>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</si>
  <si>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</si>
  <si>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</si>
  <si>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</si>
  <si>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</si>
  <si>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</si>
  <si>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</si>
  <si>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</si>
  <si>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</si>
  <si>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</si>
  <si>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</si>
  <si>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</si>
  <si>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</si>
  <si>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</si>
  <si>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</si>
  <si>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</si>
  <si>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</si>
  <si>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</si>
  <si>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</si>
  <si>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</si>
  <si>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</si>
  <si>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</si>
  <si>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</si>
  <si>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</si>
  <si>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</si>
  <si>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</si>
  <si>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</si>
  <si>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</si>
  <si>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</si>
  <si>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</si>
  <si>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</si>
  <si>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</si>
  <si>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</si>
  <si>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</si>
  <si>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</si>
  <si>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</si>
  <si>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</si>
  <si>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</si>
  <si>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</si>
  <si>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</si>
  <si>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</si>
  <si>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</si>
  <si>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</si>
  <si>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</si>
  <si>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</si>
  <si>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</si>
  <si>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</si>
  <si>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</si>
  <si>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</si>
  <si>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</si>
  <si>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</si>
  <si>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</si>
  <si>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</si>
  <si>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</si>
  <si>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</si>
  <si>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</si>
  <si>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</si>
  <si>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</si>
  <si>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</si>
  <si>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</si>
  <si>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</si>
  <si>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</si>
  <si>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</si>
  <si>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</si>
  <si>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</si>
  <si>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</si>
  <si>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</si>
  <si>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</si>
  <si>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</si>
  <si>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</si>
  <si>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</si>
  <si>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</si>
  <si>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</si>
  <si>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</si>
  <si>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</si>
  <si>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</si>
  <si>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</si>
  <si>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</si>
  <si>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</si>
  <si>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</si>
  <si>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</si>
  <si>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</si>
  <si>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</si>
  <si>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</si>
  <si>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</si>
  <si>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</si>
  <si>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</si>
  <si>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</si>
  <si>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</si>
  <si>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</si>
  <si>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</si>
  <si>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</si>
  <si>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</si>
  <si>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</si>
  <si>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</si>
  <si>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</si>
  <si>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</si>
  <si>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</si>
  <si>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</si>
  <si>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</si>
  <si>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</si>
  <si>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</si>
  <si>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</si>
  <si>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</si>
  <si>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</si>
  <si>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</si>
  <si>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</si>
  <si>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</si>
  <si>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</si>
  <si>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</si>
  <si>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</si>
  <si>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</si>
  <si>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</si>
  <si>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</si>
  <si>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</si>
  <si>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</si>
  <si>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</si>
  <si>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</si>
  <si>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</si>
  <si>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</si>
  <si>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</si>
  <si>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</si>
  <si>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</si>
  <si>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</si>
  <si>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</si>
  <si>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</si>
  <si>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</si>
  <si>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</si>
  <si>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</si>
  <si>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</si>
  <si>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</si>
  <si>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</si>
  <si>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</si>
  <si>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</si>
  <si>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</si>
  <si>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</si>
  <si>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</si>
  <si>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</si>
  <si>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</si>
  <si>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</si>
  <si>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</si>
  <si>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</si>
  <si>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</si>
  <si>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</si>
  <si>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</si>
  <si>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</si>
  <si>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</si>
  <si>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</si>
  <si>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</si>
  <si>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</si>
  <si>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</si>
  <si>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</si>
  <si>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</si>
  <si>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</si>
  <si>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</si>
  <si>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</si>
  <si>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</si>
  <si>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</si>
  <si>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</si>
  <si>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</si>
  <si>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</si>
  <si>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</si>
  <si>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</si>
  <si>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</si>
  <si>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</si>
  <si>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</si>
  <si>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</si>
  <si>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</si>
  <si>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</si>
  <si>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</si>
  <si>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</si>
  <si>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</si>
  <si>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</si>
  <si>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</si>
  <si>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</si>
  <si>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</si>
  <si>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</si>
  <si>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</si>
  <si>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</si>
  <si>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</si>
  <si>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</si>
  <si>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</si>
  <si>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</si>
  <si>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</si>
  <si>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</si>
  <si>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</si>
  <si>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</si>
  <si>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</si>
  <si>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</si>
  <si>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</si>
  <si>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</si>
  <si>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</si>
  <si>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</si>
  <si>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</si>
  <si>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</si>
  <si>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</si>
  <si>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</si>
  <si>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</si>
  <si>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</si>
  <si>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</si>
  <si>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</si>
  <si>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</si>
  <si>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</si>
  <si>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</si>
  <si>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</si>
  <si>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</si>
  <si>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</si>
  <si>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</si>
  <si>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</si>
  <si>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</si>
  <si>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</si>
  <si>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</si>
  <si>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</si>
  <si>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</si>
  <si>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</si>
  <si>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</si>
  <si>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</si>
  <si>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</si>
  <si>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</si>
  <si>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</si>
  <si>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</si>
  <si>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</si>
  <si>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</si>
  <si>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</si>
  <si>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</si>
  <si>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</si>
  <si>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</si>
  <si>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</si>
  <si>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</si>
  <si>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</si>
  <si>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</si>
  <si>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</si>
  <si>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</si>
  <si>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</si>
  <si>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</si>
  <si>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</si>
  <si>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</si>
  <si>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</si>
  <si>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</si>
  <si>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</si>
  <si>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</si>
  <si>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</si>
  <si>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</si>
  <si>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</si>
  <si>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</si>
  <si>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</si>
  <si>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</si>
  <si>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</si>
  <si>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</si>
  <si>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</si>
  <si>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</si>
  <si>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</si>
  <si>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</si>
  <si>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</si>
  <si>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</si>
  <si>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</si>
  <si>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</si>
  <si>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</si>
  <si>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</si>
  <si>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</si>
  <si>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</si>
  <si>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</si>
  <si>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</si>
  <si>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</si>
  <si>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</si>
  <si>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</si>
  <si>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</si>
  <si>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</si>
  <si>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</si>
  <si>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</si>
  <si>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</si>
  <si>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</si>
  <si>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</si>
  <si>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</si>
  <si>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</si>
  <si>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</si>
  <si>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</si>
  <si>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</si>
  <si>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</si>
  <si>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</si>
  <si>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</si>
  <si>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</si>
  <si>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</si>
  <si>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</si>
  <si>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</si>
  <si>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</si>
  <si>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</si>
  <si>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</si>
  <si>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</si>
  <si>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</si>
  <si>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</si>
  <si>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</si>
  <si>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</si>
  <si>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</si>
  <si>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</si>
  <si>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</si>
  <si>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</si>
  <si>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</si>
  <si>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</si>
  <si>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</si>
  <si>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</si>
  <si>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</si>
  <si>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</si>
  <si>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</si>
  <si>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</si>
  <si>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</si>
  <si>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</si>
  <si>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</si>
  <si>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</si>
  <si>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</si>
  <si>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</si>
  <si>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</si>
  <si>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</si>
  <si>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</si>
  <si>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</si>
  <si>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</si>
  <si>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</si>
  <si>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</si>
  <si>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</si>
  <si>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</si>
  <si>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</si>
  <si>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</si>
  <si>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</si>
  <si>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</si>
  <si>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</si>
  <si>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</si>
  <si>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</si>
  <si>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</si>
  <si>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</si>
  <si>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</si>
  <si>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</si>
  <si>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</si>
  <si>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</si>
  <si>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</si>
  <si>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</si>
  <si>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</si>
  <si>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</si>
  <si>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</si>
  <si>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</si>
  <si>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</si>
  <si>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</si>
  <si>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</si>
  <si>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</si>
  <si>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</si>
  <si>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</si>
  <si>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</si>
  <si>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</si>
  <si>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</si>
  <si>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</si>
  <si>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</si>
  <si>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</si>
  <si>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</si>
  <si>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</si>
  <si>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</si>
  <si>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</si>
  <si>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</si>
  <si>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</si>
  <si>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</si>
  <si>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</si>
  <si>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</si>
  <si>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</si>
  <si>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</si>
  <si>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</si>
  <si>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</si>
  <si>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</si>
  <si>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</si>
  <si>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</si>
  <si>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</si>
  <si>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</si>
  <si>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</si>
  <si>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</si>
  <si>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</si>
  <si>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</si>
  <si>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</si>
  <si>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</si>
  <si>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</si>
  <si>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</si>
  <si>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</si>
  <si>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</si>
  <si>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</si>
  <si>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</si>
  <si>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</si>
  <si>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</si>
  <si>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</si>
  <si>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</si>
  <si>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</si>
  <si>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</si>
  <si>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</si>
  <si>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</si>
  <si>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</si>
  <si>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</si>
  <si>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</si>
  <si>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</si>
  <si>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</si>
  <si>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Polgármesteri Hivatal</t>
  </si>
  <si>
    <t>Önkormányzat</t>
  </si>
  <si>
    <t>Pátyolgató Óvoda</t>
  </si>
  <si>
    <t>Kttv.</t>
  </si>
  <si>
    <t>társadalombiztosítás pénzügyi alapjai</t>
  </si>
  <si>
    <t>2017 eredeti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</si>
  <si>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</si>
  <si>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</si>
  <si>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</si>
  <si>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</si>
  <si>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</si>
  <si>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</si>
  <si>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</si>
  <si>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</si>
  <si>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PSE támogatás</t>
  </si>
  <si>
    <t>APF támogatás</t>
  </si>
  <si>
    <t>Önkormányzat összesen</t>
  </si>
  <si>
    <t xml:space="preserve">Önkormányzat </t>
  </si>
  <si>
    <t>Hivatal összesen</t>
  </si>
  <si>
    <t>Nyári gyermek tábor támogatása</t>
  </si>
  <si>
    <t>Óvoda összesen</t>
  </si>
  <si>
    <t>Informatikai eszközök beszerzése (laptop, projektor)</t>
  </si>
  <si>
    <t>Tárgyi eszköz beszerzése (székek, asztalok, játszótéri eszközök, függöny, szőnyeg, terítők)</t>
  </si>
  <si>
    <t>Művelődési Ház összesen</t>
  </si>
  <si>
    <t>PVK Nonprofit Kft. Támogatása</t>
  </si>
  <si>
    <t>B.S. peren kívüli megegyezés alapján kártérítése</t>
  </si>
  <si>
    <t>pszichológus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</si>
  <si>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</si>
  <si>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</si>
  <si>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</si>
  <si>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</si>
  <si>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</si>
  <si>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</si>
  <si>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</si>
  <si>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</si>
  <si>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</si>
  <si>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</si>
  <si>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</si>
  <si>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</si>
  <si>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</si>
  <si>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</si>
  <si>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</si>
  <si>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</si>
  <si>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</si>
  <si>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</si>
  <si>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</si>
  <si>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</si>
  <si>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</si>
  <si>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</si>
  <si>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</si>
  <si>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</si>
  <si>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</si>
  <si>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</si>
  <si>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</si>
  <si>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</si>
  <si>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</si>
  <si>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</si>
  <si>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mezei őrszolgálat</t>
  </si>
  <si>
    <t>Nagypince tervezése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</si>
  <si>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</si>
  <si>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</si>
  <si>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</si>
  <si>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</si>
  <si>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</si>
  <si>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</si>
  <si>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</si>
  <si>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</si>
  <si>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</si>
  <si>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</si>
  <si>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</si>
  <si>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</si>
  <si>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</si>
  <si>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</si>
  <si>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</si>
  <si>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</si>
  <si>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</si>
  <si>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</si>
  <si>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</si>
  <si>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</si>
  <si>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</si>
  <si>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</si>
  <si>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</si>
  <si>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</si>
  <si>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</si>
  <si>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</si>
  <si>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</si>
  <si>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</si>
  <si>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</si>
  <si>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</si>
  <si>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</si>
  <si>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</si>
  <si>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</si>
  <si>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</si>
  <si>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</si>
  <si>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</si>
  <si>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</si>
  <si>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</si>
  <si>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</si>
  <si>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</si>
  <si>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</si>
  <si>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</si>
  <si>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</si>
  <si>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</si>
  <si>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</si>
  <si>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</si>
  <si>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</si>
  <si>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</si>
  <si>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</si>
  <si>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</si>
  <si>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</si>
  <si>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</si>
  <si>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</si>
  <si>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</si>
  <si>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</si>
  <si>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</si>
  <si>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</si>
  <si>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</si>
  <si>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</si>
  <si>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</si>
  <si>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</si>
  <si>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</si>
  <si>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</si>
  <si>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</si>
  <si>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IV. Felhalmozási céltartalék  (K5-ből)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</si>
  <si>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</si>
  <si>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</si>
  <si>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</si>
  <si>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</si>
  <si>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</si>
  <si>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</si>
  <si>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</si>
  <si>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</si>
  <si>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</si>
  <si>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</si>
  <si>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</si>
  <si>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</si>
  <si>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</si>
  <si>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</si>
  <si>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</si>
  <si>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</si>
  <si>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</si>
  <si>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</si>
  <si>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</si>
  <si>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</si>
  <si>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</si>
  <si>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</si>
  <si>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</si>
  <si>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</si>
  <si>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</si>
  <si>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</si>
  <si>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</si>
  <si>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</si>
  <si>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</si>
  <si>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</si>
  <si>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</si>
  <si>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</si>
  <si>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 xml:space="preserve">Módosított
</t>
  </si>
  <si>
    <t>Módosított előirányzat</t>
  </si>
  <si>
    <t>Művelődési Ház összesen:</t>
  </si>
  <si>
    <t>C</t>
  </si>
  <si>
    <t>Kőkereszt</t>
  </si>
  <si>
    <t>Sor- szám</t>
  </si>
  <si>
    <t>KEHOP-5.2.9-16-2016-00060 Páty középületeinek energetikai korszerűsítése</t>
  </si>
  <si>
    <t xml:space="preserve">2018. év </t>
  </si>
  <si>
    <t xml:space="preserve">2019. év </t>
  </si>
  <si>
    <t xml:space="preserve">2020. év </t>
  </si>
  <si>
    <t xml:space="preserve">2021. év 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</si>
  <si>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</si>
  <si>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</si>
  <si>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</si>
  <si>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</si>
  <si>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 xml:space="preserve">3. Kincstárjegy </t>
  </si>
  <si>
    <t>Pátyi Polgármesteri Hivatal</t>
  </si>
  <si>
    <t>3. Kincstárjegy</t>
  </si>
  <si>
    <t>Bocskai-ösztöndíj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</si>
  <si>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</si>
  <si>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</si>
  <si>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</si>
  <si>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</si>
  <si>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</si>
  <si>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</si>
  <si>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Pátyolgató Óvoda épülete</t>
  </si>
  <si>
    <t>Művelődési Ház épülete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</si>
  <si>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</si>
  <si>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</si>
  <si>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</si>
  <si>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</si>
  <si>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</si>
  <si>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</si>
  <si>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</si>
  <si>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</si>
  <si>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</si>
  <si>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</si>
  <si>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Teljesítés 2016</t>
  </si>
  <si>
    <r>
      <t>Általános tartalék</t>
    </r>
    <r>
      <rPr>
        <i/>
        <sz val="11"/>
        <rFont val="Times New Roman"/>
        <family val="1"/>
        <charset val="238"/>
      </rPr>
      <t xml:space="preserve"> (szabadon felhasználható)</t>
    </r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</si>
  <si>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</si>
  <si>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</si>
  <si>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</si>
  <si>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</si>
  <si>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</si>
  <si>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</si>
  <si>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Költségvetési mérleg</t>
  </si>
  <si>
    <t>Engedélyezett létszámkeret</t>
  </si>
  <si>
    <t>Pályázati forrásból megvalósuló feladatok</t>
  </si>
  <si>
    <t>BERUHÁZÁSOK  ÖSSZESEN:</t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</si>
  <si>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</si>
  <si>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</si>
  <si>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</si>
  <si>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</si>
  <si>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</si>
  <si>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</si>
  <si>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</si>
  <si>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</si>
  <si>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</si>
  <si>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</si>
  <si>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</si>
  <si>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</si>
  <si>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</si>
  <si>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</si>
  <si>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</si>
  <si>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</si>
  <si>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DAKÖV Kft. Bérleti díj terhére elvégzett közművejlesztése</t>
  </si>
  <si>
    <t>2016. évi terhére</t>
  </si>
  <si>
    <t>2017. évi terhére</t>
  </si>
  <si>
    <t>Arany J. utcai játszótér</t>
  </si>
  <si>
    <t>Műszaki Iroda</t>
  </si>
  <si>
    <t>üzemeltetés, beruházás</t>
  </si>
  <si>
    <t>Éva, Gabi, Zsuzsi</t>
  </si>
  <si>
    <t>Péter, Sanyi</t>
  </si>
  <si>
    <t>Judit, Anikó, Györgyi, Viki</t>
  </si>
  <si>
    <t>Munkaügy</t>
  </si>
  <si>
    <t>Finanszírozási egyenleg:</t>
  </si>
  <si>
    <t>+ műszaki</t>
  </si>
  <si>
    <t>Belfőldi értékpapír beváltása (kincstárjegy)</t>
  </si>
  <si>
    <t>2017. évi záró</t>
  </si>
  <si>
    <t>2018. évi nyitó</t>
  </si>
  <si>
    <t>2018. évi  záró</t>
  </si>
  <si>
    <t xml:space="preserve">2022. év </t>
  </si>
  <si>
    <t>2018. évi eredeti előirányzat</t>
  </si>
  <si>
    <t>2018. évi módosított előirányzat</t>
  </si>
  <si>
    <t>2018. évi MÓDOSÍTOTT</t>
  </si>
  <si>
    <t>2018. évi költségvetés</t>
  </si>
  <si>
    <t>Működési támogatás nyújtás társulásnak (BÖT)</t>
  </si>
  <si>
    <t>ZSÁMERT támogatás</t>
  </si>
  <si>
    <t>Biatorbágy Önkormányzata járóbeteg-szakellátás 2017.11-2018.12.</t>
  </si>
  <si>
    <t>Német Nemzetiségi Önkormányzat támogatása</t>
  </si>
  <si>
    <t>Bursa Hungarica</t>
  </si>
  <si>
    <r>
      <t xml:space="preserve">Magyar Máltai Szeretet Szolgálat normatíva átadása (családsegítés, gyermekjóléti szolg.) </t>
    </r>
    <r>
      <rPr>
        <i/>
        <sz val="10"/>
        <rFont val="Times New Roman"/>
        <family val="1"/>
        <charset val="238"/>
      </rPr>
      <t>Az önkormányzati támogatás 5,5 millió Ft-tal a K336 rovaton tervezve.</t>
    </r>
  </si>
  <si>
    <t>Református Egyházközség temetőüzemeltetési támogatás</t>
  </si>
  <si>
    <t>Zsobok és Kisszelmenc támogatása</t>
  </si>
  <si>
    <t>Hagyományok háza felújítás</t>
  </si>
  <si>
    <t>Útfelújítás 2018. évi</t>
  </si>
  <si>
    <t>Rendőrségi épület tetőtérben lakások kialakítása</t>
  </si>
  <si>
    <t>Középületek energetikai korszerűsítésen (KEHOP-5.2.9) áthúzódó</t>
  </si>
  <si>
    <t>Ravatalozó felújítása</t>
  </si>
  <si>
    <t>Igazgatási iroda épületének külső, belső felújítása</t>
  </si>
  <si>
    <t>Új épület 
(bejárati ajtó, folyosói lámpák cseréje, udvari árnyékoló, zsaluziák felújítása, Árpád utcai kerítés)</t>
  </si>
  <si>
    <t>Mosdók felújítása,burkolás</t>
  </si>
  <si>
    <t>Villamoshálózat korszerűsítése, cseréje</t>
  </si>
  <si>
    <t>Riasztórendszer kiépítése</t>
  </si>
  <si>
    <t>Ifi klub hátsó rész felújítás</t>
  </si>
  <si>
    <t xml:space="preserve">2018. évi költségvetés </t>
  </si>
  <si>
    <t>Ingatlanok vásárlása</t>
  </si>
  <si>
    <t>Közvilágítás bővítés (2017. évről áthúzódó Elektron, Horváth)</t>
  </si>
  <si>
    <t>Közvilágítás bővítése</t>
  </si>
  <si>
    <t>Védőnői Szolgálat részére kisértékű eszközök beszerzése</t>
  </si>
  <si>
    <t>Mezőőri autó</t>
  </si>
  <si>
    <t>Főút tervezése kiegészítő tanulmányterv (2017-ről Reformút Kft.)</t>
  </si>
  <si>
    <t>Sportcsarnok pályázathoz tervek (2017-ről A3)</t>
  </si>
  <si>
    <t>P-LAN-T Kft.</t>
  </si>
  <si>
    <t>PVK Kft. Kerítés, térkő</t>
  </si>
  <si>
    <t>Hírős Kft. Gumiburkolat</t>
  </si>
  <si>
    <t>Református templom előtti tér tervezése, kialakítása</t>
  </si>
  <si>
    <t>Településképi feladatok (utcabútorok, parkosítás, szobrok, emlékművek)</t>
  </si>
  <si>
    <t>Vízelvezetés (Rét-köz, Hegyalja utca)</t>
  </si>
  <si>
    <t>Vízkárelhárítási terv 2017-ről</t>
  </si>
  <si>
    <t>Déli elkerülő út engedélyezési terv (Fejér Európa Kft.)</t>
  </si>
  <si>
    <t>Gyalogátkelőhelyek tervdokumentáció</t>
  </si>
  <si>
    <t>Új 6+2 csoportos óvoda-bölcsőde tervek</t>
  </si>
  <si>
    <t>PVK Kft. Telephely kialakítás</t>
  </si>
  <si>
    <t>TRE</t>
  </si>
  <si>
    <t>636 hrsz TRE módosítás</t>
  </si>
  <si>
    <t>Pincehegy út-, víz-, csatornahálózat építéshez TRE</t>
  </si>
  <si>
    <t>M1 összekötő út, sportcsarnok, 022, 4221/1, Árpád u. 1. TRE</t>
  </si>
  <si>
    <t>Mézeshegy telepítési tanulmányterv</t>
  </si>
  <si>
    <t>Füzespatak melletti terület rendezésének tanulmányterve</t>
  </si>
  <si>
    <t>Splényi-Váradi kastély óvoda és bölcsőde tanulmányterv</t>
  </si>
  <si>
    <t>HÉSZ módosítás</t>
  </si>
  <si>
    <t>Egyéb tárgyi eszközök beszerzése (asztal, szék, mikró, mosógép, iratmegsemmisítő, stb.)</t>
  </si>
  <si>
    <r>
      <t>Művelődési Ház (</t>
    </r>
    <r>
      <rPr>
        <sz val="11"/>
        <rFont val="Times New Roman"/>
        <family val="1"/>
        <charset val="238"/>
      </rPr>
      <t>Közműv pályázat 4.436.000Ft, közműv tám. 1.000.000,-Ft könyv)</t>
    </r>
  </si>
  <si>
    <t>Projektor</t>
  </si>
  <si>
    <t>Tárgyi eszközök beszerzése (InfoPont, székek, balettszőnyeg)</t>
  </si>
  <si>
    <r>
      <rPr>
        <sz val="11"/>
        <rFont val="Times New Roman"/>
        <family val="1"/>
        <charset val="238"/>
      </rPr>
      <t xml:space="preserve">Könyvtár eszközbeszerzések:  </t>
    </r>
    <r>
      <rPr>
        <i/>
        <sz val="11"/>
        <rFont val="Times New Roman"/>
        <family val="1"/>
        <charset val="238"/>
      </rPr>
      <t>könyvek</t>
    </r>
  </si>
  <si>
    <t>min. 25 mó</t>
  </si>
  <si>
    <t>Céltartalékok összesen</t>
  </si>
  <si>
    <t>1. Biztonsági tartalék</t>
  </si>
  <si>
    <t>min. 50 mó</t>
  </si>
  <si>
    <t>2. Címzett tartalék</t>
  </si>
  <si>
    <t>a) Stratégiai tartalék</t>
  </si>
  <si>
    <t>min. 100 mó</t>
  </si>
  <si>
    <t>b) Pályázati önrészek</t>
  </si>
  <si>
    <t>min. 10 mó</t>
  </si>
  <si>
    <t>c) Egyéb</t>
  </si>
  <si>
    <t>2018. eredeti</t>
  </si>
  <si>
    <t>2018. módosított</t>
  </si>
  <si>
    <t>2018. évi előirányzat - felhasználási ütemterve</t>
  </si>
  <si>
    <r>
      <t>2018. évi</t>
    </r>
    <r>
      <rPr>
        <b/>
        <u/>
        <sz val="12"/>
        <color theme="1"/>
        <rFont val="Times New Roman"/>
        <family val="1"/>
        <charset val="238"/>
      </rPr>
      <t xml:space="preserve"> összevont</t>
    </r>
    <r>
      <rPr>
        <b/>
        <sz val="12"/>
        <color theme="1"/>
        <rFont val="Times New Roman"/>
        <family val="1"/>
        <charset val="238"/>
      </rPr>
      <t xml:space="preserve"> költségvetése</t>
    </r>
  </si>
  <si>
    <t>Római Katolikus Egyház temetőüzemeltetési támogatás</t>
  </si>
  <si>
    <t>Római Katolikus Egyház támogatása</t>
  </si>
  <si>
    <t>Református Egyházközség támogatása</t>
  </si>
  <si>
    <t>Belterületi ingatlan vásárlása</t>
  </si>
  <si>
    <t>Egyéb tárgyi eszköz beszerzése (igazgatás, településüzemeltetés, közterület rendje)</t>
  </si>
  <si>
    <t>Főút kiviteli terv</t>
  </si>
  <si>
    <t>Pincehegy fejlesztése</t>
  </si>
  <si>
    <t xml:space="preserve">Sportpálya meletti védőkorlát </t>
  </si>
  <si>
    <t>2018. évi költségvetése</t>
  </si>
  <si>
    <t> 0</t>
  </si>
  <si>
    <t xml:space="preserve">0   </t>
  </si>
  <si>
    <t>Az önkormányzati feladatellátást szolgáló fejlesztések támogatása (Tyúkanyó óvodaépület energetikai felújítása)</t>
  </si>
  <si>
    <t>2018. év</t>
  </si>
  <si>
    <t>ASP rendszerhez való csatlakozás KÖFOP-1.2.1-VEKOP-16-2017-01210</t>
  </si>
  <si>
    <t>VIS MAIOR ár- és belvízvédelem BMÖGF/86-13/2017</t>
  </si>
  <si>
    <t>Autópálya összekötőút tervek (Fejér Európa Kft.)</t>
  </si>
  <si>
    <t>2018
eredeti</t>
  </si>
  <si>
    <t>2018 módosított</t>
  </si>
  <si>
    <t>1. számú melléklet a 7/2018. (II.19.) számú önkormányzati rendelethez</t>
  </si>
  <si>
    <t>3. számú melléklet a  7/2018. (II.19.) számú önkormányzati rendelethez</t>
  </si>
  <si>
    <t>4. számú melléklet a  7/2018. (II.19.) számú önkormányzati rendelethez</t>
  </si>
  <si>
    <t>5. számú melléklet a 7/2018. (II.19.) számú önkormányzati rendelethez</t>
  </si>
  <si>
    <t>6. számú melléklet a 7/2018. (II.19.) számú önkormányzati rendelethez</t>
  </si>
  <si>
    <t>7. számú melléklet a  7/2018. (II.19.) számú önkormányzati rendelethez</t>
  </si>
  <si>
    <t>8. számú melléklet a 7/2018. (II.19.) számú önkormányzati rendelethez</t>
  </si>
  <si>
    <t>9. számú melléklet a 7/2018. (II.19.) számú önkormányzati rendelethez</t>
  </si>
  <si>
    <t>10. számú melléklet a 7/2018. (II.19.) számú önkormányzati rendelethez</t>
  </si>
  <si>
    <t>11.  számú melléklet a 7/2018. (II.19.) számú önkormányzati rendelethez</t>
  </si>
  <si>
    <t>12.  számú melléklet a   7/2018. (II.19.) számú önkormányzati rendelethez</t>
  </si>
  <si>
    <t>13.  számú melléklet a 7/2018. (II.19.)  számú önkormányzati rendelethez</t>
  </si>
  <si>
    <t>14.  számú melléklet a  7/2018. (II.19.)  számú önkormányzati rendelethez</t>
  </si>
  <si>
    <t>15.  számú melléklet a 7/2018. (II.19.)  számú önkormányzati rendelethez</t>
  </si>
  <si>
    <t>16. számú melléklet a 7/2018. (II.19.)  számú önkormányzati rendelethez</t>
  </si>
  <si>
    <t>Orosz katonasírok felújítása</t>
  </si>
  <si>
    <t>I. módisítás</t>
  </si>
  <si>
    <t>APF támogatása viharkár</t>
  </si>
  <si>
    <t>Rákóczi Szövetség támogatása</t>
  </si>
  <si>
    <t>Bagony B. támogatása</t>
  </si>
  <si>
    <t>Zsámbéki Premontrei Gimnázium támogatása</t>
  </si>
  <si>
    <t>Református Egyházközség nyári tábor támogatása</t>
  </si>
  <si>
    <t>Művelődési Ház tetőfelújítás</t>
  </si>
  <si>
    <t>Műszaki iroda épületfelújítás</t>
  </si>
  <si>
    <t>I. Vilgháborús emlékmű helyreállítása</t>
  </si>
  <si>
    <t>Tyúkanyó épület külső, belső felújítása (pályázat és/vagy önerő)
      - páyázat 14.084.780,-Ft +1.812.381,-Ft
      - Maci csoport ablakok, bejárati ajtók cseréje 415.220,-
      - 3 csoportszoba burkolatcsere 1.500.000,-Ft
      - elektromos hálózat felújítása 3.500.000,- +3995540,-Ft</t>
  </si>
  <si>
    <r>
      <t xml:space="preserve">Csibe épület 
</t>
    </r>
    <r>
      <rPr>
        <strike/>
        <sz val="11"/>
        <rFont val="Times New Roman"/>
        <family val="1"/>
        <charset val="238"/>
      </rPr>
      <t>-csoportszobák burkolatcseréje 1.500.000,-Ft</t>
    </r>
    <r>
      <rPr>
        <sz val="11"/>
        <rFont val="Times New Roman"/>
        <family val="1"/>
        <charset val="238"/>
      </rPr>
      <t xml:space="preserve">
- konyha felújítása 6.000.000,-Ft</t>
    </r>
  </si>
  <si>
    <t>Mélyárok utcai járdaépítés</t>
  </si>
  <si>
    <t>Műszaki irodához épület vásárlása, eszközbeszerzés</t>
  </si>
  <si>
    <t>Padok</t>
  </si>
  <si>
    <t>Kertészet</t>
  </si>
  <si>
    <t>Tűzoltó garázs tervezése, építése</t>
  </si>
  <si>
    <t>Bóbita, Nyírfa, Tavirózsa utcák felszíni vízelvezetés tervek, víz-csatorna tervek</t>
  </si>
  <si>
    <t>ebből 15.683.942,- eü pályázat 150/2018</t>
  </si>
  <si>
    <t>ebből 22.309.776,- útpályázat önerő Pincehegy 147/2018</t>
  </si>
  <si>
    <t>önként</t>
  </si>
  <si>
    <t>Csicsergő épület
(kertkapuk, biztonsági rendszer, járda)</t>
  </si>
  <si>
    <t>0100/354, 0100/352 és 01000/358 hrsz TRE módosítás (Fenyves Lovarda)</t>
  </si>
  <si>
    <t>fejlesztő pedagógus</t>
  </si>
  <si>
    <t>Egészségház felújítás BÖGF/93-5/2018.</t>
  </si>
  <si>
    <t>Bocskai Ált. Iskola Szülői szervezet támogatása</t>
  </si>
  <si>
    <t>ifj. Gombócz Ferenc támogatása</t>
  </si>
  <si>
    <t>Lakossági víz-, és csatorna támogatás DAKÖV</t>
  </si>
  <si>
    <t>Árpád u. 16. felújítás - tervezés</t>
  </si>
  <si>
    <t>Egészségház felújítása pályázat</t>
  </si>
  <si>
    <t>Kutatófúrás</t>
  </si>
  <si>
    <t>2 csoportos bölcsőde kiviteli terv</t>
  </si>
  <si>
    <t>Pincehegyi földutak engedélyes terv (2016-os szerződés)</t>
  </si>
  <si>
    <t>Bocskai Ált. iskola támfal, színpad építése</t>
  </si>
  <si>
    <t>Felhalmozási támogatások államháztartáson belülre</t>
  </si>
  <si>
    <t>PVK Kft. Telephely kialakítása</t>
  </si>
  <si>
    <t>Kisszelmenc település támogatása</t>
  </si>
  <si>
    <t>II. módosítás</t>
  </si>
  <si>
    <t xml:space="preserve">11. számú melléklet a     /2018. (IX.    .) számú önkormányzati rendelethez													</t>
  </si>
  <si>
    <t>2. számú melléklet a 7/2018. (II.19.) számú önkormányzati rendelethez</t>
  </si>
  <si>
    <t>módosított</t>
  </si>
  <si>
    <t>1. melléklet a 19/2018. (IX.27.) számú önkormányzati rendelethez</t>
  </si>
  <si>
    <t>2. számú melléklet a 19/2018. (IX.27.) számú önkormányzati rendelethez</t>
  </si>
  <si>
    <t>3. számú melléklet a 19/2018. (IX.27.) számú önkormányzati rendelethez</t>
  </si>
  <si>
    <t>4. számú melléklet a 19/2018. (IX.27.) számú önkormányzati rendelethez</t>
  </si>
  <si>
    <t>5. számú melléklet a 19/2018. (IX.27.) számú önkormányzati rendelethez</t>
  </si>
  <si>
    <t>6. számú melléklet a   19/2018. (IX.27.) számú önkormányzati rendelethez</t>
  </si>
  <si>
    <t>7. számú melléklet a 19/2018. (IX.27.) számú önkormányzati rendelethez</t>
  </si>
  <si>
    <t>8. számú melléklet a     19/2018. (IX.27.) számú önkormányzati rendelethez</t>
  </si>
  <si>
    <t>9. számú melléklet a   19/2018. (IX.27.) számú önkormányzati rendelethez</t>
  </si>
  <si>
    <t>10. számú melléklet a   19/2018.(IX.27.) számú önkormányzati rendelethez</t>
  </si>
  <si>
    <t>11.  számú melléklet a 19/2018. (IX.27.)  számú önkormányzati rendelethez</t>
  </si>
  <si>
    <t>12. számú melléklet a     19/2018. (IX.27.)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</si>
</sst>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_"/>
    <numFmt numFmtId="165" formatCode="#,##0\ &quot;Ft&quot;"/>
    <numFmt numFmtId="166" formatCode="#,##0.0\ _F_t;[Red]\-#,##0.0\ _F_t"/>
    <numFmt numFmtId="167" formatCode="#,##0_ ;[Red]\-#,##0\ "/>
  </numFmts>
  <fonts count="71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0"/>
      <color rgb="FFFF0000"/>
      <name val="Calibri Light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000000"/>
      <name val="Calibri"/>
    </font>
    <font>
      <strike/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theme="4" tint="-0.49998474074526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40" fontId="3" fillId="0" borderId="0" applyFont="0" applyFill="0" applyBorder="0" applyAlignment="0" applyProtection="0"/>
    <xf numFmtId="3" fontId="4" fillId="0" borderId="0">
      <alignment horizontal="right" vertical="center"/>
    </xf>
    <xf numFmtId="3" fontId="6" fillId="0" borderId="1">
      <alignment horizontal="right" vertical="center" wrapText="1"/>
    </xf>
    <xf numFmtId="0" fontId="19" fillId="0" borderId="0"/>
    <xf numFmtId="0" fontId="18" fillId="0" borderId="0" applyNumberFormat="0" applyFill="0" applyBorder="0" applyAlignment="0" applyProtection="0"/>
    <xf numFmtId="0" fontId="18" fillId="0" borderId="0"/>
    <xf numFmtId="0" fontId="19" fillId="0" borderId="0"/>
    <xf numFmtId="0" fontId="26" fillId="0" borderId="0"/>
    <xf numFmtId="0" fontId="2" fillId="0" borderId="0"/>
    <xf numFmtId="0" fontId="19" fillId="0" borderId="0"/>
    <xf numFmtId="0" fontId="3" fillId="0" borderId="0"/>
    <xf numFmtId="40" fontId="3" fillId="0" borderId="0" applyFont="0" applyFill="0" applyBorder="0" applyAlignment="0" applyProtection="0"/>
    <xf numFmtId="0" fontId="67" fillId="0" borderId="0"/>
    <xf numFmtId="0" fontId="1" fillId="0" borderId="0"/>
  </cellStyleXfs>
  <cellXfs count="872">
    <xf numFmtId="0" fontId="0" fillId="0" borderId="0" xfId="0"/>
    <xf numFmtId="0" fontId="27" fillId="0" borderId="0" xfId="9" applyFont="1" applyBorder="1" applyAlignment="1">
      <alignment horizontal="left"/>
    </xf>
    <xf numFmtId="3" fontId="8" fillId="0" borderId="1" xfId="3" applyFont="1" applyFill="1" applyBorder="1" applyAlignment="1" applyProtection="1">
      <alignment horizontal="left" vertical="center" wrapText="1" indent="2"/>
    </xf>
    <xf numFmtId="38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wrapText="1" indent="2"/>
    </xf>
    <xf numFmtId="0" fontId="12" fillId="0" borderId="1" xfId="0" applyFont="1" applyFill="1" applyBorder="1" applyAlignment="1" applyProtection="1">
      <alignment horizontal="left" vertical="center" wrapText="1" indent="3"/>
    </xf>
    <xf numFmtId="38" fontId="1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3" applyFont="1" applyFill="1" applyBorder="1" applyAlignment="1" applyProtection="1">
      <alignment horizontal="left" vertical="center" wrapText="1" indent="2"/>
    </xf>
    <xf numFmtId="3" fontId="14" fillId="0" borderId="1" xfId="3" applyFont="1" applyFill="1" applyBorder="1" applyAlignment="1" applyProtection="1">
      <alignment horizontal="left" vertical="center" wrapText="1" indent="3"/>
    </xf>
    <xf numFmtId="3" fontId="8" fillId="0" borderId="1" xfId="3" applyFont="1" applyFill="1" applyBorder="1" applyAlignment="1" applyProtection="1">
      <alignment horizontal="left" vertical="center" wrapText="1" indent="3"/>
    </xf>
    <xf numFmtId="0" fontId="8" fillId="0" borderId="1" xfId="0" applyFont="1" applyFill="1" applyBorder="1" applyAlignment="1" applyProtection="1">
      <alignment horizontal="left" wrapText="1" indent="3"/>
    </xf>
    <xf numFmtId="3" fontId="8" fillId="0" borderId="1" xfId="3" applyFont="1" applyFill="1" applyBorder="1" applyAlignment="1" applyProtection="1">
      <alignment horizontal="left" vertical="center" wrapText="1"/>
    </xf>
    <xf numFmtId="38" fontId="10" fillId="0" borderId="1" xfId="2" applyNumberFormat="1" applyFont="1" applyFill="1" applyBorder="1" applyAlignment="1" applyProtection="1">
      <alignment horizontal="right" vertical="center" wrapText="1"/>
    </xf>
    <xf numFmtId="38" fontId="13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 indent="4"/>
    </xf>
    <xf numFmtId="0" fontId="11" fillId="0" borderId="1" xfId="0" applyFont="1" applyFill="1" applyBorder="1" applyAlignment="1" applyProtection="1">
      <alignment horizontal="left" vertical="center" wrapText="1" indent="1"/>
    </xf>
    <xf numFmtId="0" fontId="9" fillId="0" borderId="1" xfId="0" applyFont="1" applyFill="1" applyBorder="1" applyAlignment="1" applyProtection="1">
      <alignment horizontal="left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3" fontId="9" fillId="0" borderId="1" xfId="3" applyFont="1" applyFill="1" applyBorder="1" applyAlignment="1" applyProtection="1">
      <alignment horizontal="left" vertical="center" wrapText="1" indent="2"/>
    </xf>
    <xf numFmtId="0" fontId="10" fillId="0" borderId="1" xfId="0" applyFont="1" applyFill="1" applyBorder="1" applyAlignment="1" applyProtection="1">
      <alignment horizontal="left" vertical="center" wrapText="1" indent="2"/>
    </xf>
    <xf numFmtId="3" fontId="8" fillId="0" borderId="1" xfId="3" applyFont="1" applyFill="1" applyBorder="1" applyAlignment="1" applyProtection="1">
      <alignment horizontal="right" vertical="center"/>
    </xf>
    <xf numFmtId="38" fontId="11" fillId="0" borderId="1" xfId="2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left" wrapText="1" indent="2"/>
    </xf>
    <xf numFmtId="38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</xf>
    <xf numFmtId="38" fontId="17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quotePrefix="1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1" xfId="0" quotePrefix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 indent="1"/>
    </xf>
    <xf numFmtId="3" fontId="9" fillId="0" borderId="1" xfId="3" applyFont="1" applyFill="1" applyBorder="1" applyAlignment="1" applyProtection="1">
      <alignment horizontal="left" vertical="center"/>
    </xf>
    <xf numFmtId="3" fontId="9" fillId="0" borderId="1" xfId="3" applyFont="1" applyFill="1" applyBorder="1" applyAlignment="1" applyProtection="1">
      <alignment horizontal="left" vertical="center" wrapText="1" inden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quotePrefix="1" applyFont="1" applyFill="1" applyBorder="1" applyAlignment="1" applyProtection="1">
      <alignment horizontal="left" vertical="center" wrapText="1"/>
    </xf>
    <xf numFmtId="3" fontId="14" fillId="0" borderId="1" xfId="3" applyFont="1" applyFill="1" applyBorder="1" applyAlignment="1" applyProtection="1">
      <alignment horizontal="right" vertical="center"/>
    </xf>
    <xf numFmtId="38" fontId="12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12" fillId="0" borderId="1" xfId="2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3" fontId="9" fillId="0" borderId="1" xfId="3" applyFont="1" applyFill="1" applyBorder="1" applyAlignment="1" applyProtection="1">
      <alignment horizontal="left" vertical="center" wrapText="1"/>
    </xf>
    <xf numFmtId="3" fontId="9" fillId="0" borderId="1" xfId="3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wrapText="1" indent="1"/>
    </xf>
    <xf numFmtId="3" fontId="14" fillId="0" borderId="1" xfId="3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left" vertical="center" wrapText="1" indent="2"/>
    </xf>
    <xf numFmtId="3" fontId="14" fillId="0" borderId="1" xfId="3" applyFont="1" applyFill="1" applyBorder="1" applyAlignment="1" applyProtection="1">
      <alignment horizontal="left" vertical="center" wrapText="1" indent="1"/>
    </xf>
    <xf numFmtId="0" fontId="12" fillId="0" borderId="1" xfId="0" applyFont="1" applyFill="1" applyBorder="1" applyAlignment="1" applyProtection="1">
      <alignment horizontal="left" vertical="center" indent="1"/>
    </xf>
    <xf numFmtId="0" fontId="12" fillId="0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Fill="1" applyBorder="1" applyAlignment="1" applyProtection="1">
      <alignment horizontal="left" wrapText="1" indent="1"/>
    </xf>
    <xf numFmtId="0" fontId="14" fillId="0" borderId="1" xfId="0" applyFont="1" applyFill="1" applyBorder="1" applyAlignment="1" applyProtection="1">
      <alignment horizontal="left" wrapText="1" indent="3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38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49" fontId="12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49" fontId="1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164" fontId="1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8" fontId="10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 indent="2"/>
      <protection locked="0"/>
    </xf>
    <xf numFmtId="0" fontId="10" fillId="0" borderId="1" xfId="0" applyFont="1" applyFill="1" applyBorder="1" applyAlignment="1" applyProtection="1">
      <alignment horizontal="left" vertical="center" wrapText="1" indent="1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Fill="1" applyBorder="1" applyAlignment="1" applyProtection="1">
      <alignment horizontal="left" vertical="center" wrapText="1" indent="2"/>
      <protection locked="0"/>
    </xf>
    <xf numFmtId="164" fontId="12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left" vertical="center" indent="2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 indent="2"/>
      <protection locked="0"/>
    </xf>
    <xf numFmtId="0" fontId="14" fillId="0" borderId="1" xfId="0" applyFont="1" applyFill="1" applyBorder="1" applyAlignment="1" applyProtection="1">
      <alignment horizontal="left" vertical="center" wrapText="1" indent="3"/>
      <protection locked="0"/>
    </xf>
    <xf numFmtId="0" fontId="15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 indent="3"/>
      <protection locked="0"/>
    </xf>
    <xf numFmtId="0" fontId="9" fillId="0" borderId="1" xfId="0" applyFont="1" applyFill="1" applyBorder="1" applyAlignment="1" applyProtection="1">
      <alignment horizontal="left" vertical="center" wrapText="1" indent="2"/>
      <protection locked="0"/>
    </xf>
    <xf numFmtId="0" fontId="12" fillId="0" borderId="1" xfId="0" applyFont="1" applyFill="1" applyBorder="1" applyAlignment="1" applyProtection="1">
      <alignment horizontal="left" vertical="center" wrapText="1" indent="3"/>
      <protection locked="0"/>
    </xf>
    <xf numFmtId="49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>
      <alignment horizontal="left" wrapText="1" indent="1"/>
    </xf>
    <xf numFmtId="0" fontId="12" fillId="0" borderId="1" xfId="0" applyFont="1" applyFill="1" applyBorder="1" applyAlignment="1" applyProtection="1">
      <alignment horizontal="left" vertical="center" wrapText="1" indent="2"/>
      <protection locked="0"/>
    </xf>
    <xf numFmtId="0" fontId="11" fillId="0" borderId="1" xfId="0" quotePrefix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quotePrefix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166" fontId="17" fillId="0" borderId="1" xfId="2" applyNumberFormat="1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9"/>
    <xf numFmtId="0" fontId="28" fillId="0" borderId="0" xfId="9" applyFont="1"/>
    <xf numFmtId="0" fontId="29" fillId="0" borderId="0" xfId="9" applyFont="1"/>
    <xf numFmtId="0" fontId="21" fillId="0" borderId="0" xfId="9" applyFont="1"/>
    <xf numFmtId="0" fontId="28" fillId="3" borderId="0" xfId="9" applyFont="1" applyFill="1" applyAlignment="1">
      <alignment horizontal="center"/>
    </xf>
    <xf numFmtId="0" fontId="28" fillId="0" borderId="0" xfId="9" applyFont="1" applyAlignment="1">
      <alignment horizontal="center"/>
    </xf>
    <xf numFmtId="0" fontId="29" fillId="0" borderId="0" xfId="9" applyFont="1" applyAlignment="1">
      <alignment horizontal="right"/>
    </xf>
    <xf numFmtId="0" fontId="27" fillId="0" borderId="28" xfId="9" applyFont="1" applyBorder="1" applyAlignment="1">
      <alignment horizontal="center" vertical="center"/>
    </xf>
    <xf numFmtId="0" fontId="27" fillId="0" borderId="43" xfId="9" applyFont="1" applyBorder="1" applyAlignment="1">
      <alignment horizontal="center" vertical="center"/>
    </xf>
    <xf numFmtId="0" fontId="27" fillId="0" borderId="29" xfId="9" applyFont="1" applyBorder="1" applyAlignment="1">
      <alignment horizontal="center" vertical="center"/>
    </xf>
    <xf numFmtId="0" fontId="27" fillId="0" borderId="30" xfId="9" applyFont="1" applyBorder="1" applyAlignment="1">
      <alignment horizontal="center"/>
    </xf>
    <xf numFmtId="0" fontId="27" fillId="0" borderId="44" xfId="9" applyFont="1" applyBorder="1" applyAlignment="1">
      <alignment horizontal="center" vertical="center"/>
    </xf>
    <xf numFmtId="0" fontId="27" fillId="0" borderId="45" xfId="9" applyFont="1" applyBorder="1" applyAlignment="1">
      <alignment horizontal="center" vertical="center" wrapText="1"/>
    </xf>
    <xf numFmtId="3" fontId="27" fillId="0" borderId="46" xfId="9" applyNumberFormat="1" applyFont="1" applyBorder="1" applyAlignment="1">
      <alignment horizontal="right" vertical="center"/>
    </xf>
    <xf numFmtId="3" fontId="27" fillId="0" borderId="47" xfId="9" applyNumberFormat="1" applyFont="1" applyBorder="1" applyAlignment="1">
      <alignment horizontal="right" vertical="center"/>
    </xf>
    <xf numFmtId="0" fontId="29" fillId="0" borderId="48" xfId="9" applyFont="1" applyBorder="1" applyAlignment="1">
      <alignment horizontal="left" vertical="center" wrapText="1"/>
    </xf>
    <xf numFmtId="3" fontId="29" fillId="0" borderId="21" xfId="9" applyNumberFormat="1" applyFont="1" applyBorder="1"/>
    <xf numFmtId="3" fontId="29" fillId="0" borderId="38" xfId="9" applyNumberFormat="1" applyFont="1" applyBorder="1"/>
    <xf numFmtId="0" fontId="27" fillId="0" borderId="49" xfId="9" applyFont="1" applyBorder="1" applyAlignment="1">
      <alignment horizontal="center" vertical="center"/>
    </xf>
    <xf numFmtId="0" fontId="29" fillId="0" borderId="50" xfId="9" applyFont="1" applyBorder="1" applyAlignment="1">
      <alignment horizontal="left" vertical="center" wrapText="1"/>
    </xf>
    <xf numFmtId="3" fontId="27" fillId="0" borderId="51" xfId="9" applyNumberFormat="1" applyFont="1" applyBorder="1" applyAlignment="1">
      <alignment horizontal="right" vertical="center"/>
    </xf>
    <xf numFmtId="3" fontId="27" fillId="0" borderId="52" xfId="9" applyNumberFormat="1" applyFont="1" applyBorder="1" applyAlignment="1">
      <alignment horizontal="right" vertical="center"/>
    </xf>
    <xf numFmtId="0" fontId="27" fillId="0" borderId="20" xfId="9" applyFont="1" applyBorder="1" applyAlignment="1">
      <alignment horizontal="center" vertical="center"/>
    </xf>
    <xf numFmtId="3" fontId="27" fillId="0" borderId="21" xfId="9" applyNumberFormat="1" applyFont="1" applyBorder="1" applyAlignment="1">
      <alignment horizontal="right" vertical="center"/>
    </xf>
    <xf numFmtId="3" fontId="27" fillId="0" borderId="38" xfId="9" applyNumberFormat="1" applyFont="1" applyBorder="1" applyAlignment="1">
      <alignment horizontal="right" vertical="center"/>
    </xf>
    <xf numFmtId="49" fontId="29" fillId="0" borderId="53" xfId="9" applyNumberFormat="1" applyFont="1" applyBorder="1" applyAlignment="1">
      <alignment horizontal="center" vertical="center" wrapText="1"/>
    </xf>
    <xf numFmtId="49" fontId="29" fillId="0" borderId="54" xfId="9" applyNumberFormat="1" applyFont="1" applyBorder="1" applyAlignment="1">
      <alignment horizontal="center" vertical="center" wrapText="1"/>
    </xf>
    <xf numFmtId="3" fontId="29" fillId="0" borderId="55" xfId="9" applyNumberFormat="1" applyFont="1" applyBorder="1" applyAlignment="1">
      <alignment horizontal="right" wrapText="1"/>
    </xf>
    <xf numFmtId="3" fontId="29" fillId="0" borderId="56" xfId="9" applyNumberFormat="1" applyFont="1" applyBorder="1" applyAlignment="1">
      <alignment horizontal="right" vertical="center" wrapText="1"/>
    </xf>
    <xf numFmtId="49" fontId="29" fillId="0" borderId="57" xfId="9" applyNumberFormat="1" applyFont="1" applyBorder="1" applyAlignment="1">
      <alignment horizontal="center" vertical="center" wrapText="1"/>
    </xf>
    <xf numFmtId="49" fontId="29" fillId="0" borderId="58" xfId="9" applyNumberFormat="1" applyFont="1" applyBorder="1" applyAlignment="1">
      <alignment horizontal="center" vertical="center" wrapText="1"/>
    </xf>
    <xf numFmtId="3" fontId="29" fillId="0" borderId="59" xfId="9" applyNumberFormat="1" applyFont="1" applyBorder="1" applyAlignment="1">
      <alignment horizontal="right" wrapText="1"/>
    </xf>
    <xf numFmtId="3" fontId="29" fillId="0" borderId="41" xfId="9" applyNumberFormat="1" applyFont="1" applyBorder="1" applyAlignment="1">
      <alignment horizontal="right" vertical="center" wrapText="1"/>
    </xf>
    <xf numFmtId="49" fontId="29" fillId="0" borderId="60" xfId="9" applyNumberFormat="1" applyFont="1" applyBorder="1" applyAlignment="1">
      <alignment horizontal="center" vertical="center" wrapText="1"/>
    </xf>
    <xf numFmtId="49" fontId="29" fillId="0" borderId="61" xfId="9" applyNumberFormat="1" applyFont="1" applyBorder="1" applyAlignment="1">
      <alignment horizontal="center" vertical="center" wrapText="1"/>
    </xf>
    <xf numFmtId="3" fontId="29" fillId="0" borderId="62" xfId="9" applyNumberFormat="1" applyFont="1" applyBorder="1" applyAlignment="1">
      <alignment horizontal="right" wrapText="1"/>
    </xf>
    <xf numFmtId="3" fontId="29" fillId="0" borderId="63" xfId="9" applyNumberFormat="1" applyFont="1" applyBorder="1" applyAlignment="1">
      <alignment horizontal="right" vertical="center" wrapText="1"/>
    </xf>
    <xf numFmtId="0" fontId="27" fillId="0" borderId="64" xfId="9" applyFont="1" applyBorder="1"/>
    <xf numFmtId="0" fontId="27" fillId="0" borderId="65" xfId="9" applyFont="1" applyBorder="1"/>
    <xf numFmtId="3" fontId="27" fillId="0" borderId="66" xfId="9" applyNumberFormat="1" applyFont="1" applyBorder="1" applyAlignment="1">
      <alignment horizontal="right"/>
    </xf>
    <xf numFmtId="3" fontId="27" fillId="0" borderId="67" xfId="9" applyNumberFormat="1" applyFont="1" applyBorder="1" applyAlignment="1">
      <alignment horizontal="right"/>
    </xf>
    <xf numFmtId="0" fontId="30" fillId="0" borderId="0" xfId="9" applyFont="1" applyAlignment="1">
      <alignment horizontal="center" vertical="center" wrapText="1"/>
    </xf>
    <xf numFmtId="0" fontId="31" fillId="0" borderId="0" xfId="9" applyFont="1" applyAlignment="1">
      <alignment horizontal="center" vertical="center" wrapText="1"/>
    </xf>
    <xf numFmtId="0" fontId="20" fillId="0" borderId="0" xfId="9" applyFont="1" applyAlignment="1">
      <alignment horizontal="left"/>
    </xf>
    <xf numFmtId="165" fontId="20" fillId="0" borderId="0" xfId="9" applyNumberFormat="1" applyFont="1"/>
    <xf numFmtId="0" fontId="26" fillId="0" borderId="0" xfId="9" applyAlignment="1">
      <alignment horizontal="right"/>
    </xf>
    <xf numFmtId="165" fontId="26" fillId="0" borderId="0" xfId="9" applyNumberFormat="1"/>
    <xf numFmtId="0" fontId="20" fillId="0" borderId="0" xfId="9" applyFont="1"/>
    <xf numFmtId="0" fontId="20" fillId="0" borderId="0" xfId="9" applyFont="1" applyAlignment="1">
      <alignment horizontal="right"/>
    </xf>
    <xf numFmtId="0" fontId="32" fillId="0" borderId="0" xfId="9" applyFont="1"/>
    <xf numFmtId="0" fontId="34" fillId="0" borderId="0" xfId="9" applyFont="1"/>
    <xf numFmtId="0" fontId="34" fillId="0" borderId="0" xfId="9" applyFont="1" applyBorder="1" applyAlignment="1">
      <alignment horizontal="justify" vertical="top" wrapText="1"/>
    </xf>
    <xf numFmtId="0" fontId="33" fillId="0" borderId="14" xfId="9" applyFont="1" applyBorder="1" applyAlignment="1">
      <alignment horizontal="center" vertical="top" wrapText="1"/>
    </xf>
    <xf numFmtId="0" fontId="33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center"/>
    </xf>
    <xf numFmtId="0" fontId="34" fillId="0" borderId="6" xfId="9" applyFont="1" applyBorder="1" applyAlignment="1">
      <alignment horizontal="center"/>
    </xf>
    <xf numFmtId="0" fontId="33" fillId="0" borderId="5" xfId="9" applyFont="1" applyFill="1" applyBorder="1" applyAlignment="1">
      <alignment horizontal="justify" vertical="top" wrapText="1"/>
    </xf>
    <xf numFmtId="0" fontId="33" fillId="0" borderId="1" xfId="9" applyFont="1" applyFill="1" applyBorder="1" applyAlignment="1">
      <alignment horizontal="justify" vertical="top" wrapText="1"/>
    </xf>
    <xf numFmtId="3" fontId="33" fillId="0" borderId="1" xfId="9" applyNumberFormat="1" applyFont="1" applyFill="1" applyBorder="1" applyAlignment="1">
      <alignment horizontal="right" vertical="center" wrapText="1"/>
    </xf>
    <xf numFmtId="3" fontId="33" fillId="0" borderId="6" xfId="9" applyNumberFormat="1" applyFont="1" applyFill="1" applyBorder="1" applyAlignment="1">
      <alignment horizontal="right" vertical="center" wrapText="1"/>
    </xf>
    <xf numFmtId="0" fontId="27" fillId="0" borderId="0" xfId="9" applyFont="1"/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left" vertical="top" wrapText="1" indent="1"/>
    </xf>
    <xf numFmtId="3" fontId="34" fillId="0" borderId="1" xfId="9" applyNumberFormat="1" applyFont="1" applyBorder="1" applyAlignment="1">
      <alignment horizontal="right" vertical="center" wrapText="1"/>
    </xf>
    <xf numFmtId="3" fontId="34" fillId="0" borderId="6" xfId="9" applyNumberFormat="1" applyFont="1" applyBorder="1" applyAlignment="1">
      <alignment horizontal="right" vertical="center" wrapText="1"/>
    </xf>
    <xf numFmtId="0" fontId="34" fillId="0" borderId="0" xfId="9" applyFont="1" applyBorder="1" applyAlignment="1">
      <alignment horizontal="left" indent="1"/>
    </xf>
    <xf numFmtId="3" fontId="34" fillId="0" borderId="1" xfId="9" applyNumberFormat="1" applyFont="1" applyFill="1" applyBorder="1" applyAlignment="1">
      <alignment horizontal="right" vertical="center" wrapText="1"/>
    </xf>
    <xf numFmtId="3" fontId="34" fillId="0" borderId="6" xfId="9" applyNumberFormat="1" applyFont="1" applyFill="1" applyBorder="1" applyAlignment="1">
      <alignment horizontal="right" vertical="center" wrapText="1"/>
    </xf>
    <xf numFmtId="49" fontId="34" fillId="0" borderId="1" xfId="9" applyNumberFormat="1" applyFont="1" applyBorder="1" applyAlignment="1">
      <alignment horizontal="justify" vertical="top" wrapText="1"/>
    </xf>
    <xf numFmtId="3" fontId="34" fillId="0" borderId="68" xfId="9" applyNumberFormat="1" applyFont="1" applyBorder="1" applyAlignment="1">
      <alignment horizontal="right" vertical="center" wrapText="1"/>
    </xf>
    <xf numFmtId="3" fontId="35" fillId="0" borderId="1" xfId="9" applyNumberFormat="1" applyFont="1" applyFill="1" applyBorder="1" applyAlignment="1">
      <alignment horizontal="right" vertical="center" wrapText="1"/>
    </xf>
    <xf numFmtId="3" fontId="35" fillId="0" borderId="68" xfId="9" applyNumberFormat="1" applyFont="1" applyFill="1" applyBorder="1" applyAlignment="1">
      <alignment horizontal="right" vertical="center" wrapText="1"/>
    </xf>
    <xf numFmtId="0" fontId="33" fillId="0" borderId="5" xfId="9" applyFont="1" applyBorder="1"/>
    <xf numFmtId="0" fontId="33" fillId="0" borderId="1" xfId="9" applyFont="1" applyBorder="1"/>
    <xf numFmtId="3" fontId="33" fillId="0" borderId="1" xfId="9" applyNumberFormat="1" applyFont="1" applyBorder="1"/>
    <xf numFmtId="3" fontId="33" fillId="0" borderId="68" xfId="9" applyNumberFormat="1" applyFont="1" applyBorder="1"/>
    <xf numFmtId="0" fontId="34" fillId="0" borderId="5" xfId="9" applyFont="1" applyBorder="1"/>
    <xf numFmtId="49" fontId="34" fillId="0" borderId="1" xfId="9" applyNumberFormat="1" applyFont="1" applyBorder="1"/>
    <xf numFmtId="0" fontId="34" fillId="0" borderId="1" xfId="9" applyFont="1" applyBorder="1" applyAlignment="1">
      <alignment horizontal="left" indent="1"/>
    </xf>
    <xf numFmtId="3" fontId="34" fillId="0" borderId="1" xfId="9" applyNumberFormat="1" applyFont="1" applyBorder="1"/>
    <xf numFmtId="3" fontId="34" fillId="0" borderId="6" xfId="9" applyNumberFormat="1" applyFont="1" applyBorder="1"/>
    <xf numFmtId="0" fontId="34" fillId="0" borderId="1" xfId="9" applyFont="1" applyBorder="1"/>
    <xf numFmtId="0" fontId="34" fillId="0" borderId="68" xfId="9" applyFont="1" applyBorder="1"/>
    <xf numFmtId="0" fontId="34" fillId="0" borderId="7" xfId="9" applyFont="1" applyBorder="1"/>
    <xf numFmtId="0" fontId="34" fillId="0" borderId="8" xfId="9" applyFont="1" applyBorder="1"/>
    <xf numFmtId="0" fontId="34" fillId="0" borderId="69" xfId="9" applyFont="1" applyBorder="1"/>
    <xf numFmtId="0" fontId="34" fillId="0" borderId="0" xfId="0" applyFont="1"/>
    <xf numFmtId="0" fontId="27" fillId="0" borderId="70" xfId="10" applyFont="1" applyBorder="1"/>
    <xf numFmtId="3" fontId="39" fillId="0" borderId="1" xfId="10" applyNumberFormat="1" applyFont="1" applyBorder="1"/>
    <xf numFmtId="0" fontId="29" fillId="0" borderId="39" xfId="10" applyFont="1" applyBorder="1" applyAlignment="1">
      <alignment horizontal="left" indent="4"/>
    </xf>
    <xf numFmtId="3" fontId="39" fillId="0" borderId="1" xfId="10" applyNumberFormat="1" applyFont="1" applyFill="1" applyBorder="1"/>
    <xf numFmtId="0" fontId="29" fillId="0" borderId="71" xfId="10" applyFont="1" applyBorder="1" applyAlignment="1">
      <alignment horizontal="left" indent="4"/>
    </xf>
    <xf numFmtId="0" fontId="27" fillId="0" borderId="71" xfId="10" applyFont="1" applyBorder="1" applyAlignment="1">
      <alignment horizontal="left"/>
    </xf>
    <xf numFmtId="0" fontId="27" fillId="5" borderId="70" xfId="10" applyFont="1" applyFill="1" applyBorder="1"/>
    <xf numFmtId="0" fontId="27" fillId="0" borderId="39" xfId="10" applyFont="1" applyBorder="1" applyAlignment="1">
      <alignment horizontal="left" indent="2"/>
    </xf>
    <xf numFmtId="0" fontId="27" fillId="0" borderId="49" xfId="10" applyFont="1" applyBorder="1" applyAlignment="1">
      <alignment horizontal="left" indent="4"/>
    </xf>
    <xf numFmtId="0" fontId="27" fillId="0" borderId="71" xfId="10" applyFont="1" applyBorder="1" applyAlignment="1">
      <alignment horizontal="left" indent="2"/>
    </xf>
    <xf numFmtId="0" fontId="27" fillId="0" borderId="7" xfId="10" applyFont="1" applyBorder="1" applyAlignment="1">
      <alignment horizontal="left" indent="1"/>
    </xf>
    <xf numFmtId="0" fontId="29" fillId="0" borderId="5" xfId="10" applyFont="1" applyBorder="1" applyAlignment="1">
      <alignment horizontal="left" indent="2"/>
    </xf>
    <xf numFmtId="0" fontId="27" fillId="0" borderId="22" xfId="10" applyFont="1" applyBorder="1" applyAlignment="1">
      <alignment horizontal="left"/>
    </xf>
    <xf numFmtId="0" fontId="27" fillId="5" borderId="7" xfId="10" applyFont="1" applyFill="1" applyBorder="1" applyAlignment="1">
      <alignment horizontal="left" indent="1"/>
    </xf>
    <xf numFmtId="0" fontId="27" fillId="0" borderId="5" xfId="10" applyFont="1" applyBorder="1" applyAlignment="1">
      <alignment horizontal="left" indent="2"/>
    </xf>
    <xf numFmtId="0" fontId="29" fillId="0" borderId="79" xfId="10" applyFont="1" applyBorder="1" applyAlignment="1">
      <alignment horizontal="left" indent="3"/>
    </xf>
    <xf numFmtId="0" fontId="41" fillId="0" borderId="5" xfId="10" applyFont="1" applyBorder="1" applyAlignment="1">
      <alignment horizontal="left" indent="4"/>
    </xf>
    <xf numFmtId="0" fontId="27" fillId="0" borderId="0" xfId="11" applyFont="1" applyBorder="1" applyAlignment="1"/>
    <xf numFmtId="0" fontId="11" fillId="0" borderId="1" xfId="0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right" vertical="center" wrapText="1"/>
    </xf>
    <xf numFmtId="38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0" applyNumberFormat="1" applyFont="1" applyFill="1" applyBorder="1" applyAlignment="1" applyProtection="1">
      <alignment horizontal="right" vertical="center"/>
      <protection locked="0"/>
    </xf>
    <xf numFmtId="3" fontId="12" fillId="0" borderId="1" xfId="0" applyNumberFormat="1" applyFont="1" applyFill="1" applyBorder="1" applyAlignment="1" applyProtection="1">
      <alignment horizontal="right" vertical="center"/>
      <protection locked="0"/>
    </xf>
    <xf numFmtId="3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5" fillId="0" borderId="1" xfId="0" applyNumberFormat="1" applyFont="1" applyFill="1" applyBorder="1" applyAlignment="1" applyProtection="1">
      <alignment horizontal="right" vertical="center"/>
      <protection locked="0"/>
    </xf>
    <xf numFmtId="3" fontId="25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0" fontId="33" fillId="0" borderId="8" xfId="6" applyNumberFormat="1" applyFont="1" applyFill="1" applyBorder="1" applyAlignment="1" applyProtection="1">
      <alignment horizontal="left" wrapText="1"/>
    </xf>
    <xf numFmtId="3" fontId="33" fillId="0" borderId="8" xfId="6" applyNumberFormat="1" applyFont="1" applyFill="1" applyBorder="1" applyAlignment="1" applyProtection="1"/>
    <xf numFmtId="0" fontId="33" fillId="0" borderId="14" xfId="6" applyNumberFormat="1" applyFont="1" applyFill="1" applyBorder="1" applyAlignment="1" applyProtection="1">
      <alignment horizontal="left" wrapText="1"/>
    </xf>
    <xf numFmtId="3" fontId="33" fillId="0" borderId="14" xfId="6" applyNumberFormat="1" applyFont="1" applyFill="1" applyBorder="1" applyAlignment="1" applyProtection="1"/>
    <xf numFmtId="3" fontId="34" fillId="0" borderId="1" xfId="6" applyNumberFormat="1" applyFont="1" applyFill="1" applyBorder="1" applyAlignment="1" applyProtection="1">
      <alignment vertical="center"/>
    </xf>
    <xf numFmtId="0" fontId="34" fillId="0" borderId="78" xfId="6" applyNumberFormat="1" applyFont="1" applyFill="1" applyBorder="1" applyAlignment="1" applyProtection="1">
      <alignment horizontal="left" wrapText="1"/>
    </xf>
    <xf numFmtId="3" fontId="34" fillId="0" borderId="78" xfId="6" applyNumberFormat="1" applyFont="1" applyFill="1" applyBorder="1" applyAlignment="1" applyProtection="1"/>
    <xf numFmtId="0" fontId="33" fillId="0" borderId="0" xfId="0" applyFont="1"/>
    <xf numFmtId="0" fontId="34" fillId="0" borderId="1" xfId="6" applyNumberFormat="1" applyFont="1" applyFill="1" applyBorder="1" applyAlignment="1" applyProtection="1">
      <alignment horizontal="left" wrapText="1" indent="1"/>
    </xf>
    <xf numFmtId="3" fontId="34" fillId="0" borderId="1" xfId="6" applyNumberFormat="1" applyFont="1" applyFill="1" applyBorder="1" applyAlignment="1" applyProtection="1">
      <alignment horizontal="right"/>
    </xf>
    <xf numFmtId="0" fontId="44" fillId="0" borderId="0" xfId="0" applyFont="1"/>
    <xf numFmtId="3" fontId="34" fillId="0" borderId="18" xfId="6" applyNumberFormat="1" applyFont="1" applyFill="1" applyBorder="1" applyAlignment="1" applyProtection="1">
      <alignment horizontal="right"/>
    </xf>
    <xf numFmtId="0" fontId="34" fillId="0" borderId="18" xfId="6" applyNumberFormat="1" applyFont="1" applyFill="1" applyBorder="1" applyAlignment="1" applyProtection="1">
      <alignment horizontal="left" wrapText="1" indent="1"/>
    </xf>
    <xf numFmtId="0" fontId="34" fillId="0" borderId="0" xfId="0" applyFont="1" applyAlignment="1">
      <alignment horizontal="center"/>
    </xf>
    <xf numFmtId="3" fontId="34" fillId="0" borderId="6" xfId="6" applyNumberFormat="1" applyFont="1" applyFill="1" applyBorder="1" applyAlignment="1" applyProtection="1">
      <alignment vertical="center"/>
    </xf>
    <xf numFmtId="0" fontId="33" fillId="0" borderId="0" xfId="9" applyFont="1" applyBorder="1" applyAlignment="1">
      <alignment horizontal="center"/>
    </xf>
    <xf numFmtId="0" fontId="12" fillId="2" borderId="1" xfId="0" applyFont="1" applyFill="1" applyBorder="1" applyAlignment="1" applyProtection="1">
      <alignment horizontal="left" vertical="center" wrapText="1" indent="1"/>
      <protection locked="0"/>
    </xf>
    <xf numFmtId="3" fontId="34" fillId="0" borderId="0" xfId="0" applyNumberFormat="1" applyFont="1"/>
    <xf numFmtId="3" fontId="45" fillId="0" borderId="0" xfId="0" applyNumberFormat="1" applyFont="1"/>
    <xf numFmtId="49" fontId="10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3" fontId="9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3" fontId="9" fillId="2" borderId="1" xfId="3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right" vertical="center"/>
    </xf>
    <xf numFmtId="38" fontId="10" fillId="2" borderId="1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vertical="center" wrapText="1"/>
    </xf>
    <xf numFmtId="3" fontId="9" fillId="4" borderId="1" xfId="3" applyFont="1" applyFill="1" applyBorder="1" applyAlignment="1" applyProtection="1">
      <alignment horizontal="left" vertical="center" wrapText="1"/>
    </xf>
    <xf numFmtId="0" fontId="10" fillId="4" borderId="1" xfId="0" applyFont="1" applyFill="1" applyBorder="1" applyAlignment="1" applyProtection="1">
      <alignment horizontal="right" vertical="center"/>
    </xf>
    <xf numFmtId="38" fontId="9" fillId="4" borderId="1" xfId="0" applyNumberFormat="1" applyFont="1" applyFill="1" applyBorder="1" applyAlignment="1" applyProtection="1">
      <alignment horizontal="right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wrapText="1"/>
    </xf>
    <xf numFmtId="0" fontId="9" fillId="2" borderId="1" xfId="0" applyFont="1" applyFill="1" applyBorder="1" applyAlignment="1" applyProtection="1">
      <alignment horizontal="right" vertical="center"/>
    </xf>
    <xf numFmtId="38" fontId="9" fillId="2" borderId="1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3" fontId="9" fillId="2" borderId="1" xfId="3" applyFont="1" applyFill="1" applyBorder="1" applyAlignment="1" applyProtection="1">
      <alignment horizontal="right" vertical="center"/>
    </xf>
    <xf numFmtId="3" fontId="9" fillId="2" borderId="1" xfId="3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3" fontId="10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quotePrefix="1" applyFont="1" applyFill="1" applyBorder="1" applyAlignment="1" applyProtection="1">
      <alignment horizontal="right" vertical="center" wrapText="1"/>
      <protection locked="0"/>
    </xf>
    <xf numFmtId="0" fontId="39" fillId="0" borderId="0" xfId="10" applyFont="1"/>
    <xf numFmtId="0" fontId="22" fillId="0" borderId="0" xfId="10" applyFont="1"/>
    <xf numFmtId="3" fontId="46" fillId="0" borderId="19" xfId="10" applyNumberFormat="1" applyFont="1" applyBorder="1" applyAlignment="1">
      <alignment horizontal="center" vertical="center" wrapText="1"/>
    </xf>
    <xf numFmtId="0" fontId="39" fillId="0" borderId="1" xfId="10" applyFont="1" applyBorder="1" applyAlignment="1">
      <alignment horizontal="center" vertical="center" wrapText="1"/>
    </xf>
    <xf numFmtId="0" fontId="39" fillId="0" borderId="6" xfId="10" applyFont="1" applyBorder="1" applyAlignment="1">
      <alignment horizontal="center" vertical="center" wrapText="1"/>
    </xf>
    <xf numFmtId="0" fontId="47" fillId="6" borderId="5" xfId="10" applyFont="1" applyFill="1" applyBorder="1" applyAlignment="1">
      <alignment horizontal="left" vertical="center"/>
    </xf>
    <xf numFmtId="3" fontId="48" fillId="6" borderId="1" xfId="10" applyNumberFormat="1" applyFont="1" applyFill="1" applyBorder="1" applyAlignment="1">
      <alignment vertical="center"/>
    </xf>
    <xf numFmtId="3" fontId="46" fillId="0" borderId="1" xfId="10" applyNumberFormat="1" applyFont="1" applyBorder="1"/>
    <xf numFmtId="38" fontId="39" fillId="0" borderId="1" xfId="10" applyNumberFormat="1" applyFont="1" applyBorder="1"/>
    <xf numFmtId="0" fontId="39" fillId="0" borderId="1" xfId="10" applyFont="1" applyBorder="1"/>
    <xf numFmtId="3" fontId="39" fillId="0" borderId="1" xfId="10" applyNumberFormat="1" applyFont="1" applyBorder="1" applyAlignment="1">
      <alignment horizontal="right"/>
    </xf>
    <xf numFmtId="3" fontId="48" fillId="0" borderId="1" xfId="10" applyNumberFormat="1" applyFont="1" applyBorder="1"/>
    <xf numFmtId="0" fontId="39" fillId="0" borderId="6" xfId="10" applyFont="1" applyBorder="1"/>
    <xf numFmtId="3" fontId="39" fillId="0" borderId="73" xfId="10" applyNumberFormat="1" applyFont="1" applyBorder="1"/>
    <xf numFmtId="0" fontId="39" fillId="0" borderId="73" xfId="10" applyFont="1" applyBorder="1"/>
    <xf numFmtId="0" fontId="39" fillId="0" borderId="72" xfId="10" applyFont="1" applyBorder="1"/>
    <xf numFmtId="0" fontId="47" fillId="6" borderId="25" xfId="10" applyFont="1" applyFill="1" applyBorder="1" applyAlignment="1">
      <alignment horizontal="left" vertical="center"/>
    </xf>
    <xf numFmtId="3" fontId="48" fillId="6" borderId="19" xfId="10" applyNumberFormat="1" applyFont="1" applyFill="1" applyBorder="1" applyAlignment="1">
      <alignment vertical="center"/>
    </xf>
    <xf numFmtId="3" fontId="48" fillId="5" borderId="8" xfId="10" applyNumberFormat="1" applyFont="1" applyFill="1" applyBorder="1"/>
    <xf numFmtId="3" fontId="46" fillId="0" borderId="19" xfId="10" applyNumberFormat="1" applyFont="1" applyFill="1" applyBorder="1"/>
    <xf numFmtId="3" fontId="39" fillId="0" borderId="19" xfId="10" applyNumberFormat="1" applyFont="1" applyFill="1" applyBorder="1"/>
    <xf numFmtId="3" fontId="49" fillId="0" borderId="1" xfId="10" applyNumberFormat="1" applyFont="1" applyFill="1" applyBorder="1"/>
    <xf numFmtId="3" fontId="39" fillId="0" borderId="1" xfId="10" applyNumberFormat="1" applyFont="1" applyFill="1" applyBorder="1" applyAlignment="1">
      <alignment horizontal="right"/>
    </xf>
    <xf numFmtId="0" fontId="39" fillId="0" borderId="1" xfId="10" applyFont="1" applyFill="1" applyBorder="1"/>
    <xf numFmtId="3" fontId="46" fillId="0" borderId="8" xfId="10" applyNumberFormat="1" applyFont="1" applyBorder="1"/>
    <xf numFmtId="3" fontId="39" fillId="0" borderId="0" xfId="10" applyNumberFormat="1" applyFont="1"/>
    <xf numFmtId="49" fontId="48" fillId="0" borderId="77" xfId="10" applyNumberFormat="1" applyFont="1" applyBorder="1"/>
    <xf numFmtId="3" fontId="46" fillId="0" borderId="1" xfId="10" applyNumberFormat="1" applyFont="1" applyBorder="1" applyAlignment="1">
      <alignment horizontal="center" vertical="center" wrapText="1"/>
    </xf>
    <xf numFmtId="0" fontId="47" fillId="6" borderId="39" xfId="10" applyFont="1" applyFill="1" applyBorder="1" applyAlignment="1">
      <alignment horizontal="left" vertical="center"/>
    </xf>
    <xf numFmtId="0" fontId="47" fillId="6" borderId="71" xfId="10" applyFont="1" applyFill="1" applyBorder="1" applyAlignment="1">
      <alignment horizontal="left" vertical="center"/>
    </xf>
    <xf numFmtId="0" fontId="39" fillId="0" borderId="6" xfId="10" applyFont="1" applyFill="1" applyBorder="1"/>
    <xf numFmtId="3" fontId="39" fillId="5" borderId="8" xfId="10" applyNumberFormat="1" applyFont="1" applyFill="1" applyBorder="1"/>
    <xf numFmtId="3" fontId="48" fillId="0" borderId="19" xfId="10" applyNumberFormat="1" applyFont="1" applyFill="1" applyBorder="1"/>
    <xf numFmtId="3" fontId="39" fillId="6" borderId="1" xfId="10" applyNumberFormat="1" applyFont="1" applyFill="1" applyBorder="1" applyAlignment="1">
      <alignment vertical="center"/>
    </xf>
    <xf numFmtId="0" fontId="39" fillId="6" borderId="1" xfId="10" applyFont="1" applyFill="1" applyBorder="1" applyAlignment="1">
      <alignment vertical="center"/>
    </xf>
    <xf numFmtId="0" fontId="39" fillId="6" borderId="6" xfId="10" applyFont="1" applyFill="1" applyBorder="1" applyAlignment="1">
      <alignment vertical="center"/>
    </xf>
    <xf numFmtId="0" fontId="39" fillId="6" borderId="19" xfId="10" applyFont="1" applyFill="1" applyBorder="1" applyAlignment="1">
      <alignment vertical="center"/>
    </xf>
    <xf numFmtId="0" fontId="39" fillId="6" borderId="23" xfId="10" applyFont="1" applyFill="1" applyBorder="1" applyAlignment="1">
      <alignment vertical="center"/>
    </xf>
    <xf numFmtId="1" fontId="39" fillId="0" borderId="1" xfId="10" applyNumberFormat="1" applyFont="1" applyBorder="1"/>
    <xf numFmtId="3" fontId="49" fillId="0" borderId="1" xfId="10" applyNumberFormat="1" applyFont="1" applyBorder="1"/>
    <xf numFmtId="0" fontId="22" fillId="0" borderId="0" xfId="10" applyFont="1" applyAlignment="1">
      <alignment vertical="center"/>
    </xf>
    <xf numFmtId="0" fontId="50" fillId="0" borderId="0" xfId="10" applyFont="1"/>
    <xf numFmtId="0" fontId="51" fillId="0" borderId="0" xfId="10" applyFont="1" applyAlignment="1">
      <alignment vertical="center"/>
    </xf>
    <xf numFmtId="38" fontId="10" fillId="4" borderId="1" xfId="0" applyNumberFormat="1" applyFont="1" applyFill="1" applyBorder="1" applyAlignment="1" applyProtection="1">
      <alignment vertical="center" wrapText="1"/>
    </xf>
    <xf numFmtId="0" fontId="34" fillId="0" borderId="1" xfId="0" applyFont="1" applyBorder="1"/>
    <xf numFmtId="0" fontId="34" fillId="0" borderId="1" xfId="0" applyFont="1" applyFill="1" applyBorder="1" applyAlignment="1">
      <alignment wrapText="1"/>
    </xf>
    <xf numFmtId="0" fontId="33" fillId="0" borderId="1" xfId="0" applyFont="1" applyBorder="1"/>
    <xf numFmtId="0" fontId="53" fillId="0" borderId="0" xfId="0" applyFont="1"/>
    <xf numFmtId="0" fontId="34" fillId="0" borderId="1" xfId="6" applyNumberFormat="1" applyFont="1" applyFill="1" applyBorder="1" applyAlignment="1" applyProtection="1">
      <alignment wrapText="1"/>
    </xf>
    <xf numFmtId="0" fontId="33" fillId="0" borderId="1" xfId="6" applyNumberFormat="1" applyFont="1" applyFill="1" applyBorder="1" applyAlignment="1" applyProtection="1">
      <alignment wrapText="1"/>
    </xf>
    <xf numFmtId="0" fontId="34" fillId="0" borderId="19" xfId="6" applyNumberFormat="1" applyFont="1" applyFill="1" applyBorder="1" applyAlignment="1" applyProtection="1">
      <alignment wrapText="1"/>
    </xf>
    <xf numFmtId="0" fontId="33" fillId="0" borderId="73" xfId="6" applyNumberFormat="1" applyFont="1" applyFill="1" applyBorder="1" applyAlignment="1" applyProtection="1">
      <alignment wrapText="1"/>
    </xf>
    <xf numFmtId="0" fontId="33" fillId="0" borderId="19" xfId="6" applyNumberFormat="1" applyFont="1" applyFill="1" applyBorder="1" applyAlignment="1" applyProtection="1">
      <alignment wrapText="1"/>
    </xf>
    <xf numFmtId="0" fontId="27" fillId="0" borderId="0" xfId="11" applyFont="1"/>
    <xf numFmtId="0" fontId="29" fillId="0" borderId="0" xfId="11" applyFont="1"/>
    <xf numFmtId="0" fontId="27" fillId="0" borderId="0" xfId="11" applyFont="1" applyAlignment="1">
      <alignment horizontal="center"/>
    </xf>
    <xf numFmtId="0" fontId="29" fillId="0" borderId="0" xfId="11" applyFont="1" applyAlignment="1">
      <alignment horizontal="right"/>
    </xf>
    <xf numFmtId="0" fontId="27" fillId="0" borderId="83" xfId="11" applyFont="1" applyBorder="1" applyAlignment="1">
      <alignment horizontal="center"/>
    </xf>
    <xf numFmtId="0" fontId="27" fillId="0" borderId="84" xfId="11" applyFont="1" applyBorder="1" applyAlignment="1">
      <alignment horizontal="center" wrapText="1"/>
    </xf>
    <xf numFmtId="0" fontId="29" fillId="0" borderId="57" xfId="11" applyFont="1" applyBorder="1"/>
    <xf numFmtId="3" fontId="29" fillId="0" borderId="85" xfId="11" applyNumberFormat="1" applyFont="1" applyBorder="1"/>
    <xf numFmtId="3" fontId="29" fillId="0" borderId="85" xfId="11" applyNumberFormat="1" applyFont="1" applyFill="1" applyBorder="1"/>
    <xf numFmtId="3" fontId="29" fillId="0" borderId="86" xfId="11" applyNumberFormat="1" applyFont="1" applyBorder="1"/>
    <xf numFmtId="0" fontId="27" fillId="0" borderId="87" xfId="11" applyFont="1" applyBorder="1"/>
    <xf numFmtId="3" fontId="27" fillId="0" borderId="88" xfId="11" applyNumberFormat="1" applyFont="1" applyBorder="1"/>
    <xf numFmtId="0" fontId="29" fillId="0" borderId="53" xfId="11" applyFont="1" applyBorder="1"/>
    <xf numFmtId="3" fontId="29" fillId="0" borderId="89" xfId="11" applyNumberFormat="1" applyFont="1" applyBorder="1"/>
    <xf numFmtId="0" fontId="27" fillId="0" borderId="90" xfId="11" applyFont="1" applyBorder="1"/>
    <xf numFmtId="3" fontId="27" fillId="0" borderId="91" xfId="11" applyNumberFormat="1" applyFont="1" applyBorder="1"/>
    <xf numFmtId="0" fontId="27" fillId="0" borderId="0" xfId="11" applyFont="1" applyBorder="1" applyAlignment="1">
      <alignment horizontal="center"/>
    </xf>
    <xf numFmtId="38" fontId="34" fillId="0" borderId="1" xfId="2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42" xfId="0" applyFont="1" applyFill="1" applyBorder="1" applyAlignment="1">
      <alignment vertical="center" wrapText="1"/>
    </xf>
    <xf numFmtId="0" fontId="34" fillId="0" borderId="19" xfId="0" applyFont="1" applyFill="1" applyBorder="1" applyAlignment="1">
      <alignment vertical="center" wrapText="1"/>
    </xf>
    <xf numFmtId="0" fontId="34" fillId="0" borderId="42" xfId="0" applyFont="1" applyFill="1" applyBorder="1" applyAlignment="1">
      <alignment wrapText="1"/>
    </xf>
    <xf numFmtId="38" fontId="34" fillId="0" borderId="42" xfId="0" applyNumberFormat="1" applyFont="1" applyFill="1" applyBorder="1" applyAlignment="1">
      <alignment vertical="center" wrapText="1"/>
    </xf>
    <xf numFmtId="38" fontId="34" fillId="0" borderId="19" xfId="2" applyNumberFormat="1" applyFont="1" applyFill="1" applyBorder="1" applyAlignment="1">
      <alignment vertical="center" wrapText="1"/>
    </xf>
    <xf numFmtId="38" fontId="34" fillId="0" borderId="0" xfId="2" applyNumberFormat="1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wrapText="1" indent="2"/>
    </xf>
    <xf numFmtId="0" fontId="37" fillId="0" borderId="1" xfId="0" applyFont="1" applyFill="1" applyBorder="1" applyAlignment="1">
      <alignment horizontal="left" wrapText="1" indent="2"/>
    </xf>
    <xf numFmtId="0" fontId="34" fillId="0" borderId="1" xfId="0" applyFont="1" applyFill="1" applyBorder="1" applyAlignment="1">
      <alignment horizontal="left" vertical="center" wrapText="1" indent="2"/>
    </xf>
    <xf numFmtId="3" fontId="37" fillId="0" borderId="1" xfId="2" applyNumberFormat="1" applyFont="1" applyBorder="1" applyAlignment="1"/>
    <xf numFmtId="3" fontId="37" fillId="0" borderId="1" xfId="2" applyNumberFormat="1" applyFont="1" applyFill="1" applyBorder="1" applyAlignment="1"/>
    <xf numFmtId="3" fontId="34" fillId="0" borderId="1" xfId="2" applyNumberFormat="1" applyFont="1" applyFill="1" applyBorder="1" applyAlignment="1">
      <alignment wrapText="1"/>
    </xf>
    <xf numFmtId="3" fontId="34" fillId="0" borderId="6" xfId="5" applyNumberFormat="1" applyFont="1" applyFill="1" applyBorder="1"/>
    <xf numFmtId="3" fontId="34" fillId="0" borderId="6" xfId="6" applyNumberFormat="1" applyFont="1" applyFill="1" applyBorder="1" applyAlignment="1" applyProtection="1"/>
    <xf numFmtId="3" fontId="33" fillId="0" borderId="72" xfId="6" applyNumberFormat="1" applyFont="1" applyFill="1" applyBorder="1" applyAlignment="1" applyProtection="1"/>
    <xf numFmtId="3" fontId="34" fillId="0" borderId="23" xfId="6" applyNumberFormat="1" applyFont="1" applyFill="1" applyBorder="1" applyAlignment="1" applyProtection="1"/>
    <xf numFmtId="3" fontId="33" fillId="0" borderId="72" xfId="6" applyNumberFormat="1" applyFont="1" applyFill="1" applyBorder="1" applyAlignment="1" applyProtection="1">
      <alignment vertical="center"/>
    </xf>
    <xf numFmtId="3" fontId="34" fillId="0" borderId="23" xfId="6" applyNumberFormat="1" applyFont="1" applyFill="1" applyBorder="1" applyAlignment="1" applyProtection="1">
      <alignment vertical="center"/>
    </xf>
    <xf numFmtId="0" fontId="33" fillId="7" borderId="8" xfId="6" applyNumberFormat="1" applyFont="1" applyFill="1" applyBorder="1" applyAlignment="1" applyProtection="1">
      <alignment wrapText="1"/>
    </xf>
    <xf numFmtId="3" fontId="33" fillId="7" borderId="9" xfId="6" applyNumberFormat="1" applyFont="1" applyFill="1" applyBorder="1" applyAlignment="1" applyProtection="1"/>
    <xf numFmtId="3" fontId="33" fillId="0" borderId="6" xfId="0" applyNumberFormat="1" applyFont="1" applyBorder="1"/>
    <xf numFmtId="3" fontId="34" fillId="0" borderId="6" xfId="0" applyNumberFormat="1" applyFont="1" applyBorder="1"/>
    <xf numFmtId="0" fontId="53" fillId="7" borderId="8" xfId="0" applyFont="1" applyFill="1" applyBorder="1"/>
    <xf numFmtId="3" fontId="53" fillId="7" borderId="9" xfId="0" applyNumberFormat="1" applyFont="1" applyFill="1" applyBorder="1"/>
    <xf numFmtId="0" fontId="29" fillId="0" borderId="0" xfId="0" applyFont="1" applyAlignment="1">
      <alignment vertical="center" wrapText="1"/>
    </xf>
    <xf numFmtId="0" fontId="55" fillId="0" borderId="28" xfId="0" applyFont="1" applyFill="1" applyBorder="1" applyAlignment="1">
      <alignment horizontal="centerContinuous" vertical="center" wrapText="1"/>
    </xf>
    <xf numFmtId="3" fontId="55" fillId="0" borderId="30" xfId="0" applyNumberFormat="1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Continuous" vertical="center" wrapText="1"/>
    </xf>
    <xf numFmtId="3" fontId="55" fillId="0" borderId="2" xfId="0" applyNumberFormat="1" applyFont="1" applyFill="1" applyBorder="1" applyAlignment="1">
      <alignment horizontal="center" vertical="center" wrapText="1"/>
    </xf>
    <xf numFmtId="0" fontId="55" fillId="0" borderId="2" xfId="0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3" fontId="54" fillId="7" borderId="19" xfId="0" applyNumberFormat="1" applyFont="1" applyFill="1" applyBorder="1" applyAlignment="1">
      <alignment horizontal="right" vertical="center" wrapText="1"/>
    </xf>
    <xf numFmtId="3" fontId="54" fillId="7" borderId="23" xfId="0" applyNumberFormat="1" applyFont="1" applyFill="1" applyBorder="1" applyAlignment="1">
      <alignment horizontal="right" vertical="center" wrapText="1"/>
    </xf>
    <xf numFmtId="0" fontId="55" fillId="0" borderId="25" xfId="0" applyFont="1" applyFill="1" applyBorder="1" applyAlignment="1">
      <alignment vertical="center" wrapText="1"/>
    </xf>
    <xf numFmtId="3" fontId="55" fillId="0" borderId="19" xfId="0" applyNumberFormat="1" applyFont="1" applyFill="1" applyBorder="1" applyAlignment="1">
      <alignment horizontal="right" vertical="center" wrapText="1"/>
    </xf>
    <xf numFmtId="3" fontId="55" fillId="0" borderId="23" xfId="0" applyNumberFormat="1" applyFont="1" applyFill="1" applyBorder="1" applyAlignment="1">
      <alignment horizontal="right" vertical="center" wrapText="1"/>
    </xf>
    <xf numFmtId="0" fontId="54" fillId="0" borderId="5" xfId="0" applyFont="1" applyFill="1" applyBorder="1" applyAlignment="1">
      <alignment horizontal="left" vertical="center" wrapText="1" indent="1"/>
    </xf>
    <xf numFmtId="3" fontId="54" fillId="0" borderId="1" xfId="0" applyNumberFormat="1" applyFont="1" applyFill="1" applyBorder="1" applyAlignment="1" applyProtection="1">
      <alignment vertical="center" wrapText="1"/>
    </xf>
    <xf numFmtId="3" fontId="54" fillId="0" borderId="1" xfId="0" applyNumberFormat="1" applyFont="1" applyFill="1" applyBorder="1" applyAlignment="1" applyProtection="1">
      <alignment horizontal="right" vertical="center" wrapText="1"/>
    </xf>
    <xf numFmtId="3" fontId="54" fillId="0" borderId="6" xfId="0" applyNumberFormat="1" applyFont="1" applyFill="1" applyBorder="1" applyAlignment="1" applyProtection="1">
      <alignment horizontal="right" vertical="center" wrapText="1"/>
    </xf>
    <xf numFmtId="0" fontId="54" fillId="0" borderId="22" xfId="0" applyFont="1" applyFill="1" applyBorder="1" applyAlignment="1">
      <alignment horizontal="left" vertical="center" wrapText="1" indent="1"/>
    </xf>
    <xf numFmtId="3" fontId="54" fillId="0" borderId="18" xfId="0" applyNumberFormat="1" applyFont="1" applyFill="1" applyBorder="1" applyAlignment="1" applyProtection="1">
      <alignment horizontal="right" vertical="center" wrapText="1"/>
    </xf>
    <xf numFmtId="3" fontId="54" fillId="0" borderId="26" xfId="0" applyNumberFormat="1" applyFont="1" applyFill="1" applyBorder="1" applyAlignment="1" applyProtection="1">
      <alignment horizontal="right" vertical="center" wrapText="1"/>
    </xf>
    <xf numFmtId="0" fontId="54" fillId="0" borderId="7" xfId="0" applyFont="1" applyFill="1" applyBorder="1" applyAlignment="1">
      <alignment horizontal="left" vertical="center" wrapText="1" indent="1"/>
    </xf>
    <xf numFmtId="3" fontId="54" fillId="0" borderId="8" xfId="0" applyNumberFormat="1" applyFont="1" applyFill="1" applyBorder="1" applyAlignment="1" applyProtection="1">
      <alignment vertical="center" wrapText="1"/>
    </xf>
    <xf numFmtId="3" fontId="54" fillId="7" borderId="93" xfId="0" applyNumberFormat="1" applyFont="1" applyFill="1" applyBorder="1" applyAlignment="1">
      <alignment horizontal="right" vertical="center" wrapText="1"/>
    </xf>
    <xf numFmtId="3" fontId="54" fillId="7" borderId="4" xfId="0" applyNumberFormat="1" applyFont="1" applyFill="1" applyBorder="1" applyAlignment="1">
      <alignment horizontal="right" vertical="center" wrapText="1"/>
    </xf>
    <xf numFmtId="0" fontId="55" fillId="0" borderId="13" xfId="0" applyFont="1" applyFill="1" applyBorder="1" applyAlignment="1">
      <alignment vertical="center" wrapText="1"/>
    </xf>
    <xf numFmtId="3" fontId="55" fillId="0" borderId="14" xfId="0" applyNumberFormat="1" applyFont="1" applyFill="1" applyBorder="1" applyAlignment="1">
      <alignment horizontal="right" vertical="center" wrapText="1"/>
    </xf>
    <xf numFmtId="3" fontId="55" fillId="0" borderId="15" xfId="0" applyNumberFormat="1" applyFont="1" applyFill="1" applyBorder="1" applyAlignment="1">
      <alignment horizontal="right" vertical="center" wrapText="1"/>
    </xf>
    <xf numFmtId="3" fontId="54" fillId="0" borderId="1" xfId="0" applyNumberFormat="1" applyFont="1" applyFill="1" applyBorder="1" applyAlignment="1">
      <alignment horizontal="right" vertical="center" wrapText="1"/>
    </xf>
    <xf numFmtId="3" fontId="54" fillId="0" borderId="6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0" fontId="55" fillId="0" borderId="2" xfId="0" applyFont="1" applyFill="1" applyBorder="1" applyAlignment="1">
      <alignment horizontal="left" vertical="center" wrapText="1"/>
    </xf>
    <xf numFmtId="3" fontId="55" fillId="0" borderId="2" xfId="0" applyNumberFormat="1" applyFont="1" applyFill="1" applyBorder="1" applyAlignment="1">
      <alignment horizontal="right" vertical="center" wrapText="1"/>
    </xf>
    <xf numFmtId="0" fontId="55" fillId="0" borderId="13" xfId="0" applyFont="1" applyFill="1" applyBorder="1" applyAlignment="1">
      <alignment horizontal="left" vertical="center" wrapText="1"/>
    </xf>
    <xf numFmtId="0" fontId="54" fillId="0" borderId="25" xfId="0" applyFont="1" applyFill="1" applyBorder="1" applyAlignment="1">
      <alignment horizontal="left" vertical="center" wrapText="1" indent="1"/>
    </xf>
    <xf numFmtId="3" fontId="54" fillId="0" borderId="19" xfId="0" applyNumberFormat="1" applyFont="1" applyFill="1" applyBorder="1" applyAlignment="1">
      <alignment horizontal="right" vertical="center" wrapText="1"/>
    </xf>
    <xf numFmtId="0" fontId="56" fillId="0" borderId="5" xfId="0" applyFont="1" applyFill="1" applyBorder="1" applyAlignment="1">
      <alignment horizontal="left" vertical="center" wrapText="1" indent="2"/>
    </xf>
    <xf numFmtId="3" fontId="56" fillId="0" borderId="1" xfId="0" applyNumberFormat="1" applyFont="1" applyFill="1" applyBorder="1" applyAlignment="1">
      <alignment horizontal="right" vertical="center" wrapText="1"/>
    </xf>
    <xf numFmtId="3" fontId="56" fillId="0" borderId="6" xfId="0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56" fillId="0" borderId="5" xfId="0" applyFont="1" applyFill="1" applyBorder="1" applyAlignment="1">
      <alignment horizontal="left" vertical="center" wrapText="1" indent="5"/>
    </xf>
    <xf numFmtId="0" fontId="41" fillId="0" borderId="3" xfId="0" applyFont="1" applyFill="1" applyBorder="1" applyAlignment="1">
      <alignment vertical="center" wrapText="1"/>
    </xf>
    <xf numFmtId="3" fontId="56" fillId="0" borderId="11" xfId="0" applyNumberFormat="1" applyFont="1" applyFill="1" applyBorder="1" applyAlignment="1">
      <alignment horizontal="right" vertical="center" wrapText="1"/>
    </xf>
    <xf numFmtId="0" fontId="41" fillId="0" borderId="10" xfId="0" applyFont="1" applyFill="1" applyBorder="1" applyAlignment="1">
      <alignment vertical="center" wrapText="1"/>
    </xf>
    <xf numFmtId="3" fontId="56" fillId="0" borderId="12" xfId="0" applyNumberFormat="1" applyFont="1" applyFill="1" applyBorder="1" applyAlignment="1">
      <alignment horizontal="right" vertical="center" wrapText="1"/>
    </xf>
    <xf numFmtId="3" fontId="56" fillId="0" borderId="24" xfId="0" applyNumberFormat="1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 wrapText="1"/>
    </xf>
    <xf numFmtId="0" fontId="55" fillId="0" borderId="2" xfId="0" applyFont="1" applyFill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3" fontId="29" fillId="0" borderId="0" xfId="0" applyNumberFormat="1" applyFont="1" applyAlignment="1">
      <alignment vertical="center" wrapText="1"/>
    </xf>
    <xf numFmtId="3" fontId="54" fillId="0" borderId="40" xfId="0" applyNumberFormat="1" applyFont="1" applyFill="1" applyBorder="1" applyAlignment="1" applyProtection="1">
      <alignment vertical="center" wrapText="1"/>
    </xf>
    <xf numFmtId="0" fontId="57" fillId="0" borderId="0" xfId="0" applyFont="1" applyFill="1" applyAlignment="1">
      <alignment vertical="center" wrapText="1"/>
    </xf>
    <xf numFmtId="0" fontId="57" fillId="0" borderId="0" xfId="0" applyFont="1" applyFill="1"/>
    <xf numFmtId="0" fontId="58" fillId="0" borderId="0" xfId="0" applyFont="1" applyFill="1"/>
    <xf numFmtId="0" fontId="58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0" fontId="34" fillId="0" borderId="0" xfId="0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3" fontId="33" fillId="0" borderId="11" xfId="0" applyNumberFormat="1" applyFont="1" applyFill="1" applyBorder="1" applyAlignment="1">
      <alignment vertical="center"/>
    </xf>
    <xf numFmtId="38" fontId="34" fillId="0" borderId="0" xfId="2" applyNumberFormat="1" applyFont="1" applyFill="1" applyBorder="1" applyAlignment="1">
      <alignment horizontal="left" vertical="center" wrapText="1"/>
    </xf>
    <xf numFmtId="3" fontId="33" fillId="0" borderId="0" xfId="0" applyNumberFormat="1" applyFont="1" applyFill="1" applyBorder="1" applyAlignment="1">
      <alignment vertical="center" wrapText="1"/>
    </xf>
    <xf numFmtId="3" fontId="34" fillId="0" borderId="35" xfId="0" applyNumberFormat="1" applyFont="1" applyFill="1" applyBorder="1" applyAlignment="1">
      <alignment vertical="center" wrapText="1"/>
    </xf>
    <xf numFmtId="3" fontId="34" fillId="0" borderId="31" xfId="0" applyNumberFormat="1" applyFont="1" applyFill="1" applyBorder="1" applyAlignment="1">
      <alignment vertical="center" wrapText="1"/>
    </xf>
    <xf numFmtId="3" fontId="34" fillId="0" borderId="36" xfId="0" applyNumberFormat="1" applyFont="1" applyFill="1" applyBorder="1" applyAlignment="1">
      <alignment vertical="center" wrapText="1"/>
    </xf>
    <xf numFmtId="3" fontId="49" fillId="0" borderId="19" xfId="10" applyNumberFormat="1" applyFont="1" applyFill="1" applyBorder="1"/>
    <xf numFmtId="3" fontId="46" fillId="0" borderId="25" xfId="10" applyNumberFormat="1" applyFont="1" applyBorder="1" applyAlignment="1">
      <alignment horizontal="center" vertical="center" wrapText="1"/>
    </xf>
    <xf numFmtId="3" fontId="48" fillId="6" borderId="5" xfId="10" applyNumberFormat="1" applyFont="1" applyFill="1" applyBorder="1" applyAlignment="1">
      <alignment vertical="center"/>
    </xf>
    <xf numFmtId="3" fontId="48" fillId="6" borderId="6" xfId="10" applyNumberFormat="1" applyFont="1" applyFill="1" applyBorder="1" applyAlignment="1">
      <alignment vertical="center"/>
    </xf>
    <xf numFmtId="3" fontId="46" fillId="0" borderId="5" xfId="10" applyNumberFormat="1" applyFont="1" applyBorder="1"/>
    <xf numFmtId="3" fontId="46" fillId="0" borderId="6" xfId="10" applyNumberFormat="1" applyFont="1" applyBorder="1"/>
    <xf numFmtId="3" fontId="48" fillId="0" borderId="5" xfId="10" applyNumberFormat="1" applyFont="1" applyBorder="1"/>
    <xf numFmtId="3" fontId="39" fillId="0" borderId="79" xfId="10" applyNumberFormat="1" applyFont="1" applyBorder="1"/>
    <xf numFmtId="3" fontId="48" fillId="6" borderId="25" xfId="10" applyNumberFormat="1" applyFont="1" applyFill="1" applyBorder="1" applyAlignment="1">
      <alignment vertical="center"/>
    </xf>
    <xf numFmtId="3" fontId="48" fillId="6" borderId="23" xfId="10" applyNumberFormat="1" applyFont="1" applyFill="1" applyBorder="1" applyAlignment="1">
      <alignment vertical="center"/>
    </xf>
    <xf numFmtId="3" fontId="48" fillId="5" borderId="7" xfId="10" applyNumberFormat="1" applyFont="1" applyFill="1" applyBorder="1"/>
    <xf numFmtId="3" fontId="48" fillId="5" borderId="9" xfId="10" applyNumberFormat="1" applyFont="1" applyFill="1" applyBorder="1"/>
    <xf numFmtId="3" fontId="46" fillId="0" borderId="23" xfId="10" applyNumberFormat="1" applyFont="1" applyFill="1" applyBorder="1"/>
    <xf numFmtId="3" fontId="39" fillId="0" borderId="5" xfId="10" applyNumberFormat="1" applyFont="1" applyBorder="1"/>
    <xf numFmtId="3" fontId="39" fillId="0" borderId="6" xfId="10" applyNumberFormat="1" applyFont="1" applyFill="1" applyBorder="1"/>
    <xf numFmtId="3" fontId="46" fillId="0" borderId="7" xfId="10" applyNumberFormat="1" applyFont="1" applyBorder="1"/>
    <xf numFmtId="3" fontId="46" fillId="0" borderId="9" xfId="10" applyNumberFormat="1" applyFont="1" applyBorder="1"/>
    <xf numFmtId="3" fontId="46" fillId="0" borderId="5" xfId="10" applyNumberFormat="1" applyFont="1" applyBorder="1" applyAlignment="1">
      <alignment horizontal="center" vertical="center" wrapText="1"/>
    </xf>
    <xf numFmtId="3" fontId="39" fillId="0" borderId="6" xfId="10" applyNumberFormat="1" applyFont="1" applyBorder="1"/>
    <xf numFmtId="3" fontId="39" fillId="0" borderId="5" xfId="10" applyNumberFormat="1" applyFont="1" applyFill="1" applyBorder="1"/>
    <xf numFmtId="3" fontId="39" fillId="5" borderId="7" xfId="10" applyNumberFormat="1" applyFont="1" applyFill="1" applyBorder="1"/>
    <xf numFmtId="3" fontId="39" fillId="5" borderId="9" xfId="10" applyNumberFormat="1" applyFont="1" applyFill="1" applyBorder="1"/>
    <xf numFmtId="3" fontId="48" fillId="0" borderId="23" xfId="10" applyNumberFormat="1" applyFont="1" applyFill="1" applyBorder="1"/>
    <xf numFmtId="3" fontId="49" fillId="0" borderId="5" xfId="10" applyNumberFormat="1" applyFont="1" applyBorder="1"/>
    <xf numFmtId="3" fontId="39" fillId="0" borderId="25" xfId="10" applyNumberFormat="1" applyFont="1" applyFill="1" applyBorder="1"/>
    <xf numFmtId="3" fontId="39" fillId="0" borderId="23" xfId="10" applyNumberFormat="1" applyFont="1" applyFill="1" applyBorder="1"/>
    <xf numFmtId="3" fontId="49" fillId="0" borderId="5" xfId="10" applyNumberFormat="1" applyFont="1" applyFill="1" applyBorder="1"/>
    <xf numFmtId="3" fontId="48" fillId="0" borderId="25" xfId="10" applyNumberFormat="1" applyFont="1" applyFill="1" applyBorder="1"/>
    <xf numFmtId="0" fontId="27" fillId="7" borderId="7" xfId="10" applyFont="1" applyFill="1" applyBorder="1" applyAlignment="1">
      <alignment horizontal="left" indent="1"/>
    </xf>
    <xf numFmtId="3" fontId="48" fillId="7" borderId="8" xfId="10" applyNumberFormat="1" applyFont="1" applyFill="1" applyBorder="1"/>
    <xf numFmtId="3" fontId="48" fillId="7" borderId="7" xfId="10" applyNumberFormat="1" applyFont="1" applyFill="1" applyBorder="1"/>
    <xf numFmtId="3" fontId="48" fillId="7" borderId="9" xfId="10" applyNumberFormat="1" applyFont="1" applyFill="1" applyBorder="1"/>
    <xf numFmtId="0" fontId="27" fillId="7" borderId="70" xfId="10" applyFont="1" applyFill="1" applyBorder="1"/>
    <xf numFmtId="3" fontId="39" fillId="7" borderId="8" xfId="10" applyNumberFormat="1" applyFont="1" applyFill="1" applyBorder="1"/>
    <xf numFmtId="3" fontId="39" fillId="7" borderId="7" xfId="10" applyNumberFormat="1" applyFont="1" applyFill="1" applyBorder="1"/>
    <xf numFmtId="3" fontId="39" fillId="7" borderId="9" xfId="10" applyNumberFormat="1" applyFont="1" applyFill="1" applyBorder="1"/>
    <xf numFmtId="0" fontId="39" fillId="7" borderId="8" xfId="10" applyFont="1" applyFill="1" applyBorder="1"/>
    <xf numFmtId="0" fontId="39" fillId="7" borderId="9" xfId="10" applyFont="1" applyFill="1" applyBorder="1"/>
    <xf numFmtId="3" fontId="46" fillId="0" borderId="25" xfId="10" applyNumberFormat="1" applyFont="1" applyFill="1" applyBorder="1"/>
    <xf numFmtId="49" fontId="39" fillId="0" borderId="16" xfId="10" applyNumberFormat="1" applyFont="1" applyBorder="1"/>
    <xf numFmtId="0" fontId="22" fillId="0" borderId="0" xfId="10" applyFont="1" applyBorder="1"/>
    <xf numFmtId="0" fontId="29" fillId="0" borderId="95" xfId="9" applyFont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3" fontId="42" fillId="0" borderId="6" xfId="2" applyNumberFormat="1" applyFont="1" applyFill="1" applyBorder="1" applyAlignment="1">
      <alignment wrapText="1"/>
    </xf>
    <xf numFmtId="3" fontId="34" fillId="0" borderId="6" xfId="2" applyNumberFormat="1" applyFont="1" applyFill="1" applyBorder="1" applyAlignment="1">
      <alignment wrapText="1"/>
    </xf>
    <xf numFmtId="3" fontId="42" fillId="0" borderId="6" xfId="2" quotePrefix="1" applyNumberFormat="1" applyFont="1" applyFill="1" applyBorder="1" applyAlignment="1" applyProtection="1">
      <alignment wrapText="1"/>
      <protection locked="0"/>
    </xf>
    <xf numFmtId="49" fontId="39" fillId="0" borderId="96" xfId="10" applyNumberFormat="1" applyFont="1" applyBorder="1"/>
    <xf numFmtId="3" fontId="39" fillId="0" borderId="16" xfId="10" applyNumberFormat="1" applyFont="1" applyBorder="1"/>
    <xf numFmtId="49" fontId="48" fillId="0" borderId="17" xfId="10" applyNumberFormat="1" applyFont="1" applyBorder="1"/>
    <xf numFmtId="0" fontId="39" fillId="0" borderId="16" xfId="10" applyFont="1" applyBorder="1"/>
    <xf numFmtId="49" fontId="39" fillId="0" borderId="97" xfId="10" applyNumberFormat="1" applyFont="1" applyBorder="1"/>
    <xf numFmtId="3" fontId="39" fillId="0" borderId="94" xfId="10" applyNumberFormat="1" applyFont="1" applyBorder="1"/>
    <xf numFmtId="0" fontId="58" fillId="0" borderId="1" xfId="0" applyFont="1" applyFill="1" applyBorder="1"/>
    <xf numFmtId="0" fontId="58" fillId="0" borderId="5" xfId="0" applyFont="1" applyFill="1" applyBorder="1"/>
    <xf numFmtId="0" fontId="58" fillId="0" borderId="7" xfId="0" applyFont="1" applyFill="1" applyBorder="1"/>
    <xf numFmtId="0" fontId="58" fillId="0" borderId="8" xfId="0" applyFont="1" applyFill="1" applyBorder="1"/>
    <xf numFmtId="0" fontId="57" fillId="0" borderId="18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center" vertical="center" wrapText="1"/>
    </xf>
    <xf numFmtId="0" fontId="57" fillId="0" borderId="25" xfId="0" applyFont="1" applyFill="1" applyBorder="1"/>
    <xf numFmtId="0" fontId="57" fillId="0" borderId="19" xfId="0" applyFont="1" applyFill="1" applyBorder="1"/>
    <xf numFmtId="0" fontId="57" fillId="0" borderId="13" xfId="0" applyFont="1" applyFill="1" applyBorder="1"/>
    <xf numFmtId="0" fontId="57" fillId="0" borderId="14" xfId="0" applyFont="1" applyFill="1" applyBorder="1"/>
    <xf numFmtId="3" fontId="22" fillId="0" borderId="0" xfId="10" applyNumberFormat="1" applyFont="1"/>
    <xf numFmtId="0" fontId="29" fillId="0" borderId="0" xfId="0" applyFont="1"/>
    <xf numFmtId="0" fontId="29" fillId="0" borderId="0" xfId="7" applyFont="1" applyFill="1" applyBorder="1"/>
    <xf numFmtId="3" fontId="60" fillId="0" borderId="0" xfId="8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left"/>
    </xf>
    <xf numFmtId="0" fontId="61" fillId="0" borderId="0" xfId="7" applyFont="1" applyFill="1" applyBorder="1" applyAlignment="1">
      <alignment horizontal="center"/>
    </xf>
    <xf numFmtId="0" fontId="60" fillId="0" borderId="0" xfId="7" applyFont="1" applyFill="1" applyBorder="1" applyAlignment="1">
      <alignment horizontal="right"/>
    </xf>
    <xf numFmtId="3" fontId="29" fillId="0" borderId="0" xfId="7" applyNumberFormat="1" applyFont="1" applyFill="1" applyBorder="1" applyAlignment="1">
      <alignment horizontal="right"/>
    </xf>
    <xf numFmtId="3" fontId="29" fillId="0" borderId="0" xfId="0" applyNumberFormat="1" applyFont="1"/>
    <xf numFmtId="0" fontId="29" fillId="0" borderId="1" xfId="7" applyFont="1" applyFill="1" applyBorder="1" applyAlignment="1">
      <alignment horizontal="left"/>
    </xf>
    <xf numFmtId="0" fontId="54" fillId="0" borderId="1" xfId="0" applyFont="1" applyFill="1" applyBorder="1" applyAlignment="1">
      <alignment horizontal="left" vertical="center" wrapText="1" indent="1"/>
    </xf>
    <xf numFmtId="3" fontId="29" fillId="0" borderId="1" xfId="7" applyNumberFormat="1" applyFont="1" applyFill="1" applyBorder="1" applyAlignment="1">
      <alignment horizontal="right"/>
    </xf>
    <xf numFmtId="0" fontId="29" fillId="0" borderId="14" xfId="7" applyFont="1" applyFill="1" applyBorder="1" applyAlignment="1">
      <alignment horizontal="center"/>
    </xf>
    <xf numFmtId="0" fontId="27" fillId="0" borderId="15" xfId="7" applyFont="1" applyFill="1" applyBorder="1" applyAlignment="1">
      <alignment horizontal="center"/>
    </xf>
    <xf numFmtId="0" fontId="27" fillId="0" borderId="5" xfId="7" applyFont="1" applyFill="1" applyBorder="1" applyAlignment="1">
      <alignment horizontal="left"/>
    </xf>
    <xf numFmtId="0" fontId="29" fillId="0" borderId="6" xfId="7" applyFont="1" applyFill="1" applyBorder="1" applyAlignment="1">
      <alignment horizontal="left"/>
    </xf>
    <xf numFmtId="3" fontId="27" fillId="0" borderId="5" xfId="7" applyNumberFormat="1" applyFont="1" applyFill="1" applyBorder="1" applyAlignment="1">
      <alignment horizontal="center"/>
    </xf>
    <xf numFmtId="3" fontId="27" fillId="0" borderId="6" xfId="7" applyNumberFormat="1" applyFont="1" applyFill="1" applyBorder="1" applyAlignment="1">
      <alignment horizontal="right"/>
    </xf>
    <xf numFmtId="0" fontId="27" fillId="0" borderId="5" xfId="7" applyFont="1" applyFill="1" applyBorder="1" applyAlignment="1">
      <alignment horizontal="center"/>
    </xf>
    <xf numFmtId="0" fontId="54" fillId="0" borderId="1" xfId="0" applyFont="1" applyFill="1" applyBorder="1" applyAlignment="1">
      <alignment horizontal="left" vertical="center" wrapText="1"/>
    </xf>
    <xf numFmtId="3" fontId="29" fillId="0" borderId="1" xfId="7" applyNumberFormat="1" applyFont="1" applyFill="1" applyBorder="1"/>
    <xf numFmtId="3" fontId="27" fillId="0" borderId="0" xfId="7" applyNumberFormat="1" applyFont="1" applyFill="1" applyBorder="1" applyAlignment="1">
      <alignment horizontal="right"/>
    </xf>
    <xf numFmtId="0" fontId="29" fillId="0" borderId="0" xfId="0" applyFont="1" applyBorder="1"/>
    <xf numFmtId="0" fontId="29" fillId="0" borderId="5" xfId="7" applyFont="1" applyFill="1" applyBorder="1" applyAlignment="1">
      <alignment horizontal="center"/>
    </xf>
    <xf numFmtId="0" fontId="27" fillId="0" borderId="0" xfId="7" applyFont="1" applyFill="1" applyBorder="1" applyAlignment="1">
      <alignment horizontal="right"/>
    </xf>
    <xf numFmtId="0" fontId="27" fillId="0" borderId="0" xfId="7" applyFont="1" applyFill="1" applyBorder="1"/>
    <xf numFmtId="0" fontId="29" fillId="0" borderId="1" xfId="0" applyFont="1" applyBorder="1" applyAlignment="1">
      <alignment horizontal="left"/>
    </xf>
    <xf numFmtId="3" fontId="29" fillId="0" borderId="1" xfId="0" applyNumberFormat="1" applyFont="1" applyBorder="1"/>
    <xf numFmtId="0" fontId="27" fillId="7" borderId="7" xfId="7" applyFont="1" applyFill="1" applyBorder="1" applyAlignment="1">
      <alignment horizontal="right"/>
    </xf>
    <xf numFmtId="0" fontId="27" fillId="7" borderId="8" xfId="7" applyFont="1" applyFill="1" applyBorder="1"/>
    <xf numFmtId="3" fontId="27" fillId="7" borderId="8" xfId="7" applyNumberFormat="1" applyFont="1" applyFill="1" applyBorder="1" applyAlignment="1">
      <alignment horizontal="right"/>
    </xf>
    <xf numFmtId="3" fontId="27" fillId="7" borderId="9" xfId="7" applyNumberFormat="1" applyFont="1" applyFill="1" applyBorder="1" applyAlignment="1">
      <alignment horizontal="right"/>
    </xf>
    <xf numFmtId="3" fontId="29" fillId="0" borderId="14" xfId="7" applyNumberFormat="1" applyFont="1" applyFill="1" applyBorder="1" applyAlignment="1">
      <alignment horizontal="center"/>
    </xf>
    <xf numFmtId="3" fontId="29" fillId="0" borderId="15" xfId="7" applyNumberFormat="1" applyFont="1" applyFill="1" applyBorder="1" applyAlignment="1">
      <alignment horizontal="center"/>
    </xf>
    <xf numFmtId="0" fontId="29" fillId="0" borderId="5" xfId="0" applyFont="1" applyBorder="1"/>
    <xf numFmtId="3" fontId="29" fillId="0" borderId="6" xfId="7" applyNumberFormat="1" applyFont="1" applyFill="1" applyBorder="1" applyAlignment="1">
      <alignment horizontal="right"/>
    </xf>
    <xf numFmtId="0" fontId="29" fillId="0" borderId="5" xfId="0" applyFont="1" applyBorder="1" applyAlignment="1">
      <alignment horizontal="left"/>
    </xf>
    <xf numFmtId="3" fontId="29" fillId="0" borderId="6" xfId="0" applyNumberFormat="1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8" xfId="0" applyFont="1" applyBorder="1" applyAlignment="1">
      <alignment horizontal="center"/>
    </xf>
    <xf numFmtId="0" fontId="34" fillId="0" borderId="22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left" vertical="center" wrapText="1" indent="2"/>
    </xf>
    <xf numFmtId="3" fontId="34" fillId="0" borderId="18" xfId="2" applyNumberFormat="1" applyFont="1" applyFill="1" applyBorder="1" applyAlignment="1">
      <alignment wrapText="1"/>
    </xf>
    <xf numFmtId="3" fontId="34" fillId="0" borderId="26" xfId="2" applyNumberFormat="1" applyFont="1" applyFill="1" applyBorder="1" applyAlignment="1">
      <alignment wrapText="1"/>
    </xf>
    <xf numFmtId="3" fontId="36" fillId="0" borderId="26" xfId="6" applyNumberFormat="1" applyFont="1" applyFill="1" applyBorder="1" applyAlignment="1" applyProtection="1"/>
    <xf numFmtId="0" fontId="36" fillId="0" borderId="0" xfId="0" applyFont="1"/>
    <xf numFmtId="3" fontId="36" fillId="0" borderId="18" xfId="6" applyNumberFormat="1" applyFont="1" applyFill="1" applyBorder="1" applyAlignment="1" applyProtection="1">
      <alignment horizontal="right"/>
    </xf>
    <xf numFmtId="0" fontId="36" fillId="0" borderId="18" xfId="6" applyNumberFormat="1" applyFont="1" applyFill="1" applyBorder="1" applyAlignment="1" applyProtection="1">
      <alignment horizontal="left" wrapText="1" indent="3"/>
    </xf>
    <xf numFmtId="0" fontId="58" fillId="0" borderId="22" xfId="0" applyFont="1" applyFill="1" applyBorder="1"/>
    <xf numFmtId="0" fontId="33" fillId="0" borderId="18" xfId="6" applyNumberFormat="1" applyFont="1" applyFill="1" applyBorder="1" applyAlignment="1" applyProtection="1">
      <alignment horizontal="left" wrapText="1"/>
    </xf>
    <xf numFmtId="3" fontId="33" fillId="0" borderId="18" xfId="6" applyNumberFormat="1" applyFont="1" applyFill="1" applyBorder="1" applyAlignment="1" applyProtection="1">
      <alignment horizontal="right"/>
    </xf>
    <xf numFmtId="0" fontId="33" fillId="0" borderId="11" xfId="6" applyNumberFormat="1" applyFont="1" applyFill="1" applyBorder="1" applyAlignment="1" applyProtection="1">
      <alignment horizontal="left" wrapText="1"/>
    </xf>
    <xf numFmtId="3" fontId="33" fillId="0" borderId="11" xfId="6" applyNumberFormat="1" applyFont="1" applyFill="1" applyBorder="1" applyAlignment="1" applyProtection="1"/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left" vertical="center" wrapText="1" indent="2"/>
    </xf>
    <xf numFmtId="38" fontId="33" fillId="0" borderId="8" xfId="2" applyNumberFormat="1" applyFont="1" applyFill="1" applyBorder="1" applyAlignment="1">
      <alignment vertical="center" wrapText="1"/>
    </xf>
    <xf numFmtId="38" fontId="34" fillId="0" borderId="9" xfId="2" applyNumberFormat="1" applyFont="1" applyFill="1" applyBorder="1" applyAlignment="1">
      <alignment vertical="center" wrapText="1"/>
    </xf>
    <xf numFmtId="49" fontId="58" fillId="0" borderId="0" xfId="0" applyNumberFormat="1" applyFont="1" applyFill="1"/>
    <xf numFmtId="38" fontId="10" fillId="0" borderId="1" xfId="0" applyNumberFormat="1" applyFont="1" applyFill="1" applyBorder="1" applyAlignment="1" applyProtection="1">
      <alignment vertical="center" wrapText="1"/>
    </xf>
    <xf numFmtId="38" fontId="11" fillId="0" borderId="1" xfId="0" applyNumberFormat="1" applyFont="1" applyFill="1" applyBorder="1" applyAlignment="1" applyProtection="1">
      <alignment vertical="center" wrapText="1"/>
      <protection locked="0"/>
    </xf>
    <xf numFmtId="3" fontId="6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8" fillId="0" borderId="0" xfId="12" applyFont="1" applyFill="1" applyAlignment="1">
      <alignment horizontal="center"/>
    </xf>
    <xf numFmtId="0" fontId="58" fillId="0" borderId="0" xfId="12" applyFont="1" applyFill="1"/>
    <xf numFmtId="0" fontId="59" fillId="0" borderId="0" xfId="12" applyFont="1" applyFill="1" applyAlignment="1">
      <alignment horizontal="center"/>
    </xf>
    <xf numFmtId="0" fontId="34" fillId="0" borderId="0" xfId="12" applyFont="1" applyFill="1" applyAlignment="1">
      <alignment horizontal="center"/>
    </xf>
    <xf numFmtId="0" fontId="34" fillId="0" borderId="0" xfId="12" applyFont="1" applyFill="1" applyBorder="1" applyAlignment="1" applyProtection="1">
      <alignment horizontal="center" wrapText="1"/>
      <protection locked="0"/>
    </xf>
    <xf numFmtId="0" fontId="34" fillId="0" borderId="0" xfId="12" applyFont="1" applyAlignment="1">
      <alignment horizontal="right"/>
    </xf>
    <xf numFmtId="0" fontId="34" fillId="0" borderId="13" xfId="12" applyFont="1" applyFill="1" applyBorder="1" applyAlignment="1">
      <alignment horizontal="center"/>
    </xf>
    <xf numFmtId="0" fontId="33" fillId="0" borderId="15" xfId="12" applyFont="1" applyFill="1" applyBorder="1" applyAlignment="1">
      <alignment horizontal="center"/>
    </xf>
    <xf numFmtId="0" fontId="34" fillId="0" borderId="5" xfId="12" applyFont="1" applyFill="1" applyBorder="1" applyAlignment="1">
      <alignment horizontal="center"/>
    </xf>
    <xf numFmtId="0" fontId="33" fillId="0" borderId="6" xfId="12" applyFont="1" applyFill="1" applyBorder="1" applyAlignment="1">
      <alignment horizontal="center" vertical="center" wrapText="1"/>
    </xf>
    <xf numFmtId="0" fontId="34" fillId="0" borderId="1" xfId="12" applyFont="1" applyFill="1" applyBorder="1" applyAlignment="1"/>
    <xf numFmtId="0" fontId="33" fillId="0" borderId="1" xfId="12" applyFont="1" applyFill="1" applyBorder="1" applyAlignment="1" applyProtection="1">
      <alignment horizontal="center" vertical="center"/>
      <protection locked="0"/>
    </xf>
    <xf numFmtId="0" fontId="33" fillId="0" borderId="6" xfId="12" applyFont="1" applyFill="1" applyBorder="1" applyAlignment="1">
      <alignment horizontal="center" vertical="center"/>
    </xf>
    <xf numFmtId="3" fontId="33" fillId="0" borderId="6" xfId="12" applyNumberFormat="1" applyFont="1" applyFill="1" applyBorder="1" applyAlignment="1">
      <alignment horizontal="right" vertical="center"/>
    </xf>
    <xf numFmtId="0" fontId="34" fillId="0" borderId="1" xfId="12" applyFont="1" applyFill="1" applyBorder="1" applyAlignment="1" applyProtection="1">
      <alignment horizontal="left" vertical="center"/>
      <protection locked="0"/>
    </xf>
    <xf numFmtId="3" fontId="34" fillId="0" borderId="1" xfId="12" applyNumberFormat="1" applyFont="1" applyFill="1" applyBorder="1" applyAlignment="1">
      <alignment horizontal="right" vertical="center"/>
    </xf>
    <xf numFmtId="3" fontId="34" fillId="0" borderId="6" xfId="12" applyNumberFormat="1" applyFont="1" applyFill="1" applyBorder="1" applyAlignment="1">
      <alignment horizontal="right" vertical="center"/>
    </xf>
    <xf numFmtId="0" fontId="34" fillId="0" borderId="1" xfId="12" applyFont="1" applyFill="1" applyBorder="1" applyAlignment="1">
      <alignment wrapText="1" shrinkToFit="1"/>
    </xf>
    <xf numFmtId="0" fontId="34" fillId="0" borderId="1" xfId="12" applyFont="1" applyFill="1" applyBorder="1" applyAlignment="1" applyProtection="1">
      <alignment horizontal="left" vertical="center" wrapText="1"/>
      <protection locked="0"/>
    </xf>
    <xf numFmtId="0" fontId="52" fillId="0" borderId="1" xfId="12" applyFont="1" applyFill="1" applyBorder="1" applyAlignment="1">
      <alignment wrapText="1"/>
    </xf>
    <xf numFmtId="0" fontId="37" fillId="0" borderId="1" xfId="12" applyFont="1" applyBorder="1" applyAlignment="1">
      <alignment wrapText="1"/>
    </xf>
    <xf numFmtId="0" fontId="34" fillId="0" borderId="1" xfId="12" applyFont="1" applyBorder="1"/>
    <xf numFmtId="3" fontId="53" fillId="7" borderId="6" xfId="12" applyNumberFormat="1" applyFont="1" applyFill="1" applyBorder="1" applyAlignment="1">
      <alignment horizontal="right"/>
    </xf>
    <xf numFmtId="0" fontId="34" fillId="0" borderId="0" xfId="12" applyFont="1" applyFill="1" applyBorder="1" applyAlignment="1"/>
    <xf numFmtId="0" fontId="34" fillId="0" borderId="0" xfId="12" applyFont="1" applyFill="1" applyBorder="1" applyAlignment="1" applyProtection="1">
      <alignment horizontal="left" vertical="center"/>
      <protection locked="0"/>
    </xf>
    <xf numFmtId="3" fontId="34" fillId="0" borderId="21" xfId="12" applyNumberFormat="1" applyFont="1" applyFill="1" applyBorder="1" applyAlignment="1">
      <alignment horizontal="right" vertical="center"/>
    </xf>
    <xf numFmtId="0" fontId="33" fillId="0" borderId="1" xfId="12" applyFont="1" applyBorder="1"/>
    <xf numFmtId="3" fontId="33" fillId="0" borderId="6" xfId="12" applyNumberFormat="1" applyFont="1" applyBorder="1"/>
    <xf numFmtId="3" fontId="34" fillId="0" borderId="6" xfId="12" applyNumberFormat="1" applyFont="1" applyBorder="1"/>
    <xf numFmtId="0" fontId="34" fillId="0" borderId="22" xfId="12" applyFont="1" applyFill="1" applyBorder="1" applyAlignment="1">
      <alignment horizontal="center"/>
    </xf>
    <xf numFmtId="0" fontId="34" fillId="0" borderId="0" xfId="12" applyFont="1"/>
    <xf numFmtId="0" fontId="34" fillId="0" borderId="0" xfId="12" applyFont="1" applyFill="1" applyAlignment="1"/>
    <xf numFmtId="0" fontId="34" fillId="0" borderId="0" xfId="12" applyFont="1" applyFill="1" applyAlignment="1">
      <alignment vertical="center" wrapText="1"/>
    </xf>
    <xf numFmtId="0" fontId="34" fillId="0" borderId="0" xfId="12" applyFont="1" applyFill="1"/>
    <xf numFmtId="0" fontId="34" fillId="0" borderId="0" xfId="12" applyFont="1" applyFill="1" applyAlignment="1">
      <alignment wrapText="1"/>
    </xf>
    <xf numFmtId="0" fontId="33" fillId="0" borderId="0" xfId="12" applyFont="1" applyFill="1" applyAlignment="1">
      <alignment horizontal="center" wrapText="1"/>
    </xf>
    <xf numFmtId="0" fontId="34" fillId="0" borderId="0" xfId="12" applyFont="1" applyFill="1" applyBorder="1" applyAlignment="1" applyProtection="1">
      <alignment horizontal="right"/>
      <protection locked="0"/>
    </xf>
    <xf numFmtId="0" fontId="33" fillId="0" borderId="13" xfId="12" applyFont="1" applyFill="1" applyBorder="1" applyAlignment="1">
      <alignment horizontal="center"/>
    </xf>
    <xf numFmtId="0" fontId="34" fillId="0" borderId="5" xfId="12" applyFont="1" applyFill="1" applyBorder="1"/>
    <xf numFmtId="0" fontId="38" fillId="0" borderId="1" xfId="12" applyFont="1" applyBorder="1" applyAlignment="1">
      <alignment wrapText="1"/>
    </xf>
    <xf numFmtId="0" fontId="33" fillId="0" borderId="1" xfId="12" applyFont="1" applyFill="1" applyBorder="1" applyAlignment="1"/>
    <xf numFmtId="0" fontId="40" fillId="0" borderId="18" xfId="12" applyFont="1" applyFill="1" applyBorder="1" applyAlignment="1"/>
    <xf numFmtId="0" fontId="36" fillId="0" borderId="0" xfId="12" applyFont="1"/>
    <xf numFmtId="0" fontId="33" fillId="0" borderId="73" xfId="12" applyFont="1" applyFill="1" applyBorder="1" applyAlignment="1"/>
    <xf numFmtId="0" fontId="33" fillId="0" borderId="19" xfId="12" applyFont="1" applyFill="1" applyBorder="1" applyAlignment="1"/>
    <xf numFmtId="0" fontId="33" fillId="7" borderId="8" xfId="12" applyFont="1" applyFill="1" applyBorder="1" applyAlignment="1"/>
    <xf numFmtId="3" fontId="34" fillId="0" borderId="0" xfId="12" applyNumberFormat="1" applyFont="1"/>
    <xf numFmtId="3" fontId="45" fillId="0" borderId="0" xfId="12" applyNumberFormat="1" applyFont="1"/>
    <xf numFmtId="0" fontId="33" fillId="0" borderId="0" xfId="12" applyFont="1" applyFill="1" applyBorder="1" applyAlignment="1" applyProtection="1">
      <alignment horizontal="center" vertical="center"/>
      <protection locked="0"/>
    </xf>
    <xf numFmtId="0" fontId="33" fillId="0" borderId="13" xfId="12" applyFont="1" applyFill="1" applyBorder="1" applyAlignment="1">
      <alignment horizontal="center" vertical="center" wrapText="1"/>
    </xf>
    <xf numFmtId="0" fontId="33" fillId="0" borderId="80" xfId="12" applyFont="1" applyFill="1" applyBorder="1" applyAlignment="1">
      <alignment horizontal="center" vertical="center"/>
    </xf>
    <xf numFmtId="0" fontId="33" fillId="0" borderId="14" xfId="12" applyFont="1" applyFill="1" applyBorder="1" applyAlignment="1">
      <alignment horizontal="center" vertical="center" wrapText="1"/>
    </xf>
    <xf numFmtId="0" fontId="33" fillId="0" borderId="15" xfId="12" applyFont="1" applyBorder="1" applyAlignment="1">
      <alignment horizontal="center" vertical="center" wrapText="1"/>
    </xf>
    <xf numFmtId="0" fontId="33" fillId="0" borderId="18" xfId="12" applyFont="1" applyFill="1" applyBorder="1" applyAlignment="1" applyProtection="1">
      <alignment horizontal="center" vertical="center" wrapText="1"/>
      <protection locked="0"/>
    </xf>
    <xf numFmtId="0" fontId="33" fillId="0" borderId="18" xfId="12" applyFont="1" applyFill="1" applyBorder="1" applyAlignment="1">
      <alignment horizontal="center" vertical="center"/>
    </xf>
    <xf numFmtId="0" fontId="33" fillId="0" borderId="26" xfId="12" applyFont="1" applyBorder="1" applyAlignment="1">
      <alignment horizontal="center"/>
    </xf>
    <xf numFmtId="0" fontId="43" fillId="0" borderId="14" xfId="12" applyFont="1" applyFill="1" applyBorder="1" applyAlignment="1" applyProtection="1">
      <alignment vertical="center" wrapText="1"/>
      <protection locked="0"/>
    </xf>
    <xf numFmtId="167" fontId="37" fillId="0" borderId="14" xfId="13" applyNumberFormat="1" applyFont="1" applyBorder="1" applyAlignment="1">
      <alignment horizontal="right"/>
    </xf>
    <xf numFmtId="167" fontId="37" fillId="0" borderId="15" xfId="13" applyNumberFormat="1" applyFont="1" applyBorder="1" applyAlignment="1">
      <alignment horizontal="right"/>
    </xf>
    <xf numFmtId="0" fontId="36" fillId="0" borderId="25" xfId="12" applyFont="1" applyFill="1" applyBorder="1" applyAlignment="1">
      <alignment horizontal="center"/>
    </xf>
    <xf numFmtId="0" fontId="42" fillId="0" borderId="1" xfId="12" applyFont="1" applyFill="1" applyBorder="1" applyAlignment="1" applyProtection="1">
      <alignment horizontal="left" vertical="center" wrapText="1" indent="1"/>
      <protection locked="0"/>
    </xf>
    <xf numFmtId="3" fontId="36" fillId="0" borderId="0" xfId="12" applyNumberFormat="1" applyFont="1"/>
    <xf numFmtId="0" fontId="34" fillId="0" borderId="10" xfId="12" applyFont="1" applyFill="1" applyBorder="1" applyAlignment="1">
      <alignment horizontal="center"/>
    </xf>
    <xf numFmtId="0" fontId="36" fillId="0" borderId="5" xfId="12" applyFont="1" applyFill="1" applyBorder="1" applyAlignment="1">
      <alignment horizontal="center"/>
    </xf>
    <xf numFmtId="0" fontId="34" fillId="0" borderId="7" xfId="12" applyFont="1" applyFill="1" applyBorder="1" applyAlignment="1">
      <alignment horizontal="center"/>
    </xf>
    <xf numFmtId="0" fontId="34" fillId="0" borderId="81" xfId="12" applyFont="1" applyFill="1" applyBorder="1" applyAlignment="1">
      <alignment horizontal="center"/>
    </xf>
    <xf numFmtId="0" fontId="33" fillId="0" borderId="14" xfId="12" applyFont="1" applyFill="1" applyBorder="1" applyAlignment="1" applyProtection="1">
      <alignment horizontal="left" vertical="center" wrapText="1"/>
      <protection locked="0"/>
    </xf>
    <xf numFmtId="3" fontId="34" fillId="0" borderId="14" xfId="12" applyNumberFormat="1" applyFont="1" applyFill="1" applyBorder="1" applyAlignment="1">
      <alignment horizontal="right" vertical="center"/>
    </xf>
    <xf numFmtId="0" fontId="34" fillId="0" borderId="1" xfId="12" applyFont="1" applyFill="1" applyBorder="1" applyAlignment="1">
      <alignment horizontal="left" indent="1"/>
    </xf>
    <xf numFmtId="0" fontId="34" fillId="0" borderId="1" xfId="12" applyFont="1" applyFill="1" applyBorder="1" applyAlignment="1" applyProtection="1">
      <alignment horizontal="left" vertical="center" wrapText="1" indent="1"/>
      <protection locked="0"/>
    </xf>
    <xf numFmtId="0" fontId="33" fillId="0" borderId="8" xfId="12" applyFont="1" applyFill="1" applyBorder="1" applyAlignment="1" applyProtection="1">
      <alignment horizontal="left" vertical="center" wrapText="1"/>
      <protection locked="0"/>
    </xf>
    <xf numFmtId="3" fontId="33" fillId="0" borderId="8" xfId="12" applyNumberFormat="1" applyFont="1" applyFill="1" applyBorder="1" applyAlignment="1">
      <alignment horizontal="right" vertical="center"/>
    </xf>
    <xf numFmtId="0" fontId="34" fillId="0" borderId="78" xfId="12" applyFont="1" applyFill="1" applyBorder="1" applyAlignment="1" applyProtection="1">
      <alignment horizontal="left" vertical="center" wrapText="1"/>
      <protection locked="0"/>
    </xf>
    <xf numFmtId="3" fontId="34" fillId="0" borderId="78" xfId="12" applyNumberFormat="1" applyFont="1" applyFill="1" applyBorder="1" applyAlignment="1">
      <alignment horizontal="right" vertical="center"/>
    </xf>
    <xf numFmtId="0" fontId="34" fillId="0" borderId="25" xfId="12" applyFont="1" applyFill="1" applyBorder="1" applyAlignment="1">
      <alignment horizontal="center"/>
    </xf>
    <xf numFmtId="0" fontId="34" fillId="0" borderId="19" xfId="12" applyFont="1" applyFill="1" applyBorder="1" applyAlignment="1" applyProtection="1">
      <alignment horizontal="left" vertical="center" wrapText="1" indent="1"/>
      <protection locked="0"/>
    </xf>
    <xf numFmtId="3" fontId="34" fillId="0" borderId="19" xfId="12" applyNumberFormat="1" applyFont="1" applyFill="1" applyBorder="1" applyAlignment="1">
      <alignment horizontal="right" vertical="center"/>
    </xf>
    <xf numFmtId="0" fontId="36" fillId="0" borderId="18" xfId="12" applyFont="1" applyFill="1" applyBorder="1" applyAlignment="1" applyProtection="1">
      <alignment horizontal="left" vertical="center" wrapText="1" indent="1"/>
      <protection locked="0"/>
    </xf>
    <xf numFmtId="3" fontId="36" fillId="0" borderId="18" xfId="12" applyNumberFormat="1" applyFont="1" applyFill="1" applyBorder="1" applyAlignment="1">
      <alignment horizontal="right" vertical="center"/>
    </xf>
    <xf numFmtId="0" fontId="34" fillId="0" borderId="19" xfId="12" applyFont="1" applyBorder="1" applyAlignment="1">
      <alignment horizontal="center"/>
    </xf>
    <xf numFmtId="0" fontId="34" fillId="0" borderId="19" xfId="12" applyFont="1" applyBorder="1"/>
    <xf numFmtId="0" fontId="33" fillId="7" borderId="1" xfId="12" applyFont="1" applyFill="1" applyBorder="1" applyAlignment="1">
      <alignment horizontal="left"/>
    </xf>
    <xf numFmtId="0" fontId="34" fillId="7" borderId="1" xfId="12" applyFont="1" applyFill="1" applyBorder="1"/>
    <xf numFmtId="3" fontId="33" fillId="7" borderId="1" xfId="12" applyNumberFormat="1" applyFont="1" applyFill="1" applyBorder="1"/>
    <xf numFmtId="0" fontId="33" fillId="0" borderId="0" xfId="12" applyFont="1" applyFill="1" applyBorder="1" applyAlignment="1" applyProtection="1">
      <alignment horizontal="center"/>
      <protection locked="0"/>
    </xf>
    <xf numFmtId="0" fontId="34" fillId="0" borderId="0" xfId="12" applyFont="1" applyFill="1" applyBorder="1" applyAlignment="1">
      <alignment wrapText="1"/>
    </xf>
    <xf numFmtId="38" fontId="34" fillId="0" borderId="0" xfId="13" applyNumberFormat="1" applyFont="1" applyFill="1" applyBorder="1" applyAlignment="1">
      <alignment vertical="center" wrapText="1"/>
    </xf>
    <xf numFmtId="0" fontId="34" fillId="0" borderId="13" xfId="12" applyFont="1" applyFill="1" applyBorder="1" applyAlignment="1">
      <alignment vertical="center" wrapText="1"/>
    </xf>
    <xf numFmtId="0" fontId="33" fillId="0" borderId="14" xfId="12" applyFont="1" applyFill="1" applyBorder="1" applyAlignment="1">
      <alignment horizontal="centerContinuous" vertical="center" wrapText="1"/>
    </xf>
    <xf numFmtId="38" fontId="33" fillId="0" borderId="15" xfId="13" applyNumberFormat="1" applyFont="1" applyFill="1" applyBorder="1" applyAlignment="1">
      <alignment horizontal="center" vertical="center" wrapText="1"/>
    </xf>
    <xf numFmtId="0" fontId="34" fillId="0" borderId="0" xfId="12" applyFont="1" applyFill="1" applyBorder="1" applyAlignment="1">
      <alignment vertical="center" wrapText="1"/>
    </xf>
    <xf numFmtId="0" fontId="33" fillId="7" borderId="5" xfId="12" applyFont="1" applyFill="1" applyBorder="1" applyAlignment="1">
      <alignment horizontal="center" vertical="center" wrapText="1"/>
    </xf>
    <xf numFmtId="0" fontId="33" fillId="7" borderId="1" xfId="12" applyFont="1" applyFill="1" applyBorder="1" applyAlignment="1">
      <alignment horizontal="left" vertical="center" wrapText="1"/>
    </xf>
    <xf numFmtId="3" fontId="33" fillId="7" borderId="6" xfId="13" applyNumberFormat="1" applyFont="1" applyFill="1" applyBorder="1" applyAlignment="1">
      <alignment wrapText="1"/>
    </xf>
    <xf numFmtId="0" fontId="40" fillId="0" borderId="79" xfId="12" applyFont="1" applyFill="1" applyBorder="1" applyAlignment="1">
      <alignment horizontal="center" vertical="center" wrapText="1"/>
    </xf>
    <xf numFmtId="0" fontId="40" fillId="0" borderId="73" xfId="12" applyFont="1" applyFill="1" applyBorder="1" applyAlignment="1">
      <alignment horizontal="left" vertical="center" wrapText="1"/>
    </xf>
    <xf numFmtId="3" fontId="40" fillId="0" borderId="72" xfId="13" applyNumberFormat="1" applyFont="1" applyFill="1" applyBorder="1" applyAlignment="1">
      <alignment wrapText="1"/>
    </xf>
    <xf numFmtId="0" fontId="40" fillId="0" borderId="25" xfId="12" applyFont="1" applyFill="1" applyBorder="1" applyAlignment="1">
      <alignment horizontal="center" vertical="center" wrapText="1"/>
    </xf>
    <xf numFmtId="0" fontId="40" fillId="0" borderId="19" xfId="12" applyFont="1" applyFill="1" applyBorder="1" applyAlignment="1">
      <alignment horizontal="left" vertical="center" wrapText="1"/>
    </xf>
    <xf numFmtId="3" fontId="40" fillId="0" borderId="23" xfId="13" applyNumberFormat="1" applyFont="1" applyFill="1" applyBorder="1" applyAlignment="1">
      <alignment wrapText="1"/>
    </xf>
    <xf numFmtId="0" fontId="36" fillId="0" borderId="19" xfId="12" applyFont="1" applyFill="1" applyBorder="1" applyAlignment="1">
      <alignment horizontal="left" vertical="center" wrapText="1" indent="2"/>
    </xf>
    <xf numFmtId="0" fontId="36" fillId="0" borderId="19" xfId="12" applyFont="1" applyFill="1" applyBorder="1" applyAlignment="1">
      <alignment horizontal="left" vertical="center" wrapText="1" indent="6"/>
    </xf>
    <xf numFmtId="0" fontId="34" fillId="0" borderId="1" xfId="12" applyFont="1" applyBorder="1" applyAlignment="1">
      <alignment wrapText="1"/>
    </xf>
    <xf numFmtId="0" fontId="36" fillId="0" borderId="18" xfId="6" applyNumberFormat="1" applyFont="1" applyFill="1" applyBorder="1" applyAlignment="1" applyProtection="1">
      <alignment wrapText="1"/>
    </xf>
    <xf numFmtId="0" fontId="40" fillId="0" borderId="18" xfId="6" applyNumberFormat="1" applyFont="1" applyFill="1" applyBorder="1" applyAlignment="1" applyProtection="1">
      <alignment horizontal="left" wrapText="1" indent="1"/>
    </xf>
    <xf numFmtId="167" fontId="34" fillId="0" borderId="1" xfId="13" applyNumberFormat="1" applyFont="1" applyBorder="1" applyAlignment="1">
      <alignment horizontal="right"/>
    </xf>
    <xf numFmtId="0" fontId="27" fillId="0" borderId="0" xfId="11" applyFont="1" applyAlignment="1"/>
    <xf numFmtId="0" fontId="27" fillId="0" borderId="98" xfId="10" applyFont="1" applyBorder="1"/>
    <xf numFmtId="3" fontId="46" fillId="0" borderId="99" xfId="10" applyNumberFormat="1" applyFont="1" applyBorder="1"/>
    <xf numFmtId="0" fontId="29" fillId="0" borderId="70" xfId="10" applyFont="1" applyBorder="1" applyAlignment="1">
      <alignment horizontal="left" indent="4"/>
    </xf>
    <xf numFmtId="3" fontId="39" fillId="0" borderId="8" xfId="10" applyNumberFormat="1" applyFont="1" applyBorder="1"/>
    <xf numFmtId="3" fontId="39" fillId="0" borderId="8" xfId="10" applyNumberFormat="1" applyFont="1" applyFill="1" applyBorder="1"/>
    <xf numFmtId="0" fontId="39" fillId="0" borderId="9" xfId="10" applyFont="1" applyBorder="1"/>
    <xf numFmtId="3" fontId="34" fillId="0" borderId="7" xfId="0" applyNumberFormat="1" applyFont="1" applyFill="1" applyBorder="1" applyAlignment="1">
      <alignment vertical="center"/>
    </xf>
    <xf numFmtId="3" fontId="34" fillId="0" borderId="8" xfId="0" applyNumberFormat="1" applyFont="1" applyFill="1" applyBorder="1" applyAlignment="1">
      <alignment vertical="center"/>
    </xf>
    <xf numFmtId="3" fontId="34" fillId="0" borderId="9" xfId="0" applyNumberFormat="1" applyFont="1" applyFill="1" applyBorder="1" applyAlignment="1">
      <alignment vertical="center"/>
    </xf>
    <xf numFmtId="0" fontId="33" fillId="0" borderId="1" xfId="12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left" vertical="center"/>
    </xf>
    <xf numFmtId="3" fontId="34" fillId="0" borderId="5" xfId="0" applyNumberFormat="1" applyFont="1" applyFill="1" applyBorder="1" applyAlignment="1">
      <alignment horizontal="right" vertical="center" wrapText="1"/>
    </xf>
    <xf numFmtId="3" fontId="34" fillId="0" borderId="1" xfId="0" applyNumberFormat="1" applyFont="1" applyFill="1" applyBorder="1" applyAlignment="1">
      <alignment vertical="center" wrapText="1"/>
    </xf>
    <xf numFmtId="3" fontId="34" fillId="0" borderId="6" xfId="0" applyNumberFormat="1" applyFont="1" applyFill="1" applyBorder="1" applyAlignment="1">
      <alignment vertical="center" wrapText="1"/>
    </xf>
    <xf numFmtId="3" fontId="34" fillId="0" borderId="1" xfId="0" applyNumberFormat="1" applyFont="1" applyFill="1" applyBorder="1" applyAlignment="1">
      <alignment horizontal="right" vertical="center" wrapText="1"/>
    </xf>
    <xf numFmtId="3" fontId="34" fillId="0" borderId="6" xfId="0" applyNumberFormat="1" applyFont="1" applyFill="1" applyBorder="1" applyAlignment="1">
      <alignment horizontal="right" vertical="center" wrapText="1"/>
    </xf>
    <xf numFmtId="0" fontId="34" fillId="0" borderId="106" xfId="0" applyFont="1" applyFill="1" applyBorder="1" applyAlignment="1" applyProtection="1">
      <alignment horizontal="left" vertical="center" wrapText="1"/>
      <protection locked="0"/>
    </xf>
    <xf numFmtId="3" fontId="34" fillId="0" borderId="5" xfId="0" applyNumberFormat="1" applyFont="1" applyFill="1" applyBorder="1" applyAlignment="1">
      <alignment vertical="center" wrapText="1"/>
    </xf>
    <xf numFmtId="38" fontId="34" fillId="0" borderId="100" xfId="2" applyNumberFormat="1" applyFont="1" applyFill="1" applyBorder="1" applyAlignment="1">
      <alignment horizontal="left" vertical="center" wrapText="1"/>
    </xf>
    <xf numFmtId="3" fontId="34" fillId="0" borderId="1" xfId="2" applyNumberFormat="1" applyFont="1" applyFill="1" applyBorder="1" applyAlignment="1">
      <alignment horizontal="right" vertical="center" wrapText="1"/>
    </xf>
    <xf numFmtId="3" fontId="34" fillId="0" borderId="6" xfId="2" applyNumberFormat="1" applyFont="1" applyFill="1" applyBorder="1" applyAlignment="1">
      <alignment horizontal="right" vertical="center" wrapText="1"/>
    </xf>
    <xf numFmtId="0" fontId="42" fillId="0" borderId="19" xfId="12" applyFont="1" applyFill="1" applyBorder="1" applyAlignment="1" applyProtection="1">
      <alignment horizontal="left" vertical="center" wrapText="1" indent="1"/>
      <protection locked="0"/>
    </xf>
    <xf numFmtId="167" fontId="37" fillId="0" borderId="19" xfId="13" applyNumberFormat="1" applyFont="1" applyBorder="1" applyAlignment="1">
      <alignment horizontal="right"/>
    </xf>
    <xf numFmtId="0" fontId="34" fillId="0" borderId="18" xfId="6" applyNumberFormat="1" applyFont="1" applyFill="1" applyBorder="1" applyAlignment="1" applyProtection="1">
      <alignment horizontal="left" wrapText="1" indent="5"/>
    </xf>
    <xf numFmtId="0" fontId="34" fillId="0" borderId="18" xfId="6" applyNumberFormat="1" applyFont="1" applyFill="1" applyBorder="1" applyAlignment="1" applyProtection="1">
      <alignment horizontal="left" wrapText="1" indent="4"/>
    </xf>
    <xf numFmtId="0" fontId="33" fillId="0" borderId="74" xfId="12" applyFont="1" applyFill="1" applyBorder="1" applyAlignment="1">
      <alignment horizontal="center"/>
    </xf>
    <xf numFmtId="0" fontId="33" fillId="0" borderId="68" xfId="12" applyFont="1" applyFill="1" applyBorder="1" applyAlignment="1">
      <alignment horizontal="center" vertical="center" wrapText="1"/>
    </xf>
    <xf numFmtId="0" fontId="33" fillId="0" borderId="68" xfId="12" applyFont="1" applyFill="1" applyBorder="1" applyAlignment="1">
      <alignment horizontal="center" vertical="center"/>
    </xf>
    <xf numFmtId="38" fontId="33" fillId="0" borderId="74" xfId="13" applyNumberFormat="1" applyFont="1" applyFill="1" applyBorder="1" applyAlignment="1">
      <alignment horizontal="center" vertical="center" wrapText="1"/>
    </xf>
    <xf numFmtId="3" fontId="40" fillId="0" borderId="107" xfId="13" applyNumberFormat="1" applyFont="1" applyFill="1" applyBorder="1" applyAlignment="1">
      <alignment wrapText="1"/>
    </xf>
    <xf numFmtId="0" fontId="34" fillId="0" borderId="25" xfId="0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left" wrapText="1" indent="2"/>
    </xf>
    <xf numFmtId="3" fontId="37" fillId="0" borderId="19" xfId="2" applyNumberFormat="1" applyFont="1" applyBorder="1" applyAlignment="1"/>
    <xf numFmtId="0" fontId="40" fillId="0" borderId="108" xfId="12" applyFont="1" applyFill="1" applyBorder="1" applyAlignment="1">
      <alignment horizontal="center" vertical="center" wrapText="1"/>
    </xf>
    <xf numFmtId="0" fontId="40" fillId="0" borderId="99" xfId="12" applyFont="1" applyFill="1" applyBorder="1" applyAlignment="1">
      <alignment horizontal="left" vertical="center" wrapText="1"/>
    </xf>
    <xf numFmtId="3" fontId="40" fillId="0" borderId="109" xfId="13" applyNumberFormat="1" applyFont="1" applyFill="1" applyBorder="1" applyAlignment="1">
      <alignment wrapText="1"/>
    </xf>
    <xf numFmtId="0" fontId="29" fillId="0" borderId="9" xfId="0" applyFont="1" applyBorder="1" applyAlignment="1">
      <alignment horizontal="center"/>
    </xf>
    <xf numFmtId="3" fontId="46" fillId="0" borderId="109" xfId="10" applyNumberFormat="1" applyFont="1" applyBorder="1"/>
    <xf numFmtId="0" fontId="33" fillId="0" borderId="18" xfId="12" applyFont="1" applyFill="1" applyBorder="1" applyAlignment="1"/>
    <xf numFmtId="3" fontId="34" fillId="0" borderId="26" xfId="6" applyNumberFormat="1" applyFont="1" applyFill="1" applyBorder="1" applyAlignment="1" applyProtection="1"/>
    <xf numFmtId="0" fontId="34" fillId="0" borderId="18" xfId="6" applyNumberFormat="1" applyFont="1" applyFill="1" applyBorder="1" applyAlignment="1" applyProtection="1">
      <alignment horizontal="left" wrapText="1"/>
    </xf>
    <xf numFmtId="0" fontId="34" fillId="0" borderId="40" xfId="12" applyFont="1" applyFill="1" applyBorder="1" applyAlignment="1"/>
    <xf numFmtId="0" fontId="34" fillId="0" borderId="42" xfId="12" applyFont="1" applyBorder="1"/>
    <xf numFmtId="0" fontId="34" fillId="0" borderId="18" xfId="6" applyNumberFormat="1" applyFont="1" applyFill="1" applyBorder="1" applyAlignment="1" applyProtection="1">
      <alignment wrapText="1"/>
    </xf>
    <xf numFmtId="0" fontId="41" fillId="0" borderId="19" xfId="12" applyFont="1" applyFill="1" applyBorder="1" applyAlignment="1">
      <alignment horizontal="left" vertical="center" wrapText="1" indent="9"/>
    </xf>
    <xf numFmtId="0" fontId="69" fillId="0" borderId="0" xfId="10" applyFont="1"/>
    <xf numFmtId="0" fontId="47" fillId="0" borderId="0" xfId="11" applyFont="1"/>
    <xf numFmtId="0" fontId="34" fillId="0" borderId="39" xfId="0" applyFont="1" applyFill="1" applyBorder="1" applyAlignment="1">
      <alignment vertical="center" wrapText="1"/>
    </xf>
    <xf numFmtId="3" fontId="34" fillId="0" borderId="5" xfId="0" applyNumberFormat="1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3" fontId="34" fillId="0" borderId="6" xfId="0" applyNumberFormat="1" applyFont="1" applyFill="1" applyBorder="1" applyAlignment="1">
      <alignment vertical="center"/>
    </xf>
    <xf numFmtId="3" fontId="34" fillId="0" borderId="5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horizontal="right" vertical="center"/>
    </xf>
    <xf numFmtId="3" fontId="34" fillId="0" borderId="6" xfId="0" applyNumberFormat="1" applyFont="1" applyFill="1" applyBorder="1" applyAlignment="1">
      <alignment horizontal="right" vertical="center"/>
    </xf>
    <xf numFmtId="3" fontId="34" fillId="0" borderId="22" xfId="0" applyNumberFormat="1" applyFont="1" applyFill="1" applyBorder="1" applyAlignment="1">
      <alignment horizontal="center" vertical="center" wrapText="1"/>
    </xf>
    <xf numFmtId="3" fontId="34" fillId="0" borderId="18" xfId="0" applyNumberFormat="1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3" fontId="34" fillId="0" borderId="101" xfId="0" applyNumberFormat="1" applyFont="1" applyFill="1" applyBorder="1" applyAlignment="1">
      <alignment horizontal="center" vertical="center" wrapText="1"/>
    </xf>
    <xf numFmtId="3" fontId="34" fillId="0" borderId="102" xfId="0" applyNumberFormat="1" applyFont="1" applyFill="1" applyBorder="1" applyAlignment="1">
      <alignment horizontal="center" vertical="center" wrapText="1"/>
    </xf>
    <xf numFmtId="3" fontId="34" fillId="0" borderId="103" xfId="0" applyNumberFormat="1" applyFont="1" applyFill="1" applyBorder="1" applyAlignment="1">
      <alignment horizontal="center" vertical="center" wrapText="1"/>
    </xf>
    <xf numFmtId="0" fontId="34" fillId="0" borderId="101" xfId="0" applyFont="1" applyFill="1" applyBorder="1" applyAlignment="1">
      <alignment horizontal="center" vertical="center" wrapText="1"/>
    </xf>
    <xf numFmtId="0" fontId="34" fillId="0" borderId="102" xfId="0" applyFont="1" applyFill="1" applyBorder="1" applyAlignment="1">
      <alignment horizontal="center" vertical="center" wrapText="1"/>
    </xf>
    <xf numFmtId="0" fontId="34" fillId="0" borderId="103" xfId="0" applyFont="1" applyFill="1" applyBorder="1" applyAlignment="1">
      <alignment horizontal="center" vertical="center" wrapText="1"/>
    </xf>
    <xf numFmtId="0" fontId="34" fillId="0" borderId="110" xfId="0" applyFont="1" applyFill="1" applyBorder="1" applyAlignment="1" applyProtection="1">
      <alignment horizontal="left" vertical="center" wrapText="1"/>
      <protection locked="0"/>
    </xf>
    <xf numFmtId="3" fontId="34" fillId="0" borderId="25" xfId="0" applyNumberFormat="1" applyFont="1" applyFill="1" applyBorder="1" applyAlignment="1">
      <alignment horizontal="right" vertical="center" wrapText="1"/>
    </xf>
    <xf numFmtId="3" fontId="34" fillId="0" borderId="19" xfId="0" applyNumberFormat="1" applyFont="1" applyFill="1" applyBorder="1" applyAlignment="1">
      <alignment vertical="center" wrapText="1"/>
    </xf>
    <xf numFmtId="3" fontId="34" fillId="0" borderId="23" xfId="0" applyNumberFormat="1" applyFont="1" applyFill="1" applyBorder="1" applyAlignment="1">
      <alignment vertical="center" wrapText="1"/>
    </xf>
    <xf numFmtId="3" fontId="34" fillId="0" borderId="19" xfId="0" applyNumberFormat="1" applyFont="1" applyFill="1" applyBorder="1" applyAlignment="1">
      <alignment horizontal="right" vertical="center" wrapText="1"/>
    </xf>
    <xf numFmtId="3" fontId="34" fillId="0" borderId="23" xfId="0" applyNumberFormat="1" applyFont="1" applyFill="1" applyBorder="1" applyAlignment="1">
      <alignment horizontal="right" vertical="center" wrapText="1"/>
    </xf>
    <xf numFmtId="3" fontId="33" fillId="0" borderId="10" xfId="0" applyNumberFormat="1" applyFont="1" applyFill="1" applyBorder="1" applyAlignment="1">
      <alignment vertical="center"/>
    </xf>
    <xf numFmtId="3" fontId="33" fillId="0" borderId="4" xfId="0" applyNumberFormat="1" applyFont="1" applyFill="1" applyBorder="1" applyAlignment="1">
      <alignment vertical="center"/>
    </xf>
    <xf numFmtId="0" fontId="34" fillId="0" borderId="70" xfId="0" applyFont="1" applyFill="1" applyBorder="1" applyAlignment="1">
      <alignment vertical="center"/>
    </xf>
    <xf numFmtId="0" fontId="34" fillId="0" borderId="73" xfId="12" applyFont="1" applyFill="1" applyBorder="1" applyAlignment="1"/>
    <xf numFmtId="0" fontId="34" fillId="0" borderId="73" xfId="6" applyNumberFormat="1" applyFont="1" applyFill="1" applyBorder="1" applyAlignment="1" applyProtection="1">
      <alignment wrapText="1"/>
    </xf>
    <xf numFmtId="3" fontId="34" fillId="0" borderId="72" xfId="6" applyNumberFormat="1" applyFont="1" applyFill="1" applyBorder="1" applyAlignment="1" applyProtection="1"/>
    <xf numFmtId="167" fontId="34" fillId="2" borderId="1" xfId="13" applyNumberFormat="1" applyFont="1" applyFill="1" applyBorder="1" applyAlignment="1">
      <alignment horizontal="right"/>
    </xf>
    <xf numFmtId="0" fontId="34" fillId="0" borderId="0" xfId="0" applyFont="1" applyFill="1"/>
    <xf numFmtId="0" fontId="47" fillId="0" borderId="0" xfId="9" applyFont="1" applyBorder="1" applyAlignment="1"/>
    <xf numFmtId="0" fontId="27" fillId="0" borderId="0" xfId="9" applyFont="1" applyBorder="1" applyAlignment="1"/>
    <xf numFmtId="0" fontId="56" fillId="0" borderId="1" xfId="0" applyFont="1" applyFill="1" applyBorder="1" applyAlignment="1">
      <alignment horizontal="left" vertical="center" wrapText="1" indent="1"/>
    </xf>
    <xf numFmtId="0" fontId="70" fillId="0" borderId="5" xfId="0" applyFont="1" applyFill="1" applyBorder="1"/>
    <xf numFmtId="0" fontId="70" fillId="0" borderId="1" xfId="0" applyFont="1" applyFill="1" applyBorder="1"/>
    <xf numFmtId="0" fontId="70" fillId="0" borderId="0" xfId="0" applyFont="1" applyFill="1"/>
    <xf numFmtId="0" fontId="57" fillId="0" borderId="76" xfId="0" applyFont="1" applyFill="1" applyBorder="1" applyAlignment="1">
      <alignment horizontal="center"/>
    </xf>
    <xf numFmtId="0" fontId="58" fillId="0" borderId="40" xfId="0" applyFont="1" applyFill="1" applyBorder="1" applyAlignment="1">
      <alignment horizontal="center"/>
    </xf>
    <xf numFmtId="0" fontId="58" fillId="0" borderId="111" xfId="0" applyFont="1" applyFill="1" applyBorder="1" applyAlignment="1">
      <alignment horizontal="center"/>
    </xf>
    <xf numFmtId="0" fontId="58" fillId="0" borderId="112" xfId="0" applyFont="1" applyFill="1" applyBorder="1" applyAlignment="1">
      <alignment horizontal="center"/>
    </xf>
    <xf numFmtId="0" fontId="70" fillId="0" borderId="40" xfId="0" applyFont="1" applyFill="1" applyBorder="1" applyAlignment="1">
      <alignment horizontal="center"/>
    </xf>
    <xf numFmtId="0" fontId="57" fillId="0" borderId="113" xfId="0" applyFont="1" applyFill="1" applyBorder="1" applyAlignment="1">
      <alignment horizontal="center"/>
    </xf>
    <xf numFmtId="0" fontId="57" fillId="0" borderId="74" xfId="0" applyFont="1" applyFill="1" applyBorder="1" applyAlignment="1">
      <alignment horizontal="center"/>
    </xf>
    <xf numFmtId="0" fontId="58" fillId="0" borderId="68" xfId="0" applyFont="1" applyFill="1" applyBorder="1" applyAlignment="1">
      <alignment horizontal="center"/>
    </xf>
    <xf numFmtId="0" fontId="58" fillId="0" borderId="69" xfId="0" applyFont="1" applyFill="1" applyBorder="1" applyAlignment="1">
      <alignment horizontal="center"/>
    </xf>
    <xf numFmtId="0" fontId="58" fillId="0" borderId="114" xfId="0" applyFont="1" applyFill="1" applyBorder="1" applyAlignment="1">
      <alignment horizontal="center"/>
    </xf>
    <xf numFmtId="0" fontId="70" fillId="0" borderId="68" xfId="0" applyFont="1" applyFill="1" applyBorder="1" applyAlignment="1">
      <alignment horizontal="center"/>
    </xf>
    <xf numFmtId="0" fontId="57" fillId="0" borderId="107" xfId="0" applyFont="1" applyFill="1" applyBorder="1" applyAlignment="1">
      <alignment horizontal="center"/>
    </xf>
    <xf numFmtId="0" fontId="57" fillId="0" borderId="115" xfId="0" applyFont="1" applyFill="1" applyBorder="1" applyAlignment="1">
      <alignment horizontal="center"/>
    </xf>
    <xf numFmtId="0" fontId="58" fillId="0" borderId="116" xfId="0" applyFont="1" applyFill="1" applyBorder="1" applyAlignment="1">
      <alignment horizontal="center"/>
    </xf>
    <xf numFmtId="0" fontId="58" fillId="0" borderId="117" xfId="0" applyFont="1" applyFill="1" applyBorder="1" applyAlignment="1">
      <alignment horizontal="center"/>
    </xf>
    <xf numFmtId="0" fontId="58" fillId="0" borderId="118" xfId="0" applyFont="1" applyFill="1" applyBorder="1" applyAlignment="1">
      <alignment horizontal="center"/>
    </xf>
    <xf numFmtId="0" fontId="70" fillId="0" borderId="116" xfId="0" applyFont="1" applyFill="1" applyBorder="1" applyAlignment="1">
      <alignment horizontal="center"/>
    </xf>
    <xf numFmtId="0" fontId="57" fillId="0" borderId="119" xfId="0" applyFont="1" applyFill="1" applyBorder="1" applyAlignment="1">
      <alignment horizontal="center"/>
    </xf>
    <xf numFmtId="0" fontId="54" fillId="7" borderId="5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54" fillId="7" borderId="3" xfId="0" applyFont="1" applyFill="1" applyBorder="1" applyAlignment="1">
      <alignment horizontal="center" vertical="center" wrapText="1"/>
    </xf>
    <xf numFmtId="0" fontId="54" fillId="7" borderId="27" xfId="0" applyFont="1" applyFill="1" applyBorder="1" applyAlignment="1">
      <alignment horizontal="center" vertical="center" wrapText="1"/>
    </xf>
    <xf numFmtId="0" fontId="54" fillId="0" borderId="70" xfId="0" applyFont="1" applyFill="1" applyBorder="1" applyAlignment="1">
      <alignment horizontal="center" vertical="center" wrapText="1"/>
    </xf>
    <xf numFmtId="0" fontId="54" fillId="0" borderId="92" xfId="0" applyFont="1" applyFill="1" applyBorder="1" applyAlignment="1">
      <alignment horizontal="center" vertical="center" wrapText="1"/>
    </xf>
    <xf numFmtId="0" fontId="54" fillId="0" borderId="69" xfId="0" applyFont="1" applyFill="1" applyBorder="1" applyAlignment="1">
      <alignment horizontal="center" vertical="center" wrapText="1"/>
    </xf>
    <xf numFmtId="0" fontId="47" fillId="0" borderId="0" xfId="9" applyFont="1" applyBorder="1" applyAlignment="1">
      <alignment horizontal="left"/>
    </xf>
    <xf numFmtId="0" fontId="33" fillId="0" borderId="0" xfId="9" applyFont="1" applyBorder="1" applyAlignment="1">
      <alignment horizontal="center"/>
    </xf>
    <xf numFmtId="0" fontId="57" fillId="0" borderId="22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/>
    </xf>
    <xf numFmtId="0" fontId="27" fillId="0" borderId="0" xfId="11" applyFont="1" applyAlignment="1">
      <alignment horizontal="center"/>
    </xf>
    <xf numFmtId="0" fontId="27" fillId="0" borderId="0" xfId="11" applyFont="1" applyBorder="1" applyAlignment="1">
      <alignment horizontal="center"/>
    </xf>
    <xf numFmtId="0" fontId="57" fillId="0" borderId="15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34" fillId="0" borderId="5" xfId="9" applyFont="1" applyBorder="1" applyAlignment="1">
      <alignment horizontal="justify" vertical="top" wrapText="1"/>
    </xf>
    <xf numFmtId="0" fontId="34" fillId="0" borderId="1" xfId="9" applyFont="1" applyBorder="1" applyAlignment="1">
      <alignment horizontal="justify" vertical="top" wrapText="1"/>
    </xf>
    <xf numFmtId="0" fontId="34" fillId="0" borderId="0" xfId="9" applyFont="1" applyBorder="1" applyAlignment="1">
      <alignment horizontal="justify" vertical="top" wrapText="1"/>
    </xf>
    <xf numFmtId="0" fontId="34" fillId="0" borderId="13" xfId="9" applyFont="1" applyBorder="1" applyAlignment="1">
      <alignment horizontal="justify" vertical="top" wrapText="1"/>
    </xf>
    <xf numFmtId="0" fontId="34" fillId="0" borderId="14" xfId="9" applyFont="1" applyBorder="1" applyAlignment="1">
      <alignment horizontal="justify" vertical="top" wrapText="1"/>
    </xf>
    <xf numFmtId="0" fontId="33" fillId="0" borderId="30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3" fontId="43" fillId="0" borderId="28" xfId="0" applyNumberFormat="1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/>
    </xf>
    <xf numFmtId="0" fontId="42" fillId="0" borderId="29" xfId="0" applyFont="1" applyFill="1" applyBorder="1" applyAlignment="1">
      <alignment horizontal="center" vertical="center"/>
    </xf>
    <xf numFmtId="0" fontId="33" fillId="0" borderId="0" xfId="11" applyFont="1" applyAlignment="1">
      <alignment horizontal="center"/>
    </xf>
    <xf numFmtId="0" fontId="33" fillId="0" borderId="0" xfId="11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3" fontId="33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3" fontId="33" fillId="0" borderId="104" xfId="0" applyNumberFormat="1" applyFont="1" applyFill="1" applyBorder="1" applyAlignment="1">
      <alignment horizontal="center" vertical="center"/>
    </xf>
    <xf numFmtId="3" fontId="33" fillId="0" borderId="37" xfId="0" applyNumberFormat="1" applyFont="1" applyFill="1" applyBorder="1" applyAlignment="1">
      <alignment horizontal="center" vertical="center"/>
    </xf>
    <xf numFmtId="3" fontId="33" fillId="0" borderId="105" xfId="0" applyNumberFormat="1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105" xfId="0" applyFont="1" applyFill="1" applyBorder="1" applyAlignment="1">
      <alignment horizontal="center" vertical="center"/>
    </xf>
    <xf numFmtId="3" fontId="33" fillId="0" borderId="32" xfId="0" applyNumberFormat="1" applyFont="1" applyFill="1" applyBorder="1" applyAlignment="1">
      <alignment horizontal="center" vertical="center"/>
    </xf>
    <xf numFmtId="3" fontId="33" fillId="0" borderId="33" xfId="0" applyNumberFormat="1" applyFont="1" applyFill="1" applyBorder="1" applyAlignment="1">
      <alignment horizontal="center" vertical="center"/>
    </xf>
    <xf numFmtId="3" fontId="33" fillId="0" borderId="34" xfId="0" applyNumberFormat="1" applyFont="1" applyFill="1" applyBorder="1" applyAlignment="1">
      <alignment horizontal="center" vertical="center"/>
    </xf>
    <xf numFmtId="0" fontId="34" fillId="0" borderId="33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left" vertical="center"/>
    </xf>
    <xf numFmtId="0" fontId="33" fillId="0" borderId="1" xfId="12" applyFont="1" applyFill="1" applyBorder="1" applyAlignment="1" applyProtection="1">
      <alignment horizontal="left" vertical="center"/>
      <protection locked="0"/>
    </xf>
    <xf numFmtId="0" fontId="53" fillId="7" borderId="40" xfId="12" applyFont="1" applyFill="1" applyBorder="1" applyAlignment="1" applyProtection="1">
      <alignment horizontal="left"/>
      <protection locked="0"/>
    </xf>
    <xf numFmtId="0" fontId="53" fillId="7" borderId="42" xfId="12" applyFont="1" applyFill="1" applyBorder="1" applyAlignment="1" applyProtection="1">
      <alignment horizontal="left"/>
      <protection locked="0"/>
    </xf>
    <xf numFmtId="0" fontId="59" fillId="0" borderId="0" xfId="12" applyFont="1" applyFill="1" applyAlignment="1">
      <alignment horizontal="center"/>
    </xf>
    <xf numFmtId="0" fontId="33" fillId="0" borderId="14" xfId="12" applyFont="1" applyFill="1" applyBorder="1" applyAlignment="1">
      <alignment horizontal="center"/>
    </xf>
    <xf numFmtId="0" fontId="33" fillId="0" borderId="0" xfId="12" applyFont="1" applyFill="1" applyBorder="1" applyAlignment="1" applyProtection="1">
      <alignment horizontal="center" wrapText="1"/>
      <protection locked="0"/>
    </xf>
    <xf numFmtId="0" fontId="33" fillId="0" borderId="0" xfId="12" applyFont="1" applyFill="1" applyBorder="1" applyAlignment="1" applyProtection="1">
      <alignment horizontal="center"/>
      <protection locked="0"/>
    </xf>
    <xf numFmtId="0" fontId="33" fillId="0" borderId="0" xfId="12" applyFont="1" applyFill="1" applyBorder="1" applyAlignment="1" applyProtection="1">
      <alignment horizontal="center" vertical="center"/>
      <protection locked="0"/>
    </xf>
    <xf numFmtId="0" fontId="33" fillId="0" borderId="0" xfId="12" applyFont="1" applyFill="1" applyBorder="1" applyAlignment="1">
      <alignment horizontal="center" wrapText="1"/>
    </xf>
    <xf numFmtId="0" fontId="33" fillId="0" borderId="82" xfId="7" applyFont="1" applyFill="1" applyBorder="1" applyAlignment="1">
      <alignment horizontal="left"/>
    </xf>
    <xf numFmtId="0" fontId="33" fillId="0" borderId="80" xfId="7" applyFont="1" applyFill="1" applyBorder="1" applyAlignment="1">
      <alignment horizontal="left"/>
    </xf>
    <xf numFmtId="0" fontId="28" fillId="0" borderId="0" xfId="7" applyFont="1" applyFill="1" applyBorder="1" applyAlignment="1">
      <alignment horizontal="center"/>
    </xf>
    <xf numFmtId="0" fontId="27" fillId="0" borderId="13" xfId="7" applyFont="1" applyFill="1" applyBorder="1" applyAlignment="1">
      <alignment horizontal="center"/>
    </xf>
    <xf numFmtId="0" fontId="27" fillId="0" borderId="14" xfId="7" applyFont="1" applyFill="1" applyBorder="1" applyAlignment="1">
      <alignment horizontal="center"/>
    </xf>
    <xf numFmtId="0" fontId="46" fillId="0" borderId="82" xfId="10" applyFont="1" applyBorder="1" applyAlignment="1">
      <alignment horizontal="center"/>
    </xf>
    <xf numFmtId="0" fontId="46" fillId="0" borderId="75" xfId="10" applyFont="1" applyBorder="1" applyAlignment="1">
      <alignment horizontal="center"/>
    </xf>
    <xf numFmtId="0" fontId="46" fillId="0" borderId="74" xfId="10" applyFont="1" applyBorder="1" applyAlignment="1">
      <alignment horizontal="center"/>
    </xf>
    <xf numFmtId="0" fontId="27" fillId="0" borderId="13" xfId="10" applyFont="1" applyBorder="1" applyAlignment="1">
      <alignment horizontal="center" vertical="center"/>
    </xf>
    <xf numFmtId="0" fontId="27" fillId="0" borderId="5" xfId="10" applyFont="1" applyBorder="1" applyAlignment="1">
      <alignment horizontal="center" vertical="center"/>
    </xf>
    <xf numFmtId="0" fontId="46" fillId="0" borderId="76" xfId="10" applyFont="1" applyBorder="1" applyAlignment="1">
      <alignment horizontal="center"/>
    </xf>
    <xf numFmtId="0" fontId="27" fillId="0" borderId="28" xfId="10" applyFont="1" applyBorder="1" applyAlignment="1">
      <alignment horizontal="center" vertical="center"/>
    </xf>
    <xf numFmtId="0" fontId="27" fillId="0" borderId="71" xfId="10" applyFont="1" applyBorder="1" applyAlignment="1">
      <alignment horizontal="center" vertical="center"/>
    </xf>
    <xf numFmtId="0" fontId="62" fillId="0" borderId="0" xfId="10" applyFont="1" applyAlignment="1">
      <alignment horizontal="center"/>
    </xf>
    <xf numFmtId="0" fontId="38" fillId="0" borderId="0" xfId="10" applyFont="1" applyAlignment="1">
      <alignment horizontal="center"/>
    </xf>
    <xf numFmtId="0" fontId="46" fillId="0" borderId="0" xfId="10" applyFont="1" applyAlignment="1">
      <alignment horizontal="center"/>
    </xf>
    <xf numFmtId="0" fontId="29" fillId="0" borderId="95" xfId="9" applyFont="1" applyBorder="1" applyAlignment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textRotation="90" wrapText="1"/>
    </xf>
    <xf numFmtId="0" fontId="16" fillId="0" borderId="1" xfId="0" applyFont="1" applyFill="1" applyBorder="1" applyAlignment="1" applyProtection="1">
      <alignment horizontal="center" vertical="center" textRotation="90"/>
    </xf>
    <xf numFmtId="38" fontId="16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10" fillId="0" borderId="1" xfId="0" applyFont="1" applyFill="1" applyBorder="1" applyAlignment="1" applyProtection="1">
      <alignment horizontal="center" vertical="center" textRotation="90" wrapText="1"/>
      <protection locked="0"/>
    </xf>
    <xf numFmtId="38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zres" xfId="2" builtinId="3"/>
    <cellStyle name="Ezres 2" xfId="13" xr:uid="{00000000-0005-0000-0000-000001000000}"/>
    <cellStyle name="költségvetési tábla" xfId="3" xr:uid="{00000000-0005-0000-0000-000002000000}"/>
    <cellStyle name="Normál" xfId="0" builtinId="0"/>
    <cellStyle name="Normál 2" xfId="9" xr:uid="{00000000-0005-0000-0000-000004000000}"/>
    <cellStyle name="Normál 3" xfId="10" xr:uid="{00000000-0005-0000-0000-000005000000}"/>
    <cellStyle name="Normál 3 2" xfId="11" xr:uid="{00000000-0005-0000-0000-000006000000}"/>
    <cellStyle name="Normál 4" xfId="14" xr:uid="{00000000-0005-0000-0000-00003B000000}"/>
    <cellStyle name="Normál 5" xfId="15" xr:uid="{00000000-0005-0000-0000-00003C000000}"/>
    <cellStyle name="Normál 6" xfId="12" xr:uid="{00000000-0005-0000-0000-000007000000}"/>
    <cellStyle name="Normál_gördülő2_2008eredeti" xfId="8" xr:uid="{00000000-0005-0000-0000-000008000000}"/>
    <cellStyle name="Normál_kiad2004eredeti HIVATALI AJÁNLOTT" xfId="6" xr:uid="{00000000-0005-0000-0000-000009000000}"/>
    <cellStyle name="Normál_ÜTEMTERV" xfId="7" xr:uid="{00000000-0005-0000-0000-00000A000000}"/>
    <cellStyle name="Normál_x4. sz. melléklet-VÜZ" xfId="5" xr:uid="{00000000-0005-0000-0000-00000B000000}"/>
    <cellStyle name="Oszlopszint_1" xfId="1" builtinId="2" iLevel="0"/>
    <cellStyle name="számérték" xfId="4" xr:uid="{00000000-0005-0000-0000-00000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99FF66"/>
      <color rgb="FFF2B800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J\Documents\K&#246;lts&#233;gvet&#233;s%202018\elemik_2018\j&#243;k\Elemi_2018_KO&#776;ZMU&#779;V_01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műv_elemi"/>
      <sheetName val="bérek_MŰVHÁZ"/>
      <sheetName val="Beruházások"/>
    </sheetNames>
    <sheetDataSet>
      <sheetData sheetId="0">
        <row r="67">
          <cell r="G67">
            <v>393701</v>
          </cell>
        </row>
        <row r="68">
          <cell r="H68">
            <v>1653543</v>
          </cell>
          <cell r="I68">
            <v>3070866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37"/>
  <sheetViews>
    <sheetView showGridLines="0" view="pageBreakPreview" zoomScale="80" zoomScaleSheetLayoutView="80" workbookViewId="0">
      <selection activeCell="A2" sqref="A2:N2"/>
    </sheetView>
  </sheetViews>
  <sheetFormatPr defaultColWidth="9.140625" defaultRowHeight="12.75" x14ac:dyDescent="0.2"/>
  <cols>
    <col min="1" max="1" width="60.28515625" style="388" customWidth="1"/>
    <col min="2" max="2" width="17" style="388" customWidth="1"/>
    <col min="3" max="3" width="16.42578125" style="388" customWidth="1"/>
    <col min="4" max="4" width="60.28515625" style="388" customWidth="1"/>
    <col min="5" max="5" width="15.5703125" style="388" bestFit="1" customWidth="1"/>
    <col min="6" max="6" width="17.85546875" style="388" bestFit="1" customWidth="1"/>
    <col min="7" max="16384" width="9.140625" style="388"/>
  </cols>
  <sheetData>
    <row r="1" spans="1:14" x14ac:dyDescent="0.2">
      <c r="A1" s="1" t="s">
        <v>1586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796" t="s">
        <v>1530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ht="14.25" x14ac:dyDescent="0.2">
      <c r="A4" s="797" t="s">
        <v>1217</v>
      </c>
      <c r="B4" s="797"/>
      <c r="C4" s="797"/>
      <c r="D4" s="797"/>
      <c r="E4" s="797"/>
      <c r="F4" s="797"/>
      <c r="G4" s="259"/>
      <c r="H4" s="112"/>
      <c r="I4" s="112"/>
      <c r="J4" s="112"/>
      <c r="K4" s="112"/>
      <c r="L4" s="112"/>
      <c r="M4" s="112"/>
      <c r="N4" s="112"/>
    </row>
    <row r="5" spans="1:14" ht="14.25" x14ac:dyDescent="0.2">
      <c r="A5" s="797" t="s">
        <v>1446</v>
      </c>
      <c r="B5" s="797"/>
      <c r="C5" s="797"/>
      <c r="D5" s="797"/>
      <c r="E5" s="797"/>
      <c r="F5" s="797"/>
      <c r="G5" s="259"/>
      <c r="H5" s="112"/>
      <c r="I5" s="112"/>
      <c r="J5" s="112"/>
      <c r="K5" s="112"/>
      <c r="L5" s="112"/>
      <c r="M5" s="112"/>
      <c r="N5" s="112"/>
    </row>
    <row r="6" spans="1:14" ht="14.25" x14ac:dyDescent="0.2">
      <c r="A6" s="797" t="s">
        <v>1582</v>
      </c>
      <c r="B6" s="797"/>
      <c r="C6" s="797"/>
      <c r="D6" s="797"/>
      <c r="E6" s="797"/>
      <c r="F6" s="797"/>
      <c r="G6" s="259"/>
      <c r="H6" s="112"/>
      <c r="I6" s="112"/>
      <c r="J6" s="112"/>
      <c r="K6" s="112"/>
      <c r="L6" s="112"/>
      <c r="M6" s="112"/>
      <c r="N6" s="112"/>
    </row>
    <row r="7" spans="1:14" ht="32.25" customHeight="1" x14ac:dyDescent="0.2">
      <c r="A7" s="797" t="s">
        <v>1406</v>
      </c>
      <c r="B7" s="797"/>
      <c r="C7" s="797"/>
      <c r="D7" s="797"/>
      <c r="E7" s="797"/>
      <c r="F7" s="797"/>
      <c r="G7" s="259"/>
      <c r="H7" s="112"/>
      <c r="I7" s="112"/>
      <c r="J7" s="112"/>
      <c r="K7" s="112"/>
      <c r="L7" s="112"/>
      <c r="M7" s="112"/>
      <c r="N7" s="112"/>
    </row>
    <row r="8" spans="1:14" ht="24.75" customHeight="1" thickBot="1" x14ac:dyDescent="0.25"/>
    <row r="9" spans="1:14" s="395" customFormat="1" ht="27.95" customHeight="1" thickBot="1" x14ac:dyDescent="0.25">
      <c r="A9" s="389" t="s">
        <v>0</v>
      </c>
      <c r="B9" s="390" t="s">
        <v>1508</v>
      </c>
      <c r="C9" s="391" t="s">
        <v>1509</v>
      </c>
      <c r="D9" s="392" t="s">
        <v>1</v>
      </c>
      <c r="E9" s="393" t="s">
        <v>1508</v>
      </c>
      <c r="F9" s="394" t="s">
        <v>1509</v>
      </c>
    </row>
    <row r="10" spans="1:14" ht="27.75" customHeight="1" x14ac:dyDescent="0.2">
      <c r="A10" s="789" t="s">
        <v>2</v>
      </c>
      <c r="B10" s="790"/>
      <c r="C10" s="790"/>
      <c r="D10" s="790"/>
      <c r="E10" s="396">
        <f>SUM(E11-B11)</f>
        <v>-400823463</v>
      </c>
      <c r="F10" s="397">
        <f>SUM(F11-C11)</f>
        <v>-379011080</v>
      </c>
    </row>
    <row r="11" spans="1:14" ht="18" customHeight="1" x14ac:dyDescent="0.2">
      <c r="A11" s="398" t="s">
        <v>3</v>
      </c>
      <c r="B11" s="399">
        <f>SUM(B12:B16)</f>
        <v>1486227909</v>
      </c>
      <c r="C11" s="399">
        <f>SUM(C12:C16)</f>
        <v>1518181889</v>
      </c>
      <c r="D11" s="398" t="s">
        <v>4</v>
      </c>
      <c r="E11" s="399">
        <f>SUM(E12:E15)</f>
        <v>1085404446</v>
      </c>
      <c r="F11" s="400">
        <f>SUM(F12:F15)</f>
        <v>1139170809</v>
      </c>
    </row>
    <row r="12" spans="1:14" ht="18" customHeight="1" x14ac:dyDescent="0.2">
      <c r="A12" s="401" t="s">
        <v>5</v>
      </c>
      <c r="B12" s="402">
        <f>SUM('kiadás részletes'!L22)</f>
        <v>408085805</v>
      </c>
      <c r="C12" s="402">
        <f>SUM('kiadás részletes'!M22)</f>
        <v>428010772</v>
      </c>
      <c r="D12" s="401" t="s">
        <v>6</v>
      </c>
      <c r="E12" s="403">
        <f>SUM('bevétel részletes'!L48)</f>
        <v>304034557</v>
      </c>
      <c r="F12" s="404">
        <f>SUM('bevétel részletes'!M48)</f>
        <v>352773795</v>
      </c>
    </row>
    <row r="13" spans="1:14" ht="18" customHeight="1" x14ac:dyDescent="0.2">
      <c r="A13" s="401" t="s">
        <v>7</v>
      </c>
      <c r="B13" s="402">
        <f>SUM('kiadás részletes'!L24)</f>
        <v>85646552</v>
      </c>
      <c r="C13" s="402">
        <f>SUM('kiadás részletes'!M24)</f>
        <v>89145033</v>
      </c>
      <c r="D13" s="401" t="s">
        <v>8</v>
      </c>
      <c r="E13" s="403">
        <f>SUM('bevétel részletes'!L193)</f>
        <v>619200000</v>
      </c>
      <c r="F13" s="404">
        <f>SUM('bevétel részletes'!M193)</f>
        <v>619200000</v>
      </c>
    </row>
    <row r="14" spans="1:14" ht="18" customHeight="1" x14ac:dyDescent="0.2">
      <c r="A14" s="401" t="s">
        <v>9</v>
      </c>
      <c r="B14" s="402">
        <f>SUM('kiadás részletes'!L64)</f>
        <v>391131133</v>
      </c>
      <c r="C14" s="402">
        <f>SUM('kiadás részletes'!M64)</f>
        <v>425873933</v>
      </c>
      <c r="D14" s="405" t="s">
        <v>10</v>
      </c>
      <c r="E14" s="406">
        <f>SUM('bevétel részletes'!L228)</f>
        <v>162169889</v>
      </c>
      <c r="F14" s="407">
        <f>SUM('bevétel részletes'!M228)</f>
        <v>167197014</v>
      </c>
    </row>
    <row r="15" spans="1:14" ht="18" customHeight="1" x14ac:dyDescent="0.2">
      <c r="A15" s="401" t="s">
        <v>11</v>
      </c>
      <c r="B15" s="402">
        <f>SUM('kiadás részletes'!L137)</f>
        <v>12134000</v>
      </c>
      <c r="C15" s="440">
        <f>SUM('kiadás részletes'!M137)</f>
        <v>12134000</v>
      </c>
      <c r="D15" s="401" t="s">
        <v>12</v>
      </c>
      <c r="E15" s="406">
        <f>SUM('bevétel részletes'!L265)</f>
        <v>0</v>
      </c>
      <c r="F15" s="407">
        <f>SUM('bevétel részletes'!M265)</f>
        <v>0</v>
      </c>
    </row>
    <row r="16" spans="1:14" ht="18" customHeight="1" thickBot="1" x14ac:dyDescent="0.25">
      <c r="A16" s="408" t="s">
        <v>13</v>
      </c>
      <c r="B16" s="409">
        <f>'11 ÖSSZEVONT'!B39</f>
        <v>589230419</v>
      </c>
      <c r="C16" s="409">
        <f>'11 ÖSSZEVONT'!F39</f>
        <v>563018151</v>
      </c>
      <c r="D16" s="793"/>
      <c r="E16" s="794"/>
      <c r="F16" s="795"/>
    </row>
    <row r="17" spans="1:6" ht="27.75" customHeight="1" thickBot="1" x14ac:dyDescent="0.25">
      <c r="A17" s="791" t="s">
        <v>14</v>
      </c>
      <c r="B17" s="792"/>
      <c r="C17" s="792"/>
      <c r="D17" s="792"/>
      <c r="E17" s="410">
        <f>SUM(E18-B18)</f>
        <v>-511491602</v>
      </c>
      <c r="F17" s="411">
        <f>SUM(F18-C18)</f>
        <v>-546191935</v>
      </c>
    </row>
    <row r="18" spans="1:6" ht="18" customHeight="1" x14ac:dyDescent="0.2">
      <c r="A18" s="412" t="s">
        <v>15</v>
      </c>
      <c r="B18" s="413">
        <f>SUM(B19:B21)</f>
        <v>539208602</v>
      </c>
      <c r="C18" s="413">
        <f>SUM(C19:C21)</f>
        <v>629551616</v>
      </c>
      <c r="D18" s="412" t="s">
        <v>16</v>
      </c>
      <c r="E18" s="413">
        <f>SUM(E19:E21)</f>
        <v>27717000</v>
      </c>
      <c r="F18" s="414">
        <f>SUM(F19:F21)</f>
        <v>83359681</v>
      </c>
    </row>
    <row r="19" spans="1:6" ht="18" customHeight="1" x14ac:dyDescent="0.2">
      <c r="A19" s="401" t="s">
        <v>17</v>
      </c>
      <c r="B19" s="415">
        <f>SUM('kiadás részletes'!L225)</f>
        <v>249441841</v>
      </c>
      <c r="C19" s="415">
        <f>SUM('kiadás részletes'!M225)</f>
        <v>260394437</v>
      </c>
      <c r="D19" s="401" t="s">
        <v>18</v>
      </c>
      <c r="E19" s="415">
        <f>SUM('bevétel részletes'!L85)</f>
        <v>27717000</v>
      </c>
      <c r="F19" s="416">
        <f>SUM('bevétel részletes'!M85)</f>
        <v>64036996</v>
      </c>
    </row>
    <row r="20" spans="1:6" ht="18" customHeight="1" x14ac:dyDescent="0.2">
      <c r="A20" s="401" t="s">
        <v>19</v>
      </c>
      <c r="B20" s="415">
        <f>SUM('kiadás részletes'!L231)</f>
        <v>289766761</v>
      </c>
      <c r="C20" s="415">
        <f>SUM('kiadás részletes'!M231)</f>
        <v>360657179</v>
      </c>
      <c r="D20" s="401" t="s">
        <v>20</v>
      </c>
      <c r="E20" s="415">
        <f>SUM('bevétel részletes'!L238)</f>
        <v>0</v>
      </c>
      <c r="F20" s="416">
        <f>SUM('bevétel részletes'!M238)</f>
        <v>17322685</v>
      </c>
    </row>
    <row r="21" spans="1:6" ht="18" customHeight="1" thickBot="1" x14ac:dyDescent="0.25">
      <c r="A21" s="408" t="s">
        <v>21</v>
      </c>
      <c r="B21" s="417">
        <f>SUM('kiadás részletes'!L294)</f>
        <v>0</v>
      </c>
      <c r="C21" s="417">
        <f>SUM('kiadás részletes'!M294)</f>
        <v>8500000</v>
      </c>
      <c r="D21" s="408" t="s">
        <v>22</v>
      </c>
      <c r="E21" s="417">
        <f>SUM('bevétel részletes'!L292)</f>
        <v>0</v>
      </c>
      <c r="F21" s="418">
        <f>SUM('bevétel részletes'!M292)</f>
        <v>2000000</v>
      </c>
    </row>
    <row r="22" spans="1:6" ht="27.75" customHeight="1" thickBot="1" x14ac:dyDescent="0.25">
      <c r="A22" s="419" t="s">
        <v>23</v>
      </c>
      <c r="B22" s="420">
        <f>SUM(B11,B18)</f>
        <v>2025436511</v>
      </c>
      <c r="C22" s="420">
        <f>SUM(C11,C18)</f>
        <v>2147733505</v>
      </c>
      <c r="D22" s="419" t="s">
        <v>24</v>
      </c>
      <c r="E22" s="420">
        <f>SUM(E11,E18)</f>
        <v>1113121446</v>
      </c>
      <c r="F22" s="420">
        <f>SUM(F11,F18)</f>
        <v>1222530490</v>
      </c>
    </row>
    <row r="23" spans="1:6" ht="30.75" customHeight="1" thickBot="1" x14ac:dyDescent="0.25">
      <c r="A23" s="791" t="s">
        <v>25</v>
      </c>
      <c r="B23" s="792"/>
      <c r="C23" s="792"/>
      <c r="D23" s="792"/>
      <c r="E23" s="410">
        <f>SUM(E24-B24)</f>
        <v>912315065</v>
      </c>
      <c r="F23" s="411">
        <f>SUM(F24-C24)</f>
        <v>925203015</v>
      </c>
    </row>
    <row r="24" spans="1:6" ht="18" customHeight="1" x14ac:dyDescent="0.2">
      <c r="A24" s="412" t="s">
        <v>26</v>
      </c>
      <c r="B24" s="413">
        <f>SUM(B25)</f>
        <v>592057577</v>
      </c>
      <c r="C24" s="413">
        <f>SUM(C25)</f>
        <v>597333106</v>
      </c>
      <c r="D24" s="421" t="s">
        <v>27</v>
      </c>
      <c r="E24" s="413">
        <f>SUM(E25)</f>
        <v>1504372642</v>
      </c>
      <c r="F24" s="414">
        <f>SUM(F25)</f>
        <v>1522536121</v>
      </c>
    </row>
    <row r="25" spans="1:6" ht="18" customHeight="1" x14ac:dyDescent="0.2">
      <c r="A25" s="422" t="s">
        <v>28</v>
      </c>
      <c r="B25" s="423">
        <f>SUM(B26:B29)</f>
        <v>592057577</v>
      </c>
      <c r="C25" s="423">
        <f>SUM(C26:C29)</f>
        <v>597333106</v>
      </c>
      <c r="D25" s="401" t="s">
        <v>29</v>
      </c>
      <c r="E25" s="415">
        <f>SUM('bevétel részletes'!L320)</f>
        <v>1504372642</v>
      </c>
      <c r="F25" s="416">
        <f>SUM('bevétel részletes'!M320)</f>
        <v>1522536121</v>
      </c>
    </row>
    <row r="26" spans="1:6" s="427" customFormat="1" ht="18" customHeight="1" x14ac:dyDescent="0.2">
      <c r="A26" s="424" t="s">
        <v>30</v>
      </c>
      <c r="B26" s="425">
        <f>SUM('kiadás részletes'!D319)</f>
        <v>583256241</v>
      </c>
      <c r="C26" s="425">
        <f>SUM('kiadás részletes'!E319)</f>
        <v>588531770</v>
      </c>
      <c r="D26" s="424" t="s">
        <v>31</v>
      </c>
      <c r="E26" s="425">
        <f>SUM('bevétel részletes'!L310)</f>
        <v>621116401</v>
      </c>
      <c r="F26" s="426">
        <f>SUM('bevétel részletes'!M310)</f>
        <v>634004351</v>
      </c>
    </row>
    <row r="27" spans="1:6" ht="18" customHeight="1" x14ac:dyDescent="0.2">
      <c r="A27" s="428" t="s">
        <v>1400</v>
      </c>
      <c r="B27" s="425">
        <f>'kiadás részletes'!D318</f>
        <v>8801336</v>
      </c>
      <c r="C27" s="425">
        <f>'kiadás részletes'!E318</f>
        <v>8801336</v>
      </c>
      <c r="D27" s="424" t="s">
        <v>1402</v>
      </c>
      <c r="E27" s="425">
        <f>'bevétel részletes'!D311</f>
        <v>300000000</v>
      </c>
      <c r="F27" s="425">
        <f>'bevétel részletes'!E311</f>
        <v>300000000</v>
      </c>
    </row>
    <row r="28" spans="1:6" ht="18" customHeight="1" x14ac:dyDescent="0.2">
      <c r="A28" s="428" t="s">
        <v>1401</v>
      </c>
      <c r="B28" s="425">
        <v>0</v>
      </c>
      <c r="C28" s="425"/>
      <c r="D28" s="424" t="s">
        <v>1403</v>
      </c>
      <c r="E28" s="425">
        <f>'bevétel részletes'!L314</f>
        <v>583256241</v>
      </c>
      <c r="F28" s="426">
        <f>'bevétel részletes'!M314</f>
        <v>588531770</v>
      </c>
    </row>
    <row r="29" spans="1:6" ht="18" customHeight="1" thickBot="1" x14ac:dyDescent="0.25">
      <c r="A29" s="408"/>
      <c r="B29" s="417">
        <f>SUM('kiadás részletes'!D336)</f>
        <v>0</v>
      </c>
      <c r="C29" s="417">
        <f>SUM('kiadás részletes'!E336)</f>
        <v>0</v>
      </c>
      <c r="D29" s="408"/>
      <c r="E29" s="417">
        <f>SUM('bevétel részletes'!L327)</f>
        <v>0</v>
      </c>
      <c r="F29" s="418">
        <f>SUM('bevétel részletes'!M327)</f>
        <v>0</v>
      </c>
    </row>
    <row r="30" spans="1:6" s="434" customFormat="1" ht="18" customHeight="1" thickBot="1" x14ac:dyDescent="0.25">
      <c r="A30" s="429" t="s">
        <v>32</v>
      </c>
      <c r="B30" s="430">
        <f>SUM(B26)*(-1)</f>
        <v>-583256241</v>
      </c>
      <c r="C30" s="430">
        <f>-SUM(C26)</f>
        <v>-588531770</v>
      </c>
      <c r="D30" s="431" t="s">
        <v>32</v>
      </c>
      <c r="E30" s="432">
        <f>SUM('bevétel részletes'!L314)*-1</f>
        <v>-583256241</v>
      </c>
      <c r="F30" s="433">
        <f>SUM('bevétel részletes'!M314)*-1</f>
        <v>-588531770</v>
      </c>
    </row>
    <row r="31" spans="1:6" s="436" customFormat="1" ht="20.25" customHeight="1" thickBot="1" x14ac:dyDescent="0.25">
      <c r="A31" s="435" t="s">
        <v>33</v>
      </c>
      <c r="B31" s="420">
        <f>SUM(B22,B24,B30)</f>
        <v>2034237847</v>
      </c>
      <c r="C31" s="420">
        <f>SUM(C22,C24,C30)</f>
        <v>2156534841</v>
      </c>
      <c r="D31" s="419" t="s">
        <v>34</v>
      </c>
      <c r="E31" s="420">
        <f>SUM(E22,E24,E30)</f>
        <v>2034237847</v>
      </c>
      <c r="F31" s="420">
        <f>SUM(F22,F24,F30)</f>
        <v>2156534841</v>
      </c>
    </row>
    <row r="33" spans="1:3" x14ac:dyDescent="0.2">
      <c r="B33" s="437" t="s">
        <v>1214</v>
      </c>
      <c r="C33" s="437" t="s">
        <v>1362</v>
      </c>
    </row>
    <row r="34" spans="1:3" x14ac:dyDescent="0.2">
      <c r="A34" s="438" t="s">
        <v>1404</v>
      </c>
      <c r="B34" s="439">
        <f>E10</f>
        <v>-400823463</v>
      </c>
      <c r="C34" s="439">
        <f>F10</f>
        <v>-379011080</v>
      </c>
    </row>
    <row r="35" spans="1:3" x14ac:dyDescent="0.2">
      <c r="A35" s="438" t="s">
        <v>1405</v>
      </c>
      <c r="B35" s="439">
        <f>E17</f>
        <v>-511491602</v>
      </c>
      <c r="C35" s="439">
        <f>F17</f>
        <v>-546191935</v>
      </c>
    </row>
    <row r="36" spans="1:3" x14ac:dyDescent="0.2">
      <c r="A36" s="438" t="s">
        <v>1436</v>
      </c>
      <c r="B36" s="439">
        <f>E23</f>
        <v>912315065</v>
      </c>
      <c r="C36" s="439">
        <f>F23</f>
        <v>925203015</v>
      </c>
    </row>
    <row r="37" spans="1:3" x14ac:dyDescent="0.2">
      <c r="A37" s="438" t="s">
        <v>1285</v>
      </c>
      <c r="B37" s="439">
        <f>SUM(B34:B36)</f>
        <v>0</v>
      </c>
      <c r="C37" s="439">
        <f>SUM(C34:C36)</f>
        <v>0</v>
      </c>
    </row>
  </sheetData>
  <mergeCells count="10">
    <mergeCell ref="A1:N1"/>
    <mergeCell ref="A10:D10"/>
    <mergeCell ref="A17:D17"/>
    <mergeCell ref="A23:D23"/>
    <mergeCell ref="D16:F16"/>
    <mergeCell ref="A2:N2"/>
    <mergeCell ref="A6:F6"/>
    <mergeCell ref="A7:F7"/>
    <mergeCell ref="A4:F4"/>
    <mergeCell ref="A5:F5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S36"/>
  <sheetViews>
    <sheetView view="pageBreakPreview" zoomScaleSheetLayoutView="100" workbookViewId="0">
      <selection sqref="A1:N1"/>
    </sheetView>
  </sheetViews>
  <sheetFormatPr defaultRowHeight="12.75" x14ac:dyDescent="0.2"/>
  <cols>
    <col min="1" max="1" width="9.140625" style="517"/>
    <col min="2" max="2" width="39.7109375" style="517" customWidth="1"/>
    <col min="3" max="4" width="10.85546875" style="517" bestFit="1" customWidth="1"/>
    <col min="5" max="5" width="11.5703125" style="517" customWidth="1"/>
    <col min="6" max="6" width="11.7109375" style="517" customWidth="1"/>
    <col min="7" max="8" width="11.42578125" style="517" bestFit="1" customWidth="1"/>
    <col min="9" max="9" width="10.85546875" style="517" bestFit="1" customWidth="1"/>
    <col min="10" max="10" width="11.42578125" style="517" bestFit="1" customWidth="1"/>
    <col min="11" max="11" width="10.85546875" style="517" bestFit="1" customWidth="1"/>
    <col min="12" max="12" width="11.42578125" style="517" bestFit="1" customWidth="1"/>
    <col min="13" max="14" width="10.85546875" style="517" bestFit="1" customWidth="1"/>
    <col min="15" max="15" width="12.28515625" style="517" bestFit="1" customWidth="1"/>
    <col min="16" max="16" width="10.85546875" style="517" bestFit="1" customWidth="1"/>
    <col min="17" max="17" width="11.42578125" style="517" bestFit="1" customWidth="1"/>
    <col min="18" max="18" width="10.85546875" style="517" bestFit="1" customWidth="1"/>
    <col min="19" max="19" width="10.140625" style="517" bestFit="1" customWidth="1"/>
    <col min="20" max="16384" width="9.140625" style="517"/>
  </cols>
  <sheetData>
    <row r="1" spans="1:19" x14ac:dyDescent="0.2">
      <c r="A1" s="1" t="s">
        <v>1593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3.5" x14ac:dyDescent="0.25">
      <c r="A2" s="731" t="s">
        <v>1538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9"/>
      <c r="O2" s="518"/>
    </row>
    <row r="3" spans="1:19" ht="15.75" x14ac:dyDescent="0.25">
      <c r="A3" s="848" t="s">
        <v>1216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520"/>
    </row>
    <row r="4" spans="1:19" ht="15.75" x14ac:dyDescent="0.25">
      <c r="A4" s="848" t="s">
        <v>1510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520"/>
    </row>
    <row r="5" spans="1:19" ht="19.5" thickBot="1" x14ac:dyDescent="0.35">
      <c r="A5" s="521"/>
      <c r="B5" s="521"/>
      <c r="C5" s="521"/>
      <c r="D5" s="521"/>
      <c r="E5" s="521"/>
      <c r="F5" s="521"/>
      <c r="G5" s="521"/>
      <c r="H5" s="521"/>
      <c r="I5" s="521"/>
      <c r="J5" s="521"/>
      <c r="K5" s="521"/>
      <c r="L5" s="521"/>
      <c r="M5" s="521"/>
      <c r="N5" s="522"/>
      <c r="O5" s="522" t="s">
        <v>1265</v>
      </c>
    </row>
    <row r="6" spans="1:19" x14ac:dyDescent="0.2">
      <c r="A6" s="849" t="s">
        <v>1232</v>
      </c>
      <c r="B6" s="850"/>
      <c r="C6" s="528" t="s">
        <v>1233</v>
      </c>
      <c r="D6" s="528" t="s">
        <v>1234</v>
      </c>
      <c r="E6" s="528" t="s">
        <v>1235</v>
      </c>
      <c r="F6" s="528" t="s">
        <v>1236</v>
      </c>
      <c r="G6" s="528" t="s">
        <v>1237</v>
      </c>
      <c r="H6" s="528" t="s">
        <v>1238</v>
      </c>
      <c r="I6" s="528" t="s">
        <v>1239</v>
      </c>
      <c r="J6" s="528" t="s">
        <v>1240</v>
      </c>
      <c r="K6" s="528" t="s">
        <v>1241</v>
      </c>
      <c r="L6" s="528" t="s">
        <v>1242</v>
      </c>
      <c r="M6" s="528" t="s">
        <v>1243</v>
      </c>
      <c r="N6" s="528" t="s">
        <v>1244</v>
      </c>
      <c r="O6" s="529" t="s">
        <v>1245</v>
      </c>
      <c r="R6" s="517" t="s">
        <v>1585</v>
      </c>
    </row>
    <row r="7" spans="1:19" x14ac:dyDescent="0.2">
      <c r="A7" s="530" t="s">
        <v>1246</v>
      </c>
      <c r="B7" s="525"/>
      <c r="C7" s="525"/>
      <c r="D7" s="525"/>
      <c r="E7" s="525"/>
      <c r="F7" s="525"/>
      <c r="G7" s="525"/>
      <c r="H7" s="525"/>
      <c r="I7" s="525"/>
      <c r="J7" s="525"/>
      <c r="K7" s="525"/>
      <c r="L7" s="525"/>
      <c r="M7" s="525"/>
      <c r="N7" s="525"/>
      <c r="O7" s="531"/>
    </row>
    <row r="8" spans="1:19" ht="15.95" customHeight="1" x14ac:dyDescent="0.2">
      <c r="A8" s="532" t="s">
        <v>1247</v>
      </c>
      <c r="B8" s="526" t="s">
        <v>1411</v>
      </c>
      <c r="C8" s="527">
        <v>25336213</v>
      </c>
      <c r="D8" s="527">
        <v>25336213</v>
      </c>
      <c r="E8" s="527">
        <v>25336213</v>
      </c>
      <c r="F8" s="527">
        <v>25336213</v>
      </c>
      <c r="G8" s="527">
        <v>25336213</v>
      </c>
      <c r="H8" s="527">
        <v>25336213</v>
      </c>
      <c r="I8" s="527">
        <v>25336213</v>
      </c>
      <c r="J8" s="527">
        <v>28565651</v>
      </c>
      <c r="K8" s="527">
        <v>70846013</v>
      </c>
      <c r="L8" s="527">
        <v>25336213</v>
      </c>
      <c r="M8" s="527">
        <v>25336213</v>
      </c>
      <c r="N8" s="527">
        <v>25336214</v>
      </c>
      <c r="O8" s="533">
        <f>SUM(C8:N8)</f>
        <v>352773795</v>
      </c>
      <c r="P8" s="524">
        <f>'01 Mérleg'!E12</f>
        <v>304034557</v>
      </c>
      <c r="Q8" s="524">
        <f>P8-O8</f>
        <v>-48739238</v>
      </c>
      <c r="R8" s="524">
        <f>'01 Mérleg'!F12</f>
        <v>352773795</v>
      </c>
      <c r="S8" s="524">
        <f>O8-R8</f>
        <v>0</v>
      </c>
    </row>
    <row r="9" spans="1:19" ht="15.95" customHeight="1" x14ac:dyDescent="0.2">
      <c r="A9" s="534" t="s">
        <v>1248</v>
      </c>
      <c r="B9" s="526" t="s">
        <v>8</v>
      </c>
      <c r="C9" s="527">
        <v>200000</v>
      </c>
      <c r="D9" s="527">
        <v>100000</v>
      </c>
      <c r="E9" s="527">
        <v>240000000</v>
      </c>
      <c r="F9" s="527">
        <v>5000000</v>
      </c>
      <c r="G9" s="527">
        <v>20000000</v>
      </c>
      <c r="H9" s="527">
        <v>5000000</v>
      </c>
      <c r="I9" s="527">
        <v>5000000</v>
      </c>
      <c r="J9" s="527">
        <v>5000000</v>
      </c>
      <c r="K9" s="527">
        <v>238900000</v>
      </c>
      <c r="L9" s="527">
        <v>5000000</v>
      </c>
      <c r="M9" s="527">
        <v>5000000</v>
      </c>
      <c r="N9" s="527">
        <v>90000000</v>
      </c>
      <c r="O9" s="533">
        <f t="shared" ref="O9:O16" si="0">SUM(C9:N9)</f>
        <v>619200000</v>
      </c>
      <c r="P9" s="524">
        <f>'01 Mérleg'!E13</f>
        <v>619200000</v>
      </c>
      <c r="Q9" s="524">
        <f>P9-O9</f>
        <v>0</v>
      </c>
      <c r="R9" s="524">
        <f>'01 Mérleg'!F13</f>
        <v>619200000</v>
      </c>
      <c r="S9" s="524">
        <f t="shared" ref="S9:S31" si="1">O9-R9</f>
        <v>0</v>
      </c>
    </row>
    <row r="10" spans="1:19" ht="15.95" customHeight="1" x14ac:dyDescent="0.2">
      <c r="A10" s="534" t="s">
        <v>1250</v>
      </c>
      <c r="B10" s="526" t="s">
        <v>10</v>
      </c>
      <c r="C10" s="527">
        <v>14514157</v>
      </c>
      <c r="D10" s="527">
        <v>14514162</v>
      </c>
      <c r="E10" s="527">
        <v>14514157</v>
      </c>
      <c r="F10" s="527">
        <v>14514157</v>
      </c>
      <c r="G10" s="527">
        <v>14514157</v>
      </c>
      <c r="H10" s="527">
        <v>13541282</v>
      </c>
      <c r="I10" s="527">
        <v>13514157</v>
      </c>
      <c r="J10" s="527">
        <v>13514157</v>
      </c>
      <c r="K10" s="527">
        <v>13514157</v>
      </c>
      <c r="L10" s="527">
        <v>13514157</v>
      </c>
      <c r="M10" s="527">
        <v>13514157</v>
      </c>
      <c r="N10" s="527">
        <v>13514157</v>
      </c>
      <c r="O10" s="533">
        <f t="shared" si="0"/>
        <v>167197014</v>
      </c>
      <c r="P10" s="524">
        <f>'01 Mérleg'!E14</f>
        <v>162169889</v>
      </c>
      <c r="Q10" s="524">
        <f t="shared" ref="Q10:Q18" si="2">P10-O10</f>
        <v>-5027125</v>
      </c>
      <c r="R10" s="524">
        <f>'01 Mérleg'!F14</f>
        <v>167197014</v>
      </c>
      <c r="S10" s="524">
        <f t="shared" si="1"/>
        <v>0</v>
      </c>
    </row>
    <row r="11" spans="1:19" ht="15.95" customHeight="1" x14ac:dyDescent="0.2">
      <c r="A11" s="532" t="s">
        <v>1251</v>
      </c>
      <c r="B11" s="526" t="s">
        <v>12</v>
      </c>
      <c r="C11" s="527">
        <v>0</v>
      </c>
      <c r="D11" s="527">
        <v>0</v>
      </c>
      <c r="E11" s="527">
        <v>0</v>
      </c>
      <c r="F11" s="527">
        <v>0</v>
      </c>
      <c r="G11" s="527">
        <v>0</v>
      </c>
      <c r="H11" s="527">
        <v>0</v>
      </c>
      <c r="I11" s="527">
        <v>0</v>
      </c>
      <c r="J11" s="527">
        <v>0</v>
      </c>
      <c r="K11" s="527">
        <v>0</v>
      </c>
      <c r="L11" s="527">
        <v>0</v>
      </c>
      <c r="M11" s="527">
        <v>0</v>
      </c>
      <c r="N11" s="527">
        <v>0</v>
      </c>
      <c r="O11" s="533">
        <f t="shared" si="0"/>
        <v>0</v>
      </c>
      <c r="P11" s="524">
        <f>'01 Mérleg'!E15</f>
        <v>0</v>
      </c>
      <c r="Q11" s="524">
        <f t="shared" si="2"/>
        <v>0</v>
      </c>
      <c r="R11" s="524">
        <f>'01 Mérleg'!F15</f>
        <v>0</v>
      </c>
      <c r="S11" s="524">
        <f t="shared" si="1"/>
        <v>0</v>
      </c>
    </row>
    <row r="12" spans="1:19" ht="15.95" customHeight="1" x14ac:dyDescent="0.2">
      <c r="A12" s="534" t="s">
        <v>1252</v>
      </c>
      <c r="B12" s="526" t="s">
        <v>1410</v>
      </c>
      <c r="C12" s="527">
        <v>0</v>
      </c>
      <c r="D12" s="527">
        <v>0</v>
      </c>
      <c r="E12" s="527">
        <v>27717000</v>
      </c>
      <c r="F12" s="527">
        <v>0</v>
      </c>
      <c r="G12" s="527">
        <v>0</v>
      </c>
      <c r="H12" s="527">
        <v>6327852</v>
      </c>
      <c r="I12" s="527">
        <v>0</v>
      </c>
      <c r="J12" s="527">
        <v>29992144</v>
      </c>
      <c r="K12" s="527">
        <v>0</v>
      </c>
      <c r="L12" s="527">
        <v>0</v>
      </c>
      <c r="M12" s="527">
        <v>0</v>
      </c>
      <c r="N12" s="527">
        <v>0</v>
      </c>
      <c r="O12" s="533">
        <f t="shared" si="0"/>
        <v>64036996</v>
      </c>
      <c r="P12" s="524">
        <f>'01 Mérleg'!E19</f>
        <v>27717000</v>
      </c>
      <c r="Q12" s="524">
        <f t="shared" si="2"/>
        <v>-36319996</v>
      </c>
      <c r="R12" s="524">
        <f>'01 Mérleg'!F19</f>
        <v>64036996</v>
      </c>
      <c r="S12" s="524">
        <f t="shared" si="1"/>
        <v>0</v>
      </c>
    </row>
    <row r="13" spans="1:19" ht="15.95" customHeight="1" x14ac:dyDescent="0.2">
      <c r="A13" s="534" t="s">
        <v>1253</v>
      </c>
      <c r="B13" s="526" t="s">
        <v>20</v>
      </c>
      <c r="C13" s="527">
        <v>0</v>
      </c>
      <c r="D13" s="527">
        <v>9842520</v>
      </c>
      <c r="E13" s="527">
        <v>0</v>
      </c>
      <c r="F13" s="527">
        <v>7480165</v>
      </c>
      <c r="G13" s="527">
        <v>0</v>
      </c>
      <c r="H13" s="527">
        <v>0</v>
      </c>
      <c r="I13" s="527">
        <v>0</v>
      </c>
      <c r="J13" s="527">
        <v>0</v>
      </c>
      <c r="K13" s="527">
        <v>0</v>
      </c>
      <c r="L13" s="527">
        <v>0</v>
      </c>
      <c r="M13" s="527">
        <v>0</v>
      </c>
      <c r="N13" s="527">
        <v>0</v>
      </c>
      <c r="O13" s="533">
        <f t="shared" si="0"/>
        <v>17322685</v>
      </c>
      <c r="P13" s="524">
        <f>'01 Mérleg'!E20</f>
        <v>0</v>
      </c>
      <c r="Q13" s="524">
        <f t="shared" si="2"/>
        <v>-17322685</v>
      </c>
      <c r="R13" s="524">
        <f>'01 Mérleg'!F20</f>
        <v>17322685</v>
      </c>
      <c r="S13" s="524">
        <f t="shared" si="1"/>
        <v>0</v>
      </c>
    </row>
    <row r="14" spans="1:19" ht="15.95" customHeight="1" x14ac:dyDescent="0.2">
      <c r="A14" s="532" t="s">
        <v>1254</v>
      </c>
      <c r="B14" s="526" t="s">
        <v>22</v>
      </c>
      <c r="C14" s="527">
        <v>0</v>
      </c>
      <c r="D14" s="527">
        <v>0</v>
      </c>
      <c r="E14" s="527">
        <v>0</v>
      </c>
      <c r="F14" s="527">
        <v>0</v>
      </c>
      <c r="G14" s="527">
        <v>0</v>
      </c>
      <c r="H14" s="527">
        <v>0</v>
      </c>
      <c r="I14" s="527">
        <v>0</v>
      </c>
      <c r="J14" s="527">
        <v>2000000</v>
      </c>
      <c r="K14" s="527">
        <v>0</v>
      </c>
      <c r="L14" s="527">
        <v>0</v>
      </c>
      <c r="M14" s="527">
        <v>0</v>
      </c>
      <c r="N14" s="527">
        <v>0</v>
      </c>
      <c r="O14" s="533">
        <f t="shared" si="0"/>
        <v>2000000</v>
      </c>
      <c r="P14" s="524">
        <f>'01 Mérleg'!E21</f>
        <v>0</v>
      </c>
      <c r="Q14" s="524">
        <f t="shared" si="2"/>
        <v>-2000000</v>
      </c>
      <c r="R14" s="524">
        <f>'01 Mérleg'!F21</f>
        <v>2000000</v>
      </c>
      <c r="S14" s="524">
        <f t="shared" si="1"/>
        <v>0</v>
      </c>
    </row>
    <row r="15" spans="1:19" ht="15.95" customHeight="1" x14ac:dyDescent="0.2">
      <c r="A15" s="534" t="s">
        <v>1255</v>
      </c>
      <c r="B15" s="767" t="s">
        <v>31</v>
      </c>
      <c r="C15" s="527">
        <v>621116401</v>
      </c>
      <c r="D15" s="527">
        <v>0</v>
      </c>
      <c r="E15" s="527">
        <v>12887950</v>
      </c>
      <c r="F15" s="527">
        <v>0</v>
      </c>
      <c r="G15" s="527">
        <v>0</v>
      </c>
      <c r="H15" s="527">
        <v>0</v>
      </c>
      <c r="I15" s="527">
        <v>0</v>
      </c>
      <c r="J15" s="527">
        <v>0</v>
      </c>
      <c r="K15" s="527">
        <v>0</v>
      </c>
      <c r="L15" s="527">
        <v>0</v>
      </c>
      <c r="M15" s="527">
        <v>0</v>
      </c>
      <c r="N15" s="527">
        <v>0</v>
      </c>
      <c r="O15" s="533">
        <f t="shared" si="0"/>
        <v>634004351</v>
      </c>
      <c r="P15" s="524">
        <f>'01 Mérleg'!E26</f>
        <v>621116401</v>
      </c>
      <c r="Q15" s="524">
        <f t="shared" si="2"/>
        <v>-12887950</v>
      </c>
      <c r="R15" s="524">
        <f>'01 Mérleg'!F26</f>
        <v>634004351</v>
      </c>
      <c r="S15" s="524">
        <f t="shared" si="1"/>
        <v>0</v>
      </c>
    </row>
    <row r="16" spans="1:19" ht="15.95" customHeight="1" x14ac:dyDescent="0.2">
      <c r="A16" s="534" t="s">
        <v>1412</v>
      </c>
      <c r="B16" s="767" t="s">
        <v>1402</v>
      </c>
      <c r="C16" s="527">
        <v>0</v>
      </c>
      <c r="D16" s="527">
        <v>0</v>
      </c>
      <c r="E16" s="527">
        <v>0</v>
      </c>
      <c r="F16" s="527">
        <v>0</v>
      </c>
      <c r="G16" s="527">
        <v>0</v>
      </c>
      <c r="H16" s="527">
        <v>0</v>
      </c>
      <c r="I16" s="527">
        <v>0</v>
      </c>
      <c r="J16" s="527">
        <v>300000000</v>
      </c>
      <c r="K16" s="527">
        <v>0</v>
      </c>
      <c r="L16" s="527">
        <v>0</v>
      </c>
      <c r="M16" s="527">
        <v>0</v>
      </c>
      <c r="N16" s="527">
        <v>0</v>
      </c>
      <c r="O16" s="533">
        <f t="shared" si="0"/>
        <v>300000000</v>
      </c>
      <c r="P16" s="524">
        <f>'01 Mérleg'!E27</f>
        <v>300000000</v>
      </c>
      <c r="Q16" s="524">
        <f t="shared" si="2"/>
        <v>0</v>
      </c>
      <c r="R16" s="524">
        <f>'01 Mérleg'!F27</f>
        <v>300000000</v>
      </c>
      <c r="S16" s="524">
        <f t="shared" si="1"/>
        <v>0</v>
      </c>
    </row>
    <row r="17" spans="1:19" ht="15.95" customHeight="1" x14ac:dyDescent="0.2">
      <c r="A17" s="532" t="s">
        <v>1413</v>
      </c>
      <c r="B17" s="767" t="s">
        <v>1403</v>
      </c>
      <c r="C17" s="527">
        <v>48604687</v>
      </c>
      <c r="D17" s="527">
        <v>48604687</v>
      </c>
      <c r="E17" s="527">
        <v>48604687</v>
      </c>
      <c r="F17" s="527">
        <v>48604687</v>
      </c>
      <c r="G17" s="527">
        <v>48604687</v>
      </c>
      <c r="H17" s="527">
        <v>48604687</v>
      </c>
      <c r="I17" s="527">
        <v>53880216</v>
      </c>
      <c r="J17" s="527">
        <v>48604687</v>
      </c>
      <c r="K17" s="527">
        <v>48604687</v>
      </c>
      <c r="L17" s="527">
        <v>48604687</v>
      </c>
      <c r="M17" s="527">
        <v>48604687</v>
      </c>
      <c r="N17" s="527">
        <v>48604684</v>
      </c>
      <c r="O17" s="533">
        <f>SUM(C17:N17)</f>
        <v>588531770</v>
      </c>
      <c r="P17" s="524">
        <f>'01 Mérleg'!E28</f>
        <v>583256241</v>
      </c>
      <c r="Q17" s="524">
        <f t="shared" si="2"/>
        <v>-5275529</v>
      </c>
      <c r="R17" s="524">
        <f>'01 Mérleg'!F28</f>
        <v>588531770</v>
      </c>
      <c r="S17" s="524">
        <f t="shared" si="1"/>
        <v>0</v>
      </c>
    </row>
    <row r="18" spans="1:19" ht="15.95" customHeight="1" thickBot="1" x14ac:dyDescent="0.25">
      <c r="A18" s="544"/>
      <c r="B18" s="545" t="s">
        <v>1414</v>
      </c>
      <c r="C18" s="546">
        <f>SUM(C8:C17)</f>
        <v>709771458</v>
      </c>
      <c r="D18" s="546">
        <f t="shared" ref="D18:N18" si="3">SUM(D8:D17)</f>
        <v>98397582</v>
      </c>
      <c r="E18" s="546">
        <f t="shared" si="3"/>
        <v>369060007</v>
      </c>
      <c r="F18" s="546">
        <f t="shared" si="3"/>
        <v>100935222</v>
      </c>
      <c r="G18" s="546">
        <f t="shared" si="3"/>
        <v>108455057</v>
      </c>
      <c r="H18" s="546">
        <f t="shared" si="3"/>
        <v>98810034</v>
      </c>
      <c r="I18" s="546">
        <f t="shared" si="3"/>
        <v>97730586</v>
      </c>
      <c r="J18" s="546">
        <f t="shared" si="3"/>
        <v>427676639</v>
      </c>
      <c r="K18" s="546">
        <f t="shared" si="3"/>
        <v>371864857</v>
      </c>
      <c r="L18" s="546">
        <f t="shared" si="3"/>
        <v>92455057</v>
      </c>
      <c r="M18" s="546">
        <f t="shared" si="3"/>
        <v>92455057</v>
      </c>
      <c r="N18" s="546">
        <f t="shared" si="3"/>
        <v>177455055</v>
      </c>
      <c r="O18" s="547">
        <f>SUM(C18:N18)</f>
        <v>2745066611</v>
      </c>
      <c r="P18" s="524">
        <f>SUM(P8:P17)</f>
        <v>2617494088</v>
      </c>
      <c r="Q18" s="524">
        <f t="shared" si="2"/>
        <v>-127572523</v>
      </c>
      <c r="R18" s="524">
        <f>SUM(R8:R17)</f>
        <v>2745066611</v>
      </c>
      <c r="S18" s="524">
        <f t="shared" si="1"/>
        <v>0</v>
      </c>
    </row>
    <row r="19" spans="1:19" ht="15.95" customHeight="1" x14ac:dyDescent="0.2">
      <c r="A19" s="530" t="s">
        <v>1256</v>
      </c>
      <c r="B19" s="525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33"/>
      <c r="R19" s="524"/>
      <c r="S19" s="524">
        <f t="shared" si="1"/>
        <v>0</v>
      </c>
    </row>
    <row r="20" spans="1:19" ht="15.95" customHeight="1" x14ac:dyDescent="0.2">
      <c r="A20" s="539" t="s">
        <v>1247</v>
      </c>
      <c r="B20" s="535" t="s">
        <v>5</v>
      </c>
      <c r="C20" s="527">
        <f>P20/12</f>
        <v>34007150.416666664</v>
      </c>
      <c r="D20" s="527">
        <v>34007150</v>
      </c>
      <c r="E20" s="527">
        <v>34007150</v>
      </c>
      <c r="F20" s="527">
        <v>34007150</v>
      </c>
      <c r="G20" s="527">
        <v>34007150</v>
      </c>
      <c r="H20" s="527">
        <v>34007150</v>
      </c>
      <c r="I20" s="527">
        <v>53932117</v>
      </c>
      <c r="J20" s="527">
        <v>34007150</v>
      </c>
      <c r="K20" s="527">
        <v>34007150</v>
      </c>
      <c r="L20" s="527">
        <v>34007150</v>
      </c>
      <c r="M20" s="527">
        <v>34007150</v>
      </c>
      <c r="N20" s="527">
        <v>34007155</v>
      </c>
      <c r="O20" s="533">
        <f t="shared" ref="O20:O30" si="4">SUM(C20:N20)</f>
        <v>428010772.41666663</v>
      </c>
      <c r="P20" s="524">
        <f>'01 Mérleg'!B12</f>
        <v>408085805</v>
      </c>
      <c r="Q20" s="524">
        <f>P20-O20</f>
        <v>-19924967.416666627</v>
      </c>
      <c r="R20" s="524">
        <f>'01 Mérleg'!C12</f>
        <v>428010772</v>
      </c>
      <c r="S20" s="524">
        <f t="shared" si="1"/>
        <v>0.41666662693023682</v>
      </c>
    </row>
    <row r="21" spans="1:19" ht="15.95" customHeight="1" x14ac:dyDescent="0.2">
      <c r="A21" s="539" t="s">
        <v>1248</v>
      </c>
      <c r="B21" s="535" t="s">
        <v>1415</v>
      </c>
      <c r="C21" s="527">
        <f>P21/12</f>
        <v>7137212.666666667</v>
      </c>
      <c r="D21" s="527">
        <v>7137213</v>
      </c>
      <c r="E21" s="527">
        <v>7137213</v>
      </c>
      <c r="F21" s="527">
        <v>7137213</v>
      </c>
      <c r="G21" s="527">
        <v>7137213</v>
      </c>
      <c r="H21" s="527">
        <v>7137213</v>
      </c>
      <c r="I21" s="527">
        <v>10635694</v>
      </c>
      <c r="J21" s="527">
        <v>7137213</v>
      </c>
      <c r="K21" s="527">
        <v>7137213</v>
      </c>
      <c r="L21" s="527">
        <v>7137213</v>
      </c>
      <c r="M21" s="527">
        <v>7137213</v>
      </c>
      <c r="N21" s="527">
        <v>7137209</v>
      </c>
      <c r="O21" s="533">
        <f t="shared" si="4"/>
        <v>89145032.666666672</v>
      </c>
      <c r="P21" s="524">
        <f>'01 Mérleg'!B13</f>
        <v>85646552</v>
      </c>
      <c r="Q21" s="524">
        <f t="shared" ref="Q21:Q30" si="5">P21-O21</f>
        <v>-3498480.6666666716</v>
      </c>
      <c r="R21" s="524">
        <f>'01 Mérleg'!C13</f>
        <v>89145033</v>
      </c>
      <c r="S21" s="524">
        <f t="shared" si="1"/>
        <v>-0.3333333283662796</v>
      </c>
    </row>
    <row r="22" spans="1:19" ht="15.95" customHeight="1" x14ac:dyDescent="0.2">
      <c r="A22" s="539" t="s">
        <v>1250</v>
      </c>
      <c r="B22" s="535" t="s">
        <v>9</v>
      </c>
      <c r="C22" s="527">
        <v>35489494</v>
      </c>
      <c r="D22" s="527">
        <v>35489494</v>
      </c>
      <c r="E22" s="527">
        <v>35489494</v>
      </c>
      <c r="F22" s="527">
        <v>35489494</v>
      </c>
      <c r="G22" s="527">
        <v>35489494</v>
      </c>
      <c r="H22" s="527">
        <v>35489494</v>
      </c>
      <c r="I22" s="527">
        <v>35489494</v>
      </c>
      <c r="J22" s="527">
        <v>35489494</v>
      </c>
      <c r="K22" s="527">
        <v>35489494</v>
      </c>
      <c r="L22" s="527">
        <v>35489494</v>
      </c>
      <c r="M22" s="527">
        <v>35489494</v>
      </c>
      <c r="N22" s="527">
        <v>35489499</v>
      </c>
      <c r="O22" s="533">
        <f t="shared" si="4"/>
        <v>425873933</v>
      </c>
      <c r="P22" s="524">
        <f>'01 Mérleg'!B14</f>
        <v>391131133</v>
      </c>
      <c r="Q22" s="524">
        <f t="shared" si="5"/>
        <v>-34742800</v>
      </c>
      <c r="R22" s="524">
        <f>'01 Mérleg'!C14</f>
        <v>425873933</v>
      </c>
      <c r="S22" s="524">
        <f t="shared" si="1"/>
        <v>0</v>
      </c>
    </row>
    <row r="23" spans="1:19" ht="15.95" customHeight="1" x14ac:dyDescent="0.2">
      <c r="A23" s="539" t="s">
        <v>1251</v>
      </c>
      <c r="B23" s="535" t="s">
        <v>11</v>
      </c>
      <c r="C23" s="527">
        <f>P23/12</f>
        <v>1011166.6666666666</v>
      </c>
      <c r="D23" s="527">
        <v>1011167</v>
      </c>
      <c r="E23" s="527">
        <v>1011167</v>
      </c>
      <c r="F23" s="527">
        <v>1011167</v>
      </c>
      <c r="G23" s="527">
        <v>1011167</v>
      </c>
      <c r="H23" s="527">
        <v>1011167</v>
      </c>
      <c r="I23" s="527">
        <v>1011167</v>
      </c>
      <c r="J23" s="527">
        <v>1011167</v>
      </c>
      <c r="K23" s="527">
        <v>1011167</v>
      </c>
      <c r="L23" s="527">
        <v>1011167</v>
      </c>
      <c r="M23" s="527">
        <v>1011167</v>
      </c>
      <c r="N23" s="527">
        <v>1011163</v>
      </c>
      <c r="O23" s="533">
        <f t="shared" si="4"/>
        <v>12133999.666666666</v>
      </c>
      <c r="P23" s="524">
        <f>'01 Mérleg'!B15</f>
        <v>12134000</v>
      </c>
      <c r="Q23" s="524">
        <f t="shared" si="5"/>
        <v>0.33333333395421505</v>
      </c>
      <c r="R23" s="524">
        <f>'01 Mérleg'!C15</f>
        <v>12134000</v>
      </c>
      <c r="S23" s="524">
        <f t="shared" si="1"/>
        <v>-0.33333333395421505</v>
      </c>
    </row>
    <row r="24" spans="1:19" ht="15.95" customHeight="1" x14ac:dyDescent="0.2">
      <c r="A24" s="539" t="s">
        <v>1252</v>
      </c>
      <c r="B24" s="535" t="s">
        <v>13</v>
      </c>
      <c r="C24" s="527">
        <v>46918179</v>
      </c>
      <c r="D24" s="527">
        <v>46918179</v>
      </c>
      <c r="E24" s="527">
        <v>46918179</v>
      </c>
      <c r="F24" s="527">
        <v>46918179</v>
      </c>
      <c r="G24" s="527">
        <v>46918179</v>
      </c>
      <c r="H24" s="527">
        <v>46918179</v>
      </c>
      <c r="I24" s="527">
        <v>46918179</v>
      </c>
      <c r="J24" s="527">
        <v>46918179</v>
      </c>
      <c r="K24" s="527">
        <v>46918179</v>
      </c>
      <c r="L24" s="527">
        <v>46918179</v>
      </c>
      <c r="M24" s="527">
        <v>46918179</v>
      </c>
      <c r="N24" s="527">
        <v>46918182</v>
      </c>
      <c r="O24" s="533">
        <f t="shared" si="4"/>
        <v>563018151</v>
      </c>
      <c r="P24" s="524">
        <f>'01 Mérleg'!B16</f>
        <v>589230419</v>
      </c>
      <c r="Q24" s="524">
        <f t="shared" si="5"/>
        <v>26212268</v>
      </c>
      <c r="R24" s="524">
        <f>'01 Mérleg'!C16</f>
        <v>563018151</v>
      </c>
      <c r="S24" s="524">
        <f t="shared" si="1"/>
        <v>0</v>
      </c>
    </row>
    <row r="25" spans="1:19" ht="15.95" customHeight="1" x14ac:dyDescent="0.2">
      <c r="A25" s="539" t="s">
        <v>1253</v>
      </c>
      <c r="B25" s="535" t="s">
        <v>17</v>
      </c>
      <c r="C25" s="527">
        <v>1179995</v>
      </c>
      <c r="D25" s="527">
        <v>8096893</v>
      </c>
      <c r="E25" s="527">
        <v>3389630</v>
      </c>
      <c r="F25" s="527">
        <v>27000</v>
      </c>
      <c r="G25" s="527">
        <v>19424225</v>
      </c>
      <c r="H25" s="527">
        <v>28858000</v>
      </c>
      <c r="I25" s="527">
        <v>6178366</v>
      </c>
      <c r="J25" s="527">
        <v>30000000</v>
      </c>
      <c r="K25" s="527">
        <v>30000000</v>
      </c>
      <c r="L25" s="527">
        <v>60000000</v>
      </c>
      <c r="M25" s="527">
        <v>65000000</v>
      </c>
      <c r="N25" s="527">
        <v>8240328</v>
      </c>
      <c r="O25" s="533">
        <f>SUM(C25:N25)</f>
        <v>260394437</v>
      </c>
      <c r="P25" s="524">
        <f>'01 Mérleg'!B19</f>
        <v>249441841</v>
      </c>
      <c r="Q25" s="524">
        <f t="shared" si="5"/>
        <v>-10952596</v>
      </c>
      <c r="R25" s="524">
        <f>'01 Mérleg'!C19</f>
        <v>260394437</v>
      </c>
      <c r="S25" s="524">
        <f t="shared" si="1"/>
        <v>0</v>
      </c>
    </row>
    <row r="26" spans="1:19" ht="15.95" customHeight="1" x14ac:dyDescent="0.2">
      <c r="A26" s="539" t="s">
        <v>1254</v>
      </c>
      <c r="B26" s="535" t="s">
        <v>19</v>
      </c>
      <c r="C26" s="527">
        <v>6614077</v>
      </c>
      <c r="D26" s="527">
        <v>12974462</v>
      </c>
      <c r="E26" s="527">
        <v>14806536</v>
      </c>
      <c r="F26" s="527">
        <v>1538668</v>
      </c>
      <c r="G26" s="527">
        <v>9635166</v>
      </c>
      <c r="H26" s="527">
        <v>10655465</v>
      </c>
      <c r="I26" s="527">
        <v>30320982</v>
      </c>
      <c r="J26" s="527">
        <v>6000000</v>
      </c>
      <c r="K26" s="527">
        <v>23500000</v>
      </c>
      <c r="L26" s="527">
        <v>38935737</v>
      </c>
      <c r="M26" s="527">
        <v>160000000</v>
      </c>
      <c r="N26" s="527">
        <v>45676086</v>
      </c>
      <c r="O26" s="533">
        <f>SUM(C26:N26)</f>
        <v>360657179</v>
      </c>
      <c r="P26" s="524">
        <f>'01 Mérleg'!B20</f>
        <v>289766761</v>
      </c>
      <c r="Q26" s="524">
        <f t="shared" si="5"/>
        <v>-70890418</v>
      </c>
      <c r="R26" s="524">
        <f>'01 Mérleg'!C20</f>
        <v>360657179</v>
      </c>
      <c r="S26" s="524">
        <f t="shared" si="1"/>
        <v>0</v>
      </c>
    </row>
    <row r="27" spans="1:19" ht="15.95" customHeight="1" x14ac:dyDescent="0.2">
      <c r="A27" s="539" t="s">
        <v>1255</v>
      </c>
      <c r="B27" s="535" t="s">
        <v>21</v>
      </c>
      <c r="C27" s="527">
        <v>0</v>
      </c>
      <c r="D27" s="527">
        <v>0</v>
      </c>
      <c r="E27" s="527">
        <v>0</v>
      </c>
      <c r="F27" s="527">
        <v>0</v>
      </c>
      <c r="G27" s="527">
        <v>7000000</v>
      </c>
      <c r="H27" s="527">
        <v>0</v>
      </c>
      <c r="I27" s="527">
        <v>1500000</v>
      </c>
      <c r="J27" s="527">
        <v>0</v>
      </c>
      <c r="K27" s="527">
        <v>0</v>
      </c>
      <c r="L27" s="527">
        <v>0</v>
      </c>
      <c r="M27" s="527">
        <v>0</v>
      </c>
      <c r="N27" s="527">
        <v>0</v>
      </c>
      <c r="O27" s="533">
        <f t="shared" si="4"/>
        <v>8500000</v>
      </c>
      <c r="P27" s="524">
        <f>'01 Mérleg'!B21</f>
        <v>0</v>
      </c>
      <c r="Q27" s="524">
        <f t="shared" si="5"/>
        <v>-8500000</v>
      </c>
      <c r="R27" s="524">
        <f>'01 Mérleg'!C21</f>
        <v>8500000</v>
      </c>
      <c r="S27" s="524">
        <f t="shared" si="1"/>
        <v>0</v>
      </c>
    </row>
    <row r="28" spans="1:19" ht="15.95" customHeight="1" x14ac:dyDescent="0.2">
      <c r="A28" s="539" t="s">
        <v>1412</v>
      </c>
      <c r="B28" s="535" t="s">
        <v>1416</v>
      </c>
      <c r="C28" s="527">
        <v>48604687</v>
      </c>
      <c r="D28" s="527">
        <v>48604687</v>
      </c>
      <c r="E28" s="527">
        <v>48604687</v>
      </c>
      <c r="F28" s="527">
        <v>48604687</v>
      </c>
      <c r="G28" s="527">
        <v>48604687</v>
      </c>
      <c r="H28" s="527">
        <v>48604687</v>
      </c>
      <c r="I28" s="527">
        <v>53880216</v>
      </c>
      <c r="J28" s="527">
        <v>48604687</v>
      </c>
      <c r="K28" s="527">
        <v>48604687</v>
      </c>
      <c r="L28" s="527">
        <v>48604687</v>
      </c>
      <c r="M28" s="527">
        <v>48604687</v>
      </c>
      <c r="N28" s="527">
        <v>48604684</v>
      </c>
      <c r="O28" s="533">
        <f>SUM(C28:N28)</f>
        <v>588531770</v>
      </c>
      <c r="P28" s="524">
        <f>'01 Mérleg'!B26</f>
        <v>583256241</v>
      </c>
      <c r="Q28" s="524">
        <f t="shared" si="5"/>
        <v>-5275529</v>
      </c>
      <c r="R28" s="524">
        <f>'01 Mérleg'!C26</f>
        <v>588531770</v>
      </c>
      <c r="S28" s="524">
        <f t="shared" si="1"/>
        <v>0</v>
      </c>
    </row>
    <row r="29" spans="1:19" ht="15.95" customHeight="1" x14ac:dyDescent="0.2">
      <c r="A29" s="539" t="s">
        <v>1413</v>
      </c>
      <c r="B29" s="535" t="s">
        <v>1417</v>
      </c>
      <c r="C29" s="527">
        <v>8801336</v>
      </c>
      <c r="D29" s="527">
        <v>0</v>
      </c>
      <c r="E29" s="527">
        <v>0</v>
      </c>
      <c r="F29" s="527">
        <v>0</v>
      </c>
      <c r="G29" s="527">
        <v>0</v>
      </c>
      <c r="H29" s="527">
        <v>0</v>
      </c>
      <c r="I29" s="527">
        <v>0</v>
      </c>
      <c r="J29" s="527">
        <v>0</v>
      </c>
      <c r="K29" s="527">
        <v>0</v>
      </c>
      <c r="L29" s="527">
        <v>0</v>
      </c>
      <c r="M29" s="527">
        <v>0</v>
      </c>
      <c r="N29" s="527">
        <v>0</v>
      </c>
      <c r="O29" s="533">
        <f>SUM(C29:N29)</f>
        <v>8801336</v>
      </c>
      <c r="P29" s="524">
        <f>'01 Mérleg'!B27</f>
        <v>8801336</v>
      </c>
      <c r="Q29" s="524">
        <f t="shared" si="5"/>
        <v>0</v>
      </c>
      <c r="R29" s="524">
        <f>'01 Mérleg'!C27</f>
        <v>8801336</v>
      </c>
      <c r="S29" s="524">
        <f t="shared" si="1"/>
        <v>0</v>
      </c>
    </row>
    <row r="30" spans="1:19" ht="15.95" customHeight="1" x14ac:dyDescent="0.2">
      <c r="A30" s="539" t="s">
        <v>1418</v>
      </c>
      <c r="B30" s="535" t="s">
        <v>1401</v>
      </c>
      <c r="C30" s="536">
        <v>0</v>
      </c>
      <c r="D30" s="536">
        <v>0</v>
      </c>
      <c r="E30" s="536">
        <v>0</v>
      </c>
      <c r="F30" s="536">
        <v>0</v>
      </c>
      <c r="G30" s="536">
        <v>0</v>
      </c>
      <c r="H30" s="527">
        <v>0</v>
      </c>
      <c r="I30" s="527">
        <v>0</v>
      </c>
      <c r="J30" s="527">
        <v>0</v>
      </c>
      <c r="K30" s="527">
        <v>0</v>
      </c>
      <c r="L30" s="527">
        <v>0</v>
      </c>
      <c r="M30" s="527">
        <v>0</v>
      </c>
      <c r="N30" s="527">
        <v>0</v>
      </c>
      <c r="O30" s="533">
        <f t="shared" si="4"/>
        <v>0</v>
      </c>
      <c r="P30" s="524">
        <f>'01 Mérleg'!B28</f>
        <v>0</v>
      </c>
      <c r="Q30" s="524">
        <f t="shared" si="5"/>
        <v>0</v>
      </c>
      <c r="R30" s="524">
        <f>'01 Mérleg'!C28</f>
        <v>0</v>
      </c>
      <c r="S30" s="524">
        <f t="shared" si="1"/>
        <v>0</v>
      </c>
    </row>
    <row r="31" spans="1:19" ht="15.95" customHeight="1" thickBot="1" x14ac:dyDescent="0.25">
      <c r="A31" s="544"/>
      <c r="B31" s="545" t="s">
        <v>1419</v>
      </c>
      <c r="C31" s="546">
        <f>SUM(C20:C30)</f>
        <v>189763297.75</v>
      </c>
      <c r="D31" s="546">
        <f t="shared" ref="D31:N31" si="6">SUM(D20:D30)</f>
        <v>194239245</v>
      </c>
      <c r="E31" s="546">
        <f t="shared" si="6"/>
        <v>191364056</v>
      </c>
      <c r="F31" s="546">
        <f t="shared" si="6"/>
        <v>174733558</v>
      </c>
      <c r="G31" s="546">
        <f t="shared" si="6"/>
        <v>209227281</v>
      </c>
      <c r="H31" s="546">
        <f t="shared" si="6"/>
        <v>212681355</v>
      </c>
      <c r="I31" s="546">
        <f t="shared" si="6"/>
        <v>239866215</v>
      </c>
      <c r="J31" s="546">
        <f t="shared" si="6"/>
        <v>209167890</v>
      </c>
      <c r="K31" s="546">
        <f t="shared" si="6"/>
        <v>226667890</v>
      </c>
      <c r="L31" s="546">
        <f t="shared" si="6"/>
        <v>272103627</v>
      </c>
      <c r="M31" s="546">
        <f t="shared" si="6"/>
        <v>398167890</v>
      </c>
      <c r="N31" s="546">
        <f t="shared" si="6"/>
        <v>227084306</v>
      </c>
      <c r="O31" s="547">
        <f>SUM(C31:N31)</f>
        <v>2745066610.75</v>
      </c>
      <c r="P31" s="524">
        <f>SUM(P20:P30)</f>
        <v>2617494088</v>
      </c>
      <c r="Q31" s="524">
        <f>P31-O31</f>
        <v>-127572522.75</v>
      </c>
      <c r="R31" s="524">
        <f>SUM(R20:R30)</f>
        <v>2745066611</v>
      </c>
      <c r="S31" s="524">
        <f t="shared" si="1"/>
        <v>-0.25</v>
      </c>
    </row>
    <row r="32" spans="1:19" ht="13.5" thickBot="1" x14ac:dyDescent="0.25">
      <c r="A32" s="540"/>
      <c r="B32" s="541"/>
      <c r="C32" s="537"/>
      <c r="D32" s="537"/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24"/>
      <c r="Q32" s="524"/>
    </row>
    <row r="33" spans="1:15" ht="14.25" x14ac:dyDescent="0.2">
      <c r="A33" s="846" t="s">
        <v>1422</v>
      </c>
      <c r="B33" s="847"/>
      <c r="C33" s="548" t="s">
        <v>1233</v>
      </c>
      <c r="D33" s="548" t="s">
        <v>1234</v>
      </c>
      <c r="E33" s="548" t="s">
        <v>1235</v>
      </c>
      <c r="F33" s="548" t="s">
        <v>1236</v>
      </c>
      <c r="G33" s="548" t="s">
        <v>1237</v>
      </c>
      <c r="H33" s="548" t="s">
        <v>1238</v>
      </c>
      <c r="I33" s="548" t="s">
        <v>1239</v>
      </c>
      <c r="J33" s="548" t="s">
        <v>1240</v>
      </c>
      <c r="K33" s="548" t="s">
        <v>1241</v>
      </c>
      <c r="L33" s="548" t="s">
        <v>1242</v>
      </c>
      <c r="M33" s="548" t="s">
        <v>1243</v>
      </c>
      <c r="N33" s="549" t="s">
        <v>1244</v>
      </c>
      <c r="O33" s="523"/>
    </row>
    <row r="34" spans="1:15" ht="16.5" customHeight="1" x14ac:dyDescent="0.2">
      <c r="A34" s="550"/>
      <c r="B34" s="525" t="s">
        <v>1421</v>
      </c>
      <c r="C34" s="527">
        <f>SUM(C18-C31)</f>
        <v>520008160.25</v>
      </c>
      <c r="D34" s="527">
        <f t="shared" ref="D34:N34" si="7">SUM(D18-D31)</f>
        <v>-95841663</v>
      </c>
      <c r="E34" s="527">
        <f t="shared" si="7"/>
        <v>177695951</v>
      </c>
      <c r="F34" s="527">
        <f t="shared" si="7"/>
        <v>-73798336</v>
      </c>
      <c r="G34" s="527">
        <f t="shared" si="7"/>
        <v>-100772224</v>
      </c>
      <c r="H34" s="527">
        <f t="shared" si="7"/>
        <v>-113871321</v>
      </c>
      <c r="I34" s="527">
        <f t="shared" si="7"/>
        <v>-142135629</v>
      </c>
      <c r="J34" s="527">
        <f t="shared" si="7"/>
        <v>218508749</v>
      </c>
      <c r="K34" s="527">
        <f t="shared" si="7"/>
        <v>145196967</v>
      </c>
      <c r="L34" s="527">
        <f t="shared" si="7"/>
        <v>-179648570</v>
      </c>
      <c r="M34" s="527">
        <f t="shared" si="7"/>
        <v>-305712833</v>
      </c>
      <c r="N34" s="551">
        <f t="shared" si="7"/>
        <v>-49629251</v>
      </c>
      <c r="O34" s="523"/>
    </row>
    <row r="35" spans="1:15" ht="18" customHeight="1" x14ac:dyDescent="0.2">
      <c r="A35" s="552"/>
      <c r="B35" s="542" t="s">
        <v>1420</v>
      </c>
      <c r="C35" s="543">
        <f>C34</f>
        <v>520008160.25</v>
      </c>
      <c r="D35" s="543">
        <f>C35+D34</f>
        <v>424166497.25</v>
      </c>
      <c r="E35" s="543">
        <f t="shared" ref="E35:N35" si="8">D35+E34</f>
        <v>601862448.25</v>
      </c>
      <c r="F35" s="543">
        <f t="shared" si="8"/>
        <v>528064112.25</v>
      </c>
      <c r="G35" s="543">
        <f t="shared" si="8"/>
        <v>427291888.25</v>
      </c>
      <c r="H35" s="543">
        <f t="shared" si="8"/>
        <v>313420567.25</v>
      </c>
      <c r="I35" s="543">
        <f t="shared" si="8"/>
        <v>171284938.25</v>
      </c>
      <c r="J35" s="543">
        <f t="shared" si="8"/>
        <v>389793687.25</v>
      </c>
      <c r="K35" s="543">
        <f t="shared" si="8"/>
        <v>534990654.25</v>
      </c>
      <c r="L35" s="543">
        <f t="shared" si="8"/>
        <v>355342084.25</v>
      </c>
      <c r="M35" s="543">
        <f t="shared" si="8"/>
        <v>49629251.25</v>
      </c>
      <c r="N35" s="553">
        <f t="shared" si="8"/>
        <v>0.25</v>
      </c>
      <c r="O35" s="538"/>
    </row>
    <row r="36" spans="1:15" ht="21" customHeight="1" thickBot="1" x14ac:dyDescent="0.25">
      <c r="A36" s="554"/>
      <c r="B36" s="555" t="s">
        <v>1423</v>
      </c>
      <c r="C36" s="556" t="s">
        <v>1424</v>
      </c>
      <c r="D36" s="556" t="s">
        <v>1425</v>
      </c>
      <c r="E36" s="556" t="s">
        <v>1424</v>
      </c>
      <c r="F36" s="556" t="s">
        <v>1425</v>
      </c>
      <c r="G36" s="556" t="s">
        <v>1425</v>
      </c>
      <c r="H36" s="556" t="s">
        <v>1425</v>
      </c>
      <c r="I36" s="556" t="s">
        <v>1425</v>
      </c>
      <c r="J36" s="556" t="s">
        <v>1424</v>
      </c>
      <c r="K36" s="556" t="s">
        <v>1424</v>
      </c>
      <c r="L36" s="556" t="s">
        <v>1425</v>
      </c>
      <c r="M36" s="556" t="s">
        <v>1425</v>
      </c>
      <c r="N36" s="721" t="s">
        <v>1425</v>
      </c>
      <c r="O36" s="538"/>
    </row>
  </sheetData>
  <mergeCells count="5">
    <mergeCell ref="A33:B33"/>
    <mergeCell ref="A3:N3"/>
    <mergeCell ref="A4:N4"/>
    <mergeCell ref="A6:B6"/>
    <mergeCell ref="A1:N1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75"/>
  <sheetViews>
    <sheetView view="pageBreakPreview" zoomScaleSheetLayoutView="100" workbookViewId="0">
      <selection sqref="A1:N1"/>
    </sheetView>
  </sheetViews>
  <sheetFormatPr defaultRowHeight="12.75" x14ac:dyDescent="0.2"/>
  <cols>
    <col min="1" max="1" width="66.7109375" style="290" customWidth="1"/>
    <col min="2" max="2" width="14.85546875" style="290" customWidth="1"/>
    <col min="3" max="3" width="14.28515625" style="290" customWidth="1"/>
    <col min="4" max="4" width="13" style="290" customWidth="1"/>
    <col min="5" max="5" width="10.140625" style="290" customWidth="1"/>
    <col min="6" max="6" width="14.85546875" style="290" customWidth="1"/>
    <col min="7" max="7" width="14.28515625" style="290" customWidth="1"/>
    <col min="8" max="8" width="13" style="291" customWidth="1"/>
    <col min="9" max="9" width="10.140625" style="291" customWidth="1"/>
    <col min="10" max="10" width="12.28515625" style="291" bestFit="1" customWidth="1"/>
    <col min="11" max="11" width="9.140625" style="291"/>
    <col min="12" max="12" width="9.85546875" style="291" bestFit="1" customWidth="1"/>
    <col min="13" max="16384" width="9.140625" style="291"/>
  </cols>
  <sheetData>
    <row r="1" spans="1:14" x14ac:dyDescent="0.2">
      <c r="A1" s="1" t="s">
        <v>1594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731" t="s">
        <v>1539</v>
      </c>
    </row>
    <row r="3" spans="1:14" ht="15.75" x14ac:dyDescent="0.25">
      <c r="A3" s="859" t="s">
        <v>1216</v>
      </c>
      <c r="B3" s="859"/>
      <c r="C3" s="859"/>
      <c r="D3" s="859"/>
      <c r="E3" s="859"/>
      <c r="F3" s="859"/>
      <c r="G3" s="859"/>
      <c r="H3" s="859"/>
      <c r="I3" s="859"/>
    </row>
    <row r="4" spans="1:14" ht="15.75" x14ac:dyDescent="0.25">
      <c r="A4" s="859" t="s">
        <v>1511</v>
      </c>
      <c r="B4" s="859"/>
      <c r="C4" s="859"/>
      <c r="D4" s="859"/>
      <c r="E4" s="859"/>
      <c r="F4" s="859"/>
      <c r="G4" s="859"/>
      <c r="H4" s="859"/>
      <c r="I4" s="859"/>
    </row>
    <row r="5" spans="1:14" ht="14.25" x14ac:dyDescent="0.2">
      <c r="A5" s="860" t="s">
        <v>1582</v>
      </c>
      <c r="B5" s="860"/>
      <c r="C5" s="860"/>
      <c r="D5" s="860"/>
      <c r="E5" s="860"/>
      <c r="F5" s="860"/>
      <c r="G5" s="860"/>
      <c r="H5" s="860"/>
      <c r="I5" s="860"/>
    </row>
    <row r="6" spans="1:14" ht="13.5" thickBot="1" x14ac:dyDescent="0.25"/>
    <row r="7" spans="1:14" x14ac:dyDescent="0.2">
      <c r="A7" s="854" t="s">
        <v>1360</v>
      </c>
      <c r="B7" s="856" t="s">
        <v>1443</v>
      </c>
      <c r="C7" s="852" t="s">
        <v>1344</v>
      </c>
      <c r="D7" s="852" t="s">
        <v>1344</v>
      </c>
      <c r="E7" s="853" t="s">
        <v>1344</v>
      </c>
      <c r="F7" s="851" t="s">
        <v>1444</v>
      </c>
      <c r="G7" s="852" t="s">
        <v>1344</v>
      </c>
      <c r="H7" s="852" t="s">
        <v>1344</v>
      </c>
      <c r="I7" s="853" t="s">
        <v>1344</v>
      </c>
    </row>
    <row r="8" spans="1:14" ht="25.5" x14ac:dyDescent="0.2">
      <c r="A8" s="855"/>
      <c r="B8" s="292" t="s">
        <v>1245</v>
      </c>
      <c r="C8" s="293" t="s">
        <v>1343</v>
      </c>
      <c r="D8" s="293" t="s">
        <v>1342</v>
      </c>
      <c r="E8" s="294" t="s">
        <v>1341</v>
      </c>
      <c r="F8" s="455" t="s">
        <v>1245</v>
      </c>
      <c r="G8" s="293" t="s">
        <v>1343</v>
      </c>
      <c r="H8" s="293" t="s">
        <v>1342</v>
      </c>
      <c r="I8" s="294" t="s">
        <v>1341</v>
      </c>
    </row>
    <row r="9" spans="1:14" ht="23.25" customHeight="1" x14ac:dyDescent="0.2">
      <c r="A9" s="295" t="s">
        <v>1340</v>
      </c>
      <c r="B9" s="296">
        <f>SUM(B10:B12)+B15</f>
        <v>1085404446</v>
      </c>
      <c r="C9" s="296">
        <f>SUM(C10:C12)+C15</f>
        <v>1085404446</v>
      </c>
      <c r="D9" s="296">
        <f t="shared" ref="D9:E9" si="0">SUM(D10:D15)</f>
        <v>0</v>
      </c>
      <c r="E9" s="457">
        <f t="shared" si="0"/>
        <v>0</v>
      </c>
      <c r="F9" s="456">
        <f>SUM(F10:F12)+F15</f>
        <v>1139170809</v>
      </c>
      <c r="G9" s="296">
        <f>SUM(G10:G12)+G15</f>
        <v>1139170809</v>
      </c>
      <c r="H9" s="296">
        <f t="shared" ref="H9:I9" si="1">SUM(H10:H15)</f>
        <v>0</v>
      </c>
      <c r="I9" s="457">
        <f t="shared" si="1"/>
        <v>0</v>
      </c>
    </row>
    <row r="10" spans="1:14" x14ac:dyDescent="0.2">
      <c r="A10" s="212" t="s">
        <v>1359</v>
      </c>
      <c r="B10" s="297">
        <f>SUM(C10,E10)</f>
        <v>162169889</v>
      </c>
      <c r="C10" s="297">
        <f>'12 ÖNKORM'!C10+'13 PH'!C10+'14 OVI'!C10+'15 KÖZMŰV'!C10</f>
        <v>162169889</v>
      </c>
      <c r="D10" s="297">
        <v>0</v>
      </c>
      <c r="E10" s="459">
        <v>0</v>
      </c>
      <c r="F10" s="458">
        <f>SUM(G10,I10)</f>
        <v>167197014</v>
      </c>
      <c r="G10" s="297">
        <f>'12 ÖNKORM'!G10+'13 PH'!G10+'14 OVI'!G10+'15 KÖZMŰV'!G10</f>
        <v>167197014</v>
      </c>
      <c r="H10" s="297">
        <v>0</v>
      </c>
      <c r="I10" s="459">
        <v>0</v>
      </c>
    </row>
    <row r="11" spans="1:14" x14ac:dyDescent="0.2">
      <c r="A11" s="212" t="s">
        <v>1358</v>
      </c>
      <c r="B11" s="297">
        <f t="shared" ref="B11:B15" si="2">SUM(C11,E11)</f>
        <v>619200000</v>
      </c>
      <c r="C11" s="297">
        <f>'12 ÖNKORM'!C11+'13 PH'!C11+'14 OVI'!C11+'15 KÖZMŰV'!C11</f>
        <v>619200000</v>
      </c>
      <c r="D11" s="297">
        <v>0</v>
      </c>
      <c r="E11" s="459">
        <v>0</v>
      </c>
      <c r="F11" s="458">
        <f t="shared" ref="F11:F15" si="3">SUM(G11,I11)</f>
        <v>619200000</v>
      </c>
      <c r="G11" s="297">
        <f>'12 ÖNKORM'!G11+'13 PH'!G11+'14 OVI'!G11+'15 KÖZMŰV'!G11</f>
        <v>619200000</v>
      </c>
      <c r="H11" s="297">
        <v>0</v>
      </c>
      <c r="I11" s="459">
        <v>0</v>
      </c>
    </row>
    <row r="12" spans="1:14" x14ac:dyDescent="0.2">
      <c r="A12" s="212" t="s">
        <v>1357</v>
      </c>
      <c r="B12" s="297">
        <f t="shared" si="2"/>
        <v>304034557</v>
      </c>
      <c r="C12" s="297">
        <f>'12 ÖNKORM'!C12+'13 PH'!C12+'14 OVI'!C12+'15 KÖZMŰV'!C12</f>
        <v>304034557</v>
      </c>
      <c r="D12" s="297">
        <v>0</v>
      </c>
      <c r="E12" s="459">
        <v>0</v>
      </c>
      <c r="F12" s="458">
        <f t="shared" si="3"/>
        <v>352773795</v>
      </c>
      <c r="G12" s="297">
        <f>'12 ÖNKORM'!G12+'13 PH'!G12+'14 OVI'!G12+'15 KÖZMŰV'!G12</f>
        <v>352773795</v>
      </c>
      <c r="H12" s="297">
        <v>0</v>
      </c>
      <c r="I12" s="459">
        <v>0</v>
      </c>
    </row>
    <row r="13" spans="1:14" x14ac:dyDescent="0.2">
      <c r="A13" s="214" t="s">
        <v>1356</v>
      </c>
      <c r="B13" s="297">
        <f t="shared" si="2"/>
        <v>281595057</v>
      </c>
      <c r="C13" s="297">
        <f>'12 ÖNKORM'!C13+'13 PH'!C13+'14 OVI'!C13+'15 KÖZMŰV'!C13</f>
        <v>281595057</v>
      </c>
      <c r="D13" s="299">
        <v>0</v>
      </c>
      <c r="E13" s="459">
        <v>0</v>
      </c>
      <c r="F13" s="458">
        <f t="shared" si="3"/>
        <v>328974019</v>
      </c>
      <c r="G13" s="297">
        <f>'12 ÖNKORM'!G13+'13 PH'!G13+'14 OVI'!G13+'15 KÖZMŰV'!G13</f>
        <v>328974019</v>
      </c>
      <c r="H13" s="299">
        <v>0</v>
      </c>
      <c r="I13" s="459">
        <v>0</v>
      </c>
    </row>
    <row r="14" spans="1:14" x14ac:dyDescent="0.2">
      <c r="A14" s="214" t="s">
        <v>1321</v>
      </c>
      <c r="B14" s="297">
        <f t="shared" si="2"/>
        <v>22439500</v>
      </c>
      <c r="C14" s="297">
        <f>'12 ÖNKORM'!C14+'13 PH'!C14+'14 OVI'!C14+'15 KÖZMŰV'!C14</f>
        <v>22439500</v>
      </c>
      <c r="D14" s="299">
        <v>0</v>
      </c>
      <c r="E14" s="459">
        <v>0</v>
      </c>
      <c r="F14" s="458">
        <f>SUM(G14,I14)</f>
        <v>22439500</v>
      </c>
      <c r="G14" s="297">
        <f>'12 ÖNKORM'!G14+'13 PH'!G14+'14 OVI'!G14+'15 KÖZMŰV'!G14</f>
        <v>22439500</v>
      </c>
      <c r="H14" s="299">
        <v>0</v>
      </c>
      <c r="I14" s="459">
        <v>0</v>
      </c>
    </row>
    <row r="15" spans="1:14" x14ac:dyDescent="0.2">
      <c r="A15" s="212" t="s">
        <v>1355</v>
      </c>
      <c r="B15" s="297">
        <f t="shared" si="2"/>
        <v>0</v>
      </c>
      <c r="C15" s="297">
        <f>'12 ÖNKORM'!C15+'13 PH'!C15+'14 OVI'!C15+'15 KÖZMŰV'!C15</f>
        <v>0</v>
      </c>
      <c r="D15" s="297">
        <v>0</v>
      </c>
      <c r="E15" s="459">
        <v>0</v>
      </c>
      <c r="F15" s="458">
        <f t="shared" si="3"/>
        <v>0</v>
      </c>
      <c r="G15" s="297">
        <f>'12 ÖNKORM'!G15+'13 PH'!G15+'14 OVI'!G15+'15 KÖZMŰV'!G15</f>
        <v>0</v>
      </c>
      <c r="H15" s="297">
        <v>0</v>
      </c>
      <c r="I15" s="459">
        <v>0</v>
      </c>
    </row>
    <row r="16" spans="1:14" ht="13.5" x14ac:dyDescent="0.25">
      <c r="A16" s="212"/>
      <c r="B16" s="301"/>
      <c r="C16" s="299"/>
      <c r="D16" s="299"/>
      <c r="E16" s="302"/>
      <c r="F16" s="460"/>
      <c r="G16" s="299"/>
      <c r="H16" s="299"/>
      <c r="I16" s="302"/>
    </row>
    <row r="17" spans="1:9" ht="13.5" thickBot="1" x14ac:dyDescent="0.25">
      <c r="A17" s="213"/>
      <c r="B17" s="303"/>
      <c r="C17" s="304"/>
      <c r="D17" s="304"/>
      <c r="E17" s="305"/>
      <c r="F17" s="461"/>
      <c r="G17" s="304"/>
      <c r="H17" s="304"/>
      <c r="I17" s="305"/>
    </row>
    <row r="18" spans="1:9" s="330" customFormat="1" ht="24" customHeight="1" thickTop="1" x14ac:dyDescent="0.2">
      <c r="A18" s="306" t="s">
        <v>1332</v>
      </c>
      <c r="B18" s="307">
        <f>SUM(B19:B21)</f>
        <v>27717000</v>
      </c>
      <c r="C18" s="307">
        <f t="shared" ref="C18:E18" si="4">SUM(C19:C21)</f>
        <v>27717000</v>
      </c>
      <c r="D18" s="307">
        <f t="shared" si="4"/>
        <v>0</v>
      </c>
      <c r="E18" s="463">
        <f t="shared" si="4"/>
        <v>0</v>
      </c>
      <c r="F18" s="462">
        <f>SUM(F19:F21)</f>
        <v>83359681</v>
      </c>
      <c r="G18" s="307">
        <f t="shared" ref="G18:I18" si="5">SUM(G19:G21)</f>
        <v>83359681</v>
      </c>
      <c r="H18" s="307">
        <f t="shared" si="5"/>
        <v>0</v>
      </c>
      <c r="I18" s="463">
        <f t="shared" si="5"/>
        <v>0</v>
      </c>
    </row>
    <row r="19" spans="1:9" x14ac:dyDescent="0.2">
      <c r="A19" s="212" t="s">
        <v>1354</v>
      </c>
      <c r="B19" s="297">
        <f t="shared" ref="B19:B21" si="6">SUM(C19,E19)</f>
        <v>0</v>
      </c>
      <c r="C19" s="297">
        <f>'12 ÖNKORM'!C19+'13 PH'!C19+'14 OVI'!C19+'15 KÖZMŰV'!C19</f>
        <v>0</v>
      </c>
      <c r="D19" s="297">
        <v>0</v>
      </c>
      <c r="E19" s="459">
        <v>0</v>
      </c>
      <c r="F19" s="458">
        <f t="shared" ref="F19:F21" si="7">SUM(G19,I19)</f>
        <v>17322685</v>
      </c>
      <c r="G19" s="297">
        <f>'12 ÖNKORM'!G19+'13 PH'!G19+'14 OVI'!G19+'15 KÖZMŰV'!G19</f>
        <v>17322685</v>
      </c>
      <c r="H19" s="297">
        <v>0</v>
      </c>
      <c r="I19" s="459">
        <v>0</v>
      </c>
    </row>
    <row r="20" spans="1:9" x14ac:dyDescent="0.2">
      <c r="A20" s="212" t="s">
        <v>1353</v>
      </c>
      <c r="B20" s="297">
        <f t="shared" si="6"/>
        <v>27717000</v>
      </c>
      <c r="C20" s="297">
        <f>'12 ÖNKORM'!C20+'13 PH'!C20+'14 OVI'!C20+'15 KÖZMŰV'!C20</f>
        <v>27717000</v>
      </c>
      <c r="D20" s="297">
        <v>0</v>
      </c>
      <c r="E20" s="459">
        <v>0</v>
      </c>
      <c r="F20" s="458">
        <f t="shared" si="7"/>
        <v>64036996</v>
      </c>
      <c r="G20" s="297">
        <f>'12 ÖNKORM'!G20+'13 PH'!G20+'14 OVI'!G20+'15 KÖZMŰV'!G20</f>
        <v>64036996</v>
      </c>
      <c r="H20" s="297">
        <v>0</v>
      </c>
      <c r="I20" s="459">
        <v>0</v>
      </c>
    </row>
    <row r="21" spans="1:9" x14ac:dyDescent="0.2">
      <c r="A21" s="212" t="s">
        <v>1352</v>
      </c>
      <c r="B21" s="297">
        <f t="shared" si="6"/>
        <v>0</v>
      </c>
      <c r="C21" s="297">
        <f>'12 ÖNKORM'!C21+'13 PH'!C21+'14 OVI'!C21+'15 KÖZMŰV'!C21</f>
        <v>0</v>
      </c>
      <c r="D21" s="297">
        <v>0</v>
      </c>
      <c r="E21" s="459">
        <v>0</v>
      </c>
      <c r="F21" s="458">
        <f t="shared" si="7"/>
        <v>2000000</v>
      </c>
      <c r="G21" s="297">
        <f>'12 ÖNKORM'!G21+'13 PH'!G21+'14 OVI'!G21+'15 KÖZMŰV'!G21</f>
        <v>2000000</v>
      </c>
      <c r="H21" s="297">
        <v>0</v>
      </c>
      <c r="I21" s="459">
        <v>0</v>
      </c>
    </row>
    <row r="22" spans="1:9" ht="13.5" x14ac:dyDescent="0.25">
      <c r="A22" s="212"/>
      <c r="B22" s="301"/>
      <c r="C22" s="299"/>
      <c r="D22" s="299"/>
      <c r="E22" s="302"/>
      <c r="F22" s="460"/>
      <c r="G22" s="299"/>
      <c r="H22" s="299"/>
      <c r="I22" s="302"/>
    </row>
    <row r="23" spans="1:9" ht="14.25" thickBot="1" x14ac:dyDescent="0.3">
      <c r="A23" s="482" t="s">
        <v>1351</v>
      </c>
      <c r="B23" s="483">
        <f>B9+B18</f>
        <v>1113121446</v>
      </c>
      <c r="C23" s="483">
        <f t="shared" ref="C23:E23" si="8">C9+C18</f>
        <v>1113121446</v>
      </c>
      <c r="D23" s="483">
        <f t="shared" si="8"/>
        <v>0</v>
      </c>
      <c r="E23" s="485">
        <f t="shared" si="8"/>
        <v>0</v>
      </c>
      <c r="F23" s="484">
        <f>F9+F18</f>
        <v>1222530490</v>
      </c>
      <c r="G23" s="483">
        <f t="shared" ref="G23:I23" si="9">G9+G18</f>
        <v>1222530490</v>
      </c>
      <c r="H23" s="483">
        <f t="shared" si="9"/>
        <v>0</v>
      </c>
      <c r="I23" s="485">
        <f t="shared" si="9"/>
        <v>0</v>
      </c>
    </row>
    <row r="24" spans="1:9" x14ac:dyDescent="0.2">
      <c r="A24" s="210" t="s">
        <v>1350</v>
      </c>
      <c r="B24" s="297">
        <f t="shared" ref="B24:B28" si="10">SUM(C24,E24)</f>
        <v>1504372642</v>
      </c>
      <c r="C24" s="309">
        <f t="shared" ref="C24:E24" si="11">SUM(C25:C28)</f>
        <v>1504372642</v>
      </c>
      <c r="D24" s="309">
        <f t="shared" si="11"/>
        <v>0</v>
      </c>
      <c r="E24" s="466">
        <f t="shared" si="11"/>
        <v>0</v>
      </c>
      <c r="F24" s="458">
        <f t="shared" ref="F24:F28" si="12">SUM(G24,I24)</f>
        <v>1522536121</v>
      </c>
      <c r="G24" s="309">
        <f t="shared" ref="G24:I24" si="13">SUM(G25:G28)</f>
        <v>1522536121</v>
      </c>
      <c r="H24" s="309">
        <f t="shared" si="13"/>
        <v>0</v>
      </c>
      <c r="I24" s="466">
        <f t="shared" si="13"/>
        <v>0</v>
      </c>
    </row>
    <row r="25" spans="1:9" x14ac:dyDescent="0.2">
      <c r="A25" s="209" t="s">
        <v>1349</v>
      </c>
      <c r="B25" s="199">
        <f t="shared" si="10"/>
        <v>621116401</v>
      </c>
      <c r="C25" s="201">
        <f>'12 ÖNKORM'!C25+'13 PH'!C25+'14 OVI'!C25+'15 KÖZMŰV'!C25</f>
        <v>621116401</v>
      </c>
      <c r="D25" s="201">
        <v>0</v>
      </c>
      <c r="E25" s="468">
        <v>0</v>
      </c>
      <c r="F25" s="467">
        <f t="shared" si="12"/>
        <v>634004351</v>
      </c>
      <c r="G25" s="201">
        <f>'12 ÖNKORM'!G25+'13 PH'!G25+'14 OVI'!G25+'15 KÖZMŰV'!G25</f>
        <v>634004351</v>
      </c>
      <c r="H25" s="201">
        <v>0</v>
      </c>
      <c r="I25" s="468">
        <v>0</v>
      </c>
    </row>
    <row r="26" spans="1:9" x14ac:dyDescent="0.2">
      <c r="A26" s="209" t="s">
        <v>1348</v>
      </c>
      <c r="B26" s="199">
        <f t="shared" si="10"/>
        <v>300000000</v>
      </c>
      <c r="C26" s="201">
        <f>'12 ÖNKORM'!C26+'13 PH'!C26+'14 OVI'!C26+'15 KÖZMŰV'!C26</f>
        <v>300000000</v>
      </c>
      <c r="D26" s="201">
        <v>0</v>
      </c>
      <c r="E26" s="468">
        <v>0</v>
      </c>
      <c r="F26" s="467">
        <f t="shared" si="12"/>
        <v>300000000</v>
      </c>
      <c r="G26" s="201">
        <f>'12 ÖNKORM'!G26+'13 PH'!G26+'14 OVI'!G26+'15 KÖZMŰV'!G26</f>
        <v>300000000</v>
      </c>
      <c r="H26" s="201">
        <v>0</v>
      </c>
      <c r="I26" s="468">
        <v>0</v>
      </c>
    </row>
    <row r="27" spans="1:9" x14ac:dyDescent="0.2">
      <c r="A27" s="209" t="s">
        <v>1347</v>
      </c>
      <c r="B27" s="199">
        <f t="shared" si="10"/>
        <v>583256241</v>
      </c>
      <c r="C27" s="201">
        <f>'12 ÖNKORM'!C27+'13 PH'!C27+'14 OVI'!C27+'15 KÖZMŰV'!C27</f>
        <v>583256241</v>
      </c>
      <c r="D27" s="201">
        <v>0</v>
      </c>
      <c r="E27" s="468">
        <v>0</v>
      </c>
      <c r="F27" s="467">
        <f t="shared" si="12"/>
        <v>588531770</v>
      </c>
      <c r="G27" s="201">
        <f>'12 ÖNKORM'!G27+'13 PH'!G27+'14 OVI'!G27+'15 KÖZMŰV'!G27</f>
        <v>588531770</v>
      </c>
      <c r="H27" s="201">
        <v>0</v>
      </c>
      <c r="I27" s="468">
        <v>0</v>
      </c>
    </row>
    <row r="28" spans="1:9" x14ac:dyDescent="0.2">
      <c r="A28" s="209" t="s">
        <v>1346</v>
      </c>
      <c r="B28" s="199">
        <f t="shared" si="10"/>
        <v>0</v>
      </c>
      <c r="C28" s="201">
        <f>'12 ÖNKORM'!C28+'13 PH'!C28+'14 OVI'!C28+'15 KÖZMŰV'!C28</f>
        <v>0</v>
      </c>
      <c r="D28" s="201">
        <v>0</v>
      </c>
      <c r="E28" s="468">
        <v>0</v>
      </c>
      <c r="F28" s="467">
        <f t="shared" si="12"/>
        <v>0</v>
      </c>
      <c r="G28" s="201">
        <f>'12 ÖNKORM'!G28+'13 PH'!G28+'14 OVI'!G28+'15 KÖZMŰV'!G28</f>
        <v>0</v>
      </c>
      <c r="H28" s="201">
        <v>0</v>
      </c>
      <c r="I28" s="468">
        <v>0</v>
      </c>
    </row>
    <row r="29" spans="1:9" s="331" customFormat="1" ht="13.5" thickBot="1" x14ac:dyDescent="0.25">
      <c r="A29" s="208" t="s">
        <v>1322</v>
      </c>
      <c r="B29" s="314">
        <f>B23+B24</f>
        <v>2617494088</v>
      </c>
      <c r="C29" s="314">
        <f t="shared" ref="C29:E29" si="14">C23+C24</f>
        <v>2617494088</v>
      </c>
      <c r="D29" s="314">
        <f t="shared" si="14"/>
        <v>0</v>
      </c>
      <c r="E29" s="470">
        <f t="shared" si="14"/>
        <v>0</v>
      </c>
      <c r="F29" s="469">
        <f>F23+F24</f>
        <v>2745066611</v>
      </c>
      <c r="G29" s="314">
        <f t="shared" ref="G29:I29" si="15">G23+G24</f>
        <v>2745066611</v>
      </c>
      <c r="H29" s="314">
        <f t="shared" si="15"/>
        <v>0</v>
      </c>
      <c r="I29" s="470">
        <f t="shared" si="15"/>
        <v>0</v>
      </c>
    </row>
    <row r="30" spans="1:9" x14ac:dyDescent="0.2">
      <c r="A30" s="493"/>
      <c r="B30" s="501"/>
      <c r="F30" s="315"/>
      <c r="H30" s="290"/>
      <c r="I30" s="290"/>
    </row>
    <row r="31" spans="1:9" ht="14.25" thickBot="1" x14ac:dyDescent="0.3">
      <c r="A31" s="502"/>
      <c r="B31" s="315"/>
      <c r="F31" s="315"/>
      <c r="H31" s="290"/>
      <c r="I31" s="290"/>
    </row>
    <row r="32" spans="1:9" x14ac:dyDescent="0.2">
      <c r="A32" s="857" t="s">
        <v>1345</v>
      </c>
      <c r="B32" s="856" t="s">
        <v>1443</v>
      </c>
      <c r="C32" s="852" t="s">
        <v>1344</v>
      </c>
      <c r="D32" s="852" t="s">
        <v>1344</v>
      </c>
      <c r="E32" s="853" t="s">
        <v>1344</v>
      </c>
      <c r="F32" s="851" t="str">
        <f>F7</f>
        <v>2018. évi módosított előirányzat</v>
      </c>
      <c r="G32" s="852" t="s">
        <v>1344</v>
      </c>
      <c r="H32" s="852" t="s">
        <v>1344</v>
      </c>
      <c r="I32" s="853" t="s">
        <v>1344</v>
      </c>
    </row>
    <row r="33" spans="1:12" ht="25.5" x14ac:dyDescent="0.2">
      <c r="A33" s="858"/>
      <c r="B33" s="317" t="str">
        <f>B8</f>
        <v>Összesen</v>
      </c>
      <c r="C33" s="293" t="s">
        <v>1343</v>
      </c>
      <c r="D33" s="293" t="s">
        <v>1342</v>
      </c>
      <c r="E33" s="294" t="s">
        <v>1341</v>
      </c>
      <c r="F33" s="471" t="str">
        <f>F8</f>
        <v>Összesen</v>
      </c>
      <c r="G33" s="293" t="s">
        <v>1343</v>
      </c>
      <c r="H33" s="293" t="s">
        <v>1342</v>
      </c>
      <c r="I33" s="294" t="s">
        <v>1341</v>
      </c>
    </row>
    <row r="34" spans="1:12" s="332" customFormat="1" ht="24" customHeight="1" x14ac:dyDescent="0.2">
      <c r="A34" s="318" t="s">
        <v>1340</v>
      </c>
      <c r="B34" s="296">
        <f>SUM(B35:B39)</f>
        <v>1486227909</v>
      </c>
      <c r="C34" s="296">
        <f>SUM(C35:C39)</f>
        <v>1426807909</v>
      </c>
      <c r="D34" s="296">
        <f t="shared" ref="D34:E34" si="16">SUM(D35:D39)</f>
        <v>59420000</v>
      </c>
      <c r="E34" s="457">
        <f t="shared" si="16"/>
        <v>0</v>
      </c>
      <c r="F34" s="456">
        <f>SUM(F35:F39)</f>
        <v>1518181889</v>
      </c>
      <c r="G34" s="296">
        <f>SUM(G35:G39)</f>
        <v>1318704889</v>
      </c>
      <c r="H34" s="296">
        <f t="shared" ref="H34:I34" si="17">SUM(H35:H39)</f>
        <v>199477000</v>
      </c>
      <c r="I34" s="457">
        <f t="shared" si="17"/>
        <v>0</v>
      </c>
    </row>
    <row r="35" spans="1:12" x14ac:dyDescent="0.2">
      <c r="A35" s="205" t="s">
        <v>1339</v>
      </c>
      <c r="B35" s="297">
        <f>SUM(C35,E35)</f>
        <v>408085805</v>
      </c>
      <c r="C35" s="199">
        <f>'12 ÖNKORM'!C35+'13 PH'!C35+'14 OVI'!C35+'15 KÖZMŰV'!C35</f>
        <v>408085805</v>
      </c>
      <c r="D35" s="199">
        <v>0</v>
      </c>
      <c r="E35" s="472">
        <v>0</v>
      </c>
      <c r="F35" s="458">
        <f>SUM(G35,I35)</f>
        <v>428010772</v>
      </c>
      <c r="G35" s="199">
        <f>'12 ÖNKORM'!G35+'13 PH'!G35+'14 OVI'!G35+'15 KÖZMŰV'!G35</f>
        <v>428010772</v>
      </c>
      <c r="H35" s="199">
        <v>0</v>
      </c>
      <c r="I35" s="472">
        <v>0</v>
      </c>
    </row>
    <row r="36" spans="1:12" x14ac:dyDescent="0.2">
      <c r="A36" s="205" t="s">
        <v>1338</v>
      </c>
      <c r="B36" s="297">
        <f t="shared" ref="B36:B38" si="18">SUM(C36,E36)</f>
        <v>85646552</v>
      </c>
      <c r="C36" s="199">
        <f>'12 ÖNKORM'!C36+'13 PH'!C36+'14 OVI'!C36+'15 KÖZMŰV'!C36</f>
        <v>85646552</v>
      </c>
      <c r="D36" s="199">
        <v>0</v>
      </c>
      <c r="E36" s="472">
        <v>0</v>
      </c>
      <c r="F36" s="458">
        <f t="shared" ref="F36:F38" si="19">SUM(G36,I36)</f>
        <v>89145033</v>
      </c>
      <c r="G36" s="199">
        <f>'12 ÖNKORM'!G36+'13 PH'!G36+'14 OVI'!G36+'15 KÖZMŰV'!G36</f>
        <v>89145033</v>
      </c>
      <c r="H36" s="199">
        <v>0</v>
      </c>
      <c r="I36" s="472">
        <v>0</v>
      </c>
    </row>
    <row r="37" spans="1:12" x14ac:dyDescent="0.2">
      <c r="A37" s="205" t="s">
        <v>1337</v>
      </c>
      <c r="B37" s="297">
        <f t="shared" si="18"/>
        <v>391131133</v>
      </c>
      <c r="C37" s="199">
        <f>'12 ÖNKORM'!C37+'13 PH'!C37+'14 OVI'!C37+'15 KÖZMŰV'!C37</f>
        <v>391131133</v>
      </c>
      <c r="D37" s="199">
        <v>0</v>
      </c>
      <c r="E37" s="472">
        <v>0</v>
      </c>
      <c r="F37" s="458">
        <f t="shared" si="19"/>
        <v>425873933</v>
      </c>
      <c r="G37" s="199">
        <f>'12 ÖNKORM'!G37+'13 PH'!G37+'14 OVI'!G37+'15 KÖZMŰV'!G37</f>
        <v>425873933</v>
      </c>
      <c r="H37" s="199">
        <v>0</v>
      </c>
      <c r="I37" s="472">
        <v>0</v>
      </c>
    </row>
    <row r="38" spans="1:12" x14ac:dyDescent="0.2">
      <c r="A38" s="205" t="s">
        <v>1336</v>
      </c>
      <c r="B38" s="297">
        <f t="shared" si="18"/>
        <v>12134000</v>
      </c>
      <c r="C38" s="199">
        <f>'12 ÖNKORM'!C38+'13 PH'!C38+'14 OVI'!C38+'15 KÖZMŰV'!C38</f>
        <v>12134000</v>
      </c>
      <c r="D38" s="199">
        <v>0</v>
      </c>
      <c r="E38" s="472">
        <v>0</v>
      </c>
      <c r="F38" s="458">
        <f t="shared" si="19"/>
        <v>12134000</v>
      </c>
      <c r="G38" s="199">
        <f>'12 ÖNKORM'!G38+'13 PH'!G38+'14 OVI'!G38+'15 KÖZMŰV'!G38</f>
        <v>12134000</v>
      </c>
      <c r="H38" s="199">
        <v>0</v>
      </c>
      <c r="I38" s="472">
        <v>0</v>
      </c>
    </row>
    <row r="39" spans="1:12" x14ac:dyDescent="0.2">
      <c r="A39" s="205" t="s">
        <v>1335</v>
      </c>
      <c r="B39" s="297">
        <f>SUM(C39:E39)</f>
        <v>589230419</v>
      </c>
      <c r="C39" s="199">
        <f>'12 ÖNKORM'!C39+'13 PH'!C39+'14 OVI'!C39+'15 KÖZMŰV'!C39</f>
        <v>529810419</v>
      </c>
      <c r="D39" s="199">
        <f>'12 ÖNKORM'!D39</f>
        <v>59420000</v>
      </c>
      <c r="E39" s="472">
        <v>0</v>
      </c>
      <c r="F39" s="458">
        <f>SUM(G39:I39)</f>
        <v>563018151</v>
      </c>
      <c r="G39" s="199">
        <f>'12 ÖNKORM'!G39+'13 PH'!G39+'14 OVI'!G39+'15 KÖZMŰV'!G39</f>
        <v>363541151</v>
      </c>
      <c r="H39" s="199">
        <f>'12 ÖNKORM'!H39</f>
        <v>199477000</v>
      </c>
      <c r="I39" s="472">
        <v>0</v>
      </c>
      <c r="J39" s="516"/>
      <c r="L39" s="516"/>
    </row>
    <row r="40" spans="1:12" x14ac:dyDescent="0.2">
      <c r="A40" s="207" t="s">
        <v>1334</v>
      </c>
      <c r="B40" s="199">
        <f>SUM(B41:B42)</f>
        <v>382530759</v>
      </c>
      <c r="C40" s="199">
        <f>'12 ÖNKORM'!C40+'13 PH'!C40+'14 OVI'!C40+'15 KÖZMŰV'!C40</f>
        <v>382530759</v>
      </c>
      <c r="D40" s="299"/>
      <c r="E40" s="302"/>
      <c r="F40" s="467"/>
      <c r="G40" s="199">
        <f>'12 ÖNKORM'!G40+'13 PH'!G40+'14 OVI'!G40+'15 KÖZMŰV'!G40</f>
        <v>0</v>
      </c>
      <c r="H40" s="299"/>
      <c r="I40" s="302"/>
    </row>
    <row r="41" spans="1:12" x14ac:dyDescent="0.2">
      <c r="A41" s="202" t="s">
        <v>1320</v>
      </c>
      <c r="B41" s="199">
        <f>SUM(C41,E41)</f>
        <v>78831167</v>
      </c>
      <c r="C41" s="199">
        <f>'12 ÖNKORM'!C41+'13 PH'!C41+'14 OVI'!C41+'15 KÖZMŰV'!C41</f>
        <v>78831167</v>
      </c>
      <c r="D41" s="199">
        <v>0</v>
      </c>
      <c r="E41" s="472">
        <v>0</v>
      </c>
      <c r="F41" s="467">
        <f>SUM(G41,I41)</f>
        <v>19413548</v>
      </c>
      <c r="G41" s="199">
        <f>'09 tartalékok'!D12</f>
        <v>19413548</v>
      </c>
      <c r="H41" s="199">
        <v>0</v>
      </c>
      <c r="I41" s="472">
        <v>0</v>
      </c>
    </row>
    <row r="42" spans="1:12" x14ac:dyDescent="0.2">
      <c r="A42" s="202" t="s">
        <v>1333</v>
      </c>
      <c r="B42" s="199">
        <f>SUM(C42,E42)</f>
        <v>303699592</v>
      </c>
      <c r="C42" s="199">
        <f>'12 ÖNKORM'!C42+'13 PH'!C42+'14 OVI'!C42+'15 KÖZMŰV'!C42</f>
        <v>303699592</v>
      </c>
      <c r="D42" s="199">
        <v>0</v>
      </c>
      <c r="E42" s="472">
        <v>0</v>
      </c>
      <c r="F42" s="467">
        <f>SUM(G42,I42)</f>
        <v>282480834</v>
      </c>
      <c r="G42" s="199">
        <f>'09 tartalékok'!D13</f>
        <v>282480834</v>
      </c>
      <c r="H42" s="199">
        <v>0</v>
      </c>
      <c r="I42" s="472">
        <v>0</v>
      </c>
    </row>
    <row r="43" spans="1:12" ht="13.5" thickBot="1" x14ac:dyDescent="0.25">
      <c r="A43" s="206"/>
      <c r="B43" s="303"/>
      <c r="C43" s="304"/>
      <c r="D43" s="304"/>
      <c r="E43" s="305"/>
      <c r="F43" s="461"/>
      <c r="G43" s="304"/>
      <c r="H43" s="304"/>
      <c r="I43" s="305"/>
    </row>
    <row r="44" spans="1:12" s="330" customFormat="1" ht="24" customHeight="1" thickTop="1" x14ac:dyDescent="0.2">
      <c r="A44" s="319" t="s">
        <v>1332</v>
      </c>
      <c r="B44" s="307">
        <f>SUM(B45:B48)</f>
        <v>539208602</v>
      </c>
      <c r="C44" s="307">
        <f t="shared" ref="C44:E44" si="20">SUM(C45:C48)</f>
        <v>539208602</v>
      </c>
      <c r="D44" s="307">
        <f t="shared" si="20"/>
        <v>0</v>
      </c>
      <c r="E44" s="463">
        <f t="shared" si="20"/>
        <v>0</v>
      </c>
      <c r="F44" s="462">
        <f>SUM(F45:F48)</f>
        <v>629551616</v>
      </c>
      <c r="G44" s="307">
        <f>SUM(G45:G48)</f>
        <v>629551616</v>
      </c>
      <c r="H44" s="307">
        <f t="shared" ref="H44:I44" si="21">SUM(H45:H48)</f>
        <v>0</v>
      </c>
      <c r="I44" s="463">
        <f t="shared" si="21"/>
        <v>0</v>
      </c>
    </row>
    <row r="45" spans="1:12" x14ac:dyDescent="0.2">
      <c r="A45" s="205" t="s">
        <v>1331</v>
      </c>
      <c r="B45" s="297">
        <f t="shared" ref="B45:B48" si="22">SUM(C45,E45)</f>
        <v>289766761</v>
      </c>
      <c r="C45" s="199">
        <f>'12 ÖNKORM'!C45+'13 PH'!C45+'14 OVI'!C45+'15 KÖZMŰV'!C45</f>
        <v>289766761</v>
      </c>
      <c r="D45" s="199">
        <v>0</v>
      </c>
      <c r="E45" s="459">
        <v>0</v>
      </c>
      <c r="F45" s="458">
        <f t="shared" ref="F45:F48" si="23">SUM(G45,I45)</f>
        <v>360657179</v>
      </c>
      <c r="G45" s="199">
        <f>'12 ÖNKORM'!G45+'13 PH'!G45+'14 OVI'!G45+'15 KÖZMŰV'!G45</f>
        <v>360657179</v>
      </c>
      <c r="H45" s="199">
        <v>0</v>
      </c>
      <c r="I45" s="459">
        <v>0</v>
      </c>
    </row>
    <row r="46" spans="1:12" x14ac:dyDescent="0.2">
      <c r="A46" s="205" t="s">
        <v>1330</v>
      </c>
      <c r="B46" s="297">
        <f t="shared" si="22"/>
        <v>249441841</v>
      </c>
      <c r="C46" s="199">
        <f>'12 ÖNKORM'!C46+'13 PH'!C46+'14 OVI'!C46+'15 KÖZMŰV'!C46</f>
        <v>249441841</v>
      </c>
      <c r="D46" s="199">
        <v>0</v>
      </c>
      <c r="E46" s="459">
        <v>0</v>
      </c>
      <c r="F46" s="458">
        <f t="shared" si="23"/>
        <v>260394437</v>
      </c>
      <c r="G46" s="199">
        <f>'12 ÖNKORM'!G46+'13 PH'!G46+'14 OVI'!G46+'15 KÖZMŰV'!G46</f>
        <v>260394437</v>
      </c>
      <c r="H46" s="199">
        <v>0</v>
      </c>
      <c r="I46" s="459">
        <v>0</v>
      </c>
    </row>
    <row r="47" spans="1:12" x14ac:dyDescent="0.2">
      <c r="A47" s="205" t="s">
        <v>1329</v>
      </c>
      <c r="B47" s="297">
        <f t="shared" si="22"/>
        <v>0</v>
      </c>
      <c r="C47" s="199">
        <f>'12 ÖNKORM'!C47+'13 PH'!C47+'14 OVI'!C47+'15 KÖZMŰV'!C47</f>
        <v>0</v>
      </c>
      <c r="D47" s="199">
        <v>0</v>
      </c>
      <c r="E47" s="459">
        <v>0</v>
      </c>
      <c r="F47" s="458">
        <f>SUM(G47:I47)</f>
        <v>8500000</v>
      </c>
      <c r="G47" s="199">
        <f>'12 ÖNKORM'!G47+'13 PH'!G47+'14 OVI'!G47+'15 KÖZMŰV'!G47</f>
        <v>8500000</v>
      </c>
      <c r="H47" s="199">
        <f>'12 ÖNKORM'!H47+'13 PH'!H47+'14 OVI'!H47+'15 KÖZMŰV'!H47</f>
        <v>0</v>
      </c>
      <c r="I47" s="459">
        <v>0</v>
      </c>
    </row>
    <row r="48" spans="1:12" x14ac:dyDescent="0.2">
      <c r="A48" s="205" t="s">
        <v>1328</v>
      </c>
      <c r="B48" s="297">
        <f t="shared" si="22"/>
        <v>0</v>
      </c>
      <c r="C48" s="199">
        <f>'12 ÖNKORM'!C48+'13 PH'!C48+'14 OVI'!C48+'15 KÖZMŰV'!C48</f>
        <v>0</v>
      </c>
      <c r="D48" s="199">
        <v>0</v>
      </c>
      <c r="E48" s="459">
        <v>0</v>
      </c>
      <c r="F48" s="458">
        <f t="shared" si="23"/>
        <v>0</v>
      </c>
      <c r="G48" s="199">
        <f>'12 ÖNKORM'!G48+'13 PH'!G48+'14 OVI'!G48+'15 KÖZMŰV'!G48</f>
        <v>0</v>
      </c>
      <c r="H48" s="199">
        <v>0</v>
      </c>
      <c r="I48" s="459">
        <v>0</v>
      </c>
    </row>
    <row r="49" spans="1:10" x14ac:dyDescent="0.2">
      <c r="A49" s="200"/>
      <c r="B49" s="201"/>
      <c r="C49" s="313"/>
      <c r="D49" s="313"/>
      <c r="E49" s="320"/>
      <c r="F49" s="473"/>
      <c r="G49" s="313"/>
      <c r="H49" s="313"/>
      <c r="I49" s="320"/>
    </row>
    <row r="50" spans="1:10" ht="13.5" thickBot="1" x14ac:dyDescent="0.25">
      <c r="A50" s="486" t="s">
        <v>1327</v>
      </c>
      <c r="B50" s="487">
        <f t="shared" ref="B50:I50" si="24">B34+B44</f>
        <v>2025436511</v>
      </c>
      <c r="C50" s="487">
        <f t="shared" si="24"/>
        <v>1966016511</v>
      </c>
      <c r="D50" s="487">
        <f t="shared" si="24"/>
        <v>59420000</v>
      </c>
      <c r="E50" s="489">
        <f t="shared" si="24"/>
        <v>0</v>
      </c>
      <c r="F50" s="488">
        <f t="shared" si="24"/>
        <v>2147733505</v>
      </c>
      <c r="G50" s="487">
        <f t="shared" si="24"/>
        <v>1948256505</v>
      </c>
      <c r="H50" s="487">
        <f t="shared" si="24"/>
        <v>199477000</v>
      </c>
      <c r="I50" s="489">
        <f t="shared" si="24"/>
        <v>0</v>
      </c>
    </row>
    <row r="51" spans="1:10" ht="13.5" x14ac:dyDescent="0.25">
      <c r="A51" s="203" t="s">
        <v>1326</v>
      </c>
      <c r="B51" s="297">
        <f t="shared" ref="B51" si="25">SUM(C51,E51)</f>
        <v>592057577</v>
      </c>
      <c r="C51" s="454">
        <f t="shared" ref="C51:E51" si="26">SUM(C52:C54)</f>
        <v>592057577</v>
      </c>
      <c r="D51" s="454">
        <f t="shared" si="26"/>
        <v>0</v>
      </c>
      <c r="E51" s="476">
        <f t="shared" si="26"/>
        <v>0</v>
      </c>
      <c r="F51" s="458">
        <f t="shared" ref="F51:F54" si="27">SUM(G51,I51)</f>
        <v>597333106</v>
      </c>
      <c r="G51" s="454">
        <f>SUM(G52:G54)</f>
        <v>597333106</v>
      </c>
      <c r="H51" s="454">
        <f t="shared" ref="H51:I51" si="28">SUM(H52:H54)</f>
        <v>0</v>
      </c>
      <c r="I51" s="476">
        <f t="shared" si="28"/>
        <v>0</v>
      </c>
    </row>
    <row r="52" spans="1:10" x14ac:dyDescent="0.2">
      <c r="A52" s="202" t="s">
        <v>1325</v>
      </c>
      <c r="B52" s="199">
        <f t="shared" ref="B52:B54" si="29">SUM(C52,E52)</f>
        <v>583256241</v>
      </c>
      <c r="C52" s="201">
        <f>'12 ÖNKORM'!C52</f>
        <v>583256241</v>
      </c>
      <c r="D52" s="201">
        <v>0</v>
      </c>
      <c r="E52" s="468">
        <v>0</v>
      </c>
      <c r="F52" s="467">
        <f t="shared" si="27"/>
        <v>588531770</v>
      </c>
      <c r="G52" s="201">
        <f>'12 ÖNKORM'!G52</f>
        <v>588531770</v>
      </c>
      <c r="H52" s="201">
        <v>0</v>
      </c>
      <c r="I52" s="468">
        <v>0</v>
      </c>
    </row>
    <row r="53" spans="1:10" x14ac:dyDescent="0.2">
      <c r="A53" s="200" t="s">
        <v>1375</v>
      </c>
      <c r="B53" s="199">
        <f t="shared" si="29"/>
        <v>8801336</v>
      </c>
      <c r="C53" s="199">
        <f>'12 ÖNKORM'!C53</f>
        <v>8801336</v>
      </c>
      <c r="D53" s="201">
        <v>0</v>
      </c>
      <c r="E53" s="468">
        <v>0</v>
      </c>
      <c r="F53" s="467">
        <f t="shared" si="27"/>
        <v>8801336</v>
      </c>
      <c r="G53" s="199">
        <f>'12 ÖNKORM'!G53</f>
        <v>8801336</v>
      </c>
      <c r="H53" s="201">
        <v>0</v>
      </c>
      <c r="I53" s="468">
        <v>0</v>
      </c>
    </row>
    <row r="54" spans="1:10" x14ac:dyDescent="0.2">
      <c r="A54" s="200" t="s">
        <v>1378</v>
      </c>
      <c r="B54" s="199">
        <f t="shared" si="29"/>
        <v>0</v>
      </c>
      <c r="C54" s="199">
        <f>'12 ÖNKORM'!C54</f>
        <v>0</v>
      </c>
      <c r="D54" s="201">
        <v>0</v>
      </c>
      <c r="E54" s="468">
        <v>0</v>
      </c>
      <c r="F54" s="467">
        <f t="shared" si="27"/>
        <v>0</v>
      </c>
      <c r="G54" s="199">
        <f>'12 ÖNKORM'!G54</f>
        <v>0</v>
      </c>
      <c r="H54" s="201">
        <v>0</v>
      </c>
      <c r="I54" s="468">
        <v>0</v>
      </c>
    </row>
    <row r="55" spans="1:10" ht="13.5" thickBot="1" x14ac:dyDescent="0.25">
      <c r="A55" s="198" t="s">
        <v>1322</v>
      </c>
      <c r="B55" s="314">
        <f>B50+B51</f>
        <v>2617494088</v>
      </c>
      <c r="C55" s="314">
        <f>C50+C51</f>
        <v>2558074088</v>
      </c>
      <c r="D55" s="314">
        <f t="shared" ref="D55:E55" si="30">D50+D51</f>
        <v>59420000</v>
      </c>
      <c r="E55" s="470">
        <f t="shared" si="30"/>
        <v>0</v>
      </c>
      <c r="F55" s="469">
        <f>F50+F51</f>
        <v>2745066611</v>
      </c>
      <c r="G55" s="314">
        <f>G50+G51</f>
        <v>2545589611</v>
      </c>
      <c r="H55" s="314">
        <f t="shared" ref="H55:I55" si="31">H50+H51</f>
        <v>199477000</v>
      </c>
      <c r="I55" s="470">
        <f t="shared" si="31"/>
        <v>0</v>
      </c>
      <c r="J55" s="516"/>
    </row>
    <row r="56" spans="1:10" x14ac:dyDescent="0.2">
      <c r="A56" s="291"/>
      <c r="H56" s="290"/>
      <c r="I56" s="290"/>
    </row>
    <row r="57" spans="1:10" x14ac:dyDescent="0.2">
      <c r="B57" s="315">
        <f>B29-B55</f>
        <v>0</v>
      </c>
      <c r="F57" s="315">
        <f>F29-F55</f>
        <v>0</v>
      </c>
      <c r="H57" s="290"/>
      <c r="I57" s="290"/>
    </row>
    <row r="74" spans="2:2" x14ac:dyDescent="0.2">
      <c r="B74" s="315"/>
    </row>
    <row r="75" spans="2:2" x14ac:dyDescent="0.2">
      <c r="B75" s="315">
        <f>B52-B26</f>
        <v>283256241</v>
      </c>
    </row>
  </sheetData>
  <mergeCells count="10">
    <mergeCell ref="A1:N1"/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5"/>
  <sheetViews>
    <sheetView view="pageBreakPreview" zoomScaleNormal="120" zoomScaleSheetLayoutView="100" workbookViewId="0">
      <selection sqref="A1:N1"/>
    </sheetView>
  </sheetViews>
  <sheetFormatPr defaultRowHeight="12.75" x14ac:dyDescent="0.2"/>
  <cols>
    <col min="1" max="1" width="66.7109375" style="290" customWidth="1"/>
    <col min="2" max="2" width="13.42578125" style="290" customWidth="1"/>
    <col min="3" max="3" width="12.28515625" style="290" customWidth="1"/>
    <col min="4" max="4" width="11.42578125" style="290" bestFit="1" customWidth="1"/>
    <col min="5" max="5" width="10.140625" style="290" customWidth="1"/>
    <col min="6" max="6" width="14.140625" style="290" customWidth="1"/>
    <col min="7" max="7" width="12.5703125" style="290" customWidth="1"/>
    <col min="8" max="8" width="11.42578125" style="291" bestFit="1" customWidth="1"/>
    <col min="9" max="9" width="10.140625" style="291" customWidth="1"/>
    <col min="10" max="10" width="9.85546875" style="291" bestFit="1" customWidth="1"/>
    <col min="11" max="16384" width="9.140625" style="291"/>
  </cols>
  <sheetData>
    <row r="1" spans="1:14" x14ac:dyDescent="0.2">
      <c r="A1" s="1" t="s">
        <v>1595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731" t="s">
        <v>1540</v>
      </c>
      <c r="G2" s="730"/>
    </row>
    <row r="3" spans="1:14" ht="14.25" x14ac:dyDescent="0.2">
      <c r="A3" s="860" t="s">
        <v>1216</v>
      </c>
      <c r="B3" s="860"/>
      <c r="C3" s="860"/>
      <c r="D3" s="860"/>
      <c r="E3" s="860"/>
      <c r="F3" s="860"/>
      <c r="G3" s="860"/>
      <c r="H3" s="860"/>
      <c r="I3" s="860"/>
    </row>
    <row r="4" spans="1:14" ht="14.25" x14ac:dyDescent="0.2">
      <c r="A4" s="860" t="s">
        <v>1446</v>
      </c>
      <c r="B4" s="860"/>
      <c r="C4" s="860"/>
      <c r="D4" s="860"/>
      <c r="E4" s="860"/>
      <c r="F4" s="860"/>
      <c r="G4" s="860"/>
      <c r="H4" s="860"/>
      <c r="I4" s="860"/>
    </row>
    <row r="5" spans="1:14" ht="14.25" x14ac:dyDescent="0.2">
      <c r="A5" s="860" t="s">
        <v>1582</v>
      </c>
      <c r="B5" s="860"/>
      <c r="C5" s="860"/>
      <c r="D5" s="860"/>
      <c r="E5" s="860"/>
      <c r="F5" s="860"/>
      <c r="G5" s="860"/>
      <c r="H5" s="860"/>
      <c r="I5" s="860"/>
    </row>
    <row r="6" spans="1:14" ht="29.25" customHeight="1" thickBot="1" x14ac:dyDescent="0.25"/>
    <row r="7" spans="1:14" x14ac:dyDescent="0.2">
      <c r="A7" s="854" t="s">
        <v>1360</v>
      </c>
      <c r="B7" s="856" t="s">
        <v>1443</v>
      </c>
      <c r="C7" s="852" t="s">
        <v>1344</v>
      </c>
      <c r="D7" s="852" t="s">
        <v>1344</v>
      </c>
      <c r="E7" s="853" t="s">
        <v>1344</v>
      </c>
      <c r="F7" s="851" t="s">
        <v>1444</v>
      </c>
      <c r="G7" s="852" t="s">
        <v>1344</v>
      </c>
      <c r="H7" s="852" t="s">
        <v>1344</v>
      </c>
      <c r="I7" s="853" t="s">
        <v>1344</v>
      </c>
    </row>
    <row r="8" spans="1:14" ht="25.5" x14ac:dyDescent="0.2">
      <c r="A8" s="855"/>
      <c r="B8" s="292" t="s">
        <v>1245</v>
      </c>
      <c r="C8" s="293" t="s">
        <v>1343</v>
      </c>
      <c r="D8" s="293" t="s">
        <v>1342</v>
      </c>
      <c r="E8" s="294" t="s">
        <v>1341</v>
      </c>
      <c r="F8" s="455" t="s">
        <v>1245</v>
      </c>
      <c r="G8" s="293" t="s">
        <v>1343</v>
      </c>
      <c r="H8" s="293" t="s">
        <v>1342</v>
      </c>
      <c r="I8" s="294" t="s">
        <v>1341</v>
      </c>
    </row>
    <row r="9" spans="1:14" ht="23.25" customHeight="1" x14ac:dyDescent="0.2">
      <c r="A9" s="295" t="s">
        <v>1340</v>
      </c>
      <c r="B9" s="296">
        <f>SUM(B10:B12)</f>
        <v>1074011762</v>
      </c>
      <c r="C9" s="296">
        <f>SUM(C10:C12)</f>
        <v>1074011762</v>
      </c>
      <c r="D9" s="296">
        <f>SUM(D10:D15)</f>
        <v>0</v>
      </c>
      <c r="E9" s="457">
        <f>SUM(E10:E15)</f>
        <v>0</v>
      </c>
      <c r="F9" s="456">
        <f>SUM(F10:F12)+F15</f>
        <v>1126417849</v>
      </c>
      <c r="G9" s="296">
        <f>SUM(G10:G12)+G15</f>
        <v>1126417849</v>
      </c>
      <c r="H9" s="296">
        <f>SUM(H10:H15)</f>
        <v>0</v>
      </c>
      <c r="I9" s="457">
        <f>SUM(I10:I15)</f>
        <v>0</v>
      </c>
    </row>
    <row r="10" spans="1:14" x14ac:dyDescent="0.2">
      <c r="A10" s="212" t="s">
        <v>1359</v>
      </c>
      <c r="B10" s="297">
        <f>'bevétel részletes'!D228</f>
        <v>150777205</v>
      </c>
      <c r="C10" s="199">
        <f>B10-D10</f>
        <v>150777205</v>
      </c>
      <c r="D10" s="199">
        <v>0</v>
      </c>
      <c r="E10" s="302">
        <v>0</v>
      </c>
      <c r="F10" s="458">
        <f>'bevétel részletes'!E228</f>
        <v>155804330</v>
      </c>
      <c r="G10" s="199">
        <f>F10-H10</f>
        <v>155804330</v>
      </c>
      <c r="H10" s="199">
        <v>0</v>
      </c>
      <c r="I10" s="302">
        <v>0</v>
      </c>
    </row>
    <row r="11" spans="1:14" x14ac:dyDescent="0.2">
      <c r="A11" s="212" t="s">
        <v>1358</v>
      </c>
      <c r="B11" s="297">
        <f>'bevétel részletes'!D193</f>
        <v>619200000</v>
      </c>
      <c r="C11" s="199">
        <f>B11-D11</f>
        <v>619200000</v>
      </c>
      <c r="D11" s="199">
        <f>[2]önkori_elemi!W35+[2]önkori_elemi!AC35</f>
        <v>0</v>
      </c>
      <c r="E11" s="302">
        <v>0</v>
      </c>
      <c r="F11" s="458">
        <f>'bevétel részletes'!E193</f>
        <v>619200000</v>
      </c>
      <c r="G11" s="199">
        <f>F11-H11</f>
        <v>619200000</v>
      </c>
      <c r="H11" s="199">
        <v>0</v>
      </c>
      <c r="I11" s="302">
        <v>0</v>
      </c>
    </row>
    <row r="12" spans="1:14" x14ac:dyDescent="0.2">
      <c r="A12" s="212" t="s">
        <v>1357</v>
      </c>
      <c r="B12" s="297">
        <f>'bevétel részletes'!D48</f>
        <v>304034557</v>
      </c>
      <c r="C12" s="199">
        <f>B12-D12</f>
        <v>304034557</v>
      </c>
      <c r="D12" s="199">
        <v>0</v>
      </c>
      <c r="E12" s="302">
        <v>0</v>
      </c>
      <c r="F12" s="458">
        <f>'bevétel részletes'!E48</f>
        <v>351413519</v>
      </c>
      <c r="G12" s="199">
        <f>F12-H12</f>
        <v>351413519</v>
      </c>
      <c r="H12" s="199">
        <v>0</v>
      </c>
      <c r="I12" s="302">
        <v>0</v>
      </c>
    </row>
    <row r="13" spans="1:14" x14ac:dyDescent="0.2">
      <c r="A13" s="214" t="s">
        <v>1356</v>
      </c>
      <c r="B13" s="329">
        <f>C13</f>
        <v>281595057</v>
      </c>
      <c r="C13" s="199">
        <f>'bevétel részletes'!D9</f>
        <v>281595057</v>
      </c>
      <c r="D13" s="299">
        <v>0</v>
      </c>
      <c r="E13" s="302">
        <v>0</v>
      </c>
      <c r="F13" s="477">
        <f>'bevétel részletes'!E9</f>
        <v>328974019</v>
      </c>
      <c r="G13" s="199">
        <f t="shared" ref="G13:G15" si="0">F13-H13</f>
        <v>328974019</v>
      </c>
      <c r="H13" s="299">
        <v>0</v>
      </c>
      <c r="I13" s="302">
        <v>0</v>
      </c>
      <c r="J13" s="516">
        <f>F13-B13</f>
        <v>47378962</v>
      </c>
    </row>
    <row r="14" spans="1:14" x14ac:dyDescent="0.2">
      <c r="A14" s="214" t="s">
        <v>1321</v>
      </c>
      <c r="B14" s="329">
        <f>C14</f>
        <v>22439500</v>
      </c>
      <c r="C14" s="199">
        <f>'bevétel részletes'!D34</f>
        <v>22439500</v>
      </c>
      <c r="D14" s="299">
        <v>0</v>
      </c>
      <c r="E14" s="302">
        <v>0</v>
      </c>
      <c r="F14" s="477">
        <f>'bevétel részletes'!E34</f>
        <v>22439500</v>
      </c>
      <c r="G14" s="199">
        <f t="shared" si="0"/>
        <v>22439500</v>
      </c>
      <c r="H14" s="299">
        <v>0</v>
      </c>
      <c r="I14" s="302">
        <v>0</v>
      </c>
    </row>
    <row r="15" spans="1:14" x14ac:dyDescent="0.2">
      <c r="A15" s="212" t="s">
        <v>1355</v>
      </c>
      <c r="B15" s="297">
        <v>0</v>
      </c>
      <c r="C15" s="199">
        <f>B15-D15</f>
        <v>0</v>
      </c>
      <c r="D15" s="299">
        <v>0</v>
      </c>
      <c r="E15" s="302">
        <v>0</v>
      </c>
      <c r="F15" s="458">
        <f>'bevétel részletes'!E265</f>
        <v>0</v>
      </c>
      <c r="G15" s="199">
        <f t="shared" si="0"/>
        <v>0</v>
      </c>
      <c r="H15" s="299">
        <v>0</v>
      </c>
      <c r="I15" s="302">
        <v>0</v>
      </c>
    </row>
    <row r="16" spans="1:14" ht="13.5" x14ac:dyDescent="0.25">
      <c r="A16" s="212"/>
      <c r="B16" s="301"/>
      <c r="C16" s="299"/>
      <c r="D16" s="299"/>
      <c r="E16" s="302"/>
      <c r="F16" s="460"/>
      <c r="G16" s="299"/>
      <c r="H16" s="299"/>
      <c r="I16" s="302"/>
    </row>
    <row r="17" spans="1:10" ht="13.5" thickBot="1" x14ac:dyDescent="0.25">
      <c r="A17" s="213"/>
      <c r="B17" s="303"/>
      <c r="C17" s="304"/>
      <c r="D17" s="304"/>
      <c r="E17" s="305"/>
      <c r="F17" s="461"/>
      <c r="G17" s="304"/>
      <c r="H17" s="304"/>
      <c r="I17" s="305"/>
    </row>
    <row r="18" spans="1:10" s="330" customFormat="1" ht="24" customHeight="1" thickTop="1" x14ac:dyDescent="0.2">
      <c r="A18" s="306" t="s">
        <v>1332</v>
      </c>
      <c r="B18" s="307">
        <f t="shared" ref="B18:I18" si="1">SUM(B19:B21)</f>
        <v>27717000</v>
      </c>
      <c r="C18" s="307">
        <f t="shared" si="1"/>
        <v>27717000</v>
      </c>
      <c r="D18" s="307">
        <f t="shared" si="1"/>
        <v>0</v>
      </c>
      <c r="E18" s="463">
        <f t="shared" si="1"/>
        <v>0</v>
      </c>
      <c r="F18" s="462">
        <f t="shared" si="1"/>
        <v>83359681</v>
      </c>
      <c r="G18" s="307">
        <f t="shared" si="1"/>
        <v>83359681</v>
      </c>
      <c r="H18" s="307">
        <f t="shared" si="1"/>
        <v>0</v>
      </c>
      <c r="I18" s="463">
        <f t="shared" si="1"/>
        <v>0</v>
      </c>
    </row>
    <row r="19" spans="1:10" ht="13.5" x14ac:dyDescent="0.25">
      <c r="A19" s="212" t="s">
        <v>1354</v>
      </c>
      <c r="B19" s="301">
        <f>'bevétel részletes'!D238</f>
        <v>0</v>
      </c>
      <c r="C19" s="199">
        <f t="shared" ref="C19:C21" si="2">B19-D19</f>
        <v>0</v>
      </c>
      <c r="D19" s="299">
        <v>0</v>
      </c>
      <c r="E19" s="302">
        <v>0</v>
      </c>
      <c r="F19" s="460">
        <f>'bevétel részletes'!E238</f>
        <v>17322685</v>
      </c>
      <c r="G19" s="199">
        <f t="shared" ref="G19:G21" si="3">F19-H19</f>
        <v>17322685</v>
      </c>
      <c r="H19" s="299">
        <v>0</v>
      </c>
      <c r="I19" s="302">
        <v>0</v>
      </c>
    </row>
    <row r="20" spans="1:10" ht="13.5" x14ac:dyDescent="0.25">
      <c r="A20" s="212" t="s">
        <v>1353</v>
      </c>
      <c r="B20" s="301">
        <f>'bevétel részletes'!D85</f>
        <v>27717000</v>
      </c>
      <c r="C20" s="199">
        <f t="shared" si="2"/>
        <v>27717000</v>
      </c>
      <c r="D20" s="299">
        <v>0</v>
      </c>
      <c r="E20" s="302">
        <v>0</v>
      </c>
      <c r="F20" s="460">
        <f>'bevétel részletes'!E85</f>
        <v>64036996</v>
      </c>
      <c r="G20" s="199">
        <f t="shared" si="3"/>
        <v>64036996</v>
      </c>
      <c r="H20" s="299">
        <v>0</v>
      </c>
      <c r="I20" s="302">
        <v>0</v>
      </c>
    </row>
    <row r="21" spans="1:10" x14ac:dyDescent="0.2">
      <c r="A21" s="212" t="s">
        <v>1352</v>
      </c>
      <c r="B21" s="199">
        <f>'bevétel részletes'!D292</f>
        <v>0</v>
      </c>
      <c r="C21" s="199">
        <f t="shared" si="2"/>
        <v>0</v>
      </c>
      <c r="D21" s="299">
        <v>0</v>
      </c>
      <c r="E21" s="302">
        <v>0</v>
      </c>
      <c r="F21" s="467">
        <f>'bevétel részletes'!E292</f>
        <v>2000000</v>
      </c>
      <c r="G21" s="199">
        <f t="shared" si="3"/>
        <v>2000000</v>
      </c>
      <c r="H21" s="299">
        <v>0</v>
      </c>
      <c r="I21" s="302">
        <v>0</v>
      </c>
    </row>
    <row r="22" spans="1:10" ht="13.5" x14ac:dyDescent="0.25">
      <c r="A22" s="212"/>
      <c r="B22" s="301"/>
      <c r="C22" s="299"/>
      <c r="D22" s="299"/>
      <c r="E22" s="302"/>
      <c r="F22" s="460"/>
      <c r="G22" s="299"/>
      <c r="H22" s="299"/>
      <c r="I22" s="302"/>
    </row>
    <row r="23" spans="1:10" ht="14.25" thickBot="1" x14ac:dyDescent="0.3">
      <c r="A23" s="482" t="s">
        <v>1351</v>
      </c>
      <c r="B23" s="483">
        <f t="shared" ref="B23:I23" si="4">B9+B18</f>
        <v>1101728762</v>
      </c>
      <c r="C23" s="483">
        <f t="shared" si="4"/>
        <v>1101728762</v>
      </c>
      <c r="D23" s="483">
        <f t="shared" si="4"/>
        <v>0</v>
      </c>
      <c r="E23" s="485">
        <f t="shared" si="4"/>
        <v>0</v>
      </c>
      <c r="F23" s="484">
        <f t="shared" si="4"/>
        <v>1209777530</v>
      </c>
      <c r="G23" s="483">
        <f t="shared" si="4"/>
        <v>1209777530</v>
      </c>
      <c r="H23" s="483">
        <f t="shared" si="4"/>
        <v>0</v>
      </c>
      <c r="I23" s="485">
        <f t="shared" si="4"/>
        <v>0</v>
      </c>
    </row>
    <row r="24" spans="1:10" x14ac:dyDescent="0.2">
      <c r="A24" s="210" t="s">
        <v>1350</v>
      </c>
      <c r="B24" s="310">
        <f t="shared" ref="B24:I24" si="5">SUM(B25:B28)</f>
        <v>921116401</v>
      </c>
      <c r="C24" s="310">
        <f t="shared" si="5"/>
        <v>921116401</v>
      </c>
      <c r="D24" s="310">
        <f t="shared" si="5"/>
        <v>0</v>
      </c>
      <c r="E24" s="479">
        <f t="shared" si="5"/>
        <v>0</v>
      </c>
      <c r="F24" s="478">
        <f t="shared" si="5"/>
        <v>921116401</v>
      </c>
      <c r="G24" s="310">
        <f t="shared" si="5"/>
        <v>921116401</v>
      </c>
      <c r="H24" s="310">
        <f t="shared" si="5"/>
        <v>0</v>
      </c>
      <c r="I24" s="479">
        <f t="shared" si="5"/>
        <v>0</v>
      </c>
    </row>
    <row r="25" spans="1:10" x14ac:dyDescent="0.2">
      <c r="A25" s="209" t="s">
        <v>1349</v>
      </c>
      <c r="B25" s="311">
        <f>'bevétel részletes'!D310</f>
        <v>621116401</v>
      </c>
      <c r="C25" s="199">
        <f>B25-D25</f>
        <v>621116401</v>
      </c>
      <c r="D25" s="313">
        <v>0</v>
      </c>
      <c r="E25" s="320">
        <v>0</v>
      </c>
      <c r="F25" s="480">
        <f>'bevétel részletes'!E310</f>
        <v>621116401</v>
      </c>
      <c r="G25" s="199">
        <f>F25-H25</f>
        <v>621116401</v>
      </c>
      <c r="H25" s="313">
        <v>0</v>
      </c>
      <c r="I25" s="320">
        <v>0</v>
      </c>
    </row>
    <row r="26" spans="1:10" x14ac:dyDescent="0.2">
      <c r="A26" s="209" t="s">
        <v>1348</v>
      </c>
      <c r="B26" s="201">
        <f>'bevétel részletes'!D311</f>
        <v>300000000</v>
      </c>
      <c r="C26" s="199">
        <f>B26-D26</f>
        <v>300000000</v>
      </c>
      <c r="D26" s="313">
        <v>0</v>
      </c>
      <c r="E26" s="320">
        <v>0</v>
      </c>
      <c r="F26" s="201">
        <f>'bevétel részletes'!E311</f>
        <v>300000000</v>
      </c>
      <c r="G26" s="199">
        <f>F26-H26</f>
        <v>300000000</v>
      </c>
      <c r="H26" s="313">
        <v>0</v>
      </c>
      <c r="I26" s="320">
        <v>0</v>
      </c>
    </row>
    <row r="27" spans="1:10" x14ac:dyDescent="0.2">
      <c r="A27" s="209" t="s">
        <v>1347</v>
      </c>
      <c r="B27" s="199">
        <v>0</v>
      </c>
      <c r="C27" s="199">
        <f>B27-D27</f>
        <v>0</v>
      </c>
      <c r="D27" s="313">
        <v>0</v>
      </c>
      <c r="E27" s="320">
        <v>0</v>
      </c>
      <c r="F27" s="467">
        <v>0</v>
      </c>
      <c r="G27" s="199">
        <f>F27-H27</f>
        <v>0</v>
      </c>
      <c r="H27" s="313">
        <v>0</v>
      </c>
      <c r="I27" s="320">
        <v>0</v>
      </c>
    </row>
    <row r="28" spans="1:10" x14ac:dyDescent="0.2">
      <c r="A28" s="209" t="s">
        <v>1346</v>
      </c>
      <c r="B28" s="199">
        <v>0</v>
      </c>
      <c r="C28" s="199">
        <f>B28-D28</f>
        <v>0</v>
      </c>
      <c r="D28" s="313">
        <v>0</v>
      </c>
      <c r="E28" s="320">
        <v>0</v>
      </c>
      <c r="F28" s="467">
        <v>0</v>
      </c>
      <c r="G28" s="199">
        <f>F28-H28</f>
        <v>0</v>
      </c>
      <c r="H28" s="313">
        <v>0</v>
      </c>
      <c r="I28" s="320">
        <v>0</v>
      </c>
    </row>
    <row r="29" spans="1:10" s="331" customFormat="1" ht="13.5" thickBot="1" x14ac:dyDescent="0.25">
      <c r="A29" s="208" t="s">
        <v>1322</v>
      </c>
      <c r="B29" s="314">
        <f t="shared" ref="B29:I29" si="6">B23+B24</f>
        <v>2022845163</v>
      </c>
      <c r="C29" s="314">
        <f t="shared" si="6"/>
        <v>2022845163</v>
      </c>
      <c r="D29" s="314">
        <f t="shared" si="6"/>
        <v>0</v>
      </c>
      <c r="E29" s="470">
        <f t="shared" si="6"/>
        <v>0</v>
      </c>
      <c r="F29" s="469">
        <f t="shared" si="6"/>
        <v>2130893931</v>
      </c>
      <c r="G29" s="314">
        <f t="shared" si="6"/>
        <v>2130893931</v>
      </c>
      <c r="H29" s="314">
        <f t="shared" si="6"/>
        <v>0</v>
      </c>
      <c r="I29" s="470">
        <f t="shared" si="6"/>
        <v>0</v>
      </c>
    </row>
    <row r="30" spans="1:10" x14ac:dyDescent="0.2">
      <c r="A30" s="493"/>
      <c r="B30" s="315"/>
      <c r="F30" s="315"/>
      <c r="H30" s="290"/>
      <c r="I30" s="290"/>
      <c r="J30" s="494"/>
    </row>
    <row r="31" spans="1:10" ht="14.25" thickBot="1" x14ac:dyDescent="0.3">
      <c r="A31" s="316"/>
      <c r="B31" s="315"/>
      <c r="F31" s="315"/>
      <c r="H31" s="290"/>
      <c r="I31" s="290"/>
    </row>
    <row r="32" spans="1:10" x14ac:dyDescent="0.2">
      <c r="A32" s="857" t="s">
        <v>1345</v>
      </c>
      <c r="B32" s="856" t="s">
        <v>1443</v>
      </c>
      <c r="C32" s="852" t="s">
        <v>1344</v>
      </c>
      <c r="D32" s="852" t="s">
        <v>1344</v>
      </c>
      <c r="E32" s="853" t="s">
        <v>1344</v>
      </c>
      <c r="F32" s="851" t="str">
        <f>F7</f>
        <v>2018. évi módosított előirányzat</v>
      </c>
      <c r="G32" s="852" t="s">
        <v>1344</v>
      </c>
      <c r="H32" s="852" t="s">
        <v>1344</v>
      </c>
      <c r="I32" s="853" t="s">
        <v>1344</v>
      </c>
    </row>
    <row r="33" spans="1:9" ht="25.5" x14ac:dyDescent="0.2">
      <c r="A33" s="858"/>
      <c r="B33" s="317" t="str">
        <f>B8</f>
        <v>Összesen</v>
      </c>
      <c r="C33" s="293" t="s">
        <v>1343</v>
      </c>
      <c r="D33" s="293" t="s">
        <v>1342</v>
      </c>
      <c r="E33" s="294" t="s">
        <v>1341</v>
      </c>
      <c r="F33" s="471" t="str">
        <f>F8</f>
        <v>Összesen</v>
      </c>
      <c r="G33" s="293" t="s">
        <v>1343</v>
      </c>
      <c r="H33" s="293" t="s">
        <v>1342</v>
      </c>
      <c r="I33" s="294" t="s">
        <v>1341</v>
      </c>
    </row>
    <row r="34" spans="1:9" s="332" customFormat="1" ht="24" customHeight="1" x14ac:dyDescent="0.2">
      <c r="A34" s="318" t="s">
        <v>1340</v>
      </c>
      <c r="B34" s="296">
        <f t="shared" ref="B34:I34" si="7">SUM(B35:B39)</f>
        <v>905578984</v>
      </c>
      <c r="C34" s="296">
        <f t="shared" si="7"/>
        <v>846158984</v>
      </c>
      <c r="D34" s="296">
        <f t="shared" si="7"/>
        <v>59420000</v>
      </c>
      <c r="E34" s="457">
        <f t="shared" si="7"/>
        <v>0</v>
      </c>
      <c r="F34" s="456">
        <f t="shared" si="7"/>
        <v>918031769</v>
      </c>
      <c r="G34" s="296">
        <f t="shared" si="7"/>
        <v>718554769</v>
      </c>
      <c r="H34" s="296">
        <f t="shared" si="7"/>
        <v>199477000</v>
      </c>
      <c r="I34" s="457">
        <f t="shared" si="7"/>
        <v>0</v>
      </c>
    </row>
    <row r="35" spans="1:9" x14ac:dyDescent="0.2">
      <c r="A35" s="205" t="s">
        <v>1339</v>
      </c>
      <c r="B35" s="297">
        <f>'kiadás részletes'!D22</f>
        <v>51250128</v>
      </c>
      <c r="C35" s="199">
        <f t="shared" ref="C35:C42" si="8">B35-D35</f>
        <v>51250128</v>
      </c>
      <c r="D35" s="199">
        <v>0</v>
      </c>
      <c r="E35" s="302"/>
      <c r="F35" s="458">
        <f>'kiadás részletes'!E22</f>
        <v>56249568</v>
      </c>
      <c r="G35" s="199">
        <f t="shared" ref="G35:G42" si="9">F35-H35</f>
        <v>56249568</v>
      </c>
      <c r="H35" s="199">
        <v>0</v>
      </c>
      <c r="I35" s="302"/>
    </row>
    <row r="36" spans="1:9" x14ac:dyDescent="0.2">
      <c r="A36" s="205" t="s">
        <v>1338</v>
      </c>
      <c r="B36" s="297">
        <f>'kiadás részletes'!D24</f>
        <v>9478690</v>
      </c>
      <c r="C36" s="199">
        <f t="shared" si="8"/>
        <v>9478690</v>
      </c>
      <c r="D36" s="199">
        <v>0</v>
      </c>
      <c r="E36" s="302"/>
      <c r="F36" s="458">
        <f>'kiadás részletes'!E24</f>
        <v>10063581</v>
      </c>
      <c r="G36" s="199">
        <f t="shared" si="9"/>
        <v>10063581</v>
      </c>
      <c r="H36" s="199">
        <v>0</v>
      </c>
      <c r="I36" s="302"/>
    </row>
    <row r="37" spans="1:9" x14ac:dyDescent="0.2">
      <c r="A37" s="205" t="s">
        <v>1337</v>
      </c>
      <c r="B37" s="297">
        <f>'kiadás részletes'!D64</f>
        <v>243485747</v>
      </c>
      <c r="C37" s="199">
        <f t="shared" si="8"/>
        <v>243485747</v>
      </c>
      <c r="D37" s="199">
        <v>0</v>
      </c>
      <c r="E37" s="302"/>
      <c r="F37" s="458">
        <f>'kiadás részletes'!E64</f>
        <v>276566469</v>
      </c>
      <c r="G37" s="199">
        <f t="shared" si="9"/>
        <v>276566469</v>
      </c>
      <c r="H37" s="199">
        <v>0</v>
      </c>
      <c r="I37" s="302"/>
    </row>
    <row r="38" spans="1:9" x14ac:dyDescent="0.2">
      <c r="A38" s="205" t="s">
        <v>1336</v>
      </c>
      <c r="B38" s="297">
        <f>'kiadás részletes'!D137</f>
        <v>12134000</v>
      </c>
      <c r="C38" s="199">
        <f t="shared" si="8"/>
        <v>12134000</v>
      </c>
      <c r="D38" s="299">
        <v>0</v>
      </c>
      <c r="E38" s="302"/>
      <c r="F38" s="458">
        <f>'kiadás részletes'!E137</f>
        <v>12134000</v>
      </c>
      <c r="G38" s="199">
        <f t="shared" si="9"/>
        <v>12134000</v>
      </c>
      <c r="H38" s="299">
        <v>0</v>
      </c>
      <c r="I38" s="302"/>
    </row>
    <row r="39" spans="1:9" x14ac:dyDescent="0.2">
      <c r="A39" s="205" t="s">
        <v>1335</v>
      </c>
      <c r="B39" s="297">
        <f>'kiadás részletes'!D210</f>
        <v>589230419</v>
      </c>
      <c r="C39" s="199">
        <f>B39-D39</f>
        <v>529810419</v>
      </c>
      <c r="D39" s="199">
        <f>'06 támogatási kiadások'!D21-'06 támogatási kiadások'!D26-'06 támogatási kiadások'!D28-'06 támogatási kiadások'!D29-'06 támogatási kiadások'!D27</f>
        <v>59420000</v>
      </c>
      <c r="E39" s="302"/>
      <c r="F39" s="458">
        <f>'kiadás részletes'!E210</f>
        <v>563018151</v>
      </c>
      <c r="G39" s="199">
        <f t="shared" si="9"/>
        <v>363541151</v>
      </c>
      <c r="H39" s="199">
        <f>'06 támogatási kiadások'!I21</f>
        <v>199477000</v>
      </c>
      <c r="I39" s="302"/>
    </row>
    <row r="40" spans="1:9" x14ac:dyDescent="0.2">
      <c r="A40" s="207" t="s">
        <v>1334</v>
      </c>
      <c r="B40" s="199">
        <f>SUM(B41:B42)</f>
        <v>382530759</v>
      </c>
      <c r="C40" s="199">
        <f>SUM(C41:C42)</f>
        <v>382530759</v>
      </c>
      <c r="D40" s="299"/>
      <c r="E40" s="302"/>
      <c r="F40" s="467"/>
      <c r="G40" s="199">
        <f t="shared" si="9"/>
        <v>0</v>
      </c>
      <c r="H40" s="299"/>
      <c r="I40" s="302"/>
    </row>
    <row r="41" spans="1:9" x14ac:dyDescent="0.2">
      <c r="A41" s="202" t="s">
        <v>1320</v>
      </c>
      <c r="B41" s="199">
        <f>'kiadás részletes'!D208</f>
        <v>78831167</v>
      </c>
      <c r="C41" s="199">
        <f t="shared" si="8"/>
        <v>78831167</v>
      </c>
      <c r="D41" s="299">
        <v>0</v>
      </c>
      <c r="E41" s="302"/>
      <c r="F41" s="467">
        <f>'kiadás részletes'!E208</f>
        <v>19413548</v>
      </c>
      <c r="G41" s="199">
        <f t="shared" si="9"/>
        <v>19413548</v>
      </c>
      <c r="H41" s="299">
        <v>0</v>
      </c>
      <c r="I41" s="302"/>
    </row>
    <row r="42" spans="1:9" x14ac:dyDescent="0.2">
      <c r="A42" s="202" t="s">
        <v>1374</v>
      </c>
      <c r="B42" s="199">
        <f>'kiadás részletes'!D209</f>
        <v>303699592</v>
      </c>
      <c r="C42" s="199">
        <f t="shared" si="8"/>
        <v>303699592</v>
      </c>
      <c r="D42" s="299">
        <v>0</v>
      </c>
      <c r="E42" s="302"/>
      <c r="F42" s="467">
        <f>'kiadás részletes'!E209</f>
        <v>282480834</v>
      </c>
      <c r="G42" s="199">
        <f t="shared" si="9"/>
        <v>282480834</v>
      </c>
      <c r="H42" s="299">
        <v>0</v>
      </c>
      <c r="I42" s="302"/>
    </row>
    <row r="43" spans="1:9" ht="13.5" thickBot="1" x14ac:dyDescent="0.25">
      <c r="A43" s="206"/>
      <c r="B43" s="303"/>
      <c r="C43" s="304"/>
      <c r="D43" s="304"/>
      <c r="E43" s="305"/>
      <c r="F43" s="461"/>
      <c r="G43" s="304"/>
      <c r="H43" s="304"/>
      <c r="I43" s="305"/>
    </row>
    <row r="44" spans="1:9" s="330" customFormat="1" ht="24" customHeight="1" thickTop="1" x14ac:dyDescent="0.2">
      <c r="A44" s="319" t="s">
        <v>1332</v>
      </c>
      <c r="B44" s="307">
        <f t="shared" ref="B44:I44" si="10">SUM(B45:B48)</f>
        <v>525208602</v>
      </c>
      <c r="C44" s="307">
        <f t="shared" si="10"/>
        <v>525208602</v>
      </c>
      <c r="D44" s="307">
        <f t="shared" si="10"/>
        <v>0</v>
      </c>
      <c r="E44" s="463">
        <f t="shared" si="10"/>
        <v>0</v>
      </c>
      <c r="F44" s="462">
        <f t="shared" si="10"/>
        <v>615529056</v>
      </c>
      <c r="G44" s="307">
        <f t="shared" si="10"/>
        <v>615529056</v>
      </c>
      <c r="H44" s="307">
        <f t="shared" si="10"/>
        <v>0</v>
      </c>
      <c r="I44" s="463">
        <f t="shared" si="10"/>
        <v>0</v>
      </c>
    </row>
    <row r="45" spans="1:9" x14ac:dyDescent="0.2">
      <c r="A45" s="205" t="s">
        <v>1331</v>
      </c>
      <c r="B45" s="297">
        <f>'kiadás részletes'!D231</f>
        <v>289766761</v>
      </c>
      <c r="C45" s="199">
        <f>B45-D45</f>
        <v>289766761</v>
      </c>
      <c r="D45" s="299">
        <v>0</v>
      </c>
      <c r="E45" s="302"/>
      <c r="F45" s="458">
        <f>'kiadás részletes'!E231</f>
        <v>360657179</v>
      </c>
      <c r="G45" s="199">
        <f>F45-H45</f>
        <v>360657179</v>
      </c>
      <c r="H45" s="299">
        <v>0</v>
      </c>
      <c r="I45" s="302"/>
    </row>
    <row r="46" spans="1:9" x14ac:dyDescent="0.2">
      <c r="A46" s="205" t="s">
        <v>1330</v>
      </c>
      <c r="B46" s="297">
        <f>'kiadás részletes'!D225</f>
        <v>235441841</v>
      </c>
      <c r="C46" s="199">
        <f>B46-D46</f>
        <v>235441841</v>
      </c>
      <c r="D46" s="199">
        <v>0</v>
      </c>
      <c r="E46" s="302"/>
      <c r="F46" s="458">
        <f>'kiadás részletes'!E225</f>
        <v>246371877</v>
      </c>
      <c r="G46" s="199">
        <f>F46-H46</f>
        <v>246371877</v>
      </c>
      <c r="H46" s="199">
        <v>0</v>
      </c>
      <c r="I46" s="302"/>
    </row>
    <row r="47" spans="1:9" x14ac:dyDescent="0.2">
      <c r="A47" s="205" t="s">
        <v>1329</v>
      </c>
      <c r="B47" s="297">
        <v>0</v>
      </c>
      <c r="C47" s="199">
        <f>B47-D47</f>
        <v>0</v>
      </c>
      <c r="D47" s="299">
        <v>0</v>
      </c>
      <c r="E47" s="302"/>
      <c r="F47" s="458">
        <f>'kiadás részletes'!E294</f>
        <v>8500000</v>
      </c>
      <c r="G47" s="199">
        <f>F47-H47</f>
        <v>8500000</v>
      </c>
      <c r="H47" s="199">
        <v>0</v>
      </c>
      <c r="I47" s="302"/>
    </row>
    <row r="48" spans="1:9" x14ac:dyDescent="0.2">
      <c r="A48" s="205" t="s">
        <v>1328</v>
      </c>
      <c r="B48" s="297">
        <v>0</v>
      </c>
      <c r="C48" s="199">
        <f>B48-D48</f>
        <v>0</v>
      </c>
      <c r="D48" s="299">
        <v>0</v>
      </c>
      <c r="E48" s="302"/>
      <c r="F48" s="458">
        <v>0</v>
      </c>
      <c r="G48" s="199">
        <f>F48-H48</f>
        <v>0</v>
      </c>
      <c r="H48" s="299">
        <v>0</v>
      </c>
      <c r="I48" s="302"/>
    </row>
    <row r="49" spans="1:9" x14ac:dyDescent="0.2">
      <c r="A49" s="200"/>
      <c r="B49" s="201"/>
      <c r="C49" s="313"/>
      <c r="D49" s="313"/>
      <c r="E49" s="320"/>
      <c r="F49" s="473"/>
      <c r="G49" s="313"/>
      <c r="H49" s="313"/>
      <c r="I49" s="320"/>
    </row>
    <row r="50" spans="1:9" ht="13.5" thickBot="1" x14ac:dyDescent="0.25">
      <c r="A50" s="486" t="s">
        <v>1327</v>
      </c>
      <c r="B50" s="487">
        <f t="shared" ref="B50:I50" si="11">B34+B44</f>
        <v>1430787586</v>
      </c>
      <c r="C50" s="487">
        <f t="shared" si="11"/>
        <v>1371367586</v>
      </c>
      <c r="D50" s="487">
        <f t="shared" si="11"/>
        <v>59420000</v>
      </c>
      <c r="E50" s="489">
        <f t="shared" si="11"/>
        <v>0</v>
      </c>
      <c r="F50" s="488">
        <f t="shared" si="11"/>
        <v>1533560825</v>
      </c>
      <c r="G50" s="487">
        <f t="shared" si="11"/>
        <v>1334083825</v>
      </c>
      <c r="H50" s="487">
        <f t="shared" si="11"/>
        <v>199477000</v>
      </c>
      <c r="I50" s="489">
        <f t="shared" si="11"/>
        <v>0</v>
      </c>
    </row>
    <row r="51" spans="1:9" ht="13.5" x14ac:dyDescent="0.25">
      <c r="A51" s="203" t="s">
        <v>1326</v>
      </c>
      <c r="B51" s="322">
        <f t="shared" ref="B51:I51" si="12">SUM(B52:B54)</f>
        <v>592057577</v>
      </c>
      <c r="C51" s="322">
        <f t="shared" si="12"/>
        <v>592057577</v>
      </c>
      <c r="D51" s="322">
        <f t="shared" si="12"/>
        <v>0</v>
      </c>
      <c r="E51" s="476">
        <f t="shared" si="12"/>
        <v>0</v>
      </c>
      <c r="F51" s="481">
        <f t="shared" si="12"/>
        <v>597333106</v>
      </c>
      <c r="G51" s="322">
        <f t="shared" si="12"/>
        <v>597333106</v>
      </c>
      <c r="H51" s="322">
        <f t="shared" si="12"/>
        <v>0</v>
      </c>
      <c r="I51" s="476">
        <f t="shared" si="12"/>
        <v>0</v>
      </c>
    </row>
    <row r="52" spans="1:9" x14ac:dyDescent="0.2">
      <c r="A52" s="202" t="s">
        <v>1325</v>
      </c>
      <c r="B52" s="201">
        <f>'kiadás részletes'!D319</f>
        <v>583256241</v>
      </c>
      <c r="C52" s="201">
        <f>B52-D52</f>
        <v>583256241</v>
      </c>
      <c r="D52" s="201">
        <v>0</v>
      </c>
      <c r="E52" s="320"/>
      <c r="F52" s="473">
        <f>'kiadás részletes'!E319</f>
        <v>588531770</v>
      </c>
      <c r="G52" s="201">
        <f>F52-H52</f>
        <v>588531770</v>
      </c>
      <c r="H52" s="201">
        <v>0</v>
      </c>
      <c r="I52" s="320"/>
    </row>
    <row r="53" spans="1:9" x14ac:dyDescent="0.2">
      <c r="A53" s="200" t="s">
        <v>1375</v>
      </c>
      <c r="B53" s="199">
        <f>'kiadás részletes'!D318</f>
        <v>8801336</v>
      </c>
      <c r="C53" s="201">
        <f>B53-D53</f>
        <v>8801336</v>
      </c>
      <c r="D53" s="299">
        <v>0</v>
      </c>
      <c r="E53" s="302"/>
      <c r="F53" s="467">
        <f>'kiadás részletes'!E318</f>
        <v>8801336</v>
      </c>
      <c r="G53" s="201">
        <f>F53-H53</f>
        <v>8801336</v>
      </c>
      <c r="H53" s="299">
        <v>0</v>
      </c>
      <c r="I53" s="302"/>
    </row>
    <row r="54" spans="1:9" ht="13.5" thickBot="1" x14ac:dyDescent="0.25">
      <c r="A54" s="687" t="s">
        <v>1376</v>
      </c>
      <c r="B54" s="688">
        <v>0</v>
      </c>
      <c r="C54" s="689">
        <f>B54-D54</f>
        <v>0</v>
      </c>
      <c r="D54" s="688">
        <v>0</v>
      </c>
      <c r="E54" s="690"/>
      <c r="F54" s="467">
        <f>'kiadás részletes'!E305</f>
        <v>0</v>
      </c>
      <c r="G54" s="201">
        <f>F54-H54</f>
        <v>0</v>
      </c>
      <c r="H54" s="199">
        <v>0</v>
      </c>
      <c r="I54" s="302"/>
    </row>
    <row r="55" spans="1:9" ht="13.5" thickBot="1" x14ac:dyDescent="0.25">
      <c r="A55" s="685" t="s">
        <v>1322</v>
      </c>
      <c r="B55" s="686">
        <f t="shared" ref="B55:I55" si="13">B50+B51</f>
        <v>2022845163</v>
      </c>
      <c r="C55" s="686">
        <f t="shared" si="13"/>
        <v>1963425163</v>
      </c>
      <c r="D55" s="686">
        <f t="shared" si="13"/>
        <v>59420000</v>
      </c>
      <c r="E55" s="722">
        <f t="shared" si="13"/>
        <v>0</v>
      </c>
      <c r="F55" s="469">
        <f t="shared" si="13"/>
        <v>2130893931</v>
      </c>
      <c r="G55" s="314">
        <f t="shared" si="13"/>
        <v>1931416931</v>
      </c>
      <c r="H55" s="314">
        <f t="shared" si="13"/>
        <v>199477000</v>
      </c>
      <c r="I55" s="470">
        <f t="shared" si="13"/>
        <v>0</v>
      </c>
    </row>
    <row r="56" spans="1:9" x14ac:dyDescent="0.2">
      <c r="A56" s="291"/>
      <c r="H56" s="290"/>
      <c r="I56" s="290"/>
    </row>
    <row r="57" spans="1:9" x14ac:dyDescent="0.2">
      <c r="B57" s="315">
        <f>B29-B55</f>
        <v>0</v>
      </c>
      <c r="F57" s="315">
        <f>F29-F55</f>
        <v>0</v>
      </c>
      <c r="H57" s="290"/>
      <c r="I57" s="290"/>
    </row>
    <row r="74" spans="2:2" x14ac:dyDescent="0.2">
      <c r="B74" s="315"/>
    </row>
    <row r="75" spans="2:2" x14ac:dyDescent="0.2">
      <c r="B75" s="315">
        <f>B52-B26</f>
        <v>283256241</v>
      </c>
    </row>
  </sheetData>
  <mergeCells count="10">
    <mergeCell ref="A1:N1"/>
    <mergeCell ref="F7:I7"/>
    <mergeCell ref="F32:I32"/>
    <mergeCell ref="A3:I3"/>
    <mergeCell ref="A4:I4"/>
    <mergeCell ref="A5:I5"/>
    <mergeCell ref="B7:E7"/>
    <mergeCell ref="A7:A8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75"/>
  <sheetViews>
    <sheetView view="pageBreakPreview" zoomScaleNormal="120" zoomScaleSheetLayoutView="100" workbookViewId="0"/>
  </sheetViews>
  <sheetFormatPr defaultRowHeight="12.75" x14ac:dyDescent="0.2"/>
  <cols>
    <col min="1" max="1" width="61.28515625" style="290" customWidth="1"/>
    <col min="2" max="2" width="13.140625" style="290" customWidth="1"/>
    <col min="3" max="3" width="12.42578125" style="290" customWidth="1"/>
    <col min="4" max="4" width="11.140625" style="290" customWidth="1"/>
    <col min="5" max="5" width="10.42578125" style="290" customWidth="1"/>
    <col min="6" max="6" width="12.7109375" style="291" customWidth="1"/>
    <col min="7" max="7" width="12.42578125" style="291" customWidth="1"/>
    <col min="8" max="8" width="10.140625" style="291" customWidth="1"/>
    <col min="9" max="9" width="10.42578125" style="291" customWidth="1"/>
    <col min="10" max="16384" width="9.140625" style="291"/>
  </cols>
  <sheetData>
    <row r="1" spans="1:9" x14ac:dyDescent="0.2">
      <c r="A1" s="343" t="s">
        <v>1596</v>
      </c>
    </row>
    <row r="2" spans="1:9" ht="13.5" x14ac:dyDescent="0.25">
      <c r="A2" s="731" t="s">
        <v>1541</v>
      </c>
    </row>
    <row r="3" spans="1:9" x14ac:dyDescent="0.2">
      <c r="A3" s="861" t="s">
        <v>1377</v>
      </c>
      <c r="B3" s="861"/>
      <c r="C3" s="861"/>
      <c r="D3" s="861"/>
      <c r="E3" s="861"/>
      <c r="F3" s="861"/>
      <c r="G3" s="861"/>
      <c r="H3" s="861"/>
      <c r="I3" s="861"/>
    </row>
    <row r="4" spans="1:9" x14ac:dyDescent="0.2">
      <c r="A4" s="861" t="s">
        <v>1446</v>
      </c>
      <c r="B4" s="861"/>
      <c r="C4" s="861"/>
      <c r="D4" s="861"/>
      <c r="E4" s="861"/>
      <c r="F4" s="861"/>
      <c r="G4" s="861"/>
      <c r="H4" s="861"/>
      <c r="I4" s="861"/>
    </row>
    <row r="5" spans="1:9" ht="16.5" customHeight="1" x14ac:dyDescent="0.2">
      <c r="A5" s="861" t="s">
        <v>1582</v>
      </c>
      <c r="B5" s="861"/>
      <c r="C5" s="861"/>
      <c r="D5" s="861"/>
      <c r="E5" s="861"/>
      <c r="F5" s="861"/>
      <c r="G5" s="861"/>
      <c r="H5" s="861"/>
      <c r="I5" s="861"/>
    </row>
    <row r="6" spans="1:9" ht="28.5" customHeight="1" thickBot="1" x14ac:dyDescent="0.25"/>
    <row r="7" spans="1:9" x14ac:dyDescent="0.2">
      <c r="A7" s="854" t="s">
        <v>1360</v>
      </c>
      <c r="B7" s="856" t="s">
        <v>1443</v>
      </c>
      <c r="C7" s="852" t="s">
        <v>1344</v>
      </c>
      <c r="D7" s="852" t="s">
        <v>1344</v>
      </c>
      <c r="E7" s="853" t="s">
        <v>1344</v>
      </c>
      <c r="F7" s="851" t="s">
        <v>1444</v>
      </c>
      <c r="G7" s="852"/>
      <c r="H7" s="852"/>
      <c r="I7" s="853"/>
    </row>
    <row r="8" spans="1:9" ht="25.5" customHeight="1" x14ac:dyDescent="0.2">
      <c r="A8" s="855"/>
      <c r="B8" s="292" t="s">
        <v>1245</v>
      </c>
      <c r="C8" s="293" t="s">
        <v>1343</v>
      </c>
      <c r="D8" s="293" t="s">
        <v>1342</v>
      </c>
      <c r="E8" s="294" t="s">
        <v>1341</v>
      </c>
      <c r="F8" s="455" t="s">
        <v>1245</v>
      </c>
      <c r="G8" s="293" t="s">
        <v>1343</v>
      </c>
      <c r="H8" s="293" t="s">
        <v>1342</v>
      </c>
      <c r="I8" s="294" t="s">
        <v>1341</v>
      </c>
    </row>
    <row r="9" spans="1:9" ht="13.5" x14ac:dyDescent="0.2">
      <c r="A9" s="295" t="s">
        <v>1340</v>
      </c>
      <c r="B9" s="296">
        <f>SUM(B10:B12)</f>
        <v>1342600</v>
      </c>
      <c r="C9" s="296">
        <f t="shared" ref="C9:E9" si="0">SUM(C10:C15)</f>
        <v>1342600</v>
      </c>
      <c r="D9" s="296">
        <f t="shared" si="0"/>
        <v>0</v>
      </c>
      <c r="E9" s="457">
        <f t="shared" si="0"/>
        <v>0</v>
      </c>
      <c r="F9" s="456">
        <f>SUM(F10:F12)</f>
        <v>2702876</v>
      </c>
      <c r="G9" s="296">
        <f t="shared" ref="G9:I9" si="1">SUM(G10:G15)</f>
        <v>2702876</v>
      </c>
      <c r="H9" s="296">
        <f t="shared" si="1"/>
        <v>0</v>
      </c>
      <c r="I9" s="457">
        <f t="shared" si="1"/>
        <v>0</v>
      </c>
    </row>
    <row r="10" spans="1:9" x14ac:dyDescent="0.2">
      <c r="A10" s="212" t="s">
        <v>1359</v>
      </c>
      <c r="B10" s="297">
        <f>SUM(C10:E10)</f>
        <v>1342600</v>
      </c>
      <c r="C10" s="298">
        <f>'bevétel részletes'!F228</f>
        <v>1342600</v>
      </c>
      <c r="D10" s="299"/>
      <c r="E10" s="302"/>
      <c r="F10" s="458">
        <f>'bevétel részletes'!G228</f>
        <v>1342600</v>
      </c>
      <c r="G10" s="199">
        <f t="shared" ref="G10:G15" si="2">F10</f>
        <v>1342600</v>
      </c>
      <c r="H10" s="299"/>
      <c r="I10" s="302"/>
    </row>
    <row r="11" spans="1:9" x14ac:dyDescent="0.2">
      <c r="A11" s="212" t="s">
        <v>1358</v>
      </c>
      <c r="B11" s="297">
        <f t="shared" ref="B11:B12" si="3">SUM(C11:E11)</f>
        <v>0</v>
      </c>
      <c r="C11" s="299"/>
      <c r="D11" s="299"/>
      <c r="E11" s="302"/>
      <c r="F11" s="458">
        <v>0</v>
      </c>
      <c r="G11" s="199">
        <f t="shared" si="2"/>
        <v>0</v>
      </c>
      <c r="H11" s="299"/>
      <c r="I11" s="302"/>
    </row>
    <row r="12" spans="1:9" x14ac:dyDescent="0.2">
      <c r="A12" s="212" t="s">
        <v>1357</v>
      </c>
      <c r="B12" s="297">
        <f t="shared" si="3"/>
        <v>0</v>
      </c>
      <c r="C12" s="299">
        <v>0</v>
      </c>
      <c r="D12" s="299">
        <v>0</v>
      </c>
      <c r="E12" s="302"/>
      <c r="F12" s="458">
        <f>'bevétel részletes'!G48</f>
        <v>1360276</v>
      </c>
      <c r="G12" s="199">
        <f t="shared" si="2"/>
        <v>1360276</v>
      </c>
      <c r="H12" s="299">
        <v>0</v>
      </c>
      <c r="I12" s="302"/>
    </row>
    <row r="13" spans="1:9" x14ac:dyDescent="0.2">
      <c r="A13" s="214" t="s">
        <v>1356</v>
      </c>
      <c r="B13" s="199"/>
      <c r="C13" s="299"/>
      <c r="D13" s="299"/>
      <c r="E13" s="302"/>
      <c r="F13" s="467">
        <v>0</v>
      </c>
      <c r="G13" s="199">
        <f t="shared" si="2"/>
        <v>0</v>
      </c>
      <c r="H13" s="299"/>
      <c r="I13" s="302"/>
    </row>
    <row r="14" spans="1:9" ht="13.5" x14ac:dyDescent="0.25">
      <c r="A14" s="214" t="s">
        <v>1321</v>
      </c>
      <c r="B14" s="301">
        <v>0</v>
      </c>
      <c r="C14" s="299"/>
      <c r="D14" s="299">
        <v>0</v>
      </c>
      <c r="E14" s="302"/>
      <c r="F14" s="460">
        <v>0</v>
      </c>
      <c r="G14" s="199">
        <f t="shared" si="2"/>
        <v>0</v>
      </c>
      <c r="H14" s="299">
        <v>0</v>
      </c>
      <c r="I14" s="302"/>
    </row>
    <row r="15" spans="1:9" x14ac:dyDescent="0.2">
      <c r="A15" s="212" t="s">
        <v>1355</v>
      </c>
      <c r="B15" s="297">
        <f t="shared" ref="B15" si="4">SUM(C15:E15)</f>
        <v>0</v>
      </c>
      <c r="C15" s="299"/>
      <c r="D15" s="299"/>
      <c r="E15" s="302"/>
      <c r="F15" s="458">
        <f>'bevétel részletes'!G265</f>
        <v>0</v>
      </c>
      <c r="G15" s="199">
        <f t="shared" si="2"/>
        <v>0</v>
      </c>
      <c r="H15" s="299"/>
      <c r="I15" s="302"/>
    </row>
    <row r="16" spans="1:9" ht="13.5" x14ac:dyDescent="0.25">
      <c r="A16" s="212"/>
      <c r="B16" s="301"/>
      <c r="C16" s="299"/>
      <c r="D16" s="299"/>
      <c r="E16" s="302"/>
      <c r="F16" s="460"/>
      <c r="G16" s="299"/>
      <c r="H16" s="299"/>
      <c r="I16" s="302"/>
    </row>
    <row r="17" spans="1:9" ht="13.5" thickBot="1" x14ac:dyDescent="0.25">
      <c r="A17" s="213"/>
      <c r="B17" s="303"/>
      <c r="C17" s="304"/>
      <c r="D17" s="304"/>
      <c r="E17" s="305"/>
      <c r="F17" s="461"/>
      <c r="G17" s="304"/>
      <c r="H17" s="304"/>
      <c r="I17" s="305"/>
    </row>
    <row r="18" spans="1:9" ht="14.25" thickTop="1" x14ac:dyDescent="0.2">
      <c r="A18" s="306" t="s">
        <v>1332</v>
      </c>
      <c r="B18" s="307">
        <f>SUM(B19:B21)</f>
        <v>0</v>
      </c>
      <c r="C18" s="307">
        <f t="shared" ref="C18:E18" si="5">SUM(C19:C21)</f>
        <v>0</v>
      </c>
      <c r="D18" s="307">
        <f t="shared" si="5"/>
        <v>0</v>
      </c>
      <c r="E18" s="463">
        <f t="shared" si="5"/>
        <v>0</v>
      </c>
      <c r="F18" s="462">
        <f>SUM(F19:F21)</f>
        <v>0</v>
      </c>
      <c r="G18" s="307">
        <f t="shared" ref="G18:I18" si="6">SUM(G19:G21)</f>
        <v>0</v>
      </c>
      <c r="H18" s="307">
        <f t="shared" si="6"/>
        <v>0</v>
      </c>
      <c r="I18" s="463">
        <f t="shared" si="6"/>
        <v>0</v>
      </c>
    </row>
    <row r="19" spans="1:9" ht="13.5" x14ac:dyDescent="0.25">
      <c r="A19" s="212" t="s">
        <v>1354</v>
      </c>
      <c r="B19" s="301">
        <f>[2]ph_elemi!G18</f>
        <v>0</v>
      </c>
      <c r="C19" s="299"/>
      <c r="D19" s="299"/>
      <c r="E19" s="302"/>
      <c r="F19" s="460">
        <f>'bevétel részletes'!G238</f>
        <v>0</v>
      </c>
      <c r="G19" s="199">
        <f>F19</f>
        <v>0</v>
      </c>
      <c r="H19" s="299"/>
      <c r="I19" s="302"/>
    </row>
    <row r="20" spans="1:9" ht="13.5" x14ac:dyDescent="0.25">
      <c r="A20" s="212" t="s">
        <v>1353</v>
      </c>
      <c r="B20" s="301">
        <v>0</v>
      </c>
      <c r="C20" s="299"/>
      <c r="D20" s="299"/>
      <c r="E20" s="302"/>
      <c r="F20" s="460">
        <f>'bevétel részletes'!G85</f>
        <v>0</v>
      </c>
      <c r="G20" s="299"/>
      <c r="H20" s="299"/>
      <c r="I20" s="302"/>
    </row>
    <row r="21" spans="1:9" x14ac:dyDescent="0.2">
      <c r="A21" s="212" t="s">
        <v>1352</v>
      </c>
      <c r="B21" s="199">
        <v>0</v>
      </c>
      <c r="C21" s="299"/>
      <c r="D21" s="299"/>
      <c r="E21" s="302"/>
      <c r="F21" s="467">
        <f>'bevétel részletes'!G292</f>
        <v>0</v>
      </c>
      <c r="G21" s="299"/>
      <c r="H21" s="299"/>
      <c r="I21" s="302"/>
    </row>
    <row r="22" spans="1:9" ht="13.5" x14ac:dyDescent="0.25">
      <c r="A22" s="212"/>
      <c r="B22" s="301"/>
      <c r="C22" s="299"/>
      <c r="D22" s="299"/>
      <c r="E22" s="302"/>
      <c r="F22" s="460"/>
      <c r="G22" s="299"/>
      <c r="H22" s="299"/>
      <c r="I22" s="302"/>
    </row>
    <row r="23" spans="1:9" ht="14.25" thickBot="1" x14ac:dyDescent="0.3">
      <c r="A23" s="211" t="s">
        <v>1351</v>
      </c>
      <c r="B23" s="308">
        <f>B9+B18</f>
        <v>1342600</v>
      </c>
      <c r="C23" s="308">
        <f t="shared" ref="C23:E23" si="7">C9+C18</f>
        <v>1342600</v>
      </c>
      <c r="D23" s="308">
        <f t="shared" si="7"/>
        <v>0</v>
      </c>
      <c r="E23" s="465">
        <f t="shared" si="7"/>
        <v>0</v>
      </c>
      <c r="F23" s="464">
        <f>F9+F18</f>
        <v>2702876</v>
      </c>
      <c r="G23" s="308">
        <f t="shared" ref="G23:I23" si="8">G9+G18</f>
        <v>2702876</v>
      </c>
      <c r="H23" s="308">
        <f t="shared" si="8"/>
        <v>0</v>
      </c>
      <c r="I23" s="465">
        <f t="shared" si="8"/>
        <v>0</v>
      </c>
    </row>
    <row r="24" spans="1:9" x14ac:dyDescent="0.2">
      <c r="A24" s="210" t="s">
        <v>1350</v>
      </c>
      <c r="B24" s="310">
        <f>SUM(B25:B28)</f>
        <v>206473171</v>
      </c>
      <c r="C24" s="310">
        <f t="shared" ref="C24:E24" si="9">SUM(C25:C28)</f>
        <v>206473171</v>
      </c>
      <c r="D24" s="310">
        <f t="shared" si="9"/>
        <v>0</v>
      </c>
      <c r="E24" s="479">
        <f t="shared" si="9"/>
        <v>0</v>
      </c>
      <c r="F24" s="478">
        <f>SUM(F25:F28)</f>
        <v>214613484</v>
      </c>
      <c r="G24" s="310">
        <f t="shared" ref="G24:I24" si="10">SUM(G25:G28)</f>
        <v>214613484</v>
      </c>
      <c r="H24" s="310">
        <f t="shared" si="10"/>
        <v>0</v>
      </c>
      <c r="I24" s="479">
        <f t="shared" si="10"/>
        <v>0</v>
      </c>
    </row>
    <row r="25" spans="1:9" x14ac:dyDescent="0.2">
      <c r="A25" s="209" t="s">
        <v>1349</v>
      </c>
      <c r="B25" s="311">
        <f>'bevétel részletes'!F310</f>
        <v>0</v>
      </c>
      <c r="C25" s="199">
        <f t="shared" ref="C25:C26" si="11">B25</f>
        <v>0</v>
      </c>
      <c r="D25" s="313"/>
      <c r="E25" s="320"/>
      <c r="F25" s="480">
        <f>'bevétel részletes'!G310</f>
        <v>4585436</v>
      </c>
      <c r="G25" s="199">
        <f t="shared" ref="G25:G26" si="12">F25</f>
        <v>4585436</v>
      </c>
      <c r="H25" s="313"/>
      <c r="I25" s="320"/>
    </row>
    <row r="26" spans="1:9" x14ac:dyDescent="0.2">
      <c r="A26" s="209" t="s">
        <v>1348</v>
      </c>
      <c r="B26" s="201">
        <v>0</v>
      </c>
      <c r="C26" s="199">
        <f t="shared" si="11"/>
        <v>0</v>
      </c>
      <c r="D26" s="313"/>
      <c r="E26" s="320"/>
      <c r="F26" s="473">
        <v>0</v>
      </c>
      <c r="G26" s="199">
        <f t="shared" si="12"/>
        <v>0</v>
      </c>
      <c r="H26" s="313"/>
      <c r="I26" s="320"/>
    </row>
    <row r="27" spans="1:9" x14ac:dyDescent="0.2">
      <c r="A27" s="209" t="s">
        <v>1347</v>
      </c>
      <c r="B27" s="199">
        <f>'bevétel részletes'!F314</f>
        <v>206473171</v>
      </c>
      <c r="C27" s="199">
        <f>B27</f>
        <v>206473171</v>
      </c>
      <c r="D27" s="299"/>
      <c r="E27" s="302"/>
      <c r="F27" s="467">
        <f>'bevétel részletes'!G314</f>
        <v>210028048</v>
      </c>
      <c r="G27" s="199">
        <f>F27</f>
        <v>210028048</v>
      </c>
      <c r="H27" s="299"/>
      <c r="I27" s="302"/>
    </row>
    <row r="28" spans="1:9" x14ac:dyDescent="0.2">
      <c r="A28" s="209" t="s">
        <v>1346</v>
      </c>
      <c r="B28" s="199">
        <v>0</v>
      </c>
      <c r="C28" s="299"/>
      <c r="D28" s="299"/>
      <c r="E28" s="302"/>
      <c r="F28" s="467">
        <v>0</v>
      </c>
      <c r="G28" s="299"/>
      <c r="H28" s="299"/>
      <c r="I28" s="302"/>
    </row>
    <row r="29" spans="1:9" ht="13.5" thickBot="1" x14ac:dyDescent="0.25">
      <c r="A29" s="208" t="s">
        <v>1322</v>
      </c>
      <c r="B29" s="314">
        <f>B23+B24</f>
        <v>207815771</v>
      </c>
      <c r="C29" s="314">
        <f t="shared" ref="C29:E29" si="13">C23+C24</f>
        <v>207815771</v>
      </c>
      <c r="D29" s="314">
        <f t="shared" si="13"/>
        <v>0</v>
      </c>
      <c r="E29" s="470">
        <f t="shared" si="13"/>
        <v>0</v>
      </c>
      <c r="F29" s="469">
        <f>F23+F24</f>
        <v>217316360</v>
      </c>
      <c r="G29" s="314">
        <f t="shared" ref="G29:I29" si="14">G23+G24</f>
        <v>217316360</v>
      </c>
      <c r="H29" s="314">
        <f t="shared" si="14"/>
        <v>0</v>
      </c>
      <c r="I29" s="470">
        <f t="shared" si="14"/>
        <v>0</v>
      </c>
    </row>
    <row r="30" spans="1:9" x14ac:dyDescent="0.2">
      <c r="A30" s="493"/>
      <c r="B30" s="501"/>
      <c r="C30" s="503"/>
      <c r="D30" s="503"/>
      <c r="E30" s="503"/>
      <c r="F30" s="501"/>
      <c r="G30" s="503"/>
      <c r="H30" s="503"/>
      <c r="I30" s="503"/>
    </row>
    <row r="31" spans="1:9" ht="14.25" thickBot="1" x14ac:dyDescent="0.3">
      <c r="A31" s="502"/>
      <c r="B31" s="315"/>
      <c r="F31" s="315"/>
      <c r="G31" s="290"/>
      <c r="H31" s="290"/>
      <c r="I31" s="290"/>
    </row>
    <row r="32" spans="1:9" x14ac:dyDescent="0.2">
      <c r="A32" s="857" t="s">
        <v>1345</v>
      </c>
      <c r="B32" s="856" t="s">
        <v>1443</v>
      </c>
      <c r="C32" s="852" t="s">
        <v>1344</v>
      </c>
      <c r="D32" s="852" t="s">
        <v>1344</v>
      </c>
      <c r="E32" s="853" t="s">
        <v>1344</v>
      </c>
      <c r="F32" s="851" t="str">
        <f>F7</f>
        <v>2018. évi módosított előirányzat</v>
      </c>
      <c r="G32" s="852"/>
      <c r="H32" s="852"/>
      <c r="I32" s="853"/>
    </row>
    <row r="33" spans="1:9" ht="25.5" x14ac:dyDescent="0.2">
      <c r="A33" s="858"/>
      <c r="B33" s="317" t="str">
        <f>B8</f>
        <v>Összesen</v>
      </c>
      <c r="C33" s="293" t="s">
        <v>1343</v>
      </c>
      <c r="D33" s="293" t="s">
        <v>1342</v>
      </c>
      <c r="E33" s="294" t="s">
        <v>1341</v>
      </c>
      <c r="F33" s="471" t="str">
        <f>F8</f>
        <v>Összesen</v>
      </c>
      <c r="G33" s="293" t="s">
        <v>1343</v>
      </c>
      <c r="H33" s="293" t="s">
        <v>1342</v>
      </c>
      <c r="I33" s="294" t="s">
        <v>1341</v>
      </c>
    </row>
    <row r="34" spans="1:9" ht="13.5" x14ac:dyDescent="0.2">
      <c r="A34" s="318" t="s">
        <v>1340</v>
      </c>
      <c r="B34" s="296">
        <f>SUM(B35:B39)</f>
        <v>203815771</v>
      </c>
      <c r="C34" s="296">
        <f t="shared" ref="C34:E34" si="15">SUM(C35:C39)</f>
        <v>203815771</v>
      </c>
      <c r="D34" s="296">
        <f t="shared" si="15"/>
        <v>0</v>
      </c>
      <c r="E34" s="457">
        <f t="shared" si="15"/>
        <v>0</v>
      </c>
      <c r="F34" s="456">
        <f>SUM(F35:F39)</f>
        <v>213293800</v>
      </c>
      <c r="G34" s="296">
        <f t="shared" ref="G34:I34" si="16">SUM(G35:G39)</f>
        <v>213293800</v>
      </c>
      <c r="H34" s="296">
        <f t="shared" si="16"/>
        <v>0</v>
      </c>
      <c r="I34" s="457">
        <f t="shared" si="16"/>
        <v>0</v>
      </c>
    </row>
    <row r="35" spans="1:9" x14ac:dyDescent="0.2">
      <c r="A35" s="205" t="s">
        <v>1339</v>
      </c>
      <c r="B35" s="297">
        <f>'kiadás részletes'!F22</f>
        <v>136870900</v>
      </c>
      <c r="C35" s="199">
        <f>B35-D35</f>
        <v>136870900</v>
      </c>
      <c r="D35" s="299">
        <v>0</v>
      </c>
      <c r="E35" s="302">
        <v>0</v>
      </c>
      <c r="F35" s="458">
        <f>'kiadás részletes'!G22</f>
        <v>143426938</v>
      </c>
      <c r="G35" s="199">
        <f>F35-H35</f>
        <v>143426938</v>
      </c>
      <c r="H35" s="299">
        <v>0</v>
      </c>
      <c r="I35" s="302">
        <v>0</v>
      </c>
    </row>
    <row r="36" spans="1:9" x14ac:dyDescent="0.2">
      <c r="A36" s="205" t="s">
        <v>1338</v>
      </c>
      <c r="B36" s="297">
        <f>'kiadás részletes'!F24</f>
        <v>27460571</v>
      </c>
      <c r="C36" s="199">
        <f t="shared" ref="C36:C42" si="17">B36-D36</f>
        <v>27460571</v>
      </c>
      <c r="D36" s="328">
        <v>0</v>
      </c>
      <c r="E36" s="302">
        <v>0</v>
      </c>
      <c r="F36" s="458">
        <f>'kiadás részletes'!G24</f>
        <v>28720484</v>
      </c>
      <c r="G36" s="199">
        <f t="shared" ref="G36:G42" si="18">F36-H36</f>
        <v>28720484</v>
      </c>
      <c r="H36" s="328">
        <v>0</v>
      </c>
      <c r="I36" s="302">
        <v>0</v>
      </c>
    </row>
    <row r="37" spans="1:9" x14ac:dyDescent="0.2">
      <c r="A37" s="205" t="s">
        <v>1337</v>
      </c>
      <c r="B37" s="297">
        <f>'kiadás részletes'!F64</f>
        <v>39484300</v>
      </c>
      <c r="C37" s="199">
        <f t="shared" si="17"/>
        <v>39484300</v>
      </c>
      <c r="D37" s="299">
        <v>0</v>
      </c>
      <c r="E37" s="302">
        <v>0</v>
      </c>
      <c r="F37" s="458">
        <f>'kiadás részletes'!G64</f>
        <v>41146378</v>
      </c>
      <c r="G37" s="199">
        <f t="shared" si="18"/>
        <v>41146378</v>
      </c>
      <c r="H37" s="299">
        <v>0</v>
      </c>
      <c r="I37" s="302">
        <v>0</v>
      </c>
    </row>
    <row r="38" spans="1:9" x14ac:dyDescent="0.2">
      <c r="A38" s="205" t="s">
        <v>1336</v>
      </c>
      <c r="B38" s="297">
        <v>0</v>
      </c>
      <c r="C38" s="199">
        <f t="shared" si="17"/>
        <v>0</v>
      </c>
      <c r="D38" s="299">
        <v>0</v>
      </c>
      <c r="E38" s="302">
        <v>0</v>
      </c>
      <c r="F38" s="458">
        <v>0</v>
      </c>
      <c r="G38" s="199">
        <f t="shared" si="18"/>
        <v>0</v>
      </c>
      <c r="H38" s="299">
        <v>0</v>
      </c>
      <c r="I38" s="302">
        <v>0</v>
      </c>
    </row>
    <row r="39" spans="1:9" x14ac:dyDescent="0.2">
      <c r="A39" s="205" t="s">
        <v>1335</v>
      </c>
      <c r="B39" s="297">
        <f>[2]ph_elemi!G68</f>
        <v>0</v>
      </c>
      <c r="C39" s="199">
        <f t="shared" si="17"/>
        <v>0</v>
      </c>
      <c r="D39" s="299">
        <v>0</v>
      </c>
      <c r="E39" s="302">
        <v>0</v>
      </c>
      <c r="F39" s="458">
        <f>'kiadás részletes'!G210</f>
        <v>0</v>
      </c>
      <c r="G39" s="199">
        <f t="shared" si="18"/>
        <v>0</v>
      </c>
      <c r="H39" s="299">
        <v>0</v>
      </c>
      <c r="I39" s="302">
        <v>0</v>
      </c>
    </row>
    <row r="40" spans="1:9" x14ac:dyDescent="0.2">
      <c r="A40" s="207" t="s">
        <v>1334</v>
      </c>
      <c r="B40" s="199"/>
      <c r="C40" s="199">
        <f t="shared" si="17"/>
        <v>0</v>
      </c>
      <c r="D40" s="299">
        <v>0</v>
      </c>
      <c r="E40" s="302">
        <v>0</v>
      </c>
      <c r="F40" s="467"/>
      <c r="G40" s="199">
        <f t="shared" si="18"/>
        <v>0</v>
      </c>
      <c r="H40" s="299">
        <v>0</v>
      </c>
      <c r="I40" s="302">
        <v>0</v>
      </c>
    </row>
    <row r="41" spans="1:9" x14ac:dyDescent="0.2">
      <c r="A41" s="202" t="s">
        <v>1320</v>
      </c>
      <c r="B41" s="199">
        <v>0</v>
      </c>
      <c r="C41" s="199">
        <f t="shared" si="17"/>
        <v>0</v>
      </c>
      <c r="D41" s="299">
        <v>0</v>
      </c>
      <c r="E41" s="302">
        <v>0</v>
      </c>
      <c r="F41" s="467">
        <v>0</v>
      </c>
      <c r="G41" s="199">
        <f t="shared" si="18"/>
        <v>0</v>
      </c>
      <c r="H41" s="299">
        <v>0</v>
      </c>
      <c r="I41" s="302">
        <v>0</v>
      </c>
    </row>
    <row r="42" spans="1:9" x14ac:dyDescent="0.2">
      <c r="A42" s="202" t="s">
        <v>1333</v>
      </c>
      <c r="B42" s="199">
        <v>0</v>
      </c>
      <c r="C42" s="199">
        <f t="shared" si="17"/>
        <v>0</v>
      </c>
      <c r="D42" s="299">
        <v>0</v>
      </c>
      <c r="E42" s="302">
        <v>0</v>
      </c>
      <c r="F42" s="467">
        <v>0</v>
      </c>
      <c r="G42" s="199">
        <f t="shared" si="18"/>
        <v>0</v>
      </c>
      <c r="H42" s="299">
        <v>0</v>
      </c>
      <c r="I42" s="302">
        <v>0</v>
      </c>
    </row>
    <row r="43" spans="1:9" ht="13.5" thickBot="1" x14ac:dyDescent="0.25">
      <c r="A43" s="206"/>
      <c r="B43" s="303"/>
      <c r="C43" s="304"/>
      <c r="D43" s="304"/>
      <c r="E43" s="305"/>
      <c r="F43" s="461"/>
      <c r="G43" s="304"/>
      <c r="H43" s="304"/>
      <c r="I43" s="305"/>
    </row>
    <row r="44" spans="1:9" ht="14.25" thickTop="1" x14ac:dyDescent="0.2">
      <c r="A44" s="319" t="s">
        <v>1332</v>
      </c>
      <c r="B44" s="307">
        <f>SUM(B45:B48)</f>
        <v>4000000</v>
      </c>
      <c r="C44" s="307">
        <f t="shared" ref="C44:D44" si="19">SUM(C45:C48)</f>
        <v>4000000</v>
      </c>
      <c r="D44" s="307">
        <f t="shared" si="19"/>
        <v>0</v>
      </c>
      <c r="E44" s="463">
        <f>SUM(E45:E48)</f>
        <v>0</v>
      </c>
      <c r="F44" s="462">
        <f>SUM(F45:F48)</f>
        <v>4022560</v>
      </c>
      <c r="G44" s="307">
        <f t="shared" ref="G44:H44" si="20">SUM(G45:G48)</f>
        <v>4022560</v>
      </c>
      <c r="H44" s="307">
        <f t="shared" si="20"/>
        <v>0</v>
      </c>
      <c r="I44" s="463">
        <f>SUM(I45:I48)</f>
        <v>0</v>
      </c>
    </row>
    <row r="45" spans="1:9" x14ac:dyDescent="0.2">
      <c r="A45" s="205" t="s">
        <v>1331</v>
      </c>
      <c r="B45" s="297">
        <v>0</v>
      </c>
      <c r="C45" s="199">
        <f t="shared" ref="C45:C48" si="21">B45-D45</f>
        <v>0</v>
      </c>
      <c r="D45" s="299">
        <v>0</v>
      </c>
      <c r="E45" s="302">
        <v>0</v>
      </c>
      <c r="F45" s="458">
        <v>0</v>
      </c>
      <c r="G45" s="199">
        <f t="shared" ref="G45:G48" si="22">F45-H45</f>
        <v>0</v>
      </c>
      <c r="H45" s="299">
        <v>0</v>
      </c>
      <c r="I45" s="302">
        <v>0</v>
      </c>
    </row>
    <row r="46" spans="1:9" x14ac:dyDescent="0.2">
      <c r="A46" s="205" t="s">
        <v>1330</v>
      </c>
      <c r="B46" s="297">
        <f>'kiadás részletes'!F225</f>
        <v>4000000</v>
      </c>
      <c r="C46" s="199">
        <f t="shared" si="21"/>
        <v>4000000</v>
      </c>
      <c r="D46" s="299">
        <v>0</v>
      </c>
      <c r="E46" s="302">
        <v>0</v>
      </c>
      <c r="F46" s="458">
        <f>'kiadás részletes'!G225</f>
        <v>4022560</v>
      </c>
      <c r="G46" s="199">
        <f t="shared" si="22"/>
        <v>4022560</v>
      </c>
      <c r="H46" s="299">
        <v>0</v>
      </c>
      <c r="I46" s="302">
        <v>0</v>
      </c>
    </row>
    <row r="47" spans="1:9" x14ac:dyDescent="0.2">
      <c r="A47" s="205" t="s">
        <v>1329</v>
      </c>
      <c r="B47" s="297">
        <v>0</v>
      </c>
      <c r="C47" s="199">
        <f t="shared" si="21"/>
        <v>0</v>
      </c>
      <c r="D47" s="299">
        <v>0</v>
      </c>
      <c r="E47" s="302">
        <v>0</v>
      </c>
      <c r="F47" s="458">
        <v>0</v>
      </c>
      <c r="G47" s="199">
        <f t="shared" si="22"/>
        <v>0</v>
      </c>
      <c r="H47" s="299">
        <v>0</v>
      </c>
      <c r="I47" s="302">
        <v>0</v>
      </c>
    </row>
    <row r="48" spans="1:9" x14ac:dyDescent="0.2">
      <c r="A48" s="205" t="s">
        <v>1328</v>
      </c>
      <c r="B48" s="297">
        <v>0</v>
      </c>
      <c r="C48" s="199">
        <f t="shared" si="21"/>
        <v>0</v>
      </c>
      <c r="D48" s="299">
        <v>0</v>
      </c>
      <c r="E48" s="302">
        <v>0</v>
      </c>
      <c r="F48" s="458">
        <v>0</v>
      </c>
      <c r="G48" s="199">
        <f t="shared" si="22"/>
        <v>0</v>
      </c>
      <c r="H48" s="299">
        <v>0</v>
      </c>
      <c r="I48" s="302">
        <v>0</v>
      </c>
    </row>
    <row r="49" spans="1:9" x14ac:dyDescent="0.2">
      <c r="A49" s="200"/>
      <c r="B49" s="201"/>
      <c r="C49" s="313"/>
      <c r="D49" s="313"/>
      <c r="E49" s="320"/>
      <c r="F49" s="473"/>
      <c r="G49" s="313"/>
      <c r="H49" s="313"/>
      <c r="I49" s="320"/>
    </row>
    <row r="50" spans="1:9" ht="13.5" thickBot="1" x14ac:dyDescent="0.25">
      <c r="A50" s="204" t="s">
        <v>1327</v>
      </c>
      <c r="B50" s="321">
        <f t="shared" ref="B50:I50" si="23">B34+B44</f>
        <v>207815771</v>
      </c>
      <c r="C50" s="321">
        <f t="shared" si="23"/>
        <v>207815771</v>
      </c>
      <c r="D50" s="321">
        <f t="shared" si="23"/>
        <v>0</v>
      </c>
      <c r="E50" s="475">
        <f t="shared" si="23"/>
        <v>0</v>
      </c>
      <c r="F50" s="474">
        <f t="shared" si="23"/>
        <v>217316360</v>
      </c>
      <c r="G50" s="321">
        <f t="shared" si="23"/>
        <v>217316360</v>
      </c>
      <c r="H50" s="321">
        <f t="shared" si="23"/>
        <v>0</v>
      </c>
      <c r="I50" s="475">
        <f t="shared" si="23"/>
        <v>0</v>
      </c>
    </row>
    <row r="51" spans="1:9" ht="13.5" x14ac:dyDescent="0.25">
      <c r="A51" s="203" t="s">
        <v>1326</v>
      </c>
      <c r="B51" s="322">
        <f>SUM(B52:B54)</f>
        <v>0</v>
      </c>
      <c r="C51" s="322">
        <f t="shared" ref="C51:E51" si="24">SUM(C52:C54)</f>
        <v>0</v>
      </c>
      <c r="D51" s="322">
        <f t="shared" si="24"/>
        <v>0</v>
      </c>
      <c r="E51" s="476">
        <f t="shared" si="24"/>
        <v>0</v>
      </c>
      <c r="F51" s="481">
        <f>SUM(F52:F54)</f>
        <v>0</v>
      </c>
      <c r="G51" s="322">
        <f t="shared" ref="G51:I51" si="25">SUM(G52:G54)</f>
        <v>0</v>
      </c>
      <c r="H51" s="322">
        <f t="shared" si="25"/>
        <v>0</v>
      </c>
      <c r="I51" s="476">
        <f t="shared" si="25"/>
        <v>0</v>
      </c>
    </row>
    <row r="52" spans="1:9" x14ac:dyDescent="0.2">
      <c r="A52" s="202" t="s">
        <v>1325</v>
      </c>
      <c r="B52" s="201">
        <v>0</v>
      </c>
      <c r="C52" s="313">
        <v>0</v>
      </c>
      <c r="D52" s="313">
        <v>0</v>
      </c>
      <c r="E52" s="320">
        <v>0</v>
      </c>
      <c r="F52" s="473">
        <v>0</v>
      </c>
      <c r="G52" s="313">
        <v>0</v>
      </c>
      <c r="H52" s="313">
        <v>0</v>
      </c>
      <c r="I52" s="320">
        <v>0</v>
      </c>
    </row>
    <row r="53" spans="1:9" x14ac:dyDescent="0.2">
      <c r="A53" s="200" t="s">
        <v>1324</v>
      </c>
      <c r="B53" s="199">
        <v>0</v>
      </c>
      <c r="C53" s="313">
        <v>0</v>
      </c>
      <c r="D53" s="313">
        <v>0</v>
      </c>
      <c r="E53" s="320">
        <v>0</v>
      </c>
      <c r="F53" s="467">
        <v>0</v>
      </c>
      <c r="G53" s="313">
        <v>0</v>
      </c>
      <c r="H53" s="313">
        <v>0</v>
      </c>
      <c r="I53" s="320">
        <v>0</v>
      </c>
    </row>
    <row r="54" spans="1:9" x14ac:dyDescent="0.2">
      <c r="A54" s="200" t="s">
        <v>1323</v>
      </c>
      <c r="B54" s="199">
        <v>0</v>
      </c>
      <c r="C54" s="313">
        <v>0</v>
      </c>
      <c r="D54" s="313">
        <v>0</v>
      </c>
      <c r="E54" s="320">
        <v>0</v>
      </c>
      <c r="F54" s="467">
        <v>0</v>
      </c>
      <c r="G54" s="313">
        <v>0</v>
      </c>
      <c r="H54" s="313">
        <v>0</v>
      </c>
      <c r="I54" s="320">
        <v>0</v>
      </c>
    </row>
    <row r="55" spans="1:9" ht="13.5" thickBot="1" x14ac:dyDescent="0.25">
      <c r="A55" s="198" t="s">
        <v>1322</v>
      </c>
      <c r="B55" s="314">
        <f>B50+B51</f>
        <v>207815771</v>
      </c>
      <c r="C55" s="314">
        <f t="shared" ref="C55:E55" si="26">C50+C51</f>
        <v>207815771</v>
      </c>
      <c r="D55" s="314">
        <f t="shared" si="26"/>
        <v>0</v>
      </c>
      <c r="E55" s="470">
        <f t="shared" si="26"/>
        <v>0</v>
      </c>
      <c r="F55" s="469">
        <f>F50+F51</f>
        <v>217316360</v>
      </c>
      <c r="G55" s="314">
        <f t="shared" ref="G55:I55" si="27">G50+G51</f>
        <v>217316360</v>
      </c>
      <c r="H55" s="314">
        <f t="shared" si="27"/>
        <v>0</v>
      </c>
      <c r="I55" s="470">
        <f t="shared" si="27"/>
        <v>0</v>
      </c>
    </row>
    <row r="56" spans="1:9" x14ac:dyDescent="0.2">
      <c r="A56" s="291"/>
      <c r="F56" s="290"/>
      <c r="G56" s="290"/>
      <c r="H56" s="290"/>
      <c r="I56" s="290"/>
    </row>
    <row r="57" spans="1:9" x14ac:dyDescent="0.2">
      <c r="B57" s="315">
        <f>B29-B55</f>
        <v>0</v>
      </c>
      <c r="F57" s="315">
        <f>F29-F55</f>
        <v>0</v>
      </c>
      <c r="G57" s="290"/>
      <c r="H57" s="290"/>
      <c r="I57" s="290"/>
    </row>
    <row r="74" spans="2:2" x14ac:dyDescent="0.2">
      <c r="B74" s="315"/>
    </row>
    <row r="75" spans="2:2" x14ac:dyDescent="0.2">
      <c r="B75" s="315">
        <f>B52-B26</f>
        <v>0</v>
      </c>
    </row>
  </sheetData>
  <mergeCells count="9">
    <mergeCell ref="A32:A33"/>
    <mergeCell ref="B32:E32"/>
    <mergeCell ref="F32:I32"/>
    <mergeCell ref="F7:I7"/>
    <mergeCell ref="A3:I3"/>
    <mergeCell ref="A4:I4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5"/>
  <sheetViews>
    <sheetView tabSelected="1" view="pageBreakPreview" zoomScaleSheetLayoutView="100" workbookViewId="0">
      <selection activeCell="A2" sqref="A2"/>
    </sheetView>
  </sheetViews>
  <sheetFormatPr defaultRowHeight="12.75" x14ac:dyDescent="0.2"/>
  <cols>
    <col min="1" max="1" width="60.42578125" style="290" customWidth="1"/>
    <col min="2" max="2" width="13.140625" style="290" customWidth="1"/>
    <col min="3" max="3" width="12.7109375" style="290" customWidth="1"/>
    <col min="4" max="4" width="10.42578125" style="290" customWidth="1"/>
    <col min="5" max="5" width="10.140625" style="290" customWidth="1"/>
    <col min="6" max="6" width="13.140625" style="291" customWidth="1"/>
    <col min="7" max="7" width="12.42578125" style="291" customWidth="1"/>
    <col min="8" max="8" width="10.5703125" style="291" customWidth="1"/>
    <col min="9" max="9" width="10" style="291" customWidth="1"/>
    <col min="10" max="16384" width="9.140625" style="291"/>
  </cols>
  <sheetData>
    <row r="1" spans="1:14" x14ac:dyDescent="0.2">
      <c r="A1" s="1" t="s">
        <v>1597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x14ac:dyDescent="0.25">
      <c r="A2" s="731" t="s">
        <v>1542</v>
      </c>
    </row>
    <row r="3" spans="1:14" x14ac:dyDescent="0.2">
      <c r="A3" s="861" t="s">
        <v>1207</v>
      </c>
      <c r="B3" s="861"/>
      <c r="C3" s="861"/>
      <c r="D3" s="861"/>
      <c r="E3" s="861"/>
      <c r="F3" s="861"/>
      <c r="G3" s="861"/>
      <c r="H3" s="861"/>
      <c r="I3" s="861"/>
    </row>
    <row r="4" spans="1:14" x14ac:dyDescent="0.2">
      <c r="A4" s="861" t="s">
        <v>1520</v>
      </c>
      <c r="B4" s="861"/>
      <c r="C4" s="861"/>
      <c r="D4" s="861"/>
      <c r="E4" s="861"/>
      <c r="F4" s="861"/>
      <c r="G4" s="861"/>
      <c r="H4" s="861"/>
      <c r="I4" s="861"/>
    </row>
    <row r="5" spans="1:14" ht="12.75" customHeight="1" x14ac:dyDescent="0.2">
      <c r="A5" s="861" t="s">
        <v>1582</v>
      </c>
      <c r="B5" s="861"/>
      <c r="C5" s="861"/>
      <c r="D5" s="861"/>
      <c r="E5" s="861"/>
      <c r="F5" s="861"/>
      <c r="G5" s="861"/>
      <c r="H5" s="861"/>
      <c r="I5" s="861"/>
    </row>
    <row r="6" spans="1:14" ht="24.75" customHeight="1" thickBot="1" x14ac:dyDescent="0.25"/>
    <row r="7" spans="1:14" x14ac:dyDescent="0.2">
      <c r="A7" s="854" t="s">
        <v>1360</v>
      </c>
      <c r="B7" s="856" t="s">
        <v>1443</v>
      </c>
      <c r="C7" s="852" t="s">
        <v>1344</v>
      </c>
      <c r="D7" s="852" t="s">
        <v>1344</v>
      </c>
      <c r="E7" s="853" t="s">
        <v>1344</v>
      </c>
      <c r="F7" s="851" t="s">
        <v>1444</v>
      </c>
      <c r="G7" s="852" t="s">
        <v>1344</v>
      </c>
      <c r="H7" s="852" t="s">
        <v>1344</v>
      </c>
      <c r="I7" s="853" t="s">
        <v>1344</v>
      </c>
    </row>
    <row r="8" spans="1:14" ht="25.5" x14ac:dyDescent="0.2">
      <c r="A8" s="855"/>
      <c r="B8" s="292" t="s">
        <v>1245</v>
      </c>
      <c r="C8" s="293" t="s">
        <v>1343</v>
      </c>
      <c r="D8" s="293" t="s">
        <v>1342</v>
      </c>
      <c r="E8" s="294" t="s">
        <v>1341</v>
      </c>
      <c r="F8" s="455" t="s">
        <v>1245</v>
      </c>
      <c r="G8" s="293" t="s">
        <v>1343</v>
      </c>
      <c r="H8" s="293" t="s">
        <v>1342</v>
      </c>
      <c r="I8" s="294" t="s">
        <v>1341</v>
      </c>
    </row>
    <row r="9" spans="1:14" ht="13.5" x14ac:dyDescent="0.2">
      <c r="A9" s="295" t="s">
        <v>1340</v>
      </c>
      <c r="B9" s="296">
        <f>SUM(B10:B15)</f>
        <v>9020084</v>
      </c>
      <c r="C9" s="323">
        <f>B9</f>
        <v>9020084</v>
      </c>
      <c r="D9" s="324"/>
      <c r="E9" s="325"/>
      <c r="F9" s="456">
        <f>SUM(F10:F15)</f>
        <v>9020084</v>
      </c>
      <c r="G9" s="323">
        <f>F9</f>
        <v>9020084</v>
      </c>
      <c r="H9" s="324"/>
      <c r="I9" s="325"/>
    </row>
    <row r="10" spans="1:14" x14ac:dyDescent="0.2">
      <c r="A10" s="212" t="s">
        <v>1359</v>
      </c>
      <c r="B10" s="297">
        <f>'bevétel részletes'!H228</f>
        <v>9020084</v>
      </c>
      <c r="C10" s="199">
        <f>B10</f>
        <v>9020084</v>
      </c>
      <c r="D10" s="299">
        <v>0</v>
      </c>
      <c r="E10" s="302">
        <v>0</v>
      </c>
      <c r="F10" s="458">
        <f>'bevétel részletes'!I228</f>
        <v>9020084</v>
      </c>
      <c r="G10" s="199">
        <f>F10</f>
        <v>9020084</v>
      </c>
      <c r="H10" s="299">
        <v>0</v>
      </c>
      <c r="I10" s="302">
        <v>0</v>
      </c>
    </row>
    <row r="11" spans="1:14" x14ac:dyDescent="0.2">
      <c r="A11" s="212" t="s">
        <v>1358</v>
      </c>
      <c r="B11" s="297">
        <v>0</v>
      </c>
      <c r="C11" s="299">
        <v>0</v>
      </c>
      <c r="D11" s="299">
        <v>0</v>
      </c>
      <c r="E11" s="302">
        <v>0</v>
      </c>
      <c r="F11" s="458">
        <v>0</v>
      </c>
      <c r="G11" s="299">
        <v>0</v>
      </c>
      <c r="H11" s="299">
        <v>0</v>
      </c>
      <c r="I11" s="302">
        <v>0</v>
      </c>
    </row>
    <row r="12" spans="1:14" x14ac:dyDescent="0.2">
      <c r="A12" s="212" t="s">
        <v>1357</v>
      </c>
      <c r="B12" s="297">
        <v>0</v>
      </c>
      <c r="C12" s="299">
        <v>0</v>
      </c>
      <c r="D12" s="299">
        <v>0</v>
      </c>
      <c r="E12" s="302">
        <v>0</v>
      </c>
      <c r="F12" s="458">
        <v>0</v>
      </c>
      <c r="G12" s="299">
        <v>0</v>
      </c>
      <c r="H12" s="299">
        <v>0</v>
      </c>
      <c r="I12" s="302">
        <v>0</v>
      </c>
    </row>
    <row r="13" spans="1:14" x14ac:dyDescent="0.2">
      <c r="A13" s="214" t="s">
        <v>1356</v>
      </c>
      <c r="B13" s="199"/>
      <c r="C13" s="299">
        <v>0</v>
      </c>
      <c r="D13" s="299">
        <v>0</v>
      </c>
      <c r="E13" s="302">
        <v>0</v>
      </c>
      <c r="F13" s="467"/>
      <c r="G13" s="299">
        <v>0</v>
      </c>
      <c r="H13" s="299">
        <v>0</v>
      </c>
      <c r="I13" s="302">
        <v>0</v>
      </c>
    </row>
    <row r="14" spans="1:14" ht="13.5" x14ac:dyDescent="0.25">
      <c r="A14" s="214" t="s">
        <v>1321</v>
      </c>
      <c r="B14" s="301"/>
      <c r="C14" s="299">
        <v>0</v>
      </c>
      <c r="D14" s="299">
        <v>0</v>
      </c>
      <c r="E14" s="302">
        <v>0</v>
      </c>
      <c r="F14" s="460"/>
      <c r="G14" s="299">
        <v>0</v>
      </c>
      <c r="H14" s="299">
        <v>0</v>
      </c>
      <c r="I14" s="302">
        <v>0</v>
      </c>
    </row>
    <row r="15" spans="1:14" x14ac:dyDescent="0.2">
      <c r="A15" s="212" t="s">
        <v>1355</v>
      </c>
      <c r="B15" s="297">
        <v>0</v>
      </c>
      <c r="C15" s="299">
        <v>0</v>
      </c>
      <c r="D15" s="299">
        <v>0</v>
      </c>
      <c r="E15" s="302">
        <v>0</v>
      </c>
      <c r="F15" s="458">
        <v>0</v>
      </c>
      <c r="G15" s="299">
        <v>0</v>
      </c>
      <c r="H15" s="299">
        <v>0</v>
      </c>
      <c r="I15" s="302">
        <v>0</v>
      </c>
    </row>
    <row r="16" spans="1:14" ht="13.5" x14ac:dyDescent="0.25">
      <c r="A16" s="212"/>
      <c r="B16" s="301"/>
      <c r="C16" s="299"/>
      <c r="D16" s="299"/>
      <c r="E16" s="302"/>
      <c r="F16" s="460"/>
      <c r="G16" s="299"/>
      <c r="H16" s="299"/>
      <c r="I16" s="302"/>
    </row>
    <row r="17" spans="1:9" ht="13.5" thickBot="1" x14ac:dyDescent="0.25">
      <c r="A17" s="213"/>
      <c r="B17" s="303"/>
      <c r="C17" s="304"/>
      <c r="D17" s="304"/>
      <c r="E17" s="305"/>
      <c r="F17" s="461"/>
      <c r="G17" s="304"/>
      <c r="H17" s="304"/>
      <c r="I17" s="305"/>
    </row>
    <row r="18" spans="1:9" ht="14.25" thickTop="1" x14ac:dyDescent="0.2">
      <c r="A18" s="306" t="s">
        <v>1332</v>
      </c>
      <c r="B18" s="307">
        <f>SUM(B19:B21)</f>
        <v>0</v>
      </c>
      <c r="C18" s="326"/>
      <c r="D18" s="326"/>
      <c r="E18" s="327"/>
      <c r="F18" s="462">
        <f>SUM(F19:F21)</f>
        <v>0</v>
      </c>
      <c r="G18" s="326"/>
      <c r="H18" s="326"/>
      <c r="I18" s="327"/>
    </row>
    <row r="19" spans="1:9" ht="13.5" x14ac:dyDescent="0.25">
      <c r="A19" s="212" t="s">
        <v>1354</v>
      </c>
      <c r="B19" s="301">
        <v>0</v>
      </c>
      <c r="C19" s="299">
        <v>0</v>
      </c>
      <c r="D19" s="299">
        <v>0</v>
      </c>
      <c r="E19" s="302">
        <v>0</v>
      </c>
      <c r="F19" s="460">
        <v>0</v>
      </c>
      <c r="G19" s="299">
        <v>0</v>
      </c>
      <c r="H19" s="299">
        <v>0</v>
      </c>
      <c r="I19" s="302">
        <v>0</v>
      </c>
    </row>
    <row r="20" spans="1:9" ht="13.5" x14ac:dyDescent="0.25">
      <c r="A20" s="212" t="s">
        <v>1353</v>
      </c>
      <c r="B20" s="301">
        <v>0</v>
      </c>
      <c r="C20" s="299">
        <v>0</v>
      </c>
      <c r="D20" s="299">
        <v>0</v>
      </c>
      <c r="E20" s="302">
        <v>0</v>
      </c>
      <c r="F20" s="460">
        <v>0</v>
      </c>
      <c r="G20" s="299">
        <v>0</v>
      </c>
      <c r="H20" s="299">
        <v>0</v>
      </c>
      <c r="I20" s="302">
        <v>0</v>
      </c>
    </row>
    <row r="21" spans="1:9" x14ac:dyDescent="0.2">
      <c r="A21" s="212" t="s">
        <v>1352</v>
      </c>
      <c r="B21" s="199">
        <v>0</v>
      </c>
      <c r="C21" s="299">
        <v>0</v>
      </c>
      <c r="D21" s="299">
        <v>0</v>
      </c>
      <c r="E21" s="302">
        <v>0</v>
      </c>
      <c r="F21" s="467">
        <v>0</v>
      </c>
      <c r="G21" s="299">
        <v>0</v>
      </c>
      <c r="H21" s="299">
        <v>0</v>
      </c>
      <c r="I21" s="302">
        <v>0</v>
      </c>
    </row>
    <row r="22" spans="1:9" ht="13.5" x14ac:dyDescent="0.25">
      <c r="A22" s="212"/>
      <c r="B22" s="301"/>
      <c r="C22" s="299"/>
      <c r="D22" s="299"/>
      <c r="E22" s="302"/>
      <c r="F22" s="460"/>
      <c r="G22" s="299"/>
      <c r="H22" s="299"/>
      <c r="I22" s="302"/>
    </row>
    <row r="23" spans="1:9" ht="14.25" thickBot="1" x14ac:dyDescent="0.3">
      <c r="A23" s="482" t="s">
        <v>1351</v>
      </c>
      <c r="B23" s="483">
        <f>B9+B18</f>
        <v>9020084</v>
      </c>
      <c r="C23" s="483">
        <f>C9+C18</f>
        <v>9020084</v>
      </c>
      <c r="D23" s="490"/>
      <c r="E23" s="491"/>
      <c r="F23" s="484">
        <f>F9+F18</f>
        <v>9020084</v>
      </c>
      <c r="G23" s="483">
        <f>G9+G18</f>
        <v>9020084</v>
      </c>
      <c r="H23" s="490"/>
      <c r="I23" s="491"/>
    </row>
    <row r="24" spans="1:9" x14ac:dyDescent="0.2">
      <c r="A24" s="210" t="s">
        <v>1350</v>
      </c>
      <c r="B24" s="310">
        <f>SUM(B25:B28)</f>
        <v>283381099</v>
      </c>
      <c r="C24" s="310">
        <f>SUM(C25:C28)</f>
        <v>283381099</v>
      </c>
      <c r="D24" s="310">
        <f t="shared" ref="D24:E24" si="0">SUM(D25:D28)</f>
        <v>0</v>
      </c>
      <c r="E24" s="479">
        <f t="shared" si="0"/>
        <v>0</v>
      </c>
      <c r="F24" s="478">
        <f>SUM(F25:F28)</f>
        <v>292301785</v>
      </c>
      <c r="G24" s="310">
        <f>SUM(G25:G28)</f>
        <v>292301785</v>
      </c>
      <c r="H24" s="310">
        <f t="shared" ref="H24:I24" si="1">SUM(H25:H28)</f>
        <v>0</v>
      </c>
      <c r="I24" s="479">
        <f t="shared" si="1"/>
        <v>0</v>
      </c>
    </row>
    <row r="25" spans="1:9" x14ac:dyDescent="0.2">
      <c r="A25" s="209" t="s">
        <v>1349</v>
      </c>
      <c r="B25" s="311">
        <f>'bevétel részletes'!H310</f>
        <v>0</v>
      </c>
      <c r="C25" s="199">
        <f t="shared" ref="C25:C26" si="2">B25</f>
        <v>0</v>
      </c>
      <c r="D25" s="313">
        <v>0</v>
      </c>
      <c r="E25" s="320">
        <v>0</v>
      </c>
      <c r="F25" s="480">
        <f>'bevétel részletes'!I310</f>
        <v>7200034</v>
      </c>
      <c r="G25" s="199">
        <f t="shared" ref="G25:G26" si="3">F25</f>
        <v>7200034</v>
      </c>
      <c r="H25" s="313">
        <v>0</v>
      </c>
      <c r="I25" s="320">
        <v>0</v>
      </c>
    </row>
    <row r="26" spans="1:9" x14ac:dyDescent="0.2">
      <c r="A26" s="209" t="s">
        <v>1348</v>
      </c>
      <c r="B26" s="201">
        <v>0</v>
      </c>
      <c r="C26" s="199">
        <f t="shared" si="2"/>
        <v>0</v>
      </c>
      <c r="D26" s="313">
        <v>0</v>
      </c>
      <c r="E26" s="320">
        <v>0</v>
      </c>
      <c r="F26" s="473">
        <v>0</v>
      </c>
      <c r="G26" s="199">
        <f t="shared" si="3"/>
        <v>0</v>
      </c>
      <c r="H26" s="313">
        <v>0</v>
      </c>
      <c r="I26" s="320">
        <v>0</v>
      </c>
    </row>
    <row r="27" spans="1:9" x14ac:dyDescent="0.2">
      <c r="A27" s="209" t="s">
        <v>1347</v>
      </c>
      <c r="B27" s="199">
        <f>'bevétel részletes'!H314</f>
        <v>283381099</v>
      </c>
      <c r="C27" s="199">
        <f>B27</f>
        <v>283381099</v>
      </c>
      <c r="D27" s="313">
        <v>0</v>
      </c>
      <c r="E27" s="320">
        <v>0</v>
      </c>
      <c r="F27" s="467">
        <f>'bevétel részletes'!I314</f>
        <v>285101751</v>
      </c>
      <c r="G27" s="199">
        <f>F27</f>
        <v>285101751</v>
      </c>
      <c r="H27" s="313">
        <v>0</v>
      </c>
      <c r="I27" s="320">
        <v>0</v>
      </c>
    </row>
    <row r="28" spans="1:9" x14ac:dyDescent="0.2">
      <c r="A28" s="209" t="s">
        <v>1346</v>
      </c>
      <c r="B28" s="199">
        <v>0</v>
      </c>
      <c r="C28" s="299">
        <v>0</v>
      </c>
      <c r="D28" s="313">
        <v>0</v>
      </c>
      <c r="E28" s="320">
        <v>0</v>
      </c>
      <c r="F28" s="467">
        <v>0</v>
      </c>
      <c r="G28" s="299">
        <v>0</v>
      </c>
      <c r="H28" s="313">
        <v>0</v>
      </c>
      <c r="I28" s="320">
        <v>0</v>
      </c>
    </row>
    <row r="29" spans="1:9" ht="13.5" thickBot="1" x14ac:dyDescent="0.25">
      <c r="A29" s="208" t="s">
        <v>1322</v>
      </c>
      <c r="B29" s="314">
        <f>B23+B24</f>
        <v>292401183</v>
      </c>
      <c r="C29" s="314">
        <f>C23+C24</f>
        <v>292401183</v>
      </c>
      <c r="D29" s="314">
        <f t="shared" ref="D29:E29" si="4">D23+D24</f>
        <v>0</v>
      </c>
      <c r="E29" s="470">
        <f t="shared" si="4"/>
        <v>0</v>
      </c>
      <c r="F29" s="469">
        <f>F23+F24</f>
        <v>301321869</v>
      </c>
      <c r="G29" s="314">
        <f>G23+G24</f>
        <v>301321869</v>
      </c>
      <c r="H29" s="314">
        <f t="shared" ref="H29:I29" si="5">H23+H24</f>
        <v>0</v>
      </c>
      <c r="I29" s="470">
        <f t="shared" si="5"/>
        <v>0</v>
      </c>
    </row>
    <row r="30" spans="1:9" x14ac:dyDescent="0.2">
      <c r="A30" s="504"/>
      <c r="B30" s="501"/>
      <c r="C30" s="503"/>
      <c r="D30" s="503"/>
      <c r="E30" s="503"/>
      <c r="F30" s="501"/>
      <c r="G30" s="503"/>
      <c r="H30" s="503"/>
      <c r="I30" s="503"/>
    </row>
    <row r="31" spans="1:9" ht="14.25" thickBot="1" x14ac:dyDescent="0.3">
      <c r="A31" s="502"/>
      <c r="B31" s="315"/>
      <c r="F31" s="315"/>
      <c r="G31" s="290"/>
      <c r="H31" s="290"/>
      <c r="I31" s="290"/>
    </row>
    <row r="32" spans="1:9" x14ac:dyDescent="0.2">
      <c r="A32" s="857" t="s">
        <v>1345</v>
      </c>
      <c r="B32" s="856" t="str">
        <f>B7</f>
        <v>2018. évi eredeti előirányzat</v>
      </c>
      <c r="C32" s="852" t="s">
        <v>1344</v>
      </c>
      <c r="D32" s="852" t="s">
        <v>1344</v>
      </c>
      <c r="E32" s="853" t="s">
        <v>1344</v>
      </c>
      <c r="F32" s="851" t="str">
        <f>F7</f>
        <v>2018. évi módosított előirányzat</v>
      </c>
      <c r="G32" s="852" t="s">
        <v>1344</v>
      </c>
      <c r="H32" s="852" t="s">
        <v>1344</v>
      </c>
      <c r="I32" s="853" t="s">
        <v>1344</v>
      </c>
    </row>
    <row r="33" spans="1:9" ht="25.5" x14ac:dyDescent="0.2">
      <c r="A33" s="858"/>
      <c r="B33" s="317" t="str">
        <f>B8</f>
        <v>Összesen</v>
      </c>
      <c r="C33" s="293" t="s">
        <v>1343</v>
      </c>
      <c r="D33" s="293" t="s">
        <v>1342</v>
      </c>
      <c r="E33" s="294" t="s">
        <v>1341</v>
      </c>
      <c r="F33" s="471" t="str">
        <f>F8</f>
        <v>Összesen</v>
      </c>
      <c r="G33" s="293" t="s">
        <v>1343</v>
      </c>
      <c r="H33" s="293" t="s">
        <v>1342</v>
      </c>
      <c r="I33" s="294" t="s">
        <v>1341</v>
      </c>
    </row>
    <row r="34" spans="1:9" ht="13.5" x14ac:dyDescent="0.2">
      <c r="A34" s="318" t="s">
        <v>1340</v>
      </c>
      <c r="B34" s="296">
        <f>SUM(B35:B39)</f>
        <v>288901183</v>
      </c>
      <c r="C34" s="296">
        <f t="shared" ref="C34:E34" si="6">SUM(C35:C39)</f>
        <v>288901183</v>
      </c>
      <c r="D34" s="296">
        <f t="shared" si="6"/>
        <v>0</v>
      </c>
      <c r="E34" s="457">
        <f t="shared" si="6"/>
        <v>0</v>
      </c>
      <c r="F34" s="456">
        <f>SUM(F35:F39)</f>
        <v>297821869</v>
      </c>
      <c r="G34" s="296">
        <f t="shared" ref="G34:I34" si="7">SUM(G35:G39)</f>
        <v>297821869</v>
      </c>
      <c r="H34" s="296">
        <f t="shared" si="7"/>
        <v>0</v>
      </c>
      <c r="I34" s="457">
        <f t="shared" si="7"/>
        <v>0</v>
      </c>
    </row>
    <row r="35" spans="1:9" x14ac:dyDescent="0.2">
      <c r="A35" s="205" t="s">
        <v>1339</v>
      </c>
      <c r="B35" s="297">
        <f>'kiadás részletes'!H22</f>
        <v>194679947</v>
      </c>
      <c r="C35" s="199">
        <f>B35</f>
        <v>194679947</v>
      </c>
      <c r="D35" s="299">
        <v>0</v>
      </c>
      <c r="E35" s="302">
        <v>0</v>
      </c>
      <c r="F35" s="458">
        <f>'kiadás részletes'!I22</f>
        <v>202144956</v>
      </c>
      <c r="G35" s="199">
        <f>F35</f>
        <v>202144956</v>
      </c>
      <c r="H35" s="299">
        <v>0</v>
      </c>
      <c r="I35" s="302">
        <v>0</v>
      </c>
    </row>
    <row r="36" spans="1:9" x14ac:dyDescent="0.2">
      <c r="A36" s="205" t="s">
        <v>1338</v>
      </c>
      <c r="B36" s="297">
        <f>'kiadás részletes'!H24</f>
        <v>43629550</v>
      </c>
      <c r="C36" s="199">
        <f t="shared" ref="C36:C37" si="8">B36</f>
        <v>43629550</v>
      </c>
      <c r="D36" s="299">
        <v>0</v>
      </c>
      <c r="E36" s="302">
        <v>0</v>
      </c>
      <c r="F36" s="458">
        <f>'kiadás részletes'!I24</f>
        <v>45085227</v>
      </c>
      <c r="G36" s="199">
        <f t="shared" ref="G36:G37" si="9">F36</f>
        <v>45085227</v>
      </c>
      <c r="H36" s="299">
        <v>0</v>
      </c>
      <c r="I36" s="302">
        <v>0</v>
      </c>
    </row>
    <row r="37" spans="1:9" x14ac:dyDescent="0.2">
      <c r="A37" s="205" t="s">
        <v>1337</v>
      </c>
      <c r="B37" s="297">
        <f>'kiadás részletes'!H64</f>
        <v>50591686</v>
      </c>
      <c r="C37" s="199">
        <f t="shared" si="8"/>
        <v>50591686</v>
      </c>
      <c r="D37" s="299">
        <v>0</v>
      </c>
      <c r="E37" s="302">
        <v>0</v>
      </c>
      <c r="F37" s="458">
        <f>'kiadás részletes'!I64</f>
        <v>50591686</v>
      </c>
      <c r="G37" s="199">
        <f t="shared" si="9"/>
        <v>50591686</v>
      </c>
      <c r="H37" s="299">
        <v>0</v>
      </c>
      <c r="I37" s="302">
        <v>0</v>
      </c>
    </row>
    <row r="38" spans="1:9" x14ac:dyDescent="0.2">
      <c r="A38" s="205" t="s">
        <v>1336</v>
      </c>
      <c r="B38" s="297">
        <v>0</v>
      </c>
      <c r="C38" s="299">
        <v>0</v>
      </c>
      <c r="D38" s="299">
        <v>0</v>
      </c>
      <c r="E38" s="302">
        <v>0</v>
      </c>
      <c r="F38" s="458">
        <v>0</v>
      </c>
      <c r="G38" s="299">
        <v>0</v>
      </c>
      <c r="H38" s="299">
        <v>0</v>
      </c>
      <c r="I38" s="302">
        <v>0</v>
      </c>
    </row>
    <row r="39" spans="1:9" x14ac:dyDescent="0.2">
      <c r="A39" s="205" t="s">
        <v>1335</v>
      </c>
      <c r="B39" s="297">
        <v>0</v>
      </c>
      <c r="C39" s="299">
        <v>0</v>
      </c>
      <c r="D39" s="299">
        <v>0</v>
      </c>
      <c r="E39" s="302">
        <v>0</v>
      </c>
      <c r="F39" s="458">
        <v>0</v>
      </c>
      <c r="G39" s="299">
        <v>0</v>
      </c>
      <c r="H39" s="299">
        <v>0</v>
      </c>
      <c r="I39" s="302">
        <v>0</v>
      </c>
    </row>
    <row r="40" spans="1:9" x14ac:dyDescent="0.2">
      <c r="A40" s="207" t="s">
        <v>1334</v>
      </c>
      <c r="B40" s="199"/>
      <c r="C40" s="299">
        <v>0</v>
      </c>
      <c r="D40" s="299">
        <v>0</v>
      </c>
      <c r="E40" s="302">
        <v>0</v>
      </c>
      <c r="F40" s="467"/>
      <c r="G40" s="299">
        <v>0</v>
      </c>
      <c r="H40" s="299">
        <v>0</v>
      </c>
      <c r="I40" s="302">
        <v>0</v>
      </c>
    </row>
    <row r="41" spans="1:9" x14ac:dyDescent="0.2">
      <c r="A41" s="202" t="s">
        <v>1320</v>
      </c>
      <c r="B41" s="199">
        <v>0</v>
      </c>
      <c r="C41" s="299">
        <v>0</v>
      </c>
      <c r="D41" s="299">
        <v>0</v>
      </c>
      <c r="E41" s="302">
        <v>0</v>
      </c>
      <c r="F41" s="467">
        <v>0</v>
      </c>
      <c r="G41" s="299">
        <v>0</v>
      </c>
      <c r="H41" s="299">
        <v>0</v>
      </c>
      <c r="I41" s="302">
        <v>0</v>
      </c>
    </row>
    <row r="42" spans="1:9" x14ac:dyDescent="0.2">
      <c r="A42" s="202" t="s">
        <v>1372</v>
      </c>
      <c r="B42" s="199">
        <v>0</v>
      </c>
      <c r="C42" s="299">
        <v>0</v>
      </c>
      <c r="D42" s="299">
        <v>0</v>
      </c>
      <c r="E42" s="302">
        <v>0</v>
      </c>
      <c r="F42" s="467">
        <v>0</v>
      </c>
      <c r="G42" s="299">
        <v>0</v>
      </c>
      <c r="H42" s="299">
        <v>0</v>
      </c>
      <c r="I42" s="302">
        <v>0</v>
      </c>
    </row>
    <row r="43" spans="1:9" ht="13.5" thickBot="1" x14ac:dyDescent="0.25">
      <c r="A43" s="206"/>
      <c r="B43" s="303"/>
      <c r="C43" s="304"/>
      <c r="D43" s="304"/>
      <c r="E43" s="305"/>
      <c r="F43" s="461"/>
      <c r="G43" s="304"/>
      <c r="H43" s="304"/>
      <c r="I43" s="305"/>
    </row>
    <row r="44" spans="1:9" ht="14.25" thickTop="1" x14ac:dyDescent="0.2">
      <c r="A44" s="319" t="s">
        <v>1332</v>
      </c>
      <c r="B44" s="307">
        <f>SUM(B45:B48)</f>
        <v>3500000</v>
      </c>
      <c r="C44" s="307">
        <f t="shared" ref="C44:E44" si="10">SUM(C45:C48)</f>
        <v>3500000</v>
      </c>
      <c r="D44" s="307">
        <f t="shared" si="10"/>
        <v>0</v>
      </c>
      <c r="E44" s="463">
        <f t="shared" si="10"/>
        <v>0</v>
      </c>
      <c r="F44" s="462">
        <f>SUM(F45:F48)</f>
        <v>3500000</v>
      </c>
      <c r="G44" s="307">
        <f t="shared" ref="G44:I44" si="11">SUM(G45:G48)</f>
        <v>3500000</v>
      </c>
      <c r="H44" s="307">
        <f t="shared" si="11"/>
        <v>0</v>
      </c>
      <c r="I44" s="463">
        <f t="shared" si="11"/>
        <v>0</v>
      </c>
    </row>
    <row r="45" spans="1:9" x14ac:dyDescent="0.2">
      <c r="A45" s="205" t="s">
        <v>1331</v>
      </c>
      <c r="B45" s="297">
        <v>0</v>
      </c>
      <c r="C45" s="299">
        <v>0</v>
      </c>
      <c r="D45" s="299">
        <v>0</v>
      </c>
      <c r="E45" s="302">
        <v>0</v>
      </c>
      <c r="F45" s="458">
        <v>0</v>
      </c>
      <c r="G45" s="299">
        <v>0</v>
      </c>
      <c r="H45" s="299">
        <v>0</v>
      </c>
      <c r="I45" s="302">
        <v>0</v>
      </c>
    </row>
    <row r="46" spans="1:9" x14ac:dyDescent="0.2">
      <c r="A46" s="205" t="s">
        <v>1330</v>
      </c>
      <c r="B46" s="297">
        <f>'kiadás részletes'!H225</f>
        <v>3500000</v>
      </c>
      <c r="C46" s="199">
        <f>B46</f>
        <v>3500000</v>
      </c>
      <c r="D46" s="299">
        <v>0</v>
      </c>
      <c r="E46" s="302">
        <v>0</v>
      </c>
      <c r="F46" s="458">
        <f>'kiadás részletes'!I225</f>
        <v>3500000</v>
      </c>
      <c r="G46" s="199">
        <f>F46</f>
        <v>3500000</v>
      </c>
      <c r="H46" s="299">
        <v>0</v>
      </c>
      <c r="I46" s="302">
        <v>0</v>
      </c>
    </row>
    <row r="47" spans="1:9" x14ac:dyDescent="0.2">
      <c r="A47" s="205" t="s">
        <v>1329</v>
      </c>
      <c r="B47" s="297">
        <v>0</v>
      </c>
      <c r="C47" s="299">
        <v>0</v>
      </c>
      <c r="D47" s="299">
        <v>0</v>
      </c>
      <c r="E47" s="302">
        <v>0</v>
      </c>
      <c r="F47" s="458">
        <v>0</v>
      </c>
      <c r="G47" s="299">
        <v>0</v>
      </c>
      <c r="H47" s="299">
        <v>0</v>
      </c>
      <c r="I47" s="302">
        <v>0</v>
      </c>
    </row>
    <row r="48" spans="1:9" x14ac:dyDescent="0.2">
      <c r="A48" s="205" t="s">
        <v>1328</v>
      </c>
      <c r="B48" s="297">
        <v>0</v>
      </c>
      <c r="C48" s="299">
        <v>0</v>
      </c>
      <c r="D48" s="299">
        <v>0</v>
      </c>
      <c r="E48" s="302">
        <v>0</v>
      </c>
      <c r="F48" s="458">
        <v>0</v>
      </c>
      <c r="G48" s="299">
        <v>0</v>
      </c>
      <c r="H48" s="299">
        <v>0</v>
      </c>
      <c r="I48" s="302">
        <v>0</v>
      </c>
    </row>
    <row r="49" spans="1:9" x14ac:dyDescent="0.2">
      <c r="A49" s="200"/>
      <c r="B49" s="201"/>
      <c r="C49" s="313"/>
      <c r="D49" s="313"/>
      <c r="E49" s="320"/>
      <c r="F49" s="473"/>
      <c r="G49" s="313"/>
      <c r="H49" s="313"/>
      <c r="I49" s="320"/>
    </row>
    <row r="50" spans="1:9" ht="13.5" thickBot="1" x14ac:dyDescent="0.25">
      <c r="A50" s="486" t="s">
        <v>1327</v>
      </c>
      <c r="B50" s="487">
        <f t="shared" ref="B50:I50" si="12">B34+B44</f>
        <v>292401183</v>
      </c>
      <c r="C50" s="487">
        <f t="shared" si="12"/>
        <v>292401183</v>
      </c>
      <c r="D50" s="487">
        <f t="shared" si="12"/>
        <v>0</v>
      </c>
      <c r="E50" s="489">
        <f t="shared" si="12"/>
        <v>0</v>
      </c>
      <c r="F50" s="488">
        <f t="shared" si="12"/>
        <v>301321869</v>
      </c>
      <c r="G50" s="487">
        <f t="shared" si="12"/>
        <v>301321869</v>
      </c>
      <c r="H50" s="487">
        <f t="shared" si="12"/>
        <v>0</v>
      </c>
      <c r="I50" s="489">
        <f t="shared" si="12"/>
        <v>0</v>
      </c>
    </row>
    <row r="51" spans="1:9" ht="13.5" x14ac:dyDescent="0.25">
      <c r="A51" s="203" t="s">
        <v>1326</v>
      </c>
      <c r="B51" s="322">
        <f>SUM(B52:B54)</f>
        <v>0</v>
      </c>
      <c r="C51" s="322">
        <f t="shared" ref="C51:E51" si="13">SUM(C52:C54)</f>
        <v>0</v>
      </c>
      <c r="D51" s="322">
        <f t="shared" si="13"/>
        <v>0</v>
      </c>
      <c r="E51" s="476">
        <f t="shared" si="13"/>
        <v>0</v>
      </c>
      <c r="F51" s="481">
        <f>SUM(F52:F54)</f>
        <v>0</v>
      </c>
      <c r="G51" s="322">
        <f t="shared" ref="G51:I51" si="14">SUM(G52:G54)</f>
        <v>0</v>
      </c>
      <c r="H51" s="322">
        <f t="shared" si="14"/>
        <v>0</v>
      </c>
      <c r="I51" s="476">
        <f t="shared" si="14"/>
        <v>0</v>
      </c>
    </row>
    <row r="52" spans="1:9" x14ac:dyDescent="0.2">
      <c r="A52" s="202" t="s">
        <v>1325</v>
      </c>
      <c r="B52" s="201">
        <v>0</v>
      </c>
      <c r="C52" s="313">
        <v>0</v>
      </c>
      <c r="D52" s="313">
        <v>0</v>
      </c>
      <c r="E52" s="320">
        <v>0</v>
      </c>
      <c r="F52" s="473">
        <v>0</v>
      </c>
      <c r="G52" s="313">
        <v>0</v>
      </c>
      <c r="H52" s="313">
        <v>0</v>
      </c>
      <c r="I52" s="320">
        <v>0</v>
      </c>
    </row>
    <row r="53" spans="1:9" x14ac:dyDescent="0.2">
      <c r="A53" s="200" t="s">
        <v>1324</v>
      </c>
      <c r="B53" s="199">
        <v>0</v>
      </c>
      <c r="C53" s="313">
        <v>0</v>
      </c>
      <c r="D53" s="313">
        <v>0</v>
      </c>
      <c r="E53" s="320">
        <v>0</v>
      </c>
      <c r="F53" s="467">
        <v>0</v>
      </c>
      <c r="G53" s="313">
        <v>0</v>
      </c>
      <c r="H53" s="313">
        <v>0</v>
      </c>
      <c r="I53" s="320">
        <v>0</v>
      </c>
    </row>
    <row r="54" spans="1:9" x14ac:dyDescent="0.2">
      <c r="A54" s="200" t="s">
        <v>1323</v>
      </c>
      <c r="B54" s="199">
        <v>0</v>
      </c>
      <c r="C54" s="313">
        <v>0</v>
      </c>
      <c r="D54" s="313">
        <v>0</v>
      </c>
      <c r="E54" s="320">
        <v>0</v>
      </c>
      <c r="F54" s="467">
        <v>0</v>
      </c>
      <c r="G54" s="313">
        <v>0</v>
      </c>
      <c r="H54" s="313">
        <v>0</v>
      </c>
      <c r="I54" s="320">
        <v>0</v>
      </c>
    </row>
    <row r="55" spans="1:9" ht="13.5" thickBot="1" x14ac:dyDescent="0.25">
      <c r="A55" s="198" t="s">
        <v>1322</v>
      </c>
      <c r="B55" s="314">
        <f>B50+B51</f>
        <v>292401183</v>
      </c>
      <c r="C55" s="314">
        <f t="shared" ref="C55:E55" si="15">C50+C51</f>
        <v>292401183</v>
      </c>
      <c r="D55" s="314">
        <f t="shared" si="15"/>
        <v>0</v>
      </c>
      <c r="E55" s="470">
        <f t="shared" si="15"/>
        <v>0</v>
      </c>
      <c r="F55" s="469">
        <f>F50+F51</f>
        <v>301321869</v>
      </c>
      <c r="G55" s="314">
        <f t="shared" ref="G55:I55" si="16">G50+G51</f>
        <v>301321869</v>
      </c>
      <c r="H55" s="314">
        <f t="shared" si="16"/>
        <v>0</v>
      </c>
      <c r="I55" s="470">
        <f t="shared" si="16"/>
        <v>0</v>
      </c>
    </row>
    <row r="56" spans="1:9" x14ac:dyDescent="0.2">
      <c r="A56" s="291"/>
      <c r="F56" s="290"/>
      <c r="G56" s="290"/>
      <c r="H56" s="290"/>
      <c r="I56" s="290"/>
    </row>
    <row r="57" spans="1:9" x14ac:dyDescent="0.2">
      <c r="B57" s="315">
        <f>B29-B55</f>
        <v>0</v>
      </c>
      <c r="F57" s="315">
        <f>F29-F55</f>
        <v>0</v>
      </c>
      <c r="G57" s="290"/>
      <c r="H57" s="290"/>
      <c r="I57" s="290"/>
    </row>
    <row r="74" spans="2:2" x14ac:dyDescent="0.2">
      <c r="B74" s="315"/>
    </row>
    <row r="75" spans="2:2" x14ac:dyDescent="0.2">
      <c r="B75" s="315">
        <f>B52-B26</f>
        <v>0</v>
      </c>
    </row>
  </sheetData>
  <mergeCells count="10">
    <mergeCell ref="A1:N1"/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75"/>
  <sheetViews>
    <sheetView view="pageBreakPreview" zoomScaleSheetLayoutView="100" workbookViewId="0"/>
  </sheetViews>
  <sheetFormatPr defaultRowHeight="12.75" x14ac:dyDescent="0.2"/>
  <cols>
    <col min="1" max="1" width="60.42578125" style="290" customWidth="1"/>
    <col min="2" max="2" width="12.140625" style="290" customWidth="1"/>
    <col min="3" max="3" width="10.7109375" style="290" customWidth="1"/>
    <col min="4" max="4" width="10.140625" style="290" customWidth="1"/>
    <col min="5" max="5" width="10.28515625" style="290" customWidth="1"/>
    <col min="6" max="6" width="11.42578125" style="291" customWidth="1"/>
    <col min="7" max="7" width="11" style="291" customWidth="1"/>
    <col min="8" max="8" width="9.85546875" style="291" customWidth="1"/>
    <col min="9" max="9" width="10" style="291" customWidth="1"/>
    <col min="10" max="16384" width="9.140625" style="291"/>
  </cols>
  <sheetData>
    <row r="1" spans="1:9" x14ac:dyDescent="0.2">
      <c r="A1" s="343" t="s">
        <v>1583</v>
      </c>
    </row>
    <row r="2" spans="1:9" ht="13.5" x14ac:dyDescent="0.25">
      <c r="A2" s="731" t="s">
        <v>1543</v>
      </c>
    </row>
    <row r="3" spans="1:9" x14ac:dyDescent="0.2">
      <c r="A3" s="861" t="s">
        <v>1373</v>
      </c>
      <c r="B3" s="861"/>
      <c r="C3" s="861"/>
      <c r="D3" s="861"/>
      <c r="E3" s="861"/>
      <c r="F3" s="861"/>
      <c r="G3" s="861"/>
      <c r="H3" s="861"/>
      <c r="I3" s="861"/>
    </row>
    <row r="4" spans="1:9" x14ac:dyDescent="0.2">
      <c r="A4" s="861" t="s">
        <v>1520</v>
      </c>
      <c r="B4" s="861"/>
      <c r="C4" s="861"/>
      <c r="D4" s="861"/>
      <c r="E4" s="861"/>
      <c r="F4" s="861"/>
      <c r="G4" s="861"/>
      <c r="H4" s="861"/>
      <c r="I4" s="861"/>
    </row>
    <row r="5" spans="1:9" x14ac:dyDescent="0.2">
      <c r="A5" s="861" t="s">
        <v>1546</v>
      </c>
      <c r="B5" s="861"/>
      <c r="C5" s="861"/>
      <c r="D5" s="861"/>
      <c r="E5" s="861"/>
      <c r="F5" s="861"/>
      <c r="G5" s="861"/>
      <c r="H5" s="861"/>
      <c r="I5" s="861"/>
    </row>
    <row r="6" spans="1:9" ht="33" customHeight="1" thickBot="1" x14ac:dyDescent="0.25"/>
    <row r="7" spans="1:9" x14ac:dyDescent="0.2">
      <c r="A7" s="854" t="s">
        <v>1360</v>
      </c>
      <c r="B7" s="856" t="s">
        <v>1443</v>
      </c>
      <c r="C7" s="852" t="s">
        <v>1344</v>
      </c>
      <c r="D7" s="852" t="s">
        <v>1344</v>
      </c>
      <c r="E7" s="853" t="s">
        <v>1344</v>
      </c>
      <c r="F7" s="851" t="s">
        <v>1444</v>
      </c>
      <c r="G7" s="852" t="s">
        <v>1344</v>
      </c>
      <c r="H7" s="852" t="s">
        <v>1344</v>
      </c>
      <c r="I7" s="853" t="s">
        <v>1344</v>
      </c>
    </row>
    <row r="8" spans="1:9" ht="22.5" customHeight="1" x14ac:dyDescent="0.2">
      <c r="A8" s="855"/>
      <c r="B8" s="292" t="s">
        <v>1245</v>
      </c>
      <c r="C8" s="293" t="s">
        <v>1343</v>
      </c>
      <c r="D8" s="293" t="s">
        <v>1342</v>
      </c>
      <c r="E8" s="294" t="s">
        <v>1341</v>
      </c>
      <c r="F8" s="455" t="s">
        <v>1245</v>
      </c>
      <c r="G8" s="293" t="s">
        <v>1343</v>
      </c>
      <c r="H8" s="293" t="s">
        <v>1342</v>
      </c>
      <c r="I8" s="294" t="s">
        <v>1341</v>
      </c>
    </row>
    <row r="9" spans="1:9" ht="13.5" x14ac:dyDescent="0.2">
      <c r="A9" s="295" t="s">
        <v>1340</v>
      </c>
      <c r="B9" s="296">
        <f>SUM(B10:B15)</f>
        <v>1030000</v>
      </c>
      <c r="C9" s="296">
        <f t="shared" ref="C9:E9" si="0">SUM(C10:C15)</f>
        <v>1030000</v>
      </c>
      <c r="D9" s="296">
        <f t="shared" si="0"/>
        <v>0</v>
      </c>
      <c r="E9" s="457">
        <f t="shared" si="0"/>
        <v>0</v>
      </c>
      <c r="F9" s="456">
        <f>SUM(F10:F15)</f>
        <v>1030000</v>
      </c>
      <c r="G9" s="296">
        <f t="shared" ref="G9:I9" si="1">SUM(G10:G15)</f>
        <v>1030000</v>
      </c>
      <c r="H9" s="296">
        <f t="shared" si="1"/>
        <v>0</v>
      </c>
      <c r="I9" s="457">
        <f t="shared" si="1"/>
        <v>0</v>
      </c>
    </row>
    <row r="10" spans="1:9" x14ac:dyDescent="0.2">
      <c r="A10" s="212" t="s">
        <v>1359</v>
      </c>
      <c r="B10" s="297">
        <f>SUM(C10:E10)</f>
        <v>1030000</v>
      </c>
      <c r="C10" s="298">
        <f>'bevétel részletes'!J228</f>
        <v>1030000</v>
      </c>
      <c r="D10" s="299">
        <v>0</v>
      </c>
      <c r="E10" s="302">
        <v>0</v>
      </c>
      <c r="F10" s="458">
        <f>'bevétel részletes'!K228</f>
        <v>1030000</v>
      </c>
      <c r="G10" s="300">
        <f>F10</f>
        <v>1030000</v>
      </c>
      <c r="H10" s="299">
        <v>0</v>
      </c>
      <c r="I10" s="302">
        <v>0</v>
      </c>
    </row>
    <row r="11" spans="1:9" x14ac:dyDescent="0.2">
      <c r="A11" s="212" t="s">
        <v>1358</v>
      </c>
      <c r="B11" s="297">
        <f t="shared" ref="B11:B15" si="2">SUM(C11:E11)</f>
        <v>0</v>
      </c>
      <c r="C11" s="299">
        <v>0</v>
      </c>
      <c r="D11" s="299">
        <v>0</v>
      </c>
      <c r="E11" s="302">
        <v>0</v>
      </c>
      <c r="F11" s="458">
        <f t="shared" ref="F11:F15" si="3">SUM(G11:I11)</f>
        <v>0</v>
      </c>
      <c r="G11" s="299">
        <v>0</v>
      </c>
      <c r="H11" s="299">
        <v>0</v>
      </c>
      <c r="I11" s="302">
        <v>0</v>
      </c>
    </row>
    <row r="12" spans="1:9" x14ac:dyDescent="0.2">
      <c r="A12" s="212" t="s">
        <v>1357</v>
      </c>
      <c r="B12" s="297">
        <f t="shared" si="2"/>
        <v>0</v>
      </c>
      <c r="C12" s="299">
        <v>0</v>
      </c>
      <c r="D12" s="299">
        <v>0</v>
      </c>
      <c r="E12" s="302">
        <v>0</v>
      </c>
      <c r="F12" s="458">
        <f t="shared" si="3"/>
        <v>0</v>
      </c>
      <c r="G12" s="298">
        <f>SUM(G13:G14)</f>
        <v>0</v>
      </c>
      <c r="H12" s="299">
        <v>0</v>
      </c>
      <c r="I12" s="302">
        <v>0</v>
      </c>
    </row>
    <row r="13" spans="1:9" x14ac:dyDescent="0.2">
      <c r="A13" s="214" t="s">
        <v>1356</v>
      </c>
      <c r="B13" s="297">
        <f t="shared" si="2"/>
        <v>0</v>
      </c>
      <c r="C13" s="299">
        <v>0</v>
      </c>
      <c r="D13" s="299">
        <v>0</v>
      </c>
      <c r="E13" s="302">
        <v>0</v>
      </c>
      <c r="F13" s="458">
        <f t="shared" si="3"/>
        <v>0</v>
      </c>
      <c r="G13" s="298">
        <f>'bevétel részletes'!K35</f>
        <v>0</v>
      </c>
      <c r="H13" s="299">
        <v>0</v>
      </c>
      <c r="I13" s="302">
        <v>0</v>
      </c>
    </row>
    <row r="14" spans="1:9" x14ac:dyDescent="0.2">
      <c r="A14" s="214" t="s">
        <v>1321</v>
      </c>
      <c r="B14" s="297">
        <f t="shared" si="2"/>
        <v>0</v>
      </c>
      <c r="C14" s="299">
        <v>0</v>
      </c>
      <c r="D14" s="299">
        <v>0</v>
      </c>
      <c r="E14" s="302">
        <v>0</v>
      </c>
      <c r="F14" s="458">
        <f t="shared" si="3"/>
        <v>0</v>
      </c>
      <c r="G14" s="299">
        <v>0</v>
      </c>
      <c r="H14" s="299">
        <v>0</v>
      </c>
      <c r="I14" s="302">
        <v>0</v>
      </c>
    </row>
    <row r="15" spans="1:9" x14ac:dyDescent="0.2">
      <c r="A15" s="212" t="s">
        <v>1355</v>
      </c>
      <c r="B15" s="297">
        <f t="shared" si="2"/>
        <v>0</v>
      </c>
      <c r="C15" s="299">
        <v>0</v>
      </c>
      <c r="D15" s="299">
        <v>0</v>
      </c>
      <c r="E15" s="302">
        <v>0</v>
      </c>
      <c r="F15" s="458">
        <f t="shared" si="3"/>
        <v>0</v>
      </c>
      <c r="G15" s="299">
        <v>0</v>
      </c>
      <c r="H15" s="299">
        <v>0</v>
      </c>
      <c r="I15" s="302">
        <v>0</v>
      </c>
    </row>
    <row r="16" spans="1:9" ht="13.5" x14ac:dyDescent="0.25">
      <c r="A16" s="212"/>
      <c r="B16" s="301"/>
      <c r="C16" s="299"/>
      <c r="D16" s="299"/>
      <c r="E16" s="302"/>
      <c r="F16" s="460"/>
      <c r="G16" s="299"/>
      <c r="H16" s="299"/>
      <c r="I16" s="302"/>
    </row>
    <row r="17" spans="1:11" ht="13.5" thickBot="1" x14ac:dyDescent="0.25">
      <c r="A17" s="213"/>
      <c r="B17" s="303"/>
      <c r="C17" s="304"/>
      <c r="D17" s="304"/>
      <c r="E17" s="305"/>
      <c r="F17" s="461"/>
      <c r="G17" s="304"/>
      <c r="H17" s="304"/>
      <c r="I17" s="305"/>
    </row>
    <row r="18" spans="1:11" ht="14.25" thickTop="1" x14ac:dyDescent="0.2">
      <c r="A18" s="306" t="s">
        <v>1332</v>
      </c>
      <c r="B18" s="307">
        <f>SUM(B19:B21)</f>
        <v>0</v>
      </c>
      <c r="C18" s="307">
        <f t="shared" ref="C18:E18" si="4">SUM(C19:C21)</f>
        <v>0</v>
      </c>
      <c r="D18" s="307">
        <f t="shared" si="4"/>
        <v>0</v>
      </c>
      <c r="E18" s="463">
        <f t="shared" si="4"/>
        <v>0</v>
      </c>
      <c r="F18" s="462">
        <f>SUM(F19:F21)</f>
        <v>0</v>
      </c>
      <c r="G18" s="307">
        <f t="shared" ref="G18:I18" si="5">SUM(G19:G21)</f>
        <v>0</v>
      </c>
      <c r="H18" s="307">
        <f t="shared" si="5"/>
        <v>0</v>
      </c>
      <c r="I18" s="463">
        <f t="shared" si="5"/>
        <v>0</v>
      </c>
    </row>
    <row r="19" spans="1:11" x14ac:dyDescent="0.2">
      <c r="A19" s="212" t="s">
        <v>1354</v>
      </c>
      <c r="B19" s="297">
        <f t="shared" ref="B19:B21" si="6">SUM(C19:E19)</f>
        <v>0</v>
      </c>
      <c r="C19" s="299">
        <v>0</v>
      </c>
      <c r="D19" s="299">
        <v>0</v>
      </c>
      <c r="E19" s="302">
        <v>0</v>
      </c>
      <c r="F19" s="458">
        <f t="shared" ref="F19:F21" si="7">SUM(G19:I19)</f>
        <v>0</v>
      </c>
      <c r="G19" s="299">
        <v>0</v>
      </c>
      <c r="H19" s="299">
        <v>0</v>
      </c>
      <c r="I19" s="302">
        <v>0</v>
      </c>
    </row>
    <row r="20" spans="1:11" x14ac:dyDescent="0.2">
      <c r="A20" s="212" t="s">
        <v>1353</v>
      </c>
      <c r="B20" s="297">
        <f t="shared" si="6"/>
        <v>0</v>
      </c>
      <c r="C20" s="299">
        <v>0</v>
      </c>
      <c r="D20" s="299">
        <v>0</v>
      </c>
      <c r="E20" s="302">
        <v>0</v>
      </c>
      <c r="F20" s="458">
        <f t="shared" si="7"/>
        <v>0</v>
      </c>
      <c r="G20" s="299">
        <v>0</v>
      </c>
      <c r="H20" s="299">
        <v>0</v>
      </c>
      <c r="I20" s="302">
        <v>0</v>
      </c>
    </row>
    <row r="21" spans="1:11" x14ac:dyDescent="0.2">
      <c r="A21" s="212" t="s">
        <v>1352</v>
      </c>
      <c r="B21" s="297">
        <f t="shared" si="6"/>
        <v>0</v>
      </c>
      <c r="C21" s="299">
        <v>0</v>
      </c>
      <c r="D21" s="299">
        <v>0</v>
      </c>
      <c r="E21" s="302">
        <v>0</v>
      </c>
      <c r="F21" s="458">
        <f t="shared" si="7"/>
        <v>0</v>
      </c>
      <c r="G21" s="299">
        <v>0</v>
      </c>
      <c r="H21" s="299">
        <v>0</v>
      </c>
      <c r="I21" s="302">
        <v>0</v>
      </c>
    </row>
    <row r="22" spans="1:11" ht="13.5" x14ac:dyDescent="0.25">
      <c r="A22" s="212"/>
      <c r="B22" s="301"/>
      <c r="C22" s="299"/>
      <c r="D22" s="299"/>
      <c r="E22" s="302"/>
      <c r="F22" s="460"/>
      <c r="G22" s="299"/>
      <c r="H22" s="299"/>
      <c r="I22" s="302"/>
    </row>
    <row r="23" spans="1:11" ht="14.25" thickBot="1" x14ac:dyDescent="0.3">
      <c r="A23" s="482" t="s">
        <v>1351</v>
      </c>
      <c r="B23" s="483">
        <f>B9+B18</f>
        <v>1030000</v>
      </c>
      <c r="C23" s="483">
        <f t="shared" ref="C23:E23" si="8">C9+C18</f>
        <v>1030000</v>
      </c>
      <c r="D23" s="483">
        <f t="shared" si="8"/>
        <v>0</v>
      </c>
      <c r="E23" s="485">
        <f t="shared" si="8"/>
        <v>0</v>
      </c>
      <c r="F23" s="484">
        <f>F9+F18</f>
        <v>1030000</v>
      </c>
      <c r="G23" s="483">
        <f t="shared" ref="G23:I23" si="9">G9+G18</f>
        <v>1030000</v>
      </c>
      <c r="H23" s="483">
        <f t="shared" si="9"/>
        <v>0</v>
      </c>
      <c r="I23" s="485">
        <f t="shared" si="9"/>
        <v>0</v>
      </c>
    </row>
    <row r="24" spans="1:11" x14ac:dyDescent="0.2">
      <c r="A24" s="210" t="s">
        <v>1350</v>
      </c>
      <c r="B24" s="309">
        <f>SUM(B25:B28)</f>
        <v>93401971</v>
      </c>
      <c r="C24" s="310">
        <f t="shared" ref="C24:E24" si="10">SUM(C25:C28)</f>
        <v>93401971</v>
      </c>
      <c r="D24" s="310">
        <f t="shared" si="10"/>
        <v>0</v>
      </c>
      <c r="E24" s="479">
        <f t="shared" si="10"/>
        <v>0</v>
      </c>
      <c r="F24" s="492">
        <f>SUM(F25:F28)</f>
        <v>94504451</v>
      </c>
      <c r="G24" s="310">
        <f>F24</f>
        <v>94504451</v>
      </c>
      <c r="H24" s="310">
        <f t="shared" ref="H24:I24" si="11">SUM(H25:H28)</f>
        <v>0</v>
      </c>
      <c r="I24" s="479">
        <f t="shared" si="11"/>
        <v>0</v>
      </c>
    </row>
    <row r="25" spans="1:11" x14ac:dyDescent="0.2">
      <c r="A25" s="209" t="s">
        <v>1349</v>
      </c>
      <c r="B25" s="311">
        <f t="shared" ref="B25:B27" si="12">SUM(C25:E25)</f>
        <v>0</v>
      </c>
      <c r="C25" s="312">
        <f>'bevétel részletes'!J310</f>
        <v>0</v>
      </c>
      <c r="D25" s="313">
        <v>0</v>
      </c>
      <c r="E25" s="320">
        <v>0</v>
      </c>
      <c r="F25" s="480">
        <f>'bevétel részletes'!K310</f>
        <v>1102480</v>
      </c>
      <c r="G25" s="312">
        <f>F25</f>
        <v>1102480</v>
      </c>
      <c r="H25" s="313">
        <v>0</v>
      </c>
      <c r="I25" s="320">
        <v>0</v>
      </c>
    </row>
    <row r="26" spans="1:11" x14ac:dyDescent="0.2">
      <c r="A26" s="209" t="s">
        <v>1348</v>
      </c>
      <c r="B26" s="311">
        <f t="shared" si="12"/>
        <v>0</v>
      </c>
      <c r="C26" s="313">
        <v>0</v>
      </c>
      <c r="D26" s="313">
        <v>0</v>
      </c>
      <c r="E26" s="320">
        <v>0</v>
      </c>
      <c r="F26" s="480">
        <f t="shared" ref="F26" si="13">SUM(G26:I26)</f>
        <v>0</v>
      </c>
      <c r="G26" s="313">
        <v>0</v>
      </c>
      <c r="H26" s="313">
        <v>0</v>
      </c>
      <c r="I26" s="320">
        <v>0</v>
      </c>
    </row>
    <row r="27" spans="1:11" x14ac:dyDescent="0.2">
      <c r="A27" s="209" t="s">
        <v>1347</v>
      </c>
      <c r="B27" s="311">
        <f t="shared" si="12"/>
        <v>93401971</v>
      </c>
      <c r="C27" s="199">
        <f>'bevétel részletes'!J314</f>
        <v>93401971</v>
      </c>
      <c r="D27" s="313">
        <v>0</v>
      </c>
      <c r="E27" s="320">
        <v>0</v>
      </c>
      <c r="F27" s="480">
        <f>'bevétel részletes'!K314</f>
        <v>93401971</v>
      </c>
      <c r="G27" s="199">
        <f>F27</f>
        <v>93401971</v>
      </c>
      <c r="H27" s="313">
        <v>0</v>
      </c>
      <c r="I27" s="320">
        <v>0</v>
      </c>
    </row>
    <row r="28" spans="1:11" x14ac:dyDescent="0.2">
      <c r="A28" s="209" t="s">
        <v>1346</v>
      </c>
      <c r="B28" s="311">
        <f>SUM(C28:E28)</f>
        <v>0</v>
      </c>
      <c r="C28" s="299">
        <v>0</v>
      </c>
      <c r="D28" s="313">
        <v>0</v>
      </c>
      <c r="E28" s="320">
        <v>0</v>
      </c>
      <c r="F28" s="480">
        <f>SUM(G28:I28)</f>
        <v>0</v>
      </c>
      <c r="G28" s="299">
        <v>0</v>
      </c>
      <c r="H28" s="313">
        <v>0</v>
      </c>
      <c r="I28" s="320">
        <v>0</v>
      </c>
    </row>
    <row r="29" spans="1:11" ht="13.5" thickBot="1" x14ac:dyDescent="0.25">
      <c r="A29" s="208" t="s">
        <v>1322</v>
      </c>
      <c r="B29" s="314">
        <f>B23+B24</f>
        <v>94431971</v>
      </c>
      <c r="C29" s="314">
        <f t="shared" ref="C29:E29" si="14">C23+C24</f>
        <v>94431971</v>
      </c>
      <c r="D29" s="314">
        <f t="shared" si="14"/>
        <v>0</v>
      </c>
      <c r="E29" s="470">
        <f t="shared" si="14"/>
        <v>0</v>
      </c>
      <c r="F29" s="469">
        <f>F23+F24</f>
        <v>95534451</v>
      </c>
      <c r="G29" s="314">
        <f t="shared" ref="G29:I29" si="15">G23+G24</f>
        <v>95534451</v>
      </c>
      <c r="H29" s="314">
        <f t="shared" si="15"/>
        <v>0</v>
      </c>
      <c r="I29" s="470">
        <f t="shared" si="15"/>
        <v>0</v>
      </c>
    </row>
    <row r="30" spans="1:11" x14ac:dyDescent="0.2">
      <c r="A30" s="500"/>
      <c r="B30" s="505"/>
      <c r="C30" s="503"/>
      <c r="D30" s="503"/>
      <c r="E30" s="503"/>
      <c r="F30" s="501"/>
      <c r="G30" s="503"/>
      <c r="H30" s="503"/>
      <c r="I30" s="503"/>
    </row>
    <row r="31" spans="1:11" ht="14.25" thickBot="1" x14ac:dyDescent="0.3">
      <c r="A31" s="502"/>
      <c r="B31" s="315"/>
      <c r="F31" s="315"/>
      <c r="G31" s="290"/>
      <c r="H31" s="290"/>
      <c r="I31" s="290"/>
    </row>
    <row r="32" spans="1:11" x14ac:dyDescent="0.2">
      <c r="A32" s="857" t="s">
        <v>1345</v>
      </c>
      <c r="B32" s="856" t="str">
        <f>B7</f>
        <v>2018. évi eredeti előirányzat</v>
      </c>
      <c r="C32" s="852" t="s">
        <v>1344</v>
      </c>
      <c r="D32" s="852" t="s">
        <v>1344</v>
      </c>
      <c r="E32" s="853" t="s">
        <v>1344</v>
      </c>
      <c r="F32" s="851" t="str">
        <f>F7</f>
        <v>2018. évi módosított előirányzat</v>
      </c>
      <c r="G32" s="852" t="s">
        <v>1344</v>
      </c>
      <c r="H32" s="852" t="s">
        <v>1344</v>
      </c>
      <c r="I32" s="853" t="s">
        <v>1344</v>
      </c>
      <c r="K32" s="494"/>
    </row>
    <row r="33" spans="1:9" ht="25.5" x14ac:dyDescent="0.2">
      <c r="A33" s="858"/>
      <c r="B33" s="317" t="str">
        <f>B8</f>
        <v>Összesen</v>
      </c>
      <c r="C33" s="293" t="s">
        <v>1343</v>
      </c>
      <c r="D33" s="293" t="s">
        <v>1342</v>
      </c>
      <c r="E33" s="294" t="s">
        <v>1341</v>
      </c>
      <c r="F33" s="471" t="str">
        <f>F8</f>
        <v>Összesen</v>
      </c>
      <c r="G33" s="293" t="s">
        <v>1343</v>
      </c>
      <c r="H33" s="293" t="s">
        <v>1342</v>
      </c>
      <c r="I33" s="294" t="s">
        <v>1341</v>
      </c>
    </row>
    <row r="34" spans="1:9" ht="13.5" x14ac:dyDescent="0.2">
      <c r="A34" s="318" t="s">
        <v>1340</v>
      </c>
      <c r="B34" s="296">
        <f>SUM(B35:B39)</f>
        <v>87931971</v>
      </c>
      <c r="C34" s="296">
        <f t="shared" ref="C34:E34" si="16">SUM(C35:C39)</f>
        <v>87931971</v>
      </c>
      <c r="D34" s="296">
        <f t="shared" si="16"/>
        <v>0</v>
      </c>
      <c r="E34" s="457">
        <f t="shared" si="16"/>
        <v>0</v>
      </c>
      <c r="F34" s="456">
        <f>SUM(F35:F39)</f>
        <v>89034451</v>
      </c>
      <c r="G34" s="296">
        <f t="shared" ref="G34:I34" si="17">SUM(G35:G39)</f>
        <v>89034451</v>
      </c>
      <c r="H34" s="296">
        <f t="shared" si="17"/>
        <v>0</v>
      </c>
      <c r="I34" s="457">
        <f t="shared" si="17"/>
        <v>0</v>
      </c>
    </row>
    <row r="35" spans="1:9" x14ac:dyDescent="0.2">
      <c r="A35" s="205" t="s">
        <v>1339</v>
      </c>
      <c r="B35" s="297">
        <f>'kiadás részletes'!J22</f>
        <v>25284830</v>
      </c>
      <c r="C35" s="199">
        <f t="shared" ref="C35:C37" si="18">B35</f>
        <v>25284830</v>
      </c>
      <c r="D35" s="299">
        <v>0</v>
      </c>
      <c r="E35" s="302">
        <v>0</v>
      </c>
      <c r="F35" s="458">
        <f>'kiadás részletes'!K22</f>
        <v>26189310</v>
      </c>
      <c r="G35" s="199">
        <f>F35</f>
        <v>26189310</v>
      </c>
      <c r="H35" s="299">
        <v>0</v>
      </c>
      <c r="I35" s="302">
        <v>0</v>
      </c>
    </row>
    <row r="36" spans="1:9" x14ac:dyDescent="0.2">
      <c r="A36" s="205" t="s">
        <v>1338</v>
      </c>
      <c r="B36" s="297">
        <f>'kiadás részletes'!J24</f>
        <v>5077741</v>
      </c>
      <c r="C36" s="199">
        <f t="shared" si="18"/>
        <v>5077741</v>
      </c>
      <c r="D36" s="299">
        <v>0</v>
      </c>
      <c r="E36" s="302">
        <v>0</v>
      </c>
      <c r="F36" s="458">
        <f>'kiadás részletes'!K24</f>
        <v>5275741</v>
      </c>
      <c r="G36" s="199">
        <f t="shared" ref="G36:G37" si="19">F36</f>
        <v>5275741</v>
      </c>
      <c r="H36" s="299">
        <v>0</v>
      </c>
      <c r="I36" s="302">
        <v>0</v>
      </c>
    </row>
    <row r="37" spans="1:9" x14ac:dyDescent="0.2">
      <c r="A37" s="205" t="s">
        <v>1337</v>
      </c>
      <c r="B37" s="297">
        <f>'kiadás részletes'!J64</f>
        <v>57569400</v>
      </c>
      <c r="C37" s="199">
        <f t="shared" si="18"/>
        <v>57569400</v>
      </c>
      <c r="D37" s="299">
        <v>0</v>
      </c>
      <c r="E37" s="302">
        <v>0</v>
      </c>
      <c r="F37" s="458">
        <f>'kiadás részletes'!K64</f>
        <v>57569400</v>
      </c>
      <c r="G37" s="199">
        <f t="shared" si="19"/>
        <v>57569400</v>
      </c>
      <c r="H37" s="299">
        <v>0</v>
      </c>
      <c r="I37" s="302">
        <v>0</v>
      </c>
    </row>
    <row r="38" spans="1:9" x14ac:dyDescent="0.2">
      <c r="A38" s="205" t="s">
        <v>1336</v>
      </c>
      <c r="B38" s="297">
        <v>0</v>
      </c>
      <c r="C38" s="299">
        <v>0</v>
      </c>
      <c r="D38" s="299">
        <v>0</v>
      </c>
      <c r="E38" s="302">
        <v>0</v>
      </c>
      <c r="F38" s="458">
        <v>0</v>
      </c>
      <c r="G38" s="299">
        <v>0</v>
      </c>
      <c r="H38" s="299">
        <v>0</v>
      </c>
      <c r="I38" s="302">
        <v>0</v>
      </c>
    </row>
    <row r="39" spans="1:9" x14ac:dyDescent="0.2">
      <c r="A39" s="205" t="s">
        <v>1335</v>
      </c>
      <c r="B39" s="297">
        <v>0</v>
      </c>
      <c r="C39" s="299">
        <v>0</v>
      </c>
      <c r="D39" s="299">
        <v>0</v>
      </c>
      <c r="E39" s="302">
        <v>0</v>
      </c>
      <c r="F39" s="458">
        <v>0</v>
      </c>
      <c r="G39" s="299">
        <v>0</v>
      </c>
      <c r="H39" s="299">
        <v>0</v>
      </c>
      <c r="I39" s="302">
        <v>0</v>
      </c>
    </row>
    <row r="40" spans="1:9" x14ac:dyDescent="0.2">
      <c r="A40" s="207" t="s">
        <v>1334</v>
      </c>
      <c r="B40" s="199"/>
      <c r="C40" s="299">
        <v>0</v>
      </c>
      <c r="D40" s="299">
        <v>0</v>
      </c>
      <c r="E40" s="302">
        <v>0</v>
      </c>
      <c r="F40" s="467"/>
      <c r="G40" s="299">
        <v>0</v>
      </c>
      <c r="H40" s="299">
        <v>0</v>
      </c>
      <c r="I40" s="302">
        <v>0</v>
      </c>
    </row>
    <row r="41" spans="1:9" x14ac:dyDescent="0.2">
      <c r="A41" s="202" t="s">
        <v>1320</v>
      </c>
      <c r="B41" s="199">
        <v>0</v>
      </c>
      <c r="C41" s="299">
        <v>0</v>
      </c>
      <c r="D41" s="299">
        <v>0</v>
      </c>
      <c r="E41" s="302">
        <v>0</v>
      </c>
      <c r="F41" s="467">
        <v>0</v>
      </c>
      <c r="G41" s="299">
        <v>0</v>
      </c>
      <c r="H41" s="299">
        <v>0</v>
      </c>
      <c r="I41" s="302">
        <v>0</v>
      </c>
    </row>
    <row r="42" spans="1:9" x14ac:dyDescent="0.2">
      <c r="A42" s="202" t="s">
        <v>1372</v>
      </c>
      <c r="B42" s="199">
        <v>0</v>
      </c>
      <c r="C42" s="299">
        <v>0</v>
      </c>
      <c r="D42" s="299">
        <v>0</v>
      </c>
      <c r="E42" s="302">
        <v>0</v>
      </c>
      <c r="F42" s="467">
        <v>0</v>
      </c>
      <c r="G42" s="299">
        <v>0</v>
      </c>
      <c r="H42" s="299">
        <v>0</v>
      </c>
      <c r="I42" s="302">
        <v>0</v>
      </c>
    </row>
    <row r="43" spans="1:9" ht="13.5" thickBot="1" x14ac:dyDescent="0.25">
      <c r="A43" s="206"/>
      <c r="B43" s="303"/>
      <c r="C43" s="304"/>
      <c r="D43" s="304"/>
      <c r="E43" s="305"/>
      <c r="F43" s="461"/>
      <c r="G43" s="304"/>
      <c r="H43" s="304"/>
      <c r="I43" s="305"/>
    </row>
    <row r="44" spans="1:9" ht="14.25" thickTop="1" x14ac:dyDescent="0.2">
      <c r="A44" s="319" t="s">
        <v>1332</v>
      </c>
      <c r="B44" s="307">
        <f>SUM(B45:B48)</f>
        <v>6500000</v>
      </c>
      <c r="C44" s="307">
        <f t="shared" ref="C44:E44" si="20">SUM(C45:C48)</f>
        <v>6500000</v>
      </c>
      <c r="D44" s="307">
        <f t="shared" si="20"/>
        <v>0</v>
      </c>
      <c r="E44" s="463">
        <f t="shared" si="20"/>
        <v>0</v>
      </c>
      <c r="F44" s="462">
        <f>SUM(F45:F48)</f>
        <v>6500000</v>
      </c>
      <c r="G44" s="307">
        <f t="shared" ref="G44:I44" si="21">SUM(G45:G48)</f>
        <v>6500000</v>
      </c>
      <c r="H44" s="307">
        <f t="shared" si="21"/>
        <v>0</v>
      </c>
      <c r="I44" s="463">
        <f t="shared" si="21"/>
        <v>0</v>
      </c>
    </row>
    <row r="45" spans="1:9" x14ac:dyDescent="0.2">
      <c r="A45" s="205" t="s">
        <v>1331</v>
      </c>
      <c r="B45" s="297">
        <v>0</v>
      </c>
      <c r="C45" s="299">
        <v>0</v>
      </c>
      <c r="D45" s="299">
        <v>0</v>
      </c>
      <c r="E45" s="302">
        <v>0</v>
      </c>
      <c r="F45" s="458">
        <v>0</v>
      </c>
      <c r="G45" s="299">
        <v>0</v>
      </c>
      <c r="H45" s="299">
        <v>0</v>
      </c>
      <c r="I45" s="302">
        <v>0</v>
      </c>
    </row>
    <row r="46" spans="1:9" x14ac:dyDescent="0.2">
      <c r="A46" s="205" t="s">
        <v>1330</v>
      </c>
      <c r="B46" s="297">
        <f>'kiadás részletes'!J225</f>
        <v>6500000</v>
      </c>
      <c r="C46" s="199">
        <f>B46</f>
        <v>6500000</v>
      </c>
      <c r="D46" s="299">
        <v>0</v>
      </c>
      <c r="E46" s="302">
        <v>0</v>
      </c>
      <c r="F46" s="458">
        <f>'kiadás részletes'!K225</f>
        <v>6500000</v>
      </c>
      <c r="G46" s="199">
        <f>F46</f>
        <v>6500000</v>
      </c>
      <c r="H46" s="299">
        <v>0</v>
      </c>
      <c r="I46" s="302">
        <v>0</v>
      </c>
    </row>
    <row r="47" spans="1:9" x14ac:dyDescent="0.2">
      <c r="A47" s="205" t="s">
        <v>1329</v>
      </c>
      <c r="B47" s="297">
        <v>0</v>
      </c>
      <c r="C47" s="299">
        <v>0</v>
      </c>
      <c r="D47" s="299">
        <v>0</v>
      </c>
      <c r="E47" s="302">
        <v>0</v>
      </c>
      <c r="F47" s="458">
        <v>0</v>
      </c>
      <c r="G47" s="299">
        <v>0</v>
      </c>
      <c r="H47" s="299">
        <v>0</v>
      </c>
      <c r="I47" s="302">
        <v>0</v>
      </c>
    </row>
    <row r="48" spans="1:9" x14ac:dyDescent="0.2">
      <c r="A48" s="205" t="s">
        <v>1328</v>
      </c>
      <c r="B48" s="297">
        <v>0</v>
      </c>
      <c r="C48" s="299">
        <v>0</v>
      </c>
      <c r="D48" s="299">
        <v>0</v>
      </c>
      <c r="E48" s="302">
        <v>0</v>
      </c>
      <c r="F48" s="458">
        <v>0</v>
      </c>
      <c r="G48" s="299">
        <v>0</v>
      </c>
      <c r="H48" s="299">
        <v>0</v>
      </c>
      <c r="I48" s="302">
        <v>0</v>
      </c>
    </row>
    <row r="49" spans="1:9" x14ac:dyDescent="0.2">
      <c r="A49" s="200"/>
      <c r="B49" s="201"/>
      <c r="C49" s="313"/>
      <c r="D49" s="313"/>
      <c r="E49" s="320"/>
      <c r="F49" s="473"/>
      <c r="G49" s="313"/>
      <c r="H49" s="313"/>
      <c r="I49" s="320"/>
    </row>
    <row r="50" spans="1:9" ht="13.5" thickBot="1" x14ac:dyDescent="0.25">
      <c r="A50" s="486" t="s">
        <v>1327</v>
      </c>
      <c r="B50" s="487">
        <f t="shared" ref="B50:I50" si="22">B34+B44</f>
        <v>94431971</v>
      </c>
      <c r="C50" s="487">
        <f t="shared" si="22"/>
        <v>94431971</v>
      </c>
      <c r="D50" s="487">
        <f t="shared" si="22"/>
        <v>0</v>
      </c>
      <c r="E50" s="489">
        <f t="shared" si="22"/>
        <v>0</v>
      </c>
      <c r="F50" s="488">
        <f t="shared" si="22"/>
        <v>95534451</v>
      </c>
      <c r="G50" s="487">
        <f t="shared" si="22"/>
        <v>95534451</v>
      </c>
      <c r="H50" s="487">
        <f t="shared" si="22"/>
        <v>0</v>
      </c>
      <c r="I50" s="489">
        <f t="shared" si="22"/>
        <v>0</v>
      </c>
    </row>
    <row r="51" spans="1:9" ht="13.5" x14ac:dyDescent="0.25">
      <c r="A51" s="203" t="s">
        <v>1326</v>
      </c>
      <c r="B51" s="322">
        <f>SUM(B52:B54)</f>
        <v>0</v>
      </c>
      <c r="C51" s="322">
        <f t="shared" ref="C51:E51" si="23">SUM(C52:C54)</f>
        <v>0</v>
      </c>
      <c r="D51" s="322">
        <f t="shared" si="23"/>
        <v>0</v>
      </c>
      <c r="E51" s="476">
        <f t="shared" si="23"/>
        <v>0</v>
      </c>
      <c r="F51" s="481">
        <f>SUM(F52:F54)</f>
        <v>0</v>
      </c>
      <c r="G51" s="322">
        <f t="shared" ref="G51:I51" si="24">SUM(G52:G54)</f>
        <v>0</v>
      </c>
      <c r="H51" s="322">
        <f t="shared" si="24"/>
        <v>0</v>
      </c>
      <c r="I51" s="476">
        <f t="shared" si="24"/>
        <v>0</v>
      </c>
    </row>
    <row r="52" spans="1:9" x14ac:dyDescent="0.2">
      <c r="A52" s="202" t="s">
        <v>1325</v>
      </c>
      <c r="B52" s="201">
        <v>0</v>
      </c>
      <c r="C52" s="313">
        <v>0</v>
      </c>
      <c r="D52" s="313">
        <v>0</v>
      </c>
      <c r="E52" s="320">
        <v>0</v>
      </c>
      <c r="F52" s="473">
        <v>0</v>
      </c>
      <c r="G52" s="313">
        <v>0</v>
      </c>
      <c r="H52" s="313">
        <v>0</v>
      </c>
      <c r="I52" s="320">
        <v>0</v>
      </c>
    </row>
    <row r="53" spans="1:9" x14ac:dyDescent="0.2">
      <c r="A53" s="200" t="s">
        <v>1324</v>
      </c>
      <c r="B53" s="199">
        <v>0</v>
      </c>
      <c r="C53" s="313">
        <v>0</v>
      </c>
      <c r="D53" s="313">
        <v>0</v>
      </c>
      <c r="E53" s="320">
        <v>0</v>
      </c>
      <c r="F53" s="467">
        <v>0</v>
      </c>
      <c r="G53" s="313">
        <v>0</v>
      </c>
      <c r="H53" s="313">
        <v>0</v>
      </c>
      <c r="I53" s="320">
        <v>0</v>
      </c>
    </row>
    <row r="54" spans="1:9" x14ac:dyDescent="0.2">
      <c r="A54" s="200" t="s">
        <v>1323</v>
      </c>
      <c r="B54" s="199">
        <v>0</v>
      </c>
      <c r="C54" s="313">
        <v>0</v>
      </c>
      <c r="D54" s="313">
        <v>0</v>
      </c>
      <c r="E54" s="320">
        <v>0</v>
      </c>
      <c r="F54" s="467">
        <v>0</v>
      </c>
      <c r="G54" s="313">
        <v>0</v>
      </c>
      <c r="H54" s="313">
        <v>0</v>
      </c>
      <c r="I54" s="320">
        <v>0</v>
      </c>
    </row>
    <row r="55" spans="1:9" ht="13.5" thickBot="1" x14ac:dyDescent="0.25">
      <c r="A55" s="198" t="s">
        <v>1322</v>
      </c>
      <c r="B55" s="314">
        <f>B50+B51</f>
        <v>94431971</v>
      </c>
      <c r="C55" s="314">
        <f t="shared" ref="C55:E55" si="25">C50+C51</f>
        <v>94431971</v>
      </c>
      <c r="D55" s="314">
        <f t="shared" si="25"/>
        <v>0</v>
      </c>
      <c r="E55" s="470">
        <f t="shared" si="25"/>
        <v>0</v>
      </c>
      <c r="F55" s="469">
        <f>F50+F51</f>
        <v>95534451</v>
      </c>
      <c r="G55" s="314">
        <f t="shared" ref="G55:I55" si="26">G50+G51</f>
        <v>95534451</v>
      </c>
      <c r="H55" s="314">
        <f t="shared" si="26"/>
        <v>0</v>
      </c>
      <c r="I55" s="470">
        <f t="shared" si="26"/>
        <v>0</v>
      </c>
    </row>
    <row r="56" spans="1:9" x14ac:dyDescent="0.2">
      <c r="A56" s="291"/>
      <c r="F56" s="290"/>
      <c r="G56" s="290"/>
      <c r="H56" s="290"/>
      <c r="I56" s="290"/>
    </row>
    <row r="57" spans="1:9" x14ac:dyDescent="0.2">
      <c r="B57" s="315">
        <f>B29-B55</f>
        <v>0</v>
      </c>
      <c r="F57" s="315">
        <f>F29-F55</f>
        <v>0</v>
      </c>
      <c r="G57" s="290"/>
      <c r="H57" s="290"/>
      <c r="I57" s="290"/>
    </row>
    <row r="74" spans="2:2" x14ac:dyDescent="0.2">
      <c r="B74" s="315"/>
    </row>
    <row r="75" spans="2:2" x14ac:dyDescent="0.2">
      <c r="B75" s="315">
        <f>B52-B26</f>
        <v>0</v>
      </c>
    </row>
  </sheetData>
  <mergeCells count="9"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N42"/>
  <sheetViews>
    <sheetView view="pageBreakPreview" workbookViewId="0">
      <selection sqref="A1:N1"/>
    </sheetView>
  </sheetViews>
  <sheetFormatPr defaultRowHeight="12.75" x14ac:dyDescent="0.2"/>
  <cols>
    <col min="1" max="1" width="23.140625" style="112" customWidth="1"/>
    <col min="2" max="2" width="44.140625" style="112" customWidth="1"/>
    <col min="3" max="3" width="13.7109375" style="112" customWidth="1"/>
    <col min="4" max="4" width="12.5703125" style="159" customWidth="1"/>
    <col min="5" max="256" width="9.140625" style="110"/>
    <col min="257" max="257" width="23.140625" style="110" customWidth="1"/>
    <col min="258" max="258" width="44.140625" style="110" customWidth="1"/>
    <col min="259" max="259" width="13.7109375" style="110" customWidth="1"/>
    <col min="260" max="260" width="12.5703125" style="110" customWidth="1"/>
    <col min="261" max="512" width="9.140625" style="110"/>
    <col min="513" max="513" width="23.140625" style="110" customWidth="1"/>
    <col min="514" max="514" width="44.140625" style="110" customWidth="1"/>
    <col min="515" max="515" width="13.7109375" style="110" customWidth="1"/>
    <col min="516" max="516" width="12.5703125" style="110" customWidth="1"/>
    <col min="517" max="768" width="9.140625" style="110"/>
    <col min="769" max="769" width="23.140625" style="110" customWidth="1"/>
    <col min="770" max="770" width="44.140625" style="110" customWidth="1"/>
    <col min="771" max="771" width="13.7109375" style="110" customWidth="1"/>
    <col min="772" max="772" width="12.5703125" style="110" customWidth="1"/>
    <col min="773" max="1024" width="9.140625" style="110"/>
    <col min="1025" max="1025" width="23.140625" style="110" customWidth="1"/>
    <col min="1026" max="1026" width="44.140625" style="110" customWidth="1"/>
    <col min="1027" max="1027" width="13.7109375" style="110" customWidth="1"/>
    <col min="1028" max="1028" width="12.5703125" style="110" customWidth="1"/>
    <col min="1029" max="1280" width="9.140625" style="110"/>
    <col min="1281" max="1281" width="23.140625" style="110" customWidth="1"/>
    <col min="1282" max="1282" width="44.140625" style="110" customWidth="1"/>
    <col min="1283" max="1283" width="13.7109375" style="110" customWidth="1"/>
    <col min="1284" max="1284" width="12.5703125" style="110" customWidth="1"/>
    <col min="1285" max="1536" width="9.140625" style="110"/>
    <col min="1537" max="1537" width="23.140625" style="110" customWidth="1"/>
    <col min="1538" max="1538" width="44.140625" style="110" customWidth="1"/>
    <col min="1539" max="1539" width="13.7109375" style="110" customWidth="1"/>
    <col min="1540" max="1540" width="12.5703125" style="110" customWidth="1"/>
    <col min="1541" max="1792" width="9.140625" style="110"/>
    <col min="1793" max="1793" width="23.140625" style="110" customWidth="1"/>
    <col min="1794" max="1794" width="44.140625" style="110" customWidth="1"/>
    <col min="1795" max="1795" width="13.7109375" style="110" customWidth="1"/>
    <col min="1796" max="1796" width="12.5703125" style="110" customWidth="1"/>
    <col min="1797" max="2048" width="9.140625" style="110"/>
    <col min="2049" max="2049" width="23.140625" style="110" customWidth="1"/>
    <col min="2050" max="2050" width="44.140625" style="110" customWidth="1"/>
    <col min="2051" max="2051" width="13.7109375" style="110" customWidth="1"/>
    <col min="2052" max="2052" width="12.5703125" style="110" customWidth="1"/>
    <col min="2053" max="2304" width="9.140625" style="110"/>
    <col min="2305" max="2305" width="23.140625" style="110" customWidth="1"/>
    <col min="2306" max="2306" width="44.140625" style="110" customWidth="1"/>
    <col min="2307" max="2307" width="13.7109375" style="110" customWidth="1"/>
    <col min="2308" max="2308" width="12.5703125" style="110" customWidth="1"/>
    <col min="2309" max="2560" width="9.140625" style="110"/>
    <col min="2561" max="2561" width="23.140625" style="110" customWidth="1"/>
    <col min="2562" max="2562" width="44.140625" style="110" customWidth="1"/>
    <col min="2563" max="2563" width="13.7109375" style="110" customWidth="1"/>
    <col min="2564" max="2564" width="12.5703125" style="110" customWidth="1"/>
    <col min="2565" max="2816" width="9.140625" style="110"/>
    <col min="2817" max="2817" width="23.140625" style="110" customWidth="1"/>
    <col min="2818" max="2818" width="44.140625" style="110" customWidth="1"/>
    <col min="2819" max="2819" width="13.7109375" style="110" customWidth="1"/>
    <col min="2820" max="2820" width="12.5703125" style="110" customWidth="1"/>
    <col min="2821" max="3072" width="9.140625" style="110"/>
    <col min="3073" max="3073" width="23.140625" style="110" customWidth="1"/>
    <col min="3074" max="3074" width="44.140625" style="110" customWidth="1"/>
    <col min="3075" max="3075" width="13.7109375" style="110" customWidth="1"/>
    <col min="3076" max="3076" width="12.5703125" style="110" customWidth="1"/>
    <col min="3077" max="3328" width="9.140625" style="110"/>
    <col min="3329" max="3329" width="23.140625" style="110" customWidth="1"/>
    <col min="3330" max="3330" width="44.140625" style="110" customWidth="1"/>
    <col min="3331" max="3331" width="13.7109375" style="110" customWidth="1"/>
    <col min="3332" max="3332" width="12.5703125" style="110" customWidth="1"/>
    <col min="3333" max="3584" width="9.140625" style="110"/>
    <col min="3585" max="3585" width="23.140625" style="110" customWidth="1"/>
    <col min="3586" max="3586" width="44.140625" style="110" customWidth="1"/>
    <col min="3587" max="3587" width="13.7109375" style="110" customWidth="1"/>
    <col min="3588" max="3588" width="12.5703125" style="110" customWidth="1"/>
    <col min="3589" max="3840" width="9.140625" style="110"/>
    <col min="3841" max="3841" width="23.140625" style="110" customWidth="1"/>
    <col min="3842" max="3842" width="44.140625" style="110" customWidth="1"/>
    <col min="3843" max="3843" width="13.7109375" style="110" customWidth="1"/>
    <col min="3844" max="3844" width="12.5703125" style="110" customWidth="1"/>
    <col min="3845" max="4096" width="9.140625" style="110"/>
    <col min="4097" max="4097" width="23.140625" style="110" customWidth="1"/>
    <col min="4098" max="4098" width="44.140625" style="110" customWidth="1"/>
    <col min="4099" max="4099" width="13.7109375" style="110" customWidth="1"/>
    <col min="4100" max="4100" width="12.5703125" style="110" customWidth="1"/>
    <col min="4101" max="4352" width="9.140625" style="110"/>
    <col min="4353" max="4353" width="23.140625" style="110" customWidth="1"/>
    <col min="4354" max="4354" width="44.140625" style="110" customWidth="1"/>
    <col min="4355" max="4355" width="13.7109375" style="110" customWidth="1"/>
    <col min="4356" max="4356" width="12.5703125" style="110" customWidth="1"/>
    <col min="4357" max="4608" width="9.140625" style="110"/>
    <col min="4609" max="4609" width="23.140625" style="110" customWidth="1"/>
    <col min="4610" max="4610" width="44.140625" style="110" customWidth="1"/>
    <col min="4611" max="4611" width="13.7109375" style="110" customWidth="1"/>
    <col min="4612" max="4612" width="12.5703125" style="110" customWidth="1"/>
    <col min="4613" max="4864" width="9.140625" style="110"/>
    <col min="4865" max="4865" width="23.140625" style="110" customWidth="1"/>
    <col min="4866" max="4866" width="44.140625" style="110" customWidth="1"/>
    <col min="4867" max="4867" width="13.7109375" style="110" customWidth="1"/>
    <col min="4868" max="4868" width="12.5703125" style="110" customWidth="1"/>
    <col min="4869" max="5120" width="9.140625" style="110"/>
    <col min="5121" max="5121" width="23.140625" style="110" customWidth="1"/>
    <col min="5122" max="5122" width="44.140625" style="110" customWidth="1"/>
    <col min="5123" max="5123" width="13.7109375" style="110" customWidth="1"/>
    <col min="5124" max="5124" width="12.5703125" style="110" customWidth="1"/>
    <col min="5125" max="5376" width="9.140625" style="110"/>
    <col min="5377" max="5377" width="23.140625" style="110" customWidth="1"/>
    <col min="5378" max="5378" width="44.140625" style="110" customWidth="1"/>
    <col min="5379" max="5379" width="13.7109375" style="110" customWidth="1"/>
    <col min="5380" max="5380" width="12.5703125" style="110" customWidth="1"/>
    <col min="5381" max="5632" width="9.140625" style="110"/>
    <col min="5633" max="5633" width="23.140625" style="110" customWidth="1"/>
    <col min="5634" max="5634" width="44.140625" style="110" customWidth="1"/>
    <col min="5635" max="5635" width="13.7109375" style="110" customWidth="1"/>
    <col min="5636" max="5636" width="12.5703125" style="110" customWidth="1"/>
    <col min="5637" max="5888" width="9.140625" style="110"/>
    <col min="5889" max="5889" width="23.140625" style="110" customWidth="1"/>
    <col min="5890" max="5890" width="44.140625" style="110" customWidth="1"/>
    <col min="5891" max="5891" width="13.7109375" style="110" customWidth="1"/>
    <col min="5892" max="5892" width="12.5703125" style="110" customWidth="1"/>
    <col min="5893" max="6144" width="9.140625" style="110"/>
    <col min="6145" max="6145" width="23.140625" style="110" customWidth="1"/>
    <col min="6146" max="6146" width="44.140625" style="110" customWidth="1"/>
    <col min="6147" max="6147" width="13.7109375" style="110" customWidth="1"/>
    <col min="6148" max="6148" width="12.5703125" style="110" customWidth="1"/>
    <col min="6149" max="6400" width="9.140625" style="110"/>
    <col min="6401" max="6401" width="23.140625" style="110" customWidth="1"/>
    <col min="6402" max="6402" width="44.140625" style="110" customWidth="1"/>
    <col min="6403" max="6403" width="13.7109375" style="110" customWidth="1"/>
    <col min="6404" max="6404" width="12.5703125" style="110" customWidth="1"/>
    <col min="6405" max="6656" width="9.140625" style="110"/>
    <col min="6657" max="6657" width="23.140625" style="110" customWidth="1"/>
    <col min="6658" max="6658" width="44.140625" style="110" customWidth="1"/>
    <col min="6659" max="6659" width="13.7109375" style="110" customWidth="1"/>
    <col min="6660" max="6660" width="12.5703125" style="110" customWidth="1"/>
    <col min="6661" max="6912" width="9.140625" style="110"/>
    <col min="6913" max="6913" width="23.140625" style="110" customWidth="1"/>
    <col min="6914" max="6914" width="44.140625" style="110" customWidth="1"/>
    <col min="6915" max="6915" width="13.7109375" style="110" customWidth="1"/>
    <col min="6916" max="6916" width="12.5703125" style="110" customWidth="1"/>
    <col min="6917" max="7168" width="9.140625" style="110"/>
    <col min="7169" max="7169" width="23.140625" style="110" customWidth="1"/>
    <col min="7170" max="7170" width="44.140625" style="110" customWidth="1"/>
    <col min="7171" max="7171" width="13.7109375" style="110" customWidth="1"/>
    <col min="7172" max="7172" width="12.5703125" style="110" customWidth="1"/>
    <col min="7173" max="7424" width="9.140625" style="110"/>
    <col min="7425" max="7425" width="23.140625" style="110" customWidth="1"/>
    <col min="7426" max="7426" width="44.140625" style="110" customWidth="1"/>
    <col min="7427" max="7427" width="13.7109375" style="110" customWidth="1"/>
    <col min="7428" max="7428" width="12.5703125" style="110" customWidth="1"/>
    <col min="7429" max="7680" width="9.140625" style="110"/>
    <col min="7681" max="7681" width="23.140625" style="110" customWidth="1"/>
    <col min="7682" max="7682" width="44.140625" style="110" customWidth="1"/>
    <col min="7683" max="7683" width="13.7109375" style="110" customWidth="1"/>
    <col min="7684" max="7684" width="12.5703125" style="110" customWidth="1"/>
    <col min="7685" max="7936" width="9.140625" style="110"/>
    <col min="7937" max="7937" width="23.140625" style="110" customWidth="1"/>
    <col min="7938" max="7938" width="44.140625" style="110" customWidth="1"/>
    <col min="7939" max="7939" width="13.7109375" style="110" customWidth="1"/>
    <col min="7940" max="7940" width="12.5703125" style="110" customWidth="1"/>
    <col min="7941" max="8192" width="9.140625" style="110"/>
    <col min="8193" max="8193" width="23.140625" style="110" customWidth="1"/>
    <col min="8194" max="8194" width="44.140625" style="110" customWidth="1"/>
    <col min="8195" max="8195" width="13.7109375" style="110" customWidth="1"/>
    <col min="8196" max="8196" width="12.5703125" style="110" customWidth="1"/>
    <col min="8197" max="8448" width="9.140625" style="110"/>
    <col min="8449" max="8449" width="23.140625" style="110" customWidth="1"/>
    <col min="8450" max="8450" width="44.140625" style="110" customWidth="1"/>
    <col min="8451" max="8451" width="13.7109375" style="110" customWidth="1"/>
    <col min="8452" max="8452" width="12.5703125" style="110" customWidth="1"/>
    <col min="8453" max="8704" width="9.140625" style="110"/>
    <col min="8705" max="8705" width="23.140625" style="110" customWidth="1"/>
    <col min="8706" max="8706" width="44.140625" style="110" customWidth="1"/>
    <col min="8707" max="8707" width="13.7109375" style="110" customWidth="1"/>
    <col min="8708" max="8708" width="12.5703125" style="110" customWidth="1"/>
    <col min="8709" max="8960" width="9.140625" style="110"/>
    <col min="8961" max="8961" width="23.140625" style="110" customWidth="1"/>
    <col min="8962" max="8962" width="44.140625" style="110" customWidth="1"/>
    <col min="8963" max="8963" width="13.7109375" style="110" customWidth="1"/>
    <col min="8964" max="8964" width="12.5703125" style="110" customWidth="1"/>
    <col min="8965" max="9216" width="9.140625" style="110"/>
    <col min="9217" max="9217" width="23.140625" style="110" customWidth="1"/>
    <col min="9218" max="9218" width="44.140625" style="110" customWidth="1"/>
    <col min="9219" max="9219" width="13.7109375" style="110" customWidth="1"/>
    <col min="9220" max="9220" width="12.5703125" style="110" customWidth="1"/>
    <col min="9221" max="9472" width="9.140625" style="110"/>
    <col min="9473" max="9473" width="23.140625" style="110" customWidth="1"/>
    <col min="9474" max="9474" width="44.140625" style="110" customWidth="1"/>
    <col min="9475" max="9475" width="13.7109375" style="110" customWidth="1"/>
    <col min="9476" max="9476" width="12.5703125" style="110" customWidth="1"/>
    <col min="9477" max="9728" width="9.140625" style="110"/>
    <col min="9729" max="9729" width="23.140625" style="110" customWidth="1"/>
    <col min="9730" max="9730" width="44.140625" style="110" customWidth="1"/>
    <col min="9731" max="9731" width="13.7109375" style="110" customWidth="1"/>
    <col min="9732" max="9732" width="12.5703125" style="110" customWidth="1"/>
    <col min="9733" max="9984" width="9.140625" style="110"/>
    <col min="9985" max="9985" width="23.140625" style="110" customWidth="1"/>
    <col min="9986" max="9986" width="44.140625" style="110" customWidth="1"/>
    <col min="9987" max="9987" width="13.7109375" style="110" customWidth="1"/>
    <col min="9988" max="9988" width="12.5703125" style="110" customWidth="1"/>
    <col min="9989" max="10240" width="9.140625" style="110"/>
    <col min="10241" max="10241" width="23.140625" style="110" customWidth="1"/>
    <col min="10242" max="10242" width="44.140625" style="110" customWidth="1"/>
    <col min="10243" max="10243" width="13.7109375" style="110" customWidth="1"/>
    <col min="10244" max="10244" width="12.5703125" style="110" customWidth="1"/>
    <col min="10245" max="10496" width="9.140625" style="110"/>
    <col min="10497" max="10497" width="23.140625" style="110" customWidth="1"/>
    <col min="10498" max="10498" width="44.140625" style="110" customWidth="1"/>
    <col min="10499" max="10499" width="13.7109375" style="110" customWidth="1"/>
    <col min="10500" max="10500" width="12.5703125" style="110" customWidth="1"/>
    <col min="10501" max="10752" width="9.140625" style="110"/>
    <col min="10753" max="10753" width="23.140625" style="110" customWidth="1"/>
    <col min="10754" max="10754" width="44.140625" style="110" customWidth="1"/>
    <col min="10755" max="10755" width="13.7109375" style="110" customWidth="1"/>
    <col min="10756" max="10756" width="12.5703125" style="110" customWidth="1"/>
    <col min="10757" max="11008" width="9.140625" style="110"/>
    <col min="11009" max="11009" width="23.140625" style="110" customWidth="1"/>
    <col min="11010" max="11010" width="44.140625" style="110" customWidth="1"/>
    <col min="11011" max="11011" width="13.7109375" style="110" customWidth="1"/>
    <col min="11012" max="11012" width="12.5703125" style="110" customWidth="1"/>
    <col min="11013" max="11264" width="9.140625" style="110"/>
    <col min="11265" max="11265" width="23.140625" style="110" customWidth="1"/>
    <col min="11266" max="11266" width="44.140625" style="110" customWidth="1"/>
    <col min="11267" max="11267" width="13.7109375" style="110" customWidth="1"/>
    <col min="11268" max="11268" width="12.5703125" style="110" customWidth="1"/>
    <col min="11269" max="11520" width="9.140625" style="110"/>
    <col min="11521" max="11521" width="23.140625" style="110" customWidth="1"/>
    <col min="11522" max="11522" width="44.140625" style="110" customWidth="1"/>
    <col min="11523" max="11523" width="13.7109375" style="110" customWidth="1"/>
    <col min="11524" max="11524" width="12.5703125" style="110" customWidth="1"/>
    <col min="11525" max="11776" width="9.140625" style="110"/>
    <col min="11777" max="11777" width="23.140625" style="110" customWidth="1"/>
    <col min="11778" max="11778" width="44.140625" style="110" customWidth="1"/>
    <col min="11779" max="11779" width="13.7109375" style="110" customWidth="1"/>
    <col min="11780" max="11780" width="12.5703125" style="110" customWidth="1"/>
    <col min="11781" max="12032" width="9.140625" style="110"/>
    <col min="12033" max="12033" width="23.140625" style="110" customWidth="1"/>
    <col min="12034" max="12034" width="44.140625" style="110" customWidth="1"/>
    <col min="12035" max="12035" width="13.7109375" style="110" customWidth="1"/>
    <col min="12036" max="12036" width="12.5703125" style="110" customWidth="1"/>
    <col min="12037" max="12288" width="9.140625" style="110"/>
    <col min="12289" max="12289" width="23.140625" style="110" customWidth="1"/>
    <col min="12290" max="12290" width="44.140625" style="110" customWidth="1"/>
    <col min="12291" max="12291" width="13.7109375" style="110" customWidth="1"/>
    <col min="12292" max="12292" width="12.5703125" style="110" customWidth="1"/>
    <col min="12293" max="12544" width="9.140625" style="110"/>
    <col min="12545" max="12545" width="23.140625" style="110" customWidth="1"/>
    <col min="12546" max="12546" width="44.140625" style="110" customWidth="1"/>
    <col min="12547" max="12547" width="13.7109375" style="110" customWidth="1"/>
    <col min="12548" max="12548" width="12.5703125" style="110" customWidth="1"/>
    <col min="12549" max="12800" width="9.140625" style="110"/>
    <col min="12801" max="12801" width="23.140625" style="110" customWidth="1"/>
    <col min="12802" max="12802" width="44.140625" style="110" customWidth="1"/>
    <col min="12803" max="12803" width="13.7109375" style="110" customWidth="1"/>
    <col min="12804" max="12804" width="12.5703125" style="110" customWidth="1"/>
    <col min="12805" max="13056" width="9.140625" style="110"/>
    <col min="13057" max="13057" width="23.140625" style="110" customWidth="1"/>
    <col min="13058" max="13058" width="44.140625" style="110" customWidth="1"/>
    <col min="13059" max="13059" width="13.7109375" style="110" customWidth="1"/>
    <col min="13060" max="13060" width="12.5703125" style="110" customWidth="1"/>
    <col min="13061" max="13312" width="9.140625" style="110"/>
    <col min="13313" max="13313" width="23.140625" style="110" customWidth="1"/>
    <col min="13314" max="13314" width="44.140625" style="110" customWidth="1"/>
    <col min="13315" max="13315" width="13.7109375" style="110" customWidth="1"/>
    <col min="13316" max="13316" width="12.5703125" style="110" customWidth="1"/>
    <col min="13317" max="13568" width="9.140625" style="110"/>
    <col min="13569" max="13569" width="23.140625" style="110" customWidth="1"/>
    <col min="13570" max="13570" width="44.140625" style="110" customWidth="1"/>
    <col min="13571" max="13571" width="13.7109375" style="110" customWidth="1"/>
    <col min="13572" max="13572" width="12.5703125" style="110" customWidth="1"/>
    <col min="13573" max="13824" width="9.140625" style="110"/>
    <col min="13825" max="13825" width="23.140625" style="110" customWidth="1"/>
    <col min="13826" max="13826" width="44.140625" style="110" customWidth="1"/>
    <col min="13827" max="13827" width="13.7109375" style="110" customWidth="1"/>
    <col min="13828" max="13828" width="12.5703125" style="110" customWidth="1"/>
    <col min="13829" max="14080" width="9.140625" style="110"/>
    <col min="14081" max="14081" width="23.140625" style="110" customWidth="1"/>
    <col min="14082" max="14082" width="44.140625" style="110" customWidth="1"/>
    <col min="14083" max="14083" width="13.7109375" style="110" customWidth="1"/>
    <col min="14084" max="14084" width="12.5703125" style="110" customWidth="1"/>
    <col min="14085" max="14336" width="9.140625" style="110"/>
    <col min="14337" max="14337" width="23.140625" style="110" customWidth="1"/>
    <col min="14338" max="14338" width="44.140625" style="110" customWidth="1"/>
    <col min="14339" max="14339" width="13.7109375" style="110" customWidth="1"/>
    <col min="14340" max="14340" width="12.5703125" style="110" customWidth="1"/>
    <col min="14341" max="14592" width="9.140625" style="110"/>
    <col min="14593" max="14593" width="23.140625" style="110" customWidth="1"/>
    <col min="14594" max="14594" width="44.140625" style="110" customWidth="1"/>
    <col min="14595" max="14595" width="13.7109375" style="110" customWidth="1"/>
    <col min="14596" max="14596" width="12.5703125" style="110" customWidth="1"/>
    <col min="14597" max="14848" width="9.140625" style="110"/>
    <col min="14849" max="14849" width="23.140625" style="110" customWidth="1"/>
    <col min="14850" max="14850" width="44.140625" style="110" customWidth="1"/>
    <col min="14851" max="14851" width="13.7109375" style="110" customWidth="1"/>
    <col min="14852" max="14852" width="12.5703125" style="110" customWidth="1"/>
    <col min="14853" max="15104" width="9.140625" style="110"/>
    <col min="15105" max="15105" width="23.140625" style="110" customWidth="1"/>
    <col min="15106" max="15106" width="44.140625" style="110" customWidth="1"/>
    <col min="15107" max="15107" width="13.7109375" style="110" customWidth="1"/>
    <col min="15108" max="15108" width="12.5703125" style="110" customWidth="1"/>
    <col min="15109" max="15360" width="9.140625" style="110"/>
    <col min="15361" max="15361" width="23.140625" style="110" customWidth="1"/>
    <col min="15362" max="15362" width="44.140625" style="110" customWidth="1"/>
    <col min="15363" max="15363" width="13.7109375" style="110" customWidth="1"/>
    <col min="15364" max="15364" width="12.5703125" style="110" customWidth="1"/>
    <col min="15365" max="15616" width="9.140625" style="110"/>
    <col min="15617" max="15617" width="23.140625" style="110" customWidth="1"/>
    <col min="15618" max="15618" width="44.140625" style="110" customWidth="1"/>
    <col min="15619" max="15619" width="13.7109375" style="110" customWidth="1"/>
    <col min="15620" max="15620" width="12.5703125" style="110" customWidth="1"/>
    <col min="15621" max="15872" width="9.140625" style="110"/>
    <col min="15873" max="15873" width="23.140625" style="110" customWidth="1"/>
    <col min="15874" max="15874" width="44.140625" style="110" customWidth="1"/>
    <col min="15875" max="15875" width="13.7109375" style="110" customWidth="1"/>
    <col min="15876" max="15876" width="12.5703125" style="110" customWidth="1"/>
    <col min="15877" max="16128" width="9.140625" style="110"/>
    <col min="16129" max="16129" width="23.140625" style="110" customWidth="1"/>
    <col min="16130" max="16130" width="44.140625" style="110" customWidth="1"/>
    <col min="16131" max="16131" width="13.7109375" style="110" customWidth="1"/>
    <col min="16132" max="16132" width="12.5703125" style="110" customWidth="1"/>
    <col min="16133" max="16384" width="9.140625" style="110"/>
  </cols>
  <sheetData>
    <row r="1" spans="1:14" x14ac:dyDescent="0.2">
      <c r="A1" s="1" t="s">
        <v>1544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.75" x14ac:dyDescent="0.25">
      <c r="A2" s="111"/>
      <c r="D2" s="113"/>
    </row>
    <row r="3" spans="1:14" x14ac:dyDescent="0.2">
      <c r="D3" s="113"/>
    </row>
    <row r="4" spans="1:14" ht="15.75" x14ac:dyDescent="0.25">
      <c r="B4" s="114" t="s">
        <v>1264</v>
      </c>
      <c r="D4" s="113"/>
    </row>
    <row r="5" spans="1:14" ht="15.75" x14ac:dyDescent="0.25">
      <c r="B5" s="114" t="s">
        <v>1446</v>
      </c>
      <c r="D5" s="113"/>
    </row>
    <row r="6" spans="1:14" ht="15.75" x14ac:dyDescent="0.25">
      <c r="B6" s="115"/>
      <c r="D6" s="113"/>
    </row>
    <row r="7" spans="1:14" x14ac:dyDescent="0.2">
      <c r="D7" s="113"/>
    </row>
    <row r="8" spans="1:14" ht="13.5" thickBot="1" x14ac:dyDescent="0.25">
      <c r="C8" s="116" t="s">
        <v>1265</v>
      </c>
      <c r="D8" s="116" t="s">
        <v>1265</v>
      </c>
    </row>
    <row r="9" spans="1:14" x14ac:dyDescent="0.2">
      <c r="A9" s="117" t="s">
        <v>1232</v>
      </c>
      <c r="B9" s="118" t="s">
        <v>1266</v>
      </c>
      <c r="C9" s="119" t="s">
        <v>1267</v>
      </c>
      <c r="D9" s="120" t="s">
        <v>1398</v>
      </c>
    </row>
    <row r="10" spans="1:14" ht="21" customHeight="1" thickBot="1" x14ac:dyDescent="0.25">
      <c r="A10" s="121" t="s">
        <v>1268</v>
      </c>
      <c r="B10" s="122" t="s">
        <v>1269</v>
      </c>
      <c r="C10" s="123">
        <f>SUM(C11:C16)</f>
        <v>8620000</v>
      </c>
      <c r="D10" s="124">
        <f>SUM(D11:D16)</f>
        <v>12266979</v>
      </c>
    </row>
    <row r="11" spans="1:14" ht="26.25" thickTop="1" x14ac:dyDescent="0.2">
      <c r="A11" s="495" t="s">
        <v>1270</v>
      </c>
      <c r="B11" s="125" t="s">
        <v>1271</v>
      </c>
      <c r="C11" s="126">
        <v>70000</v>
      </c>
      <c r="D11" s="127">
        <v>66420</v>
      </c>
    </row>
    <row r="12" spans="1:14" ht="25.5" x14ac:dyDescent="0.2">
      <c r="A12" s="862" t="s">
        <v>1272</v>
      </c>
      <c r="B12" s="125" t="s">
        <v>1271</v>
      </c>
      <c r="C12" s="126">
        <v>4000000</v>
      </c>
      <c r="D12" s="127">
        <v>5030249</v>
      </c>
    </row>
    <row r="13" spans="1:14" x14ac:dyDescent="0.2">
      <c r="A13" s="862"/>
      <c r="B13" s="125" t="s">
        <v>1273</v>
      </c>
      <c r="C13" s="126">
        <v>4500000</v>
      </c>
      <c r="D13" s="127">
        <v>7120910</v>
      </c>
    </row>
    <row r="14" spans="1:14" ht="25.5" x14ac:dyDescent="0.2">
      <c r="A14" s="495" t="s">
        <v>1274</v>
      </c>
      <c r="B14" s="125" t="s">
        <v>1271</v>
      </c>
      <c r="C14" s="126">
        <v>50000</v>
      </c>
      <c r="D14" s="127">
        <v>49400</v>
      </c>
    </row>
    <row r="15" spans="1:14" x14ac:dyDescent="0.2">
      <c r="A15" s="495" t="s">
        <v>1275</v>
      </c>
      <c r="B15" s="125" t="s">
        <v>493</v>
      </c>
      <c r="C15" s="126">
        <v>0</v>
      </c>
      <c r="D15" s="127">
        <v>0</v>
      </c>
    </row>
    <row r="16" spans="1:14" x14ac:dyDescent="0.2">
      <c r="A16" s="495" t="s">
        <v>1276</v>
      </c>
      <c r="B16" s="125" t="s">
        <v>493</v>
      </c>
      <c r="C16" s="126">
        <v>0</v>
      </c>
      <c r="D16" s="127">
        <v>0</v>
      </c>
    </row>
    <row r="17" spans="1:4" ht="30.75" customHeight="1" thickBot="1" x14ac:dyDescent="0.25">
      <c r="A17" s="128" t="s">
        <v>1277</v>
      </c>
      <c r="B17" s="129" t="s">
        <v>1278</v>
      </c>
      <c r="C17" s="130">
        <v>250000</v>
      </c>
      <c r="D17" s="131">
        <v>227185</v>
      </c>
    </row>
    <row r="18" spans="1:4" ht="24.75" customHeight="1" thickTop="1" x14ac:dyDescent="0.2">
      <c r="A18" s="132" t="s">
        <v>1279</v>
      </c>
      <c r="B18" s="125"/>
      <c r="C18" s="133"/>
      <c r="D18" s="134"/>
    </row>
    <row r="19" spans="1:4" ht="25.5" x14ac:dyDescent="0.2">
      <c r="A19" s="135" t="s">
        <v>1280</v>
      </c>
      <c r="B19" s="136"/>
      <c r="C19" s="137">
        <v>0</v>
      </c>
      <c r="D19" s="138">
        <v>49927</v>
      </c>
    </row>
    <row r="20" spans="1:4" ht="25.5" x14ac:dyDescent="0.2">
      <c r="A20" s="139" t="s">
        <v>1281</v>
      </c>
      <c r="B20" s="140" t="s">
        <v>493</v>
      </c>
      <c r="C20" s="141">
        <v>0</v>
      </c>
      <c r="D20" s="142">
        <v>0</v>
      </c>
    </row>
    <row r="21" spans="1:4" ht="38.25" x14ac:dyDescent="0.2">
      <c r="A21" s="143" t="s">
        <v>1282</v>
      </c>
      <c r="B21" s="144" t="s">
        <v>493</v>
      </c>
      <c r="C21" s="145">
        <v>0</v>
      </c>
      <c r="D21" s="146">
        <v>0</v>
      </c>
    </row>
    <row r="22" spans="1:4" ht="51" x14ac:dyDescent="0.2">
      <c r="A22" s="143" t="s">
        <v>1283</v>
      </c>
      <c r="B22" s="144" t="s">
        <v>493</v>
      </c>
      <c r="C22" s="145">
        <v>0</v>
      </c>
      <c r="D22" s="146">
        <v>0</v>
      </c>
    </row>
    <row r="23" spans="1:4" ht="38.25" x14ac:dyDescent="0.2">
      <c r="A23" s="143" t="s">
        <v>1284</v>
      </c>
      <c r="B23" s="144" t="s">
        <v>493</v>
      </c>
      <c r="C23" s="145">
        <v>0</v>
      </c>
      <c r="D23" s="146">
        <v>0</v>
      </c>
    </row>
    <row r="24" spans="1:4" ht="13.5" thickBot="1" x14ac:dyDescent="0.25">
      <c r="A24" s="147" t="s">
        <v>1285</v>
      </c>
      <c r="B24" s="148"/>
      <c r="C24" s="149">
        <f>C10+C17</f>
        <v>8870000</v>
      </c>
      <c r="D24" s="150">
        <f>D10+D17</f>
        <v>12494164</v>
      </c>
    </row>
    <row r="28" spans="1:4" ht="14.25" x14ac:dyDescent="0.2">
      <c r="A28" s="151"/>
      <c r="B28" s="152"/>
      <c r="C28" s="152"/>
      <c r="D28" s="151"/>
    </row>
    <row r="29" spans="1:4" x14ac:dyDescent="0.2">
      <c r="A29" s="153"/>
      <c r="B29" s="154"/>
      <c r="C29" s="154"/>
      <c r="D29" s="154"/>
    </row>
    <row r="30" spans="1:4" x14ac:dyDescent="0.2">
      <c r="A30" s="155"/>
      <c r="B30" s="156"/>
      <c r="C30" s="156"/>
      <c r="D30" s="156"/>
    </row>
    <row r="31" spans="1:4" x14ac:dyDescent="0.2">
      <c r="A31" s="155"/>
      <c r="B31" s="156"/>
      <c r="C31" s="156"/>
      <c r="D31" s="156"/>
    </row>
    <row r="32" spans="1:4" x14ac:dyDescent="0.2">
      <c r="A32" s="155"/>
      <c r="B32" s="156"/>
      <c r="C32" s="156"/>
      <c r="D32" s="156"/>
    </row>
    <row r="33" spans="1:4" x14ac:dyDescent="0.2">
      <c r="A33" s="155"/>
      <c r="B33" s="156"/>
      <c r="C33" s="156"/>
      <c r="D33" s="156"/>
    </row>
    <row r="34" spans="1:4" x14ac:dyDescent="0.2">
      <c r="A34" s="155"/>
      <c r="B34" s="156"/>
      <c r="C34" s="156"/>
      <c r="D34" s="156"/>
    </row>
    <row r="35" spans="1:4" x14ac:dyDescent="0.2">
      <c r="A35" s="153"/>
      <c r="B35" s="154"/>
      <c r="C35" s="154"/>
      <c r="D35" s="154"/>
    </row>
    <row r="36" spans="1:4" x14ac:dyDescent="0.2">
      <c r="A36" s="157"/>
      <c r="B36" s="154"/>
      <c r="C36" s="154"/>
      <c r="D36" s="154"/>
    </row>
    <row r="37" spans="1:4" x14ac:dyDescent="0.2">
      <c r="A37" s="158"/>
      <c r="B37" s="154"/>
      <c r="C37" s="156"/>
      <c r="D37" s="154"/>
    </row>
    <row r="38" spans="1:4" x14ac:dyDescent="0.2">
      <c r="A38" s="110"/>
      <c r="B38" s="156"/>
      <c r="C38" s="156"/>
      <c r="D38" s="156"/>
    </row>
    <row r="39" spans="1:4" x14ac:dyDescent="0.2">
      <c r="A39" s="110"/>
      <c r="B39" s="156"/>
      <c r="C39" s="156"/>
      <c r="D39" s="156"/>
    </row>
    <row r="40" spans="1:4" x14ac:dyDescent="0.2">
      <c r="A40" s="110"/>
      <c r="B40" s="156"/>
      <c r="C40" s="156"/>
      <c r="D40" s="156"/>
    </row>
    <row r="41" spans="1:4" x14ac:dyDescent="0.2">
      <c r="A41" s="110"/>
      <c r="B41" s="156"/>
      <c r="C41" s="156"/>
      <c r="D41" s="156"/>
    </row>
    <row r="42" spans="1:4" x14ac:dyDescent="0.2">
      <c r="A42" s="110"/>
      <c r="B42" s="156"/>
      <c r="C42" s="156"/>
      <c r="D42" s="156"/>
    </row>
  </sheetData>
  <mergeCells count="2">
    <mergeCell ref="A1:N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D319" activePane="bottomRight"/>
      <selection pane="topRight" activeCell="D1" sqref="D1"/>
      <selection pane="bottomLeft" activeCell="C312" sqref="C312"/>
      <selection pane="bottomRight" activeCell="E9" sqref="E9"/>
    </sheetView>
  </sheetViews>
  <sheetFormatPr defaultColWidth="11.42578125" defaultRowHeight="12.75" x14ac:dyDescent="0.2"/>
  <cols>
    <col min="1" max="1" width="4.85546875" style="57" customWidth="1"/>
    <col min="2" max="2" width="51.7109375" style="26" customWidth="1"/>
    <col min="3" max="3" width="13.7109375" style="46" customWidth="1"/>
    <col min="4" max="4" width="16" style="25" bestFit="1" customWidth="1"/>
    <col min="5" max="5" width="16" style="109" bestFit="1" customWidth="1"/>
    <col min="6" max="6" width="17.28515625" style="58" customWidth="1"/>
    <col min="7" max="7" width="16" style="44" customWidth="1"/>
    <col min="8" max="8" width="14.140625" style="30" customWidth="1"/>
    <col min="9" max="9" width="14.140625" style="44" customWidth="1"/>
    <col min="10" max="10" width="14.140625" style="30" customWidth="1"/>
    <col min="11" max="11" width="14.140625" style="44" customWidth="1"/>
    <col min="12" max="12" width="16" style="30" bestFit="1" customWidth="1"/>
    <col min="13" max="13" width="16" style="44" bestFit="1" customWidth="1"/>
    <col min="14" max="14" width="16" style="30" bestFit="1" customWidth="1"/>
    <col min="15" max="16384" width="11.42578125" style="30"/>
  </cols>
  <sheetData>
    <row r="1" spans="1:13" s="26" customFormat="1" ht="50.45" customHeight="1" x14ac:dyDescent="0.2">
      <c r="A1" s="864" t="s">
        <v>65</v>
      </c>
      <c r="B1" s="863" t="s">
        <v>66</v>
      </c>
      <c r="C1" s="865" t="s">
        <v>67</v>
      </c>
      <c r="D1" s="866" t="s">
        <v>37</v>
      </c>
      <c r="E1" s="866"/>
      <c r="F1" s="863" t="s">
        <v>44</v>
      </c>
      <c r="G1" s="863"/>
      <c r="H1" s="863" t="s">
        <v>52</v>
      </c>
      <c r="I1" s="863"/>
      <c r="J1" s="863" t="s">
        <v>68</v>
      </c>
      <c r="K1" s="863"/>
      <c r="L1" s="863" t="s">
        <v>69</v>
      </c>
      <c r="M1" s="863"/>
    </row>
    <row r="2" spans="1:13" s="28" customFormat="1" ht="25.5" x14ac:dyDescent="0.2">
      <c r="A2" s="864"/>
      <c r="B2" s="863"/>
      <c r="C2" s="865"/>
      <c r="D2" s="27" t="s">
        <v>1528</v>
      </c>
      <c r="E2" s="108" t="s">
        <v>1529</v>
      </c>
      <c r="F2" s="27" t="s">
        <v>1528</v>
      </c>
      <c r="G2" s="27" t="s">
        <v>1529</v>
      </c>
      <c r="H2" s="27" t="s">
        <v>1528</v>
      </c>
      <c r="I2" s="27" t="s">
        <v>1529</v>
      </c>
      <c r="J2" s="27" t="s">
        <v>1528</v>
      </c>
      <c r="K2" s="27" t="s">
        <v>1529</v>
      </c>
      <c r="L2" s="27" t="s">
        <v>1528</v>
      </c>
      <c r="M2" s="27" t="s">
        <v>1529</v>
      </c>
    </row>
    <row r="3" spans="1:13" x14ac:dyDescent="0.2">
      <c r="A3" s="29">
        <v>1</v>
      </c>
      <c r="B3" s="2" t="s">
        <v>70</v>
      </c>
      <c r="C3" s="22" t="s">
        <v>71</v>
      </c>
      <c r="D3" s="25">
        <v>53460182</v>
      </c>
      <c r="E3" s="25">
        <v>53460182</v>
      </c>
      <c r="F3" s="25"/>
      <c r="G3" s="3"/>
      <c r="H3" s="25"/>
      <c r="I3" s="3"/>
      <c r="J3" s="25"/>
      <c r="K3" s="3"/>
      <c r="L3" s="23">
        <f t="shared" ref="L3:M47" si="0">SUM(D3,F3,H3,J3)</f>
        <v>53460182</v>
      </c>
      <c r="M3" s="23">
        <f t="shared" si="0"/>
        <v>53460182</v>
      </c>
    </row>
    <row r="4" spans="1:13" ht="25.5" x14ac:dyDescent="0.2">
      <c r="A4" s="29">
        <v>2</v>
      </c>
      <c r="B4" s="2" t="s">
        <v>72</v>
      </c>
      <c r="C4" s="22" t="s">
        <v>73</v>
      </c>
      <c r="D4" s="25">
        <v>180688334</v>
      </c>
      <c r="E4" s="25">
        <v>180688334</v>
      </c>
      <c r="F4" s="107"/>
      <c r="G4" s="3"/>
      <c r="H4" s="25"/>
      <c r="I4" s="3"/>
      <c r="J4" s="25"/>
      <c r="K4" s="3"/>
      <c r="L4" s="23">
        <f t="shared" si="0"/>
        <v>180688334</v>
      </c>
      <c r="M4" s="23">
        <f>SUM(E4,G4,I4,K4)</f>
        <v>180688334</v>
      </c>
    </row>
    <row r="5" spans="1:13" ht="25.5" x14ac:dyDescent="0.2">
      <c r="A5" s="29">
        <v>3</v>
      </c>
      <c r="B5" s="4" t="s">
        <v>74</v>
      </c>
      <c r="C5" s="22" t="s">
        <v>75</v>
      </c>
      <c r="D5" s="25">
        <v>38343711</v>
      </c>
      <c r="E5" s="25">
        <v>38343711</v>
      </c>
      <c r="F5" s="107"/>
      <c r="G5" s="3"/>
      <c r="H5" s="25"/>
      <c r="I5" s="3"/>
      <c r="J5" s="25"/>
      <c r="K5" s="3"/>
      <c r="L5" s="23">
        <f t="shared" si="0"/>
        <v>38343711</v>
      </c>
      <c r="M5" s="23">
        <f t="shared" si="0"/>
        <v>38343711</v>
      </c>
    </row>
    <row r="6" spans="1:13" ht="25.5" x14ac:dyDescent="0.2">
      <c r="A6" s="29">
        <v>4</v>
      </c>
      <c r="B6" s="2" t="s">
        <v>76</v>
      </c>
      <c r="C6" s="22" t="s">
        <v>77</v>
      </c>
      <c r="D6" s="25">
        <v>9102830</v>
      </c>
      <c r="E6" s="25">
        <v>9102830</v>
      </c>
      <c r="F6" s="107"/>
      <c r="G6" s="3"/>
      <c r="H6" s="25"/>
      <c r="I6" s="3"/>
      <c r="J6" s="25"/>
      <c r="K6" s="3"/>
      <c r="L6" s="23">
        <f t="shared" si="0"/>
        <v>9102830</v>
      </c>
      <c r="M6" s="23">
        <f t="shared" si="0"/>
        <v>9102830</v>
      </c>
    </row>
    <row r="7" spans="1:13" ht="25.5" x14ac:dyDescent="0.2">
      <c r="A7" s="29">
        <v>5</v>
      </c>
      <c r="B7" s="4" t="s">
        <v>78</v>
      </c>
      <c r="C7" s="22" t="s">
        <v>79</v>
      </c>
      <c r="E7" s="25">
        <v>46577462</v>
      </c>
      <c r="F7" s="25"/>
      <c r="G7" s="3"/>
      <c r="H7" s="25"/>
      <c r="I7" s="3"/>
      <c r="J7" s="25"/>
      <c r="K7" s="3"/>
      <c r="L7" s="23">
        <f t="shared" si="0"/>
        <v>0</v>
      </c>
      <c r="M7" s="23">
        <f t="shared" si="0"/>
        <v>46577462</v>
      </c>
    </row>
    <row r="8" spans="1:13" x14ac:dyDescent="0.2">
      <c r="A8" s="29">
        <v>6</v>
      </c>
      <c r="B8" s="4" t="s">
        <v>80</v>
      </c>
      <c r="C8" s="22" t="s">
        <v>81</v>
      </c>
      <c r="E8" s="25">
        <v>801500</v>
      </c>
      <c r="F8" s="25"/>
      <c r="G8" s="3"/>
      <c r="H8" s="25"/>
      <c r="I8" s="3"/>
      <c r="J8" s="25"/>
      <c r="K8" s="3"/>
      <c r="L8" s="23">
        <f t="shared" si="0"/>
        <v>0</v>
      </c>
      <c r="M8" s="23">
        <f t="shared" si="0"/>
        <v>801500</v>
      </c>
    </row>
    <row r="9" spans="1:13" s="19" customFormat="1" x14ac:dyDescent="0.2">
      <c r="A9" s="31">
        <v>7</v>
      </c>
      <c r="B9" s="32" t="s">
        <v>82</v>
      </c>
      <c r="C9" s="33" t="s">
        <v>83</v>
      </c>
      <c r="D9" s="12">
        <f>SUM(D3:D8)</f>
        <v>281595057</v>
      </c>
      <c r="E9" s="12">
        <f>SUM(E3:E8)</f>
        <v>328974019</v>
      </c>
      <c r="F9" s="12"/>
      <c r="G9" s="12"/>
      <c r="H9" s="12"/>
      <c r="I9" s="12"/>
      <c r="J9" s="12"/>
      <c r="K9" s="12"/>
      <c r="L9" s="12">
        <f t="shared" si="0"/>
        <v>281595057</v>
      </c>
      <c r="M9" s="12">
        <f>SUM(E9,G9,I9,K9)</f>
        <v>328974019</v>
      </c>
    </row>
    <row r="10" spans="1:13" s="35" customFormat="1" x14ac:dyDescent="0.2">
      <c r="A10" s="19">
        <v>8</v>
      </c>
      <c r="B10" s="34" t="s">
        <v>84</v>
      </c>
      <c r="C10" s="33" t="s">
        <v>85</v>
      </c>
      <c r="D10" s="3"/>
      <c r="E10" s="3"/>
      <c r="F10" s="3"/>
      <c r="G10" s="3"/>
      <c r="H10" s="3"/>
      <c r="I10" s="3"/>
      <c r="J10" s="3"/>
      <c r="K10" s="3"/>
      <c r="L10" s="12">
        <f t="shared" si="0"/>
        <v>0</v>
      </c>
      <c r="M10" s="12">
        <f t="shared" si="0"/>
        <v>0</v>
      </c>
    </row>
    <row r="11" spans="1:13" s="35" customFormat="1" ht="25.5" x14ac:dyDescent="0.2">
      <c r="A11" s="19">
        <v>9</v>
      </c>
      <c r="B11" s="34" t="s">
        <v>86</v>
      </c>
      <c r="C11" s="33" t="s">
        <v>87</v>
      </c>
      <c r="D11" s="3"/>
      <c r="E11" s="3"/>
      <c r="F11" s="3"/>
      <c r="G11" s="3"/>
      <c r="H11" s="3"/>
      <c r="I11" s="3"/>
      <c r="J11" s="3"/>
      <c r="K11" s="3"/>
      <c r="L11" s="12">
        <f t="shared" si="0"/>
        <v>0</v>
      </c>
      <c r="M11" s="12">
        <f t="shared" si="0"/>
        <v>0</v>
      </c>
    </row>
    <row r="12" spans="1:13" s="19" customFormat="1" ht="38.25" x14ac:dyDescent="0.2">
      <c r="A12" s="19">
        <v>10</v>
      </c>
      <c r="B12" s="32" t="s">
        <v>88</v>
      </c>
      <c r="C12" s="33" t="s">
        <v>89</v>
      </c>
      <c r="D12" s="12"/>
      <c r="E12" s="12"/>
      <c r="F12" s="12"/>
      <c r="G12" s="12"/>
      <c r="H12" s="12"/>
      <c r="I12" s="12"/>
      <c r="J12" s="12"/>
      <c r="K12" s="12"/>
      <c r="L12" s="12">
        <f t="shared" si="0"/>
        <v>0</v>
      </c>
      <c r="M12" s="12">
        <f t="shared" si="0"/>
        <v>0</v>
      </c>
    </row>
    <row r="13" spans="1:13" s="40" customFormat="1" x14ac:dyDescent="0.2">
      <c r="A13" s="36" t="s">
        <v>90</v>
      </c>
      <c r="B13" s="5" t="s">
        <v>91</v>
      </c>
      <c r="C13" s="37" t="s">
        <v>92</v>
      </c>
      <c r="D13" s="38"/>
      <c r="E13" s="38"/>
      <c r="F13" s="38"/>
      <c r="G13" s="6"/>
      <c r="H13" s="38"/>
      <c r="I13" s="6"/>
      <c r="J13" s="38"/>
      <c r="K13" s="6"/>
      <c r="L13" s="39">
        <f t="shared" si="0"/>
        <v>0</v>
      </c>
      <c r="M13" s="39">
        <f t="shared" si="0"/>
        <v>0</v>
      </c>
    </row>
    <row r="14" spans="1:13" s="40" customFormat="1" x14ac:dyDescent="0.2">
      <c r="A14" s="36" t="s">
        <v>93</v>
      </c>
      <c r="B14" s="5" t="s">
        <v>94</v>
      </c>
      <c r="C14" s="37" t="s">
        <v>95</v>
      </c>
      <c r="D14" s="38"/>
      <c r="E14" s="38"/>
      <c r="F14" s="38"/>
      <c r="G14" s="6"/>
      <c r="H14" s="38"/>
      <c r="I14" s="6"/>
      <c r="J14" s="38"/>
      <c r="K14" s="6"/>
      <c r="L14" s="39">
        <f t="shared" si="0"/>
        <v>0</v>
      </c>
      <c r="M14" s="39">
        <f t="shared" si="0"/>
        <v>0</v>
      </c>
    </row>
    <row r="15" spans="1:13" s="40" customFormat="1" ht="25.5" x14ac:dyDescent="0.2">
      <c r="A15" s="36" t="s">
        <v>96</v>
      </c>
      <c r="B15" s="5" t="s">
        <v>97</v>
      </c>
      <c r="C15" s="37" t="s">
        <v>98</v>
      </c>
      <c r="D15" s="38"/>
      <c r="E15" s="38"/>
      <c r="F15" s="38"/>
      <c r="G15" s="6"/>
      <c r="H15" s="38"/>
      <c r="I15" s="6"/>
      <c r="J15" s="38"/>
      <c r="K15" s="6"/>
      <c r="L15" s="39">
        <f t="shared" si="0"/>
        <v>0</v>
      </c>
      <c r="M15" s="39">
        <f t="shared" si="0"/>
        <v>0</v>
      </c>
    </row>
    <row r="16" spans="1:13" s="40" customFormat="1" x14ac:dyDescent="0.2">
      <c r="A16" s="36" t="s">
        <v>99</v>
      </c>
      <c r="B16" s="5" t="s">
        <v>100</v>
      </c>
      <c r="C16" s="37" t="s">
        <v>101</v>
      </c>
      <c r="D16" s="38"/>
      <c r="E16" s="38"/>
      <c r="F16" s="38"/>
      <c r="G16" s="6"/>
      <c r="H16" s="38"/>
      <c r="I16" s="6"/>
      <c r="J16" s="38"/>
      <c r="K16" s="6"/>
      <c r="L16" s="39">
        <f t="shared" si="0"/>
        <v>0</v>
      </c>
      <c r="M16" s="39">
        <f t="shared" si="0"/>
        <v>0</v>
      </c>
    </row>
    <row r="17" spans="1:13" s="40" customFormat="1" x14ac:dyDescent="0.2">
      <c r="A17" s="36" t="s">
        <v>102</v>
      </c>
      <c r="B17" s="5" t="s">
        <v>103</v>
      </c>
      <c r="C17" s="37" t="s">
        <v>104</v>
      </c>
      <c r="D17" s="38"/>
      <c r="E17" s="38"/>
      <c r="F17" s="38"/>
      <c r="G17" s="6"/>
      <c r="H17" s="38"/>
      <c r="I17" s="6"/>
      <c r="J17" s="38"/>
      <c r="K17" s="6"/>
      <c r="L17" s="39">
        <f t="shared" si="0"/>
        <v>0</v>
      </c>
      <c r="M17" s="39">
        <f t="shared" si="0"/>
        <v>0</v>
      </c>
    </row>
    <row r="18" spans="1:13" s="40" customFormat="1" x14ac:dyDescent="0.2">
      <c r="A18" s="36" t="s">
        <v>105</v>
      </c>
      <c r="B18" s="5" t="s">
        <v>106</v>
      </c>
      <c r="C18" s="37" t="s">
        <v>107</v>
      </c>
      <c r="D18" s="38"/>
      <c r="E18" s="38"/>
      <c r="F18" s="38"/>
      <c r="G18" s="6"/>
      <c r="H18" s="38"/>
      <c r="I18" s="6"/>
      <c r="J18" s="38"/>
      <c r="K18" s="6"/>
      <c r="L18" s="39">
        <f t="shared" si="0"/>
        <v>0</v>
      </c>
      <c r="M18" s="39">
        <f t="shared" si="0"/>
        <v>0</v>
      </c>
    </row>
    <row r="19" spans="1:13" s="40" customFormat="1" x14ac:dyDescent="0.2">
      <c r="A19" s="36" t="s">
        <v>108</v>
      </c>
      <c r="B19" s="5" t="s">
        <v>109</v>
      </c>
      <c r="C19" s="37" t="s">
        <v>110</v>
      </c>
      <c r="D19" s="38"/>
      <c r="E19" s="38"/>
      <c r="F19" s="38"/>
      <c r="G19" s="6"/>
      <c r="H19" s="38"/>
      <c r="I19" s="6"/>
      <c r="J19" s="38"/>
      <c r="K19" s="6"/>
      <c r="L19" s="39">
        <f t="shared" si="0"/>
        <v>0</v>
      </c>
      <c r="M19" s="39">
        <f t="shared" si="0"/>
        <v>0</v>
      </c>
    </row>
    <row r="20" spans="1:13" s="40" customFormat="1" x14ac:dyDescent="0.2">
      <c r="A20" s="36" t="s">
        <v>111</v>
      </c>
      <c r="B20" s="5" t="s">
        <v>112</v>
      </c>
      <c r="C20" s="37" t="s">
        <v>113</v>
      </c>
      <c r="D20" s="38"/>
      <c r="E20" s="38"/>
      <c r="F20" s="38"/>
      <c r="G20" s="6"/>
      <c r="H20" s="38"/>
      <c r="I20" s="6"/>
      <c r="J20" s="38"/>
      <c r="K20" s="6"/>
      <c r="L20" s="39">
        <f t="shared" si="0"/>
        <v>0</v>
      </c>
      <c r="M20" s="39">
        <f t="shared" si="0"/>
        <v>0</v>
      </c>
    </row>
    <row r="21" spans="1:13" s="40" customFormat="1" ht="25.5" x14ac:dyDescent="0.2">
      <c r="A21" s="36" t="s">
        <v>114</v>
      </c>
      <c r="B21" s="5" t="s">
        <v>115</v>
      </c>
      <c r="C21" s="37" t="s">
        <v>116</v>
      </c>
      <c r="D21" s="38"/>
      <c r="E21" s="38"/>
      <c r="F21" s="38"/>
      <c r="G21" s="6"/>
      <c r="H21" s="38"/>
      <c r="I21" s="6"/>
      <c r="J21" s="38"/>
      <c r="K21" s="6"/>
      <c r="L21" s="39">
        <f t="shared" si="0"/>
        <v>0</v>
      </c>
      <c r="M21" s="39">
        <f t="shared" si="0"/>
        <v>0</v>
      </c>
    </row>
    <row r="22" spans="1:13" s="40" customFormat="1" x14ac:dyDescent="0.2">
      <c r="A22" s="36" t="s">
        <v>117</v>
      </c>
      <c r="B22" s="5" t="s">
        <v>118</v>
      </c>
      <c r="C22" s="37" t="s">
        <v>119</v>
      </c>
      <c r="D22" s="38"/>
      <c r="E22" s="38"/>
      <c r="F22" s="38"/>
      <c r="G22" s="6"/>
      <c r="H22" s="38"/>
      <c r="I22" s="6"/>
      <c r="J22" s="38"/>
      <c r="K22" s="6"/>
      <c r="L22" s="39">
        <f t="shared" si="0"/>
        <v>0</v>
      </c>
      <c r="M22" s="39">
        <f t="shared" si="0"/>
        <v>0</v>
      </c>
    </row>
    <row r="23" spans="1:13" s="19" customFormat="1" ht="38.25" x14ac:dyDescent="0.2">
      <c r="A23" s="19">
        <v>21</v>
      </c>
      <c r="B23" s="32" t="s">
        <v>120</v>
      </c>
      <c r="C23" s="33" t="s">
        <v>121</v>
      </c>
      <c r="D23" s="12"/>
      <c r="E23" s="12"/>
      <c r="F23" s="12"/>
      <c r="G23" s="12"/>
      <c r="H23" s="12"/>
      <c r="I23" s="12"/>
      <c r="J23" s="12"/>
      <c r="K23" s="12"/>
      <c r="L23" s="12">
        <f t="shared" si="0"/>
        <v>0</v>
      </c>
      <c r="M23" s="12">
        <f t="shared" si="0"/>
        <v>0</v>
      </c>
    </row>
    <row r="24" spans="1:13" s="40" customFormat="1" x14ac:dyDescent="0.2">
      <c r="A24" s="36" t="s">
        <v>122</v>
      </c>
      <c r="B24" s="5" t="s">
        <v>91</v>
      </c>
      <c r="C24" s="37" t="s">
        <v>123</v>
      </c>
      <c r="D24" s="38"/>
      <c r="E24" s="38"/>
      <c r="F24" s="38"/>
      <c r="G24" s="6"/>
      <c r="H24" s="38"/>
      <c r="I24" s="6"/>
      <c r="J24" s="38"/>
      <c r="K24" s="6"/>
      <c r="L24" s="39">
        <f t="shared" si="0"/>
        <v>0</v>
      </c>
      <c r="M24" s="39">
        <f t="shared" si="0"/>
        <v>0</v>
      </c>
    </row>
    <row r="25" spans="1:13" s="40" customFormat="1" x14ac:dyDescent="0.2">
      <c r="A25" s="36" t="s">
        <v>124</v>
      </c>
      <c r="B25" s="5" t="s">
        <v>94</v>
      </c>
      <c r="C25" s="37" t="s">
        <v>125</v>
      </c>
      <c r="D25" s="38"/>
      <c r="E25" s="38"/>
      <c r="F25" s="38"/>
      <c r="G25" s="6"/>
      <c r="H25" s="38"/>
      <c r="I25" s="6"/>
      <c r="J25" s="38"/>
      <c r="K25" s="6"/>
      <c r="L25" s="39">
        <f t="shared" si="0"/>
        <v>0</v>
      </c>
      <c r="M25" s="39">
        <f t="shared" si="0"/>
        <v>0</v>
      </c>
    </row>
    <row r="26" spans="1:13" s="40" customFormat="1" ht="25.5" x14ac:dyDescent="0.2">
      <c r="A26" s="36" t="s">
        <v>126</v>
      </c>
      <c r="B26" s="5" t="s">
        <v>97</v>
      </c>
      <c r="C26" s="37" t="s">
        <v>127</v>
      </c>
      <c r="D26" s="38"/>
      <c r="E26" s="38"/>
      <c r="F26" s="38"/>
      <c r="G26" s="6"/>
      <c r="H26" s="38"/>
      <c r="I26" s="6"/>
      <c r="J26" s="38"/>
      <c r="K26" s="6"/>
      <c r="L26" s="39">
        <f t="shared" si="0"/>
        <v>0</v>
      </c>
      <c r="M26" s="39">
        <f t="shared" si="0"/>
        <v>0</v>
      </c>
    </row>
    <row r="27" spans="1:13" s="40" customFormat="1" x14ac:dyDescent="0.2">
      <c r="A27" s="36" t="s">
        <v>128</v>
      </c>
      <c r="B27" s="5" t="s">
        <v>100</v>
      </c>
      <c r="C27" s="37" t="s">
        <v>129</v>
      </c>
      <c r="D27" s="38"/>
      <c r="E27" s="38"/>
      <c r="F27" s="38"/>
      <c r="G27" s="6"/>
      <c r="H27" s="38"/>
      <c r="I27" s="6"/>
      <c r="J27" s="38"/>
      <c r="K27" s="6"/>
      <c r="L27" s="39">
        <f t="shared" si="0"/>
        <v>0</v>
      </c>
      <c r="M27" s="39">
        <f t="shared" si="0"/>
        <v>0</v>
      </c>
    </row>
    <row r="28" spans="1:13" s="40" customFormat="1" x14ac:dyDescent="0.2">
      <c r="A28" s="36" t="s">
        <v>130</v>
      </c>
      <c r="B28" s="5" t="s">
        <v>103</v>
      </c>
      <c r="C28" s="37" t="s">
        <v>131</v>
      </c>
      <c r="D28" s="38"/>
      <c r="E28" s="38"/>
      <c r="F28" s="38"/>
      <c r="G28" s="6"/>
      <c r="H28" s="38"/>
      <c r="I28" s="6"/>
      <c r="J28" s="38"/>
      <c r="K28" s="6"/>
      <c r="L28" s="39">
        <f t="shared" si="0"/>
        <v>0</v>
      </c>
      <c r="M28" s="39">
        <f t="shared" si="0"/>
        <v>0</v>
      </c>
    </row>
    <row r="29" spans="1:13" s="40" customFormat="1" x14ac:dyDescent="0.2">
      <c r="A29" s="36" t="s">
        <v>132</v>
      </c>
      <c r="B29" s="5" t="s">
        <v>106</v>
      </c>
      <c r="C29" s="37" t="s">
        <v>133</v>
      </c>
      <c r="D29" s="38"/>
      <c r="E29" s="38"/>
      <c r="F29" s="38"/>
      <c r="G29" s="6"/>
      <c r="H29" s="38"/>
      <c r="I29" s="6"/>
      <c r="J29" s="38"/>
      <c r="K29" s="6"/>
      <c r="L29" s="39">
        <f t="shared" si="0"/>
        <v>0</v>
      </c>
      <c r="M29" s="39">
        <f t="shared" si="0"/>
        <v>0</v>
      </c>
    </row>
    <row r="30" spans="1:13" s="40" customFormat="1" x14ac:dyDescent="0.2">
      <c r="A30" s="36" t="s">
        <v>134</v>
      </c>
      <c r="B30" s="5" t="s">
        <v>109</v>
      </c>
      <c r="C30" s="37" t="s">
        <v>135</v>
      </c>
      <c r="D30" s="38"/>
      <c r="E30" s="38"/>
      <c r="F30" s="38"/>
      <c r="G30" s="6"/>
      <c r="H30" s="38"/>
      <c r="I30" s="6"/>
      <c r="J30" s="38"/>
      <c r="K30" s="6"/>
      <c r="L30" s="39">
        <f t="shared" si="0"/>
        <v>0</v>
      </c>
      <c r="M30" s="39">
        <f t="shared" si="0"/>
        <v>0</v>
      </c>
    </row>
    <row r="31" spans="1:13" s="40" customFormat="1" x14ac:dyDescent="0.2">
      <c r="A31" s="36" t="s">
        <v>136</v>
      </c>
      <c r="B31" s="5" t="s">
        <v>112</v>
      </c>
      <c r="C31" s="37" t="s">
        <v>137</v>
      </c>
      <c r="D31" s="38"/>
      <c r="E31" s="38"/>
      <c r="F31" s="38"/>
      <c r="G31" s="6"/>
      <c r="H31" s="38"/>
      <c r="I31" s="6"/>
      <c r="J31" s="38"/>
      <c r="K31" s="6"/>
      <c r="L31" s="39">
        <f t="shared" si="0"/>
        <v>0</v>
      </c>
      <c r="M31" s="39">
        <f t="shared" si="0"/>
        <v>0</v>
      </c>
    </row>
    <row r="32" spans="1:13" s="40" customFormat="1" ht="25.5" x14ac:dyDescent="0.2">
      <c r="A32" s="36" t="s">
        <v>138</v>
      </c>
      <c r="B32" s="5" t="s">
        <v>115</v>
      </c>
      <c r="C32" s="37" t="s">
        <v>139</v>
      </c>
      <c r="D32" s="38"/>
      <c r="E32" s="38"/>
      <c r="F32" s="38"/>
      <c r="G32" s="6"/>
      <c r="H32" s="38"/>
      <c r="I32" s="6"/>
      <c r="J32" s="38"/>
      <c r="K32" s="6"/>
      <c r="L32" s="39">
        <f t="shared" si="0"/>
        <v>0</v>
      </c>
      <c r="M32" s="39">
        <f t="shared" si="0"/>
        <v>0</v>
      </c>
    </row>
    <row r="33" spans="1:13" s="40" customFormat="1" x14ac:dyDescent="0.2">
      <c r="A33" s="36" t="s">
        <v>140</v>
      </c>
      <c r="B33" s="5" t="s">
        <v>118</v>
      </c>
      <c r="C33" s="37" t="s">
        <v>141</v>
      </c>
      <c r="D33" s="38"/>
      <c r="E33" s="38"/>
      <c r="F33" s="38"/>
      <c r="G33" s="6"/>
      <c r="H33" s="38"/>
      <c r="I33" s="6"/>
      <c r="J33" s="38"/>
      <c r="K33" s="6"/>
      <c r="L33" s="39">
        <f t="shared" si="0"/>
        <v>0</v>
      </c>
      <c r="M33" s="39">
        <f t="shared" si="0"/>
        <v>0</v>
      </c>
    </row>
    <row r="34" spans="1:13" s="19" customFormat="1" ht="25.5" x14ac:dyDescent="0.2">
      <c r="A34" s="19">
        <v>32</v>
      </c>
      <c r="B34" s="32" t="s">
        <v>142</v>
      </c>
      <c r="C34" s="33" t="s">
        <v>143</v>
      </c>
      <c r="D34" s="12">
        <f>SUM(D35:D47)</f>
        <v>22439500</v>
      </c>
      <c r="E34" s="12">
        <f>SUM(E35:E47)</f>
        <v>22439500</v>
      </c>
      <c r="F34" s="12">
        <f t="shared" ref="F34:K34" si="1">SUM(F35:F47)</f>
        <v>0</v>
      </c>
      <c r="G34" s="12">
        <f t="shared" si="1"/>
        <v>1360276</v>
      </c>
      <c r="H34" s="12">
        <f t="shared" si="1"/>
        <v>0</v>
      </c>
      <c r="I34" s="12">
        <f t="shared" si="1"/>
        <v>0</v>
      </c>
      <c r="J34" s="12">
        <f t="shared" si="1"/>
        <v>0</v>
      </c>
      <c r="K34" s="12">
        <f t="shared" si="1"/>
        <v>0</v>
      </c>
      <c r="L34" s="12">
        <f t="shared" si="0"/>
        <v>22439500</v>
      </c>
      <c r="M34" s="12">
        <f t="shared" si="0"/>
        <v>23799776</v>
      </c>
    </row>
    <row r="35" spans="1:13" s="40" customFormat="1" x14ac:dyDescent="0.2">
      <c r="A35" s="36" t="s">
        <v>144</v>
      </c>
      <c r="B35" s="5" t="s">
        <v>91</v>
      </c>
      <c r="C35" s="37" t="s">
        <v>145</v>
      </c>
      <c r="D35" s="38"/>
      <c r="E35" s="38"/>
      <c r="F35" s="38"/>
      <c r="G35" s="6"/>
      <c r="H35" s="38"/>
      <c r="I35" s="6"/>
      <c r="J35" s="38"/>
      <c r="K35" s="6">
        <v>0</v>
      </c>
      <c r="L35" s="39">
        <f t="shared" si="0"/>
        <v>0</v>
      </c>
      <c r="M35" s="39">
        <f t="shared" si="0"/>
        <v>0</v>
      </c>
    </row>
    <row r="36" spans="1:13" s="40" customFormat="1" x14ac:dyDescent="0.2">
      <c r="A36" s="36" t="s">
        <v>146</v>
      </c>
      <c r="B36" s="5" t="s">
        <v>94</v>
      </c>
      <c r="C36" s="37" t="s">
        <v>147</v>
      </c>
      <c r="D36" s="38"/>
      <c r="E36" s="38"/>
      <c r="F36" s="38"/>
      <c r="G36" s="6"/>
      <c r="H36" s="38"/>
      <c r="I36" s="6"/>
      <c r="J36" s="38"/>
      <c r="K36" s="6"/>
      <c r="L36" s="39">
        <f t="shared" si="0"/>
        <v>0</v>
      </c>
      <c r="M36" s="39">
        <f t="shared" si="0"/>
        <v>0</v>
      </c>
    </row>
    <row r="37" spans="1:13" s="40" customFormat="1" ht="25.5" x14ac:dyDescent="0.2">
      <c r="A37" s="36" t="s">
        <v>148</v>
      </c>
      <c r="B37" s="5" t="s">
        <v>97</v>
      </c>
      <c r="C37" s="37" t="s">
        <v>149</v>
      </c>
      <c r="D37" s="38"/>
      <c r="E37" s="38"/>
      <c r="F37" s="38"/>
      <c r="G37" s="6"/>
      <c r="H37" s="38"/>
      <c r="I37" s="6"/>
      <c r="J37" s="38"/>
      <c r="K37" s="6"/>
      <c r="L37" s="39">
        <f t="shared" si="0"/>
        <v>0</v>
      </c>
      <c r="M37" s="39">
        <f t="shared" si="0"/>
        <v>0</v>
      </c>
    </row>
    <row r="38" spans="1:13" s="40" customFormat="1" x14ac:dyDescent="0.2">
      <c r="A38" s="36" t="s">
        <v>150</v>
      </c>
      <c r="B38" s="5" t="s">
        <v>100</v>
      </c>
      <c r="C38" s="37" t="s">
        <v>151</v>
      </c>
      <c r="D38" s="38">
        <v>1080000</v>
      </c>
      <c r="E38" s="38">
        <v>1080000</v>
      </c>
      <c r="F38" s="38"/>
      <c r="G38" s="6">
        <v>1360276</v>
      </c>
      <c r="H38" s="38"/>
      <c r="I38" s="6"/>
      <c r="J38" s="38"/>
      <c r="K38" s="6"/>
      <c r="L38" s="39">
        <f t="shared" si="0"/>
        <v>1080000</v>
      </c>
      <c r="M38" s="39">
        <f t="shared" si="0"/>
        <v>2440276</v>
      </c>
    </row>
    <row r="39" spans="1:13" s="40" customFormat="1" x14ac:dyDescent="0.2">
      <c r="A39" s="36" t="s">
        <v>152</v>
      </c>
      <c r="B39" s="5" t="s">
        <v>1209</v>
      </c>
      <c r="C39" s="37" t="s">
        <v>153</v>
      </c>
      <c r="D39" s="38">
        <v>21359500</v>
      </c>
      <c r="E39" s="38">
        <v>21359500</v>
      </c>
      <c r="F39" s="38"/>
      <c r="G39" s="6"/>
      <c r="H39" s="38"/>
      <c r="I39" s="6"/>
      <c r="J39" s="38"/>
      <c r="K39" s="6"/>
      <c r="L39" s="39">
        <f>SUM(D39,F39,H39,J39)</f>
        <v>21359500</v>
      </c>
      <c r="M39" s="39">
        <f t="shared" si="0"/>
        <v>21359500</v>
      </c>
    </row>
    <row r="40" spans="1:13" s="40" customFormat="1" x14ac:dyDescent="0.2">
      <c r="A40" s="36"/>
      <c r="B40" s="15" t="s">
        <v>154</v>
      </c>
      <c r="C40" s="37"/>
      <c r="D40" s="38"/>
      <c r="E40" s="38"/>
      <c r="F40" s="38"/>
      <c r="G40" s="6"/>
      <c r="H40" s="38"/>
      <c r="I40" s="6"/>
      <c r="J40" s="38"/>
      <c r="K40" s="6"/>
      <c r="L40" s="39">
        <f t="shared" si="0"/>
        <v>0</v>
      </c>
      <c r="M40" s="39">
        <f t="shared" si="0"/>
        <v>0</v>
      </c>
    </row>
    <row r="41" spans="1:13" s="40" customFormat="1" x14ac:dyDescent="0.2">
      <c r="A41" s="36"/>
      <c r="B41" s="15" t="s">
        <v>155</v>
      </c>
      <c r="C41" s="37"/>
      <c r="D41" s="38"/>
      <c r="E41" s="38"/>
      <c r="F41" s="38"/>
      <c r="G41" s="6"/>
      <c r="H41" s="38"/>
      <c r="I41" s="6"/>
      <c r="J41" s="38"/>
      <c r="K41" s="6"/>
      <c r="L41" s="39">
        <f t="shared" si="0"/>
        <v>0</v>
      </c>
      <c r="M41" s="39">
        <f t="shared" si="0"/>
        <v>0</v>
      </c>
    </row>
    <row r="42" spans="1:13" s="40" customFormat="1" x14ac:dyDescent="0.2">
      <c r="A42" s="36"/>
      <c r="B42" s="15" t="s">
        <v>156</v>
      </c>
      <c r="C42" s="37"/>
      <c r="D42" s="38"/>
      <c r="E42" s="38"/>
      <c r="F42" s="38"/>
      <c r="G42" s="6"/>
      <c r="H42" s="38"/>
      <c r="I42" s="6"/>
      <c r="J42" s="38"/>
      <c r="K42" s="6"/>
      <c r="L42" s="39">
        <f t="shared" si="0"/>
        <v>0</v>
      </c>
      <c r="M42" s="39">
        <f t="shared" si="0"/>
        <v>0</v>
      </c>
    </row>
    <row r="43" spans="1:13" s="40" customFormat="1" x14ac:dyDescent="0.2">
      <c r="A43" s="36" t="s">
        <v>157</v>
      </c>
      <c r="B43" s="5" t="s">
        <v>106</v>
      </c>
      <c r="C43" s="37" t="s">
        <v>158</v>
      </c>
      <c r="D43" s="38"/>
      <c r="E43" s="38"/>
      <c r="F43" s="38"/>
      <c r="G43" s="6"/>
      <c r="H43" s="38"/>
      <c r="I43" s="6"/>
      <c r="J43" s="38"/>
      <c r="K43" s="6"/>
      <c r="L43" s="39">
        <f t="shared" si="0"/>
        <v>0</v>
      </c>
      <c r="M43" s="39">
        <f t="shared" si="0"/>
        <v>0</v>
      </c>
    </row>
    <row r="44" spans="1:13" s="40" customFormat="1" x14ac:dyDescent="0.2">
      <c r="A44" s="36" t="s">
        <v>159</v>
      </c>
      <c r="B44" s="5" t="s">
        <v>109</v>
      </c>
      <c r="C44" s="37" t="s">
        <v>160</v>
      </c>
      <c r="D44" s="38"/>
      <c r="E44" s="38"/>
      <c r="F44" s="38"/>
      <c r="G44" s="6"/>
      <c r="H44" s="38"/>
      <c r="I44" s="6"/>
      <c r="J44" s="38"/>
      <c r="K44" s="6"/>
      <c r="L44" s="39">
        <f t="shared" si="0"/>
        <v>0</v>
      </c>
      <c r="M44" s="39">
        <f t="shared" si="0"/>
        <v>0</v>
      </c>
    </row>
    <row r="45" spans="1:13" s="40" customFormat="1" x14ac:dyDescent="0.2">
      <c r="A45" s="36" t="s">
        <v>161</v>
      </c>
      <c r="B45" s="5" t="s">
        <v>112</v>
      </c>
      <c r="C45" s="37" t="s">
        <v>162</v>
      </c>
      <c r="D45" s="38"/>
      <c r="E45" s="38"/>
      <c r="F45" s="38"/>
      <c r="G45" s="6"/>
      <c r="H45" s="38"/>
      <c r="I45" s="6"/>
      <c r="J45" s="38"/>
      <c r="K45" s="6"/>
      <c r="L45" s="39">
        <f t="shared" si="0"/>
        <v>0</v>
      </c>
      <c r="M45" s="39">
        <f t="shared" si="0"/>
        <v>0</v>
      </c>
    </row>
    <row r="46" spans="1:13" s="40" customFormat="1" ht="25.5" x14ac:dyDescent="0.2">
      <c r="A46" s="36" t="s">
        <v>163</v>
      </c>
      <c r="B46" s="5" t="s">
        <v>115</v>
      </c>
      <c r="C46" s="37" t="s">
        <v>164</v>
      </c>
      <c r="D46" s="38"/>
      <c r="E46" s="38"/>
      <c r="F46" s="38"/>
      <c r="G46" s="6"/>
      <c r="H46" s="38"/>
      <c r="I46" s="6"/>
      <c r="J46" s="38"/>
      <c r="K46" s="6"/>
      <c r="L46" s="39">
        <f t="shared" si="0"/>
        <v>0</v>
      </c>
      <c r="M46" s="39">
        <f t="shared" si="0"/>
        <v>0</v>
      </c>
    </row>
    <row r="47" spans="1:13" s="40" customFormat="1" x14ac:dyDescent="0.2">
      <c r="A47" s="36" t="s">
        <v>165</v>
      </c>
      <c r="B47" s="5" t="s">
        <v>118</v>
      </c>
      <c r="C47" s="37" t="s">
        <v>166</v>
      </c>
      <c r="D47" s="38"/>
      <c r="E47" s="38"/>
      <c r="F47" s="38"/>
      <c r="G47" s="6"/>
      <c r="H47" s="38"/>
      <c r="I47" s="6"/>
      <c r="J47" s="38"/>
      <c r="K47" s="6"/>
      <c r="L47" s="39">
        <f t="shared" si="0"/>
        <v>0</v>
      </c>
      <c r="M47" s="39">
        <f t="shared" si="0"/>
        <v>0</v>
      </c>
    </row>
    <row r="48" spans="1:13" s="280" customFormat="1" ht="25.5" x14ac:dyDescent="0.2">
      <c r="A48" s="280">
        <v>43</v>
      </c>
      <c r="B48" s="268" t="s">
        <v>167</v>
      </c>
      <c r="C48" s="282" t="s">
        <v>168</v>
      </c>
      <c r="D48" s="270">
        <f>SUM(D9,D10,D11,D12,D23,D34,D47)</f>
        <v>304034557</v>
      </c>
      <c r="E48" s="270">
        <f>SUM(E9,E10,E11,E12,E23,E34,E47)</f>
        <v>351413519</v>
      </c>
      <c r="F48" s="270">
        <f t="shared" ref="F48:K48" si="2">SUM(F9,F10,F11,F12,F23,F34,F47)</f>
        <v>0</v>
      </c>
      <c r="G48" s="270">
        <f t="shared" si="2"/>
        <v>1360276</v>
      </c>
      <c r="H48" s="270">
        <f t="shared" si="2"/>
        <v>0</v>
      </c>
      <c r="I48" s="270">
        <f t="shared" si="2"/>
        <v>0</v>
      </c>
      <c r="J48" s="270">
        <f t="shared" si="2"/>
        <v>0</v>
      </c>
      <c r="K48" s="270">
        <f t="shared" si="2"/>
        <v>0</v>
      </c>
      <c r="L48" s="270">
        <f>SUM(J48,H48,F48,D48)</f>
        <v>304034557</v>
      </c>
      <c r="M48" s="270">
        <f>SUM(K48,I48,G48,E48)</f>
        <v>352773795</v>
      </c>
    </row>
    <row r="49" spans="1:13" x14ac:dyDescent="0.2">
      <c r="A49" s="19"/>
      <c r="B49" s="41"/>
      <c r="C49" s="42"/>
      <c r="E49" s="25"/>
      <c r="F49" s="25"/>
      <c r="G49" s="3"/>
      <c r="H49" s="25"/>
      <c r="I49" s="3"/>
      <c r="J49" s="25"/>
      <c r="K49" s="3"/>
      <c r="L49" s="23"/>
      <c r="M49" s="23"/>
    </row>
    <row r="50" spans="1:13" s="44" customFormat="1" x14ac:dyDescent="0.2">
      <c r="A50" s="31" t="s">
        <v>169</v>
      </c>
      <c r="B50" s="32" t="s">
        <v>170</v>
      </c>
      <c r="C50" s="43" t="s">
        <v>171</v>
      </c>
      <c r="D50" s="25">
        <v>0</v>
      </c>
      <c r="E50" s="25">
        <v>36319996</v>
      </c>
      <c r="F50" s="3"/>
      <c r="G50" s="3"/>
      <c r="H50" s="3"/>
      <c r="I50" s="3"/>
      <c r="J50" s="3"/>
      <c r="K50" s="3"/>
      <c r="L50" s="12">
        <f t="shared" ref="L50:M84" si="3">SUM(D50,F50,H50,J50)</f>
        <v>0</v>
      </c>
      <c r="M50" s="12">
        <f t="shared" si="3"/>
        <v>36319996</v>
      </c>
    </row>
    <row r="51" spans="1:13" s="44" customFormat="1" ht="25.5" x14ac:dyDescent="0.2">
      <c r="A51" s="31" t="s">
        <v>172</v>
      </c>
      <c r="B51" s="34" t="s">
        <v>173</v>
      </c>
      <c r="C51" s="42" t="s">
        <v>174</v>
      </c>
      <c r="D51" s="3"/>
      <c r="E51" s="3"/>
      <c r="F51" s="3"/>
      <c r="G51" s="3"/>
      <c r="H51" s="3"/>
      <c r="I51" s="3"/>
      <c r="J51" s="3"/>
      <c r="K51" s="3"/>
      <c r="L51" s="12">
        <f t="shared" si="3"/>
        <v>0</v>
      </c>
      <c r="M51" s="12">
        <f t="shared" si="3"/>
        <v>0</v>
      </c>
    </row>
    <row r="52" spans="1:13" s="45" customFormat="1" ht="38.25" x14ac:dyDescent="0.2">
      <c r="A52" s="31" t="s">
        <v>175</v>
      </c>
      <c r="B52" s="32" t="s">
        <v>176</v>
      </c>
      <c r="C52" s="42" t="s">
        <v>177</v>
      </c>
      <c r="D52" s="12"/>
      <c r="E52" s="12"/>
      <c r="F52" s="12"/>
      <c r="G52" s="12"/>
      <c r="H52" s="12"/>
      <c r="I52" s="12"/>
      <c r="J52" s="12"/>
      <c r="K52" s="12"/>
      <c r="L52" s="12">
        <f t="shared" si="3"/>
        <v>0</v>
      </c>
      <c r="M52" s="12">
        <f t="shared" si="3"/>
        <v>0</v>
      </c>
    </row>
    <row r="53" spans="1:13" s="40" customFormat="1" x14ac:dyDescent="0.2">
      <c r="A53" s="36" t="s">
        <v>178</v>
      </c>
      <c r="B53" s="5" t="s">
        <v>91</v>
      </c>
      <c r="C53" s="37" t="s">
        <v>179</v>
      </c>
      <c r="D53" s="38"/>
      <c r="E53" s="38"/>
      <c r="F53" s="38"/>
      <c r="G53" s="6"/>
      <c r="H53" s="38"/>
      <c r="I53" s="6"/>
      <c r="J53" s="38"/>
      <c r="K53" s="6"/>
      <c r="L53" s="39">
        <f t="shared" si="3"/>
        <v>0</v>
      </c>
      <c r="M53" s="39">
        <f t="shared" si="3"/>
        <v>0</v>
      </c>
    </row>
    <row r="54" spans="1:13" s="40" customFormat="1" x14ac:dyDescent="0.2">
      <c r="A54" s="36" t="s">
        <v>180</v>
      </c>
      <c r="B54" s="5" t="s">
        <v>94</v>
      </c>
      <c r="C54" s="37" t="s">
        <v>181</v>
      </c>
      <c r="D54" s="38"/>
      <c r="E54" s="38"/>
      <c r="F54" s="38"/>
      <c r="G54" s="6"/>
      <c r="H54" s="38"/>
      <c r="I54" s="6"/>
      <c r="J54" s="38"/>
      <c r="K54" s="6"/>
      <c r="L54" s="39">
        <f t="shared" si="3"/>
        <v>0</v>
      </c>
      <c r="M54" s="39">
        <f t="shared" si="3"/>
        <v>0</v>
      </c>
    </row>
    <row r="55" spans="1:13" s="40" customFormat="1" ht="25.5" x14ac:dyDescent="0.2">
      <c r="A55" s="36" t="s">
        <v>182</v>
      </c>
      <c r="B55" s="5" t="s">
        <v>97</v>
      </c>
      <c r="C55" s="37" t="s">
        <v>183</v>
      </c>
      <c r="D55" s="38"/>
      <c r="E55" s="38"/>
      <c r="F55" s="38"/>
      <c r="G55" s="6"/>
      <c r="H55" s="38"/>
      <c r="I55" s="6"/>
      <c r="J55" s="38"/>
      <c r="K55" s="6"/>
      <c r="L55" s="39">
        <f t="shared" si="3"/>
        <v>0</v>
      </c>
      <c r="M55" s="39">
        <f t="shared" si="3"/>
        <v>0</v>
      </c>
    </row>
    <row r="56" spans="1:13" s="40" customFormat="1" x14ac:dyDescent="0.2">
      <c r="A56" s="36" t="s">
        <v>184</v>
      </c>
      <c r="B56" s="5" t="s">
        <v>100</v>
      </c>
      <c r="C56" s="37" t="s">
        <v>185</v>
      </c>
      <c r="D56" s="38"/>
      <c r="E56" s="38"/>
      <c r="F56" s="38"/>
      <c r="G56" s="6"/>
      <c r="H56" s="38"/>
      <c r="I56" s="6"/>
      <c r="J56" s="38"/>
      <c r="K56" s="6"/>
      <c r="L56" s="39">
        <f t="shared" si="3"/>
        <v>0</v>
      </c>
      <c r="M56" s="39">
        <f t="shared" si="3"/>
        <v>0</v>
      </c>
    </row>
    <row r="57" spans="1:13" s="40" customFormat="1" x14ac:dyDescent="0.2">
      <c r="A57" s="36" t="s">
        <v>186</v>
      </c>
      <c r="B57" s="5" t="s">
        <v>103</v>
      </c>
      <c r="C57" s="37" t="s">
        <v>187</v>
      </c>
      <c r="D57" s="38"/>
      <c r="E57" s="38"/>
      <c r="F57" s="38"/>
      <c r="G57" s="6"/>
      <c r="H57" s="38"/>
      <c r="I57" s="6"/>
      <c r="J57" s="38"/>
      <c r="K57" s="6"/>
      <c r="L57" s="39">
        <f t="shared" si="3"/>
        <v>0</v>
      </c>
      <c r="M57" s="39">
        <f t="shared" si="3"/>
        <v>0</v>
      </c>
    </row>
    <row r="58" spans="1:13" s="40" customFormat="1" x14ac:dyDescent="0.2">
      <c r="A58" s="36" t="s">
        <v>188</v>
      </c>
      <c r="B58" s="5" t="s">
        <v>106</v>
      </c>
      <c r="C58" s="37" t="s">
        <v>189</v>
      </c>
      <c r="D58" s="38"/>
      <c r="E58" s="38"/>
      <c r="F58" s="38"/>
      <c r="G58" s="6"/>
      <c r="H58" s="38"/>
      <c r="I58" s="6"/>
      <c r="J58" s="38"/>
      <c r="K58" s="6"/>
      <c r="L58" s="39">
        <f t="shared" si="3"/>
        <v>0</v>
      </c>
      <c r="M58" s="39">
        <f t="shared" si="3"/>
        <v>0</v>
      </c>
    </row>
    <row r="59" spans="1:13" s="40" customFormat="1" x14ac:dyDescent="0.2">
      <c r="A59" s="36" t="s">
        <v>190</v>
      </c>
      <c r="B59" s="5" t="s">
        <v>109</v>
      </c>
      <c r="C59" s="37" t="s">
        <v>191</v>
      </c>
      <c r="D59" s="38"/>
      <c r="E59" s="38"/>
      <c r="F59" s="38"/>
      <c r="G59" s="6"/>
      <c r="H59" s="38"/>
      <c r="I59" s="6"/>
      <c r="J59" s="38"/>
      <c r="K59" s="6"/>
      <c r="L59" s="39">
        <f t="shared" si="3"/>
        <v>0</v>
      </c>
      <c r="M59" s="39">
        <f t="shared" si="3"/>
        <v>0</v>
      </c>
    </row>
    <row r="60" spans="1:13" s="40" customFormat="1" x14ac:dyDescent="0.2">
      <c r="A60" s="36" t="s">
        <v>192</v>
      </c>
      <c r="B60" s="5" t="s">
        <v>112</v>
      </c>
      <c r="C60" s="37" t="s">
        <v>193</v>
      </c>
      <c r="D60" s="38"/>
      <c r="E60" s="38"/>
      <c r="F60" s="38"/>
      <c r="G60" s="6"/>
      <c r="H60" s="38"/>
      <c r="I60" s="6"/>
      <c r="J60" s="38"/>
      <c r="K60" s="6"/>
      <c r="L60" s="39">
        <f t="shared" si="3"/>
        <v>0</v>
      </c>
      <c r="M60" s="39">
        <f t="shared" si="3"/>
        <v>0</v>
      </c>
    </row>
    <row r="61" spans="1:13" s="40" customFormat="1" ht="25.5" x14ac:dyDescent="0.2">
      <c r="A61" s="36" t="s">
        <v>194</v>
      </c>
      <c r="B61" s="5" t="s">
        <v>115</v>
      </c>
      <c r="C61" s="37" t="s">
        <v>195</v>
      </c>
      <c r="D61" s="38"/>
      <c r="E61" s="38"/>
      <c r="F61" s="38"/>
      <c r="G61" s="6"/>
      <c r="H61" s="38"/>
      <c r="I61" s="6"/>
      <c r="J61" s="38"/>
      <c r="K61" s="6"/>
      <c r="L61" s="39">
        <f t="shared" si="3"/>
        <v>0</v>
      </c>
      <c r="M61" s="39">
        <f t="shared" si="3"/>
        <v>0</v>
      </c>
    </row>
    <row r="62" spans="1:13" s="40" customFormat="1" x14ac:dyDescent="0.2">
      <c r="A62" s="36" t="s">
        <v>196</v>
      </c>
      <c r="B62" s="5" t="s">
        <v>118</v>
      </c>
      <c r="C62" s="37" t="s">
        <v>197</v>
      </c>
      <c r="D62" s="38"/>
      <c r="E62" s="38"/>
      <c r="F62" s="38"/>
      <c r="G62" s="6"/>
      <c r="H62" s="38"/>
      <c r="I62" s="6"/>
      <c r="J62" s="38"/>
      <c r="K62" s="6"/>
      <c r="L62" s="39">
        <f t="shared" si="3"/>
        <v>0</v>
      </c>
      <c r="M62" s="39">
        <f t="shared" si="3"/>
        <v>0</v>
      </c>
    </row>
    <row r="63" spans="1:13" s="45" customFormat="1" ht="38.25" x14ac:dyDescent="0.2">
      <c r="A63" s="19">
        <v>57</v>
      </c>
      <c r="B63" s="32" t="s">
        <v>198</v>
      </c>
      <c r="C63" s="42" t="s">
        <v>199</v>
      </c>
      <c r="D63" s="12"/>
      <c r="E63" s="12"/>
      <c r="F63" s="12"/>
      <c r="G63" s="12"/>
      <c r="H63" s="12"/>
      <c r="I63" s="12"/>
      <c r="J63" s="12"/>
      <c r="K63" s="12"/>
      <c r="L63" s="12">
        <f t="shared" si="3"/>
        <v>0</v>
      </c>
      <c r="M63" s="12">
        <f t="shared" si="3"/>
        <v>0</v>
      </c>
    </row>
    <row r="64" spans="1:13" s="40" customFormat="1" x14ac:dyDescent="0.2">
      <c r="A64" s="36" t="s">
        <v>200</v>
      </c>
      <c r="B64" s="5" t="s">
        <v>91</v>
      </c>
      <c r="C64" s="37" t="s">
        <v>201</v>
      </c>
      <c r="D64" s="38"/>
      <c r="E64" s="38"/>
      <c r="F64" s="38"/>
      <c r="G64" s="6"/>
      <c r="H64" s="38"/>
      <c r="I64" s="6"/>
      <c r="J64" s="38"/>
      <c r="K64" s="6"/>
      <c r="L64" s="39">
        <f t="shared" si="3"/>
        <v>0</v>
      </c>
      <c r="M64" s="39">
        <f t="shared" si="3"/>
        <v>0</v>
      </c>
    </row>
    <row r="65" spans="1:13" s="40" customFormat="1" x14ac:dyDescent="0.2">
      <c r="A65" s="36" t="s">
        <v>202</v>
      </c>
      <c r="B65" s="5" t="s">
        <v>94</v>
      </c>
      <c r="C65" s="37" t="s">
        <v>203</v>
      </c>
      <c r="D65" s="38"/>
      <c r="E65" s="38"/>
      <c r="F65" s="38"/>
      <c r="G65" s="6"/>
      <c r="H65" s="38"/>
      <c r="I65" s="6"/>
      <c r="J65" s="38"/>
      <c r="K65" s="6"/>
      <c r="L65" s="39">
        <f t="shared" si="3"/>
        <v>0</v>
      </c>
      <c r="M65" s="39">
        <f t="shared" si="3"/>
        <v>0</v>
      </c>
    </row>
    <row r="66" spans="1:13" s="40" customFormat="1" ht="25.5" x14ac:dyDescent="0.2">
      <c r="A66" s="36" t="s">
        <v>204</v>
      </c>
      <c r="B66" s="5" t="s">
        <v>97</v>
      </c>
      <c r="C66" s="37" t="s">
        <v>205</v>
      </c>
      <c r="D66" s="38"/>
      <c r="E66" s="38"/>
      <c r="F66" s="38"/>
      <c r="G66" s="6"/>
      <c r="H66" s="38"/>
      <c r="I66" s="6"/>
      <c r="J66" s="38"/>
      <c r="K66" s="6"/>
      <c r="L66" s="39">
        <f t="shared" si="3"/>
        <v>0</v>
      </c>
      <c r="M66" s="39">
        <f t="shared" si="3"/>
        <v>0</v>
      </c>
    </row>
    <row r="67" spans="1:13" s="40" customFormat="1" x14ac:dyDescent="0.2">
      <c r="A67" s="36" t="s">
        <v>206</v>
      </c>
      <c r="B67" s="5" t="s">
        <v>100</v>
      </c>
      <c r="C67" s="37" t="s">
        <v>207</v>
      </c>
      <c r="D67" s="38"/>
      <c r="E67" s="38"/>
      <c r="F67" s="38"/>
      <c r="G67" s="6"/>
      <c r="H67" s="38"/>
      <c r="I67" s="6"/>
      <c r="J67" s="38"/>
      <c r="K67" s="6"/>
      <c r="L67" s="39">
        <f t="shared" si="3"/>
        <v>0</v>
      </c>
      <c r="M67" s="39">
        <f t="shared" si="3"/>
        <v>0</v>
      </c>
    </row>
    <row r="68" spans="1:13" s="40" customFormat="1" x14ac:dyDescent="0.2">
      <c r="A68" s="36" t="s">
        <v>208</v>
      </c>
      <c r="B68" s="5" t="s">
        <v>103</v>
      </c>
      <c r="C68" s="37" t="s">
        <v>209</v>
      </c>
      <c r="D68" s="38"/>
      <c r="E68" s="38"/>
      <c r="F68" s="38"/>
      <c r="G68" s="6"/>
      <c r="H68" s="38"/>
      <c r="I68" s="6"/>
      <c r="J68" s="38"/>
      <c r="K68" s="6"/>
      <c r="L68" s="39">
        <f t="shared" si="3"/>
        <v>0</v>
      </c>
      <c r="M68" s="39">
        <f t="shared" si="3"/>
        <v>0</v>
      </c>
    </row>
    <row r="69" spans="1:13" s="40" customFormat="1" x14ac:dyDescent="0.2">
      <c r="A69" s="36" t="s">
        <v>210</v>
      </c>
      <c r="B69" s="5" t="s">
        <v>106</v>
      </c>
      <c r="C69" s="37" t="s">
        <v>211</v>
      </c>
      <c r="D69" s="38"/>
      <c r="E69" s="38"/>
      <c r="F69" s="38"/>
      <c r="G69" s="6"/>
      <c r="H69" s="38"/>
      <c r="I69" s="6"/>
      <c r="J69" s="38"/>
      <c r="K69" s="6"/>
      <c r="L69" s="39">
        <f t="shared" si="3"/>
        <v>0</v>
      </c>
      <c r="M69" s="39">
        <f t="shared" si="3"/>
        <v>0</v>
      </c>
    </row>
    <row r="70" spans="1:13" s="40" customFormat="1" x14ac:dyDescent="0.2">
      <c r="A70" s="36" t="s">
        <v>212</v>
      </c>
      <c r="B70" s="5" t="s">
        <v>109</v>
      </c>
      <c r="C70" s="37" t="s">
        <v>213</v>
      </c>
      <c r="D70" s="38"/>
      <c r="E70" s="38"/>
      <c r="F70" s="38"/>
      <c r="G70" s="6"/>
      <c r="H70" s="38"/>
      <c r="I70" s="6"/>
      <c r="J70" s="38"/>
      <c r="K70" s="6"/>
      <c r="L70" s="39">
        <f t="shared" si="3"/>
        <v>0</v>
      </c>
      <c r="M70" s="39">
        <f t="shared" si="3"/>
        <v>0</v>
      </c>
    </row>
    <row r="71" spans="1:13" s="40" customFormat="1" x14ac:dyDescent="0.2">
      <c r="A71" s="36" t="s">
        <v>214</v>
      </c>
      <c r="B71" s="5" t="s">
        <v>112</v>
      </c>
      <c r="C71" s="37" t="s">
        <v>215</v>
      </c>
      <c r="D71" s="38"/>
      <c r="E71" s="38"/>
      <c r="F71" s="38"/>
      <c r="G71" s="6"/>
      <c r="H71" s="38"/>
      <c r="I71" s="6"/>
      <c r="J71" s="38"/>
      <c r="K71" s="6"/>
      <c r="L71" s="39">
        <f t="shared" si="3"/>
        <v>0</v>
      </c>
      <c r="M71" s="39">
        <f t="shared" si="3"/>
        <v>0</v>
      </c>
    </row>
    <row r="72" spans="1:13" s="40" customFormat="1" ht="25.5" x14ac:dyDescent="0.2">
      <c r="A72" s="36" t="s">
        <v>216</v>
      </c>
      <c r="B72" s="5" t="s">
        <v>115</v>
      </c>
      <c r="C72" s="37" t="s">
        <v>217</v>
      </c>
      <c r="D72" s="38"/>
      <c r="E72" s="38"/>
      <c r="F72" s="38"/>
      <c r="G72" s="6"/>
      <c r="H72" s="38"/>
      <c r="I72" s="6"/>
      <c r="J72" s="38"/>
      <c r="K72" s="6"/>
      <c r="L72" s="39">
        <f t="shared" si="3"/>
        <v>0</v>
      </c>
      <c r="M72" s="39">
        <f t="shared" si="3"/>
        <v>0</v>
      </c>
    </row>
    <row r="73" spans="1:13" s="40" customFormat="1" x14ac:dyDescent="0.2">
      <c r="A73" s="36" t="s">
        <v>218</v>
      </c>
      <c r="B73" s="5" t="s">
        <v>118</v>
      </c>
      <c r="C73" s="37" t="s">
        <v>219</v>
      </c>
      <c r="D73" s="38"/>
      <c r="E73" s="38"/>
      <c r="F73" s="38"/>
      <c r="G73" s="6"/>
      <c r="H73" s="38"/>
      <c r="I73" s="6"/>
      <c r="J73" s="38"/>
      <c r="K73" s="6"/>
      <c r="L73" s="39">
        <f t="shared" si="3"/>
        <v>0</v>
      </c>
      <c r="M73" s="39">
        <f t="shared" si="3"/>
        <v>0</v>
      </c>
    </row>
    <row r="74" spans="1:13" s="45" customFormat="1" ht="25.5" x14ac:dyDescent="0.2">
      <c r="A74" s="19">
        <v>68</v>
      </c>
      <c r="B74" s="32" t="s">
        <v>220</v>
      </c>
      <c r="C74" s="42" t="s">
        <v>221</v>
      </c>
      <c r="D74" s="12">
        <f>SUM(D75:D84)</f>
        <v>27717000</v>
      </c>
      <c r="E74" s="12">
        <f>SUM(E75:E84)</f>
        <v>27717000</v>
      </c>
      <c r="F74" s="12"/>
      <c r="G74" s="12"/>
      <c r="H74" s="12"/>
      <c r="I74" s="12"/>
      <c r="J74" s="12"/>
      <c r="K74" s="12"/>
      <c r="L74" s="12">
        <f t="shared" si="3"/>
        <v>27717000</v>
      </c>
      <c r="M74" s="12">
        <f t="shared" si="3"/>
        <v>27717000</v>
      </c>
    </row>
    <row r="75" spans="1:13" s="40" customFormat="1" x14ac:dyDescent="0.2">
      <c r="A75" s="36" t="s">
        <v>222</v>
      </c>
      <c r="B75" s="5" t="s">
        <v>91</v>
      </c>
      <c r="C75" s="37" t="s">
        <v>223</v>
      </c>
      <c r="D75" s="25">
        <v>27717000</v>
      </c>
      <c r="E75" s="25">
        <v>27717000</v>
      </c>
      <c r="F75" s="38"/>
      <c r="G75" s="6"/>
      <c r="H75" s="38"/>
      <c r="I75" s="6"/>
      <c r="J75" s="38"/>
      <c r="K75" s="6"/>
      <c r="L75" s="39">
        <f t="shared" si="3"/>
        <v>27717000</v>
      </c>
      <c r="M75" s="39">
        <f t="shared" si="3"/>
        <v>27717000</v>
      </c>
    </row>
    <row r="76" spans="1:13" s="40" customFormat="1" x14ac:dyDescent="0.2">
      <c r="A76" s="36" t="s">
        <v>224</v>
      </c>
      <c r="B76" s="5" t="s">
        <v>94</v>
      </c>
      <c r="C76" s="37" t="s">
        <v>225</v>
      </c>
      <c r="D76" s="38">
        <v>0</v>
      </c>
      <c r="E76" s="38">
        <v>0</v>
      </c>
      <c r="F76" s="38"/>
      <c r="G76" s="6"/>
      <c r="H76" s="38"/>
      <c r="I76" s="6"/>
      <c r="J76" s="38"/>
      <c r="K76" s="6"/>
      <c r="L76" s="39">
        <f t="shared" si="3"/>
        <v>0</v>
      </c>
      <c r="M76" s="39">
        <f t="shared" si="3"/>
        <v>0</v>
      </c>
    </row>
    <row r="77" spans="1:13" s="40" customFormat="1" ht="25.5" x14ac:dyDescent="0.2">
      <c r="A77" s="36" t="s">
        <v>226</v>
      </c>
      <c r="B77" s="5" t="s">
        <v>97</v>
      </c>
      <c r="C77" s="37" t="s">
        <v>227</v>
      </c>
      <c r="D77" s="38"/>
      <c r="E77" s="38"/>
      <c r="F77" s="38"/>
      <c r="G77" s="6"/>
      <c r="H77" s="38"/>
      <c r="I77" s="6"/>
      <c r="J77" s="38"/>
      <c r="K77" s="6"/>
      <c r="L77" s="39">
        <f t="shared" si="3"/>
        <v>0</v>
      </c>
      <c r="M77" s="39">
        <f t="shared" si="3"/>
        <v>0</v>
      </c>
    </row>
    <row r="78" spans="1:13" s="40" customFormat="1" x14ac:dyDescent="0.2">
      <c r="A78" s="36" t="s">
        <v>228</v>
      </c>
      <c r="B78" s="5" t="s">
        <v>100</v>
      </c>
      <c r="C78" s="37" t="s">
        <v>229</v>
      </c>
      <c r="D78" s="38"/>
      <c r="E78" s="38"/>
      <c r="F78" s="38"/>
      <c r="G78" s="6"/>
      <c r="H78" s="38"/>
      <c r="I78" s="6"/>
      <c r="J78" s="38"/>
      <c r="K78" s="6"/>
      <c r="L78" s="39">
        <f t="shared" si="3"/>
        <v>0</v>
      </c>
      <c r="M78" s="39">
        <f t="shared" si="3"/>
        <v>0</v>
      </c>
    </row>
    <row r="79" spans="1:13" s="40" customFormat="1" x14ac:dyDescent="0.2">
      <c r="A79" s="36" t="s">
        <v>230</v>
      </c>
      <c r="B79" s="5" t="s">
        <v>103</v>
      </c>
      <c r="C79" s="37" t="s">
        <v>231</v>
      </c>
      <c r="D79" s="38"/>
      <c r="E79" s="38"/>
      <c r="F79" s="38"/>
      <c r="G79" s="6"/>
      <c r="H79" s="38"/>
      <c r="I79" s="6"/>
      <c r="J79" s="38"/>
      <c r="K79" s="6"/>
      <c r="L79" s="39">
        <f t="shared" si="3"/>
        <v>0</v>
      </c>
      <c r="M79" s="39">
        <f t="shared" si="3"/>
        <v>0</v>
      </c>
    </row>
    <row r="80" spans="1:13" s="40" customFormat="1" x14ac:dyDescent="0.2">
      <c r="A80" s="36" t="s">
        <v>232</v>
      </c>
      <c r="B80" s="5" t="s">
        <v>106</v>
      </c>
      <c r="C80" s="37" t="s">
        <v>233</v>
      </c>
      <c r="D80" s="38"/>
      <c r="E80" s="38"/>
      <c r="F80" s="38"/>
      <c r="G80" s="6"/>
      <c r="H80" s="38"/>
      <c r="I80" s="6"/>
      <c r="J80" s="38"/>
      <c r="K80" s="6"/>
      <c r="L80" s="39">
        <f t="shared" si="3"/>
        <v>0</v>
      </c>
      <c r="M80" s="39">
        <f t="shared" si="3"/>
        <v>0</v>
      </c>
    </row>
    <row r="81" spans="1:13" s="40" customFormat="1" x14ac:dyDescent="0.2">
      <c r="A81" s="36" t="s">
        <v>234</v>
      </c>
      <c r="B81" s="5" t="s">
        <v>109</v>
      </c>
      <c r="C81" s="37" t="s">
        <v>235</v>
      </c>
      <c r="D81" s="38"/>
      <c r="E81" s="38"/>
      <c r="F81" s="38"/>
      <c r="G81" s="6"/>
      <c r="H81" s="38"/>
      <c r="I81" s="6"/>
      <c r="J81" s="38"/>
      <c r="K81" s="6"/>
      <c r="L81" s="39">
        <f t="shared" si="3"/>
        <v>0</v>
      </c>
      <c r="M81" s="39">
        <f t="shared" si="3"/>
        <v>0</v>
      </c>
    </row>
    <row r="82" spans="1:13" s="40" customFormat="1" x14ac:dyDescent="0.2">
      <c r="A82" s="36" t="s">
        <v>236</v>
      </c>
      <c r="B82" s="5" t="s">
        <v>112</v>
      </c>
      <c r="C82" s="37" t="s">
        <v>237</v>
      </c>
      <c r="D82" s="38"/>
      <c r="E82" s="38"/>
      <c r="F82" s="38"/>
      <c r="G82" s="6"/>
      <c r="H82" s="38"/>
      <c r="I82" s="6"/>
      <c r="J82" s="38"/>
      <c r="K82" s="6"/>
      <c r="L82" s="39">
        <f t="shared" si="3"/>
        <v>0</v>
      </c>
      <c r="M82" s="39">
        <f t="shared" si="3"/>
        <v>0</v>
      </c>
    </row>
    <row r="83" spans="1:13" s="40" customFormat="1" ht="25.5" x14ac:dyDescent="0.2">
      <c r="A83" s="36" t="s">
        <v>238</v>
      </c>
      <c r="B83" s="5" t="s">
        <v>115</v>
      </c>
      <c r="C83" s="37" t="s">
        <v>239</v>
      </c>
      <c r="D83" s="38"/>
      <c r="E83" s="38"/>
      <c r="F83" s="38"/>
      <c r="G83" s="6"/>
      <c r="H83" s="38"/>
      <c r="I83" s="6"/>
      <c r="J83" s="38"/>
      <c r="K83" s="6"/>
      <c r="L83" s="39">
        <f t="shared" si="3"/>
        <v>0</v>
      </c>
      <c r="M83" s="39">
        <f t="shared" si="3"/>
        <v>0</v>
      </c>
    </row>
    <row r="84" spans="1:13" s="40" customFormat="1" x14ac:dyDescent="0.2">
      <c r="A84" s="36" t="s">
        <v>240</v>
      </c>
      <c r="B84" s="5" t="s">
        <v>118</v>
      </c>
      <c r="C84" s="37" t="s">
        <v>241</v>
      </c>
      <c r="D84" s="38"/>
      <c r="E84" s="38"/>
      <c r="F84" s="38"/>
      <c r="G84" s="6"/>
      <c r="H84" s="38"/>
      <c r="I84" s="6"/>
      <c r="J84" s="38"/>
      <c r="K84" s="6"/>
      <c r="L84" s="39">
        <f t="shared" si="3"/>
        <v>0</v>
      </c>
      <c r="M84" s="39">
        <f t="shared" si="3"/>
        <v>0</v>
      </c>
    </row>
    <row r="85" spans="1:13" s="271" customFormat="1" ht="25.5" x14ac:dyDescent="0.2">
      <c r="A85" s="268">
        <v>79</v>
      </c>
      <c r="B85" s="268" t="s">
        <v>242</v>
      </c>
      <c r="C85" s="269" t="s">
        <v>243</v>
      </c>
      <c r="D85" s="270">
        <f>SUM(D50,D51,D52,D63,D74)</f>
        <v>27717000</v>
      </c>
      <c r="E85" s="270">
        <f>SUM(E50,E51,E52,E63,E74)</f>
        <v>64036996</v>
      </c>
      <c r="F85" s="270">
        <f t="shared" ref="F85:L85" si="4">SUM(F50,F51,F52,F63,F74)</f>
        <v>0</v>
      </c>
      <c r="G85" s="270">
        <f t="shared" si="4"/>
        <v>0</v>
      </c>
      <c r="H85" s="270">
        <f t="shared" si="4"/>
        <v>0</v>
      </c>
      <c r="I85" s="270">
        <f t="shared" si="4"/>
        <v>0</v>
      </c>
      <c r="J85" s="270">
        <f t="shared" si="4"/>
        <v>0</v>
      </c>
      <c r="K85" s="270">
        <f t="shared" si="4"/>
        <v>0</v>
      </c>
      <c r="L85" s="270">
        <f t="shared" si="4"/>
        <v>27717000</v>
      </c>
      <c r="M85" s="270">
        <f t="shared" ref="M85" si="5">SUM(M50,M51,M52,M63,M74)</f>
        <v>64036996</v>
      </c>
    </row>
    <row r="86" spans="1:13" x14ac:dyDescent="0.2">
      <c r="A86" s="18"/>
      <c r="D86" s="64"/>
      <c r="E86" s="64"/>
      <c r="F86" s="64"/>
      <c r="G86" s="72"/>
      <c r="H86" s="64"/>
      <c r="I86" s="72"/>
      <c r="J86" s="64"/>
      <c r="K86" s="72"/>
      <c r="L86" s="216"/>
      <c r="M86" s="216"/>
    </row>
    <row r="87" spans="1:13" s="26" customFormat="1" x14ac:dyDescent="0.2">
      <c r="A87" s="18">
        <v>80</v>
      </c>
      <c r="B87" s="16" t="s">
        <v>244</v>
      </c>
      <c r="C87" s="22" t="s">
        <v>245</v>
      </c>
      <c r="D87" s="23"/>
      <c r="E87" s="23"/>
      <c r="F87" s="23"/>
      <c r="G87" s="12"/>
      <c r="H87" s="23"/>
      <c r="I87" s="12"/>
      <c r="J87" s="23"/>
      <c r="K87" s="12"/>
      <c r="L87" s="23">
        <f t="shared" ref="L87:M118" si="6">SUM(J87,H87,F87,D87)</f>
        <v>0</v>
      </c>
      <c r="M87" s="23">
        <f t="shared" si="6"/>
        <v>0</v>
      </c>
    </row>
    <row r="88" spans="1:13" s="40" customFormat="1" x14ac:dyDescent="0.2">
      <c r="A88" s="47">
        <v>81</v>
      </c>
      <c r="B88" s="7" t="s">
        <v>246</v>
      </c>
      <c r="C88" s="37" t="s">
        <v>247</v>
      </c>
      <c r="D88" s="38"/>
      <c r="E88" s="38"/>
      <c r="F88" s="38"/>
      <c r="G88" s="6"/>
      <c r="H88" s="38"/>
      <c r="I88" s="6"/>
      <c r="J88" s="38"/>
      <c r="K88" s="6"/>
      <c r="L88" s="39">
        <f t="shared" si="6"/>
        <v>0</v>
      </c>
      <c r="M88" s="39">
        <f t="shared" si="6"/>
        <v>0</v>
      </c>
    </row>
    <row r="89" spans="1:13" s="40" customFormat="1" ht="25.5" x14ac:dyDescent="0.2">
      <c r="A89" s="47">
        <v>82</v>
      </c>
      <c r="B89" s="7" t="s">
        <v>248</v>
      </c>
      <c r="C89" s="37" t="s">
        <v>249</v>
      </c>
      <c r="D89" s="38"/>
      <c r="E89" s="38"/>
      <c r="F89" s="38"/>
      <c r="G89" s="6"/>
      <c r="H89" s="38"/>
      <c r="I89" s="6"/>
      <c r="J89" s="38"/>
      <c r="K89" s="6"/>
      <c r="L89" s="39">
        <f t="shared" si="6"/>
        <v>0</v>
      </c>
      <c r="M89" s="39">
        <f t="shared" si="6"/>
        <v>0</v>
      </c>
    </row>
    <row r="90" spans="1:13" s="40" customFormat="1" ht="25.5" x14ac:dyDescent="0.2">
      <c r="A90" s="47">
        <v>83</v>
      </c>
      <c r="B90" s="7" t="s">
        <v>250</v>
      </c>
      <c r="C90" s="37" t="s">
        <v>251</v>
      </c>
      <c r="D90" s="38"/>
      <c r="E90" s="38"/>
      <c r="F90" s="38"/>
      <c r="G90" s="6"/>
      <c r="H90" s="38"/>
      <c r="I90" s="6"/>
      <c r="J90" s="38"/>
      <c r="K90" s="6"/>
      <c r="L90" s="39">
        <f t="shared" si="6"/>
        <v>0</v>
      </c>
      <c r="M90" s="39">
        <f t="shared" si="6"/>
        <v>0</v>
      </c>
    </row>
    <row r="91" spans="1:13" s="26" customFormat="1" x14ac:dyDescent="0.2">
      <c r="A91" s="18">
        <v>84</v>
      </c>
      <c r="B91" s="16" t="s">
        <v>252</v>
      </c>
      <c r="C91" s="22" t="s">
        <v>253</v>
      </c>
      <c r="D91" s="23"/>
      <c r="E91" s="23"/>
      <c r="F91" s="23"/>
      <c r="G91" s="12"/>
      <c r="H91" s="23"/>
      <c r="I91" s="12"/>
      <c r="J91" s="23"/>
      <c r="K91" s="12"/>
      <c r="L91" s="23">
        <f t="shared" si="6"/>
        <v>0</v>
      </c>
      <c r="M91" s="23">
        <f t="shared" si="6"/>
        <v>0</v>
      </c>
    </row>
    <row r="92" spans="1:13" s="40" customFormat="1" x14ac:dyDescent="0.2">
      <c r="A92" s="36" t="s">
        <v>254</v>
      </c>
      <c r="B92" s="7" t="s">
        <v>255</v>
      </c>
      <c r="C92" s="37" t="s">
        <v>256</v>
      </c>
      <c r="D92" s="38"/>
      <c r="E92" s="38"/>
      <c r="F92" s="38"/>
      <c r="G92" s="6"/>
      <c r="H92" s="38"/>
      <c r="I92" s="6"/>
      <c r="J92" s="38"/>
      <c r="K92" s="6"/>
      <c r="L92" s="39">
        <f t="shared" si="6"/>
        <v>0</v>
      </c>
      <c r="M92" s="39">
        <f t="shared" si="6"/>
        <v>0</v>
      </c>
    </row>
    <row r="93" spans="1:13" s="40" customFormat="1" x14ac:dyDescent="0.2">
      <c r="A93" s="36" t="s">
        <v>257</v>
      </c>
      <c r="B93" s="7" t="s">
        <v>258</v>
      </c>
      <c r="C93" s="37" t="s">
        <v>259</v>
      </c>
      <c r="D93" s="38"/>
      <c r="E93" s="38"/>
      <c r="F93" s="38"/>
      <c r="G93" s="6"/>
      <c r="H93" s="38"/>
      <c r="I93" s="6"/>
      <c r="J93" s="38"/>
      <c r="K93" s="6"/>
      <c r="L93" s="39">
        <f t="shared" si="6"/>
        <v>0</v>
      </c>
      <c r="M93" s="39">
        <f t="shared" si="6"/>
        <v>0</v>
      </c>
    </row>
    <row r="94" spans="1:13" s="40" customFormat="1" x14ac:dyDescent="0.2">
      <c r="A94" s="36" t="s">
        <v>260</v>
      </c>
      <c r="B94" s="7" t="s">
        <v>261</v>
      </c>
      <c r="C94" s="37" t="s">
        <v>262</v>
      </c>
      <c r="D94" s="38"/>
      <c r="E94" s="38"/>
      <c r="F94" s="38"/>
      <c r="G94" s="6"/>
      <c r="H94" s="38"/>
      <c r="I94" s="6"/>
      <c r="J94" s="38"/>
      <c r="K94" s="6"/>
      <c r="L94" s="39">
        <f t="shared" si="6"/>
        <v>0</v>
      </c>
      <c r="M94" s="39">
        <f t="shared" si="6"/>
        <v>0</v>
      </c>
    </row>
    <row r="95" spans="1:13" s="40" customFormat="1" x14ac:dyDescent="0.2">
      <c r="A95" s="36" t="s">
        <v>263</v>
      </c>
      <c r="B95" s="7" t="s">
        <v>264</v>
      </c>
      <c r="C95" s="37" t="s">
        <v>265</v>
      </c>
      <c r="D95" s="38"/>
      <c r="E95" s="38"/>
      <c r="F95" s="38"/>
      <c r="G95" s="6"/>
      <c r="H95" s="38"/>
      <c r="I95" s="6"/>
      <c r="J95" s="38"/>
      <c r="K95" s="6"/>
      <c r="L95" s="39">
        <f t="shared" si="6"/>
        <v>0</v>
      </c>
      <c r="M95" s="39">
        <f t="shared" si="6"/>
        <v>0</v>
      </c>
    </row>
    <row r="96" spans="1:13" s="40" customFormat="1" x14ac:dyDescent="0.2">
      <c r="A96" s="36" t="s">
        <v>266</v>
      </c>
      <c r="B96" s="7" t="s">
        <v>267</v>
      </c>
      <c r="C96" s="37" t="s">
        <v>268</v>
      </c>
      <c r="D96" s="38"/>
      <c r="E96" s="38"/>
      <c r="F96" s="38"/>
      <c r="G96" s="6"/>
      <c r="H96" s="38"/>
      <c r="I96" s="6"/>
      <c r="J96" s="38"/>
      <c r="K96" s="6"/>
      <c r="L96" s="39">
        <f t="shared" si="6"/>
        <v>0</v>
      </c>
      <c r="M96" s="39">
        <f t="shared" si="6"/>
        <v>0</v>
      </c>
    </row>
    <row r="97" spans="1:13" s="40" customFormat="1" x14ac:dyDescent="0.2">
      <c r="A97" s="36" t="s">
        <v>269</v>
      </c>
      <c r="B97" s="7" t="s">
        <v>270</v>
      </c>
      <c r="C97" s="37" t="s">
        <v>271</v>
      </c>
      <c r="D97" s="38"/>
      <c r="E97" s="38"/>
      <c r="F97" s="38"/>
      <c r="G97" s="6"/>
      <c r="H97" s="38"/>
      <c r="I97" s="6"/>
      <c r="J97" s="38"/>
      <c r="K97" s="6"/>
      <c r="L97" s="39">
        <f t="shared" si="6"/>
        <v>0</v>
      </c>
      <c r="M97" s="39">
        <f t="shared" si="6"/>
        <v>0</v>
      </c>
    </row>
    <row r="98" spans="1:13" s="40" customFormat="1" x14ac:dyDescent="0.2">
      <c r="A98" s="36" t="s">
        <v>272</v>
      </c>
      <c r="B98" s="7" t="s">
        <v>273</v>
      </c>
      <c r="C98" s="37" t="s">
        <v>274</v>
      </c>
      <c r="D98" s="38"/>
      <c r="E98" s="38"/>
      <c r="F98" s="38"/>
      <c r="G98" s="6"/>
      <c r="H98" s="38"/>
      <c r="I98" s="6"/>
      <c r="J98" s="38"/>
      <c r="K98" s="6"/>
      <c r="L98" s="39">
        <f t="shared" si="6"/>
        <v>0</v>
      </c>
      <c r="M98" s="39">
        <f t="shared" si="6"/>
        <v>0</v>
      </c>
    </row>
    <row r="99" spans="1:13" s="40" customFormat="1" x14ac:dyDescent="0.2">
      <c r="A99" s="36" t="s">
        <v>275</v>
      </c>
      <c r="B99" s="7" t="s">
        <v>276</v>
      </c>
      <c r="C99" s="37" t="s">
        <v>277</v>
      </c>
      <c r="D99" s="38"/>
      <c r="E99" s="38"/>
      <c r="F99" s="38"/>
      <c r="G99" s="6"/>
      <c r="H99" s="38"/>
      <c r="I99" s="6"/>
      <c r="J99" s="38"/>
      <c r="K99" s="6"/>
      <c r="L99" s="39">
        <f t="shared" si="6"/>
        <v>0</v>
      </c>
      <c r="M99" s="39">
        <f t="shared" si="6"/>
        <v>0</v>
      </c>
    </row>
    <row r="100" spans="1:13" s="45" customFormat="1" x14ac:dyDescent="0.2">
      <c r="A100" s="19">
        <v>93</v>
      </c>
      <c r="B100" s="34" t="s">
        <v>278</v>
      </c>
      <c r="C100" s="42" t="s">
        <v>279</v>
      </c>
      <c r="D100" s="12"/>
      <c r="E100" s="12"/>
      <c r="F100" s="12"/>
      <c r="G100" s="12"/>
      <c r="H100" s="12"/>
      <c r="I100" s="12"/>
      <c r="J100" s="12"/>
      <c r="K100" s="12"/>
      <c r="L100" s="12">
        <f t="shared" si="6"/>
        <v>0</v>
      </c>
      <c r="M100" s="12">
        <f t="shared" si="6"/>
        <v>0</v>
      </c>
    </row>
    <row r="101" spans="1:13" s="45" customFormat="1" x14ac:dyDescent="0.2">
      <c r="A101" s="19">
        <v>94</v>
      </c>
      <c r="B101" s="48" t="s">
        <v>280</v>
      </c>
      <c r="C101" s="42" t="s">
        <v>281</v>
      </c>
      <c r="D101" s="12"/>
      <c r="E101" s="12"/>
      <c r="F101" s="12"/>
      <c r="G101" s="12"/>
      <c r="H101" s="12"/>
      <c r="I101" s="12"/>
      <c r="J101" s="12"/>
      <c r="K101" s="12"/>
      <c r="L101" s="12">
        <f t="shared" si="6"/>
        <v>0</v>
      </c>
      <c r="M101" s="12">
        <f t="shared" si="6"/>
        <v>0</v>
      </c>
    </row>
    <row r="102" spans="1:13" s="40" customFormat="1" x14ac:dyDescent="0.2">
      <c r="A102" s="36" t="s">
        <v>282</v>
      </c>
      <c r="B102" s="8" t="s">
        <v>283</v>
      </c>
      <c r="C102" s="37" t="s">
        <v>284</v>
      </c>
      <c r="D102" s="38"/>
      <c r="E102" s="38"/>
      <c r="F102" s="38"/>
      <c r="G102" s="6"/>
      <c r="H102" s="38"/>
      <c r="I102" s="6"/>
      <c r="J102" s="38"/>
      <c r="K102" s="6"/>
      <c r="L102" s="39">
        <f t="shared" si="6"/>
        <v>0</v>
      </c>
      <c r="M102" s="39">
        <f t="shared" si="6"/>
        <v>0</v>
      </c>
    </row>
    <row r="103" spans="1:13" s="40" customFormat="1" ht="25.5" x14ac:dyDescent="0.2">
      <c r="A103" s="36" t="s">
        <v>285</v>
      </c>
      <c r="B103" s="8" t="s">
        <v>286</v>
      </c>
      <c r="C103" s="37" t="s">
        <v>287</v>
      </c>
      <c r="D103" s="38"/>
      <c r="E103" s="38"/>
      <c r="F103" s="38"/>
      <c r="G103" s="6"/>
      <c r="H103" s="38"/>
      <c r="I103" s="6"/>
      <c r="J103" s="38"/>
      <c r="K103" s="6"/>
      <c r="L103" s="39">
        <f t="shared" si="6"/>
        <v>0</v>
      </c>
      <c r="M103" s="39">
        <f t="shared" si="6"/>
        <v>0</v>
      </c>
    </row>
    <row r="104" spans="1:13" s="40" customFormat="1" x14ac:dyDescent="0.2">
      <c r="A104" s="36" t="s">
        <v>288</v>
      </c>
      <c r="B104" s="8" t="s">
        <v>289</v>
      </c>
      <c r="C104" s="37" t="s">
        <v>290</v>
      </c>
      <c r="D104" s="38"/>
      <c r="E104" s="38"/>
      <c r="F104" s="38"/>
      <c r="G104" s="6"/>
      <c r="H104" s="38"/>
      <c r="I104" s="6"/>
      <c r="J104" s="38"/>
      <c r="K104" s="6"/>
      <c r="L104" s="39">
        <f t="shared" si="6"/>
        <v>0</v>
      </c>
      <c r="M104" s="39">
        <f t="shared" si="6"/>
        <v>0</v>
      </c>
    </row>
    <row r="105" spans="1:13" s="40" customFormat="1" x14ac:dyDescent="0.2">
      <c r="A105" s="36" t="s">
        <v>291</v>
      </c>
      <c r="B105" s="8" t="s">
        <v>292</v>
      </c>
      <c r="C105" s="37" t="s">
        <v>293</v>
      </c>
      <c r="D105" s="38"/>
      <c r="E105" s="38"/>
      <c r="F105" s="38"/>
      <c r="G105" s="6"/>
      <c r="H105" s="38"/>
      <c r="I105" s="6"/>
      <c r="J105" s="38"/>
      <c r="K105" s="6"/>
      <c r="L105" s="39">
        <f t="shared" si="6"/>
        <v>0</v>
      </c>
      <c r="M105" s="39">
        <f t="shared" si="6"/>
        <v>0</v>
      </c>
    </row>
    <row r="106" spans="1:13" s="40" customFormat="1" x14ac:dyDescent="0.2">
      <c r="A106" s="36" t="s">
        <v>294</v>
      </c>
      <c r="B106" s="8" t="s">
        <v>295</v>
      </c>
      <c r="C106" s="37" t="s">
        <v>296</v>
      </c>
      <c r="D106" s="38"/>
      <c r="E106" s="38"/>
      <c r="F106" s="38"/>
      <c r="G106" s="6"/>
      <c r="H106" s="38"/>
      <c r="I106" s="6"/>
      <c r="J106" s="38"/>
      <c r="K106" s="6"/>
      <c r="L106" s="39">
        <f t="shared" si="6"/>
        <v>0</v>
      </c>
      <c r="M106" s="39">
        <f t="shared" si="6"/>
        <v>0</v>
      </c>
    </row>
    <row r="107" spans="1:13" s="40" customFormat="1" x14ac:dyDescent="0.2">
      <c r="A107" s="36" t="s">
        <v>297</v>
      </c>
      <c r="B107" s="8" t="s">
        <v>298</v>
      </c>
      <c r="C107" s="37" t="s">
        <v>299</v>
      </c>
      <c r="D107" s="38"/>
      <c r="E107" s="38"/>
      <c r="F107" s="38"/>
      <c r="G107" s="6"/>
      <c r="H107" s="38"/>
      <c r="I107" s="6"/>
      <c r="J107" s="38"/>
      <c r="K107" s="6"/>
      <c r="L107" s="39">
        <f t="shared" si="6"/>
        <v>0</v>
      </c>
      <c r="M107" s="39">
        <f t="shared" si="6"/>
        <v>0</v>
      </c>
    </row>
    <row r="108" spans="1:13" s="40" customFormat="1" ht="25.5" x14ac:dyDescent="0.2">
      <c r="A108" s="36" t="s">
        <v>300</v>
      </c>
      <c r="B108" s="8" t="s">
        <v>301</v>
      </c>
      <c r="C108" s="37" t="s">
        <v>302</v>
      </c>
      <c r="D108" s="38"/>
      <c r="E108" s="38"/>
      <c r="F108" s="38"/>
      <c r="G108" s="6"/>
      <c r="H108" s="38"/>
      <c r="I108" s="6"/>
      <c r="J108" s="38"/>
      <c r="K108" s="6"/>
      <c r="L108" s="39">
        <f t="shared" si="6"/>
        <v>0</v>
      </c>
      <c r="M108" s="39">
        <f t="shared" si="6"/>
        <v>0</v>
      </c>
    </row>
    <row r="109" spans="1:13" s="40" customFormat="1" x14ac:dyDescent="0.2">
      <c r="A109" s="36" t="s">
        <v>303</v>
      </c>
      <c r="B109" s="8" t="s">
        <v>304</v>
      </c>
      <c r="C109" s="37" t="s">
        <v>305</v>
      </c>
      <c r="D109" s="38"/>
      <c r="E109" s="38"/>
      <c r="F109" s="38"/>
      <c r="G109" s="6"/>
      <c r="H109" s="38"/>
      <c r="I109" s="6"/>
      <c r="J109" s="38"/>
      <c r="K109" s="6"/>
      <c r="L109" s="39">
        <f t="shared" si="6"/>
        <v>0</v>
      </c>
      <c r="M109" s="39">
        <f t="shared" si="6"/>
        <v>0</v>
      </c>
    </row>
    <row r="110" spans="1:13" s="40" customFormat="1" x14ac:dyDescent="0.2">
      <c r="A110" s="36" t="s">
        <v>306</v>
      </c>
      <c r="B110" s="8" t="s">
        <v>307</v>
      </c>
      <c r="C110" s="37" t="s">
        <v>308</v>
      </c>
      <c r="D110" s="38"/>
      <c r="E110" s="38"/>
      <c r="F110" s="38"/>
      <c r="G110" s="6"/>
      <c r="H110" s="38"/>
      <c r="I110" s="6"/>
      <c r="J110" s="38"/>
      <c r="K110" s="6"/>
      <c r="L110" s="39">
        <f t="shared" si="6"/>
        <v>0</v>
      </c>
      <c r="M110" s="39">
        <f t="shared" si="6"/>
        <v>0</v>
      </c>
    </row>
    <row r="111" spans="1:13" s="45" customFormat="1" ht="25.5" x14ac:dyDescent="0.2">
      <c r="A111" s="19">
        <v>104</v>
      </c>
      <c r="B111" s="48" t="s">
        <v>309</v>
      </c>
      <c r="C111" s="42" t="s">
        <v>310</v>
      </c>
      <c r="D111" s="12"/>
      <c r="E111" s="12"/>
      <c r="F111" s="12"/>
      <c r="G111" s="12"/>
      <c r="H111" s="12"/>
      <c r="I111" s="12"/>
      <c r="J111" s="12"/>
      <c r="K111" s="12"/>
      <c r="L111" s="12">
        <f t="shared" si="6"/>
        <v>0</v>
      </c>
      <c r="M111" s="12">
        <f t="shared" si="6"/>
        <v>0</v>
      </c>
    </row>
    <row r="112" spans="1:13" s="40" customFormat="1" x14ac:dyDescent="0.2">
      <c r="A112" s="36">
        <v>105</v>
      </c>
      <c r="B112" s="8" t="s">
        <v>311</v>
      </c>
      <c r="C112" s="37" t="s">
        <v>312</v>
      </c>
      <c r="D112" s="38"/>
      <c r="E112" s="38"/>
      <c r="F112" s="38"/>
      <c r="G112" s="6"/>
      <c r="H112" s="38"/>
      <c r="I112" s="6"/>
      <c r="J112" s="38"/>
      <c r="K112" s="6"/>
      <c r="L112" s="39">
        <f t="shared" si="6"/>
        <v>0</v>
      </c>
      <c r="M112" s="39">
        <f t="shared" si="6"/>
        <v>0</v>
      </c>
    </row>
    <row r="113" spans="1:13" s="40" customFormat="1" x14ac:dyDescent="0.2">
      <c r="A113" s="36">
        <v>106</v>
      </c>
      <c r="B113" s="8" t="s">
        <v>313</v>
      </c>
      <c r="C113" s="37" t="s">
        <v>314</v>
      </c>
      <c r="D113" s="38"/>
      <c r="E113" s="38"/>
      <c r="F113" s="38"/>
      <c r="G113" s="6"/>
      <c r="H113" s="38"/>
      <c r="I113" s="6"/>
      <c r="J113" s="38"/>
      <c r="K113" s="6"/>
      <c r="L113" s="39">
        <f t="shared" si="6"/>
        <v>0</v>
      </c>
      <c r="M113" s="39">
        <f t="shared" si="6"/>
        <v>0</v>
      </c>
    </row>
    <row r="114" spans="1:13" s="40" customFormat="1" x14ac:dyDescent="0.2">
      <c r="A114" s="36">
        <v>107</v>
      </c>
      <c r="B114" s="8" t="s">
        <v>315</v>
      </c>
      <c r="C114" s="37" t="s">
        <v>316</v>
      </c>
      <c r="D114" s="38"/>
      <c r="E114" s="38"/>
      <c r="F114" s="38"/>
      <c r="G114" s="6"/>
      <c r="H114" s="38"/>
      <c r="I114" s="6"/>
      <c r="J114" s="38"/>
      <c r="K114" s="6"/>
      <c r="L114" s="39">
        <f t="shared" si="6"/>
        <v>0</v>
      </c>
      <c r="M114" s="39">
        <f t="shared" si="6"/>
        <v>0</v>
      </c>
    </row>
    <row r="115" spans="1:13" s="40" customFormat="1" x14ac:dyDescent="0.2">
      <c r="A115" s="36">
        <v>108</v>
      </c>
      <c r="B115" s="8" t="s">
        <v>317</v>
      </c>
      <c r="C115" s="37" t="s">
        <v>318</v>
      </c>
      <c r="D115" s="38"/>
      <c r="E115" s="38"/>
      <c r="F115" s="38"/>
      <c r="G115" s="6"/>
      <c r="H115" s="38"/>
      <c r="I115" s="6"/>
      <c r="J115" s="38"/>
      <c r="K115" s="6"/>
      <c r="L115" s="39">
        <f t="shared" si="6"/>
        <v>0</v>
      </c>
      <c r="M115" s="39">
        <f t="shared" si="6"/>
        <v>0</v>
      </c>
    </row>
    <row r="116" spans="1:13" s="45" customFormat="1" x14ac:dyDescent="0.2">
      <c r="A116" s="19">
        <v>109</v>
      </c>
      <c r="B116" s="48" t="s">
        <v>319</v>
      </c>
      <c r="C116" s="42" t="s">
        <v>320</v>
      </c>
      <c r="D116" s="12">
        <f>SUM(D117:D123)</f>
        <v>217400000</v>
      </c>
      <c r="E116" s="12">
        <f>SUM(E117:E123)</f>
        <v>217400000</v>
      </c>
      <c r="F116" s="12"/>
      <c r="G116" s="12"/>
      <c r="H116" s="12"/>
      <c r="I116" s="12"/>
      <c r="J116" s="12"/>
      <c r="K116" s="12"/>
      <c r="L116" s="12">
        <f t="shared" si="6"/>
        <v>217400000</v>
      </c>
      <c r="M116" s="12">
        <f t="shared" si="6"/>
        <v>217400000</v>
      </c>
    </row>
    <row r="117" spans="1:13" s="40" customFormat="1" x14ac:dyDescent="0.2">
      <c r="A117" s="36">
        <v>110</v>
      </c>
      <c r="B117" s="8" t="s">
        <v>321</v>
      </c>
      <c r="C117" s="37" t="s">
        <v>322</v>
      </c>
      <c r="D117" s="38">
        <v>104400000</v>
      </c>
      <c r="E117" s="38">
        <v>104400000</v>
      </c>
      <c r="F117" s="38"/>
      <c r="G117" s="6"/>
      <c r="H117" s="38"/>
      <c r="I117" s="6"/>
      <c r="J117" s="38"/>
      <c r="K117" s="6"/>
      <c r="L117" s="39">
        <f t="shared" si="6"/>
        <v>104400000</v>
      </c>
      <c r="M117" s="39">
        <f t="shared" si="6"/>
        <v>104400000</v>
      </c>
    </row>
    <row r="118" spans="1:13" s="40" customFormat="1" x14ac:dyDescent="0.2">
      <c r="A118" s="36">
        <v>111</v>
      </c>
      <c r="B118" s="8" t="s">
        <v>323</v>
      </c>
      <c r="C118" s="37" t="s">
        <v>324</v>
      </c>
      <c r="D118" s="38"/>
      <c r="E118" s="38"/>
      <c r="F118" s="38"/>
      <c r="G118" s="6"/>
      <c r="H118" s="38"/>
      <c r="I118" s="6"/>
      <c r="J118" s="38"/>
      <c r="K118" s="6"/>
      <c r="L118" s="39">
        <f t="shared" si="6"/>
        <v>0</v>
      </c>
      <c r="M118" s="39">
        <f t="shared" si="6"/>
        <v>0</v>
      </c>
    </row>
    <row r="119" spans="1:13" s="40" customFormat="1" x14ac:dyDescent="0.2">
      <c r="A119" s="36">
        <v>112</v>
      </c>
      <c r="B119" s="8" t="s">
        <v>325</v>
      </c>
      <c r="C119" s="37" t="s">
        <v>326</v>
      </c>
      <c r="D119" s="38">
        <v>26000000</v>
      </c>
      <c r="E119" s="38">
        <v>26000000</v>
      </c>
      <c r="F119" s="38"/>
      <c r="G119" s="6"/>
      <c r="H119" s="38"/>
      <c r="I119" s="6"/>
      <c r="J119" s="38"/>
      <c r="K119" s="6"/>
      <c r="L119" s="39">
        <f t="shared" ref="L119:M150" si="7">SUM(J119,H119,F119,D119)</f>
        <v>26000000</v>
      </c>
      <c r="M119" s="39">
        <f t="shared" si="7"/>
        <v>26000000</v>
      </c>
    </row>
    <row r="120" spans="1:13" s="40" customFormat="1" x14ac:dyDescent="0.2">
      <c r="A120" s="36">
        <v>113</v>
      </c>
      <c r="B120" s="8" t="s">
        <v>327</v>
      </c>
      <c r="C120" s="37" t="s">
        <v>328</v>
      </c>
      <c r="D120" s="38">
        <v>87000000</v>
      </c>
      <c r="E120" s="38">
        <v>87000000</v>
      </c>
      <c r="F120" s="38"/>
      <c r="G120" s="6"/>
      <c r="H120" s="38"/>
      <c r="I120" s="6"/>
      <c r="J120" s="38"/>
      <c r="K120" s="6"/>
      <c r="L120" s="39">
        <f t="shared" si="7"/>
        <v>87000000</v>
      </c>
      <c r="M120" s="39">
        <f t="shared" si="7"/>
        <v>87000000</v>
      </c>
    </row>
    <row r="121" spans="1:13" s="40" customFormat="1" x14ac:dyDescent="0.2">
      <c r="A121" s="36">
        <v>114</v>
      </c>
      <c r="B121" s="8" t="s">
        <v>329</v>
      </c>
      <c r="C121" s="37" t="s">
        <v>330</v>
      </c>
      <c r="D121" s="38"/>
      <c r="E121" s="38"/>
      <c r="F121" s="38"/>
      <c r="G121" s="6"/>
      <c r="H121" s="38"/>
      <c r="I121" s="6"/>
      <c r="J121" s="38"/>
      <c r="K121" s="6"/>
      <c r="L121" s="39">
        <f t="shared" si="7"/>
        <v>0</v>
      </c>
      <c r="M121" s="39">
        <f t="shared" si="7"/>
        <v>0</v>
      </c>
    </row>
    <row r="122" spans="1:13" s="40" customFormat="1" x14ac:dyDescent="0.2">
      <c r="A122" s="36">
        <v>115</v>
      </c>
      <c r="B122" s="8" t="s">
        <v>331</v>
      </c>
      <c r="C122" s="37" t="s">
        <v>332</v>
      </c>
      <c r="D122" s="38"/>
      <c r="E122" s="38"/>
      <c r="F122" s="38"/>
      <c r="G122" s="6"/>
      <c r="H122" s="38"/>
      <c r="I122" s="6"/>
      <c r="J122" s="38"/>
      <c r="K122" s="6"/>
      <c r="L122" s="39">
        <f t="shared" si="7"/>
        <v>0</v>
      </c>
      <c r="M122" s="39">
        <f t="shared" si="7"/>
        <v>0</v>
      </c>
    </row>
    <row r="123" spans="1:13" s="40" customFormat="1" x14ac:dyDescent="0.2">
      <c r="A123" s="36">
        <v>116</v>
      </c>
      <c r="B123" s="8" t="s">
        <v>333</v>
      </c>
      <c r="C123" s="37" t="s">
        <v>334</v>
      </c>
      <c r="D123" s="38"/>
      <c r="E123" s="38"/>
      <c r="F123" s="38"/>
      <c r="G123" s="6"/>
      <c r="H123" s="38"/>
      <c r="I123" s="6"/>
      <c r="J123" s="38"/>
      <c r="K123" s="6"/>
      <c r="L123" s="39">
        <f t="shared" si="7"/>
        <v>0</v>
      </c>
      <c r="M123" s="39">
        <f t="shared" si="7"/>
        <v>0</v>
      </c>
    </row>
    <row r="124" spans="1:13" s="45" customFormat="1" x14ac:dyDescent="0.2">
      <c r="A124" s="19">
        <v>117</v>
      </c>
      <c r="B124" s="17" t="s">
        <v>335</v>
      </c>
      <c r="C124" s="42" t="s">
        <v>336</v>
      </c>
      <c r="D124" s="12">
        <f>SUM(D125:D146)</f>
        <v>370000000</v>
      </c>
      <c r="E124" s="12">
        <f>SUM(E125:E146)</f>
        <v>370000000</v>
      </c>
      <c r="F124" s="12"/>
      <c r="G124" s="12"/>
      <c r="H124" s="12"/>
      <c r="I124" s="12"/>
      <c r="J124" s="12"/>
      <c r="K124" s="12"/>
      <c r="L124" s="12">
        <f t="shared" si="7"/>
        <v>370000000</v>
      </c>
      <c r="M124" s="12">
        <f t="shared" si="7"/>
        <v>370000000</v>
      </c>
    </row>
    <row r="125" spans="1:13" x14ac:dyDescent="0.2">
      <c r="A125" s="29" t="s">
        <v>337</v>
      </c>
      <c r="B125" s="9" t="s">
        <v>338</v>
      </c>
      <c r="C125" s="22" t="s">
        <v>339</v>
      </c>
      <c r="E125" s="25"/>
      <c r="F125" s="25"/>
      <c r="G125" s="3"/>
      <c r="H125" s="25"/>
      <c r="I125" s="3"/>
      <c r="J125" s="25"/>
      <c r="K125" s="3"/>
      <c r="L125" s="23">
        <f t="shared" si="7"/>
        <v>0</v>
      </c>
      <c r="M125" s="23">
        <f t="shared" si="7"/>
        <v>0</v>
      </c>
    </row>
    <row r="126" spans="1:13" x14ac:dyDescent="0.2">
      <c r="A126" s="29" t="s">
        <v>340</v>
      </c>
      <c r="B126" s="9" t="s">
        <v>341</v>
      </c>
      <c r="C126" s="22" t="s">
        <v>342</v>
      </c>
      <c r="E126" s="25"/>
      <c r="F126" s="25"/>
      <c r="G126" s="3"/>
      <c r="H126" s="25"/>
      <c r="I126" s="3"/>
      <c r="J126" s="25"/>
      <c r="K126" s="3"/>
      <c r="L126" s="23">
        <f t="shared" si="7"/>
        <v>0</v>
      </c>
      <c r="M126" s="23">
        <f t="shared" si="7"/>
        <v>0</v>
      </c>
    </row>
    <row r="127" spans="1:13" x14ac:dyDescent="0.2">
      <c r="A127" s="29" t="s">
        <v>343</v>
      </c>
      <c r="B127" s="9" t="s">
        <v>344</v>
      </c>
      <c r="C127" s="22" t="s">
        <v>345</v>
      </c>
      <c r="E127" s="25"/>
      <c r="F127" s="25"/>
      <c r="G127" s="3"/>
      <c r="H127" s="25"/>
      <c r="I127" s="3"/>
      <c r="J127" s="25"/>
      <c r="K127" s="3"/>
      <c r="L127" s="23">
        <f t="shared" si="7"/>
        <v>0</v>
      </c>
      <c r="M127" s="23">
        <f t="shared" si="7"/>
        <v>0</v>
      </c>
    </row>
    <row r="128" spans="1:13" x14ac:dyDescent="0.2">
      <c r="A128" s="29" t="s">
        <v>346</v>
      </c>
      <c r="B128" s="9" t="s">
        <v>347</v>
      </c>
      <c r="C128" s="22" t="s">
        <v>348</v>
      </c>
      <c r="E128" s="25"/>
      <c r="F128" s="25"/>
      <c r="G128" s="3"/>
      <c r="H128" s="25"/>
      <c r="I128" s="3"/>
      <c r="J128" s="25"/>
      <c r="K128" s="3"/>
      <c r="L128" s="23">
        <f t="shared" si="7"/>
        <v>0</v>
      </c>
      <c r="M128" s="23">
        <f t="shared" si="7"/>
        <v>0</v>
      </c>
    </row>
    <row r="129" spans="1:13" x14ac:dyDescent="0.2">
      <c r="A129" s="29" t="s">
        <v>349</v>
      </c>
      <c r="B129" s="9" t="s">
        <v>350</v>
      </c>
      <c r="C129" s="22" t="s">
        <v>351</v>
      </c>
      <c r="E129" s="25"/>
      <c r="F129" s="25"/>
      <c r="G129" s="3"/>
      <c r="H129" s="25"/>
      <c r="I129" s="3"/>
      <c r="J129" s="25"/>
      <c r="K129" s="3"/>
      <c r="L129" s="23">
        <f t="shared" si="7"/>
        <v>0</v>
      </c>
      <c r="M129" s="23">
        <f t="shared" si="7"/>
        <v>0</v>
      </c>
    </row>
    <row r="130" spans="1:13" x14ac:dyDescent="0.2">
      <c r="A130" s="29" t="s">
        <v>352</v>
      </c>
      <c r="B130" s="9" t="s">
        <v>353</v>
      </c>
      <c r="C130" s="22" t="s">
        <v>354</v>
      </c>
      <c r="E130" s="25"/>
      <c r="F130" s="25"/>
      <c r="G130" s="3"/>
      <c r="H130" s="25"/>
      <c r="I130" s="3"/>
      <c r="J130" s="25"/>
      <c r="K130" s="3"/>
      <c r="L130" s="23">
        <f t="shared" si="7"/>
        <v>0</v>
      </c>
      <c r="M130" s="23">
        <f t="shared" si="7"/>
        <v>0</v>
      </c>
    </row>
    <row r="131" spans="1:13" ht="25.5" x14ac:dyDescent="0.2">
      <c r="A131" s="29" t="s">
        <v>355</v>
      </c>
      <c r="B131" s="9" t="s">
        <v>356</v>
      </c>
      <c r="C131" s="22" t="s">
        <v>357</v>
      </c>
      <c r="D131" s="25">
        <v>370000000</v>
      </c>
      <c r="E131" s="25">
        <v>370000000</v>
      </c>
      <c r="F131" s="25"/>
      <c r="G131" s="3"/>
      <c r="H131" s="25"/>
      <c r="I131" s="3"/>
      <c r="J131" s="25"/>
      <c r="K131" s="3"/>
      <c r="L131" s="23">
        <f t="shared" si="7"/>
        <v>370000000</v>
      </c>
      <c r="M131" s="23">
        <f t="shared" si="7"/>
        <v>370000000</v>
      </c>
    </row>
    <row r="132" spans="1:13" ht="25.5" x14ac:dyDescent="0.2">
      <c r="A132" s="29" t="s">
        <v>358</v>
      </c>
      <c r="B132" s="9" t="s">
        <v>359</v>
      </c>
      <c r="C132" s="22" t="s">
        <v>360</v>
      </c>
      <c r="E132" s="25"/>
      <c r="F132" s="25"/>
      <c r="G132" s="3"/>
      <c r="H132" s="25"/>
      <c r="I132" s="3"/>
      <c r="J132" s="25"/>
      <c r="K132" s="3"/>
      <c r="L132" s="23">
        <f t="shared" si="7"/>
        <v>0</v>
      </c>
      <c r="M132" s="23">
        <f t="shared" si="7"/>
        <v>0</v>
      </c>
    </row>
    <row r="133" spans="1:13" x14ac:dyDescent="0.2">
      <c r="A133" s="29" t="s">
        <v>361</v>
      </c>
      <c r="B133" s="9" t="s">
        <v>362</v>
      </c>
      <c r="C133" s="22" t="s">
        <v>363</v>
      </c>
      <c r="E133" s="25"/>
      <c r="F133" s="25"/>
      <c r="G133" s="3"/>
      <c r="H133" s="25"/>
      <c r="I133" s="3"/>
      <c r="J133" s="25"/>
      <c r="K133" s="3"/>
      <c r="L133" s="23">
        <f t="shared" si="7"/>
        <v>0</v>
      </c>
      <c r="M133" s="23">
        <f t="shared" si="7"/>
        <v>0</v>
      </c>
    </row>
    <row r="134" spans="1:13" x14ac:dyDescent="0.2">
      <c r="A134" s="29" t="s">
        <v>364</v>
      </c>
      <c r="B134" s="9" t="s">
        <v>365</v>
      </c>
      <c r="C134" s="22" t="s">
        <v>366</v>
      </c>
      <c r="E134" s="25"/>
      <c r="F134" s="25"/>
      <c r="G134" s="3"/>
      <c r="H134" s="25"/>
      <c r="I134" s="3"/>
      <c r="J134" s="25"/>
      <c r="K134" s="3"/>
      <c r="L134" s="23">
        <f t="shared" si="7"/>
        <v>0</v>
      </c>
      <c r="M134" s="23">
        <f t="shared" si="7"/>
        <v>0</v>
      </c>
    </row>
    <row r="135" spans="1:13" ht="25.5" x14ac:dyDescent="0.2">
      <c r="A135" s="29" t="s">
        <v>367</v>
      </c>
      <c r="B135" s="9" t="s">
        <v>368</v>
      </c>
      <c r="C135" s="22" t="s">
        <v>369</v>
      </c>
      <c r="E135" s="25"/>
      <c r="F135" s="25"/>
      <c r="G135" s="3"/>
      <c r="H135" s="25"/>
      <c r="I135" s="3"/>
      <c r="J135" s="25"/>
      <c r="K135" s="3"/>
      <c r="L135" s="23">
        <f t="shared" si="7"/>
        <v>0</v>
      </c>
      <c r="M135" s="23">
        <f t="shared" si="7"/>
        <v>0</v>
      </c>
    </row>
    <row r="136" spans="1:13" ht="25.5" x14ac:dyDescent="0.2">
      <c r="A136" s="29" t="s">
        <v>370</v>
      </c>
      <c r="B136" s="9" t="s">
        <v>371</v>
      </c>
      <c r="C136" s="22" t="s">
        <v>372</v>
      </c>
      <c r="E136" s="25"/>
      <c r="F136" s="25"/>
      <c r="G136" s="3"/>
      <c r="H136" s="25"/>
      <c r="I136" s="3"/>
      <c r="J136" s="25"/>
      <c r="K136" s="3"/>
      <c r="L136" s="23">
        <f t="shared" si="7"/>
        <v>0</v>
      </c>
      <c r="M136" s="23">
        <f t="shared" si="7"/>
        <v>0</v>
      </c>
    </row>
    <row r="137" spans="1:13" ht="25.5" x14ac:dyDescent="0.2">
      <c r="A137" s="29" t="s">
        <v>373</v>
      </c>
      <c r="B137" s="10" t="s">
        <v>374</v>
      </c>
      <c r="C137" s="22" t="s">
        <v>375</v>
      </c>
      <c r="E137" s="25"/>
      <c r="F137" s="25"/>
      <c r="G137" s="3"/>
      <c r="H137" s="25"/>
      <c r="I137" s="3"/>
      <c r="J137" s="25"/>
      <c r="K137" s="3"/>
      <c r="L137" s="23">
        <f t="shared" si="7"/>
        <v>0</v>
      </c>
      <c r="M137" s="23">
        <f t="shared" si="7"/>
        <v>0</v>
      </c>
    </row>
    <row r="138" spans="1:13" ht="25.5" x14ac:dyDescent="0.2">
      <c r="A138" s="29" t="s">
        <v>376</v>
      </c>
      <c r="B138" s="9" t="s">
        <v>377</v>
      </c>
      <c r="C138" s="22" t="s">
        <v>378</v>
      </c>
      <c r="E138" s="25"/>
      <c r="F138" s="25"/>
      <c r="G138" s="3"/>
      <c r="H138" s="25"/>
      <c r="I138" s="3"/>
      <c r="J138" s="25"/>
      <c r="K138" s="3"/>
      <c r="L138" s="23">
        <f t="shared" si="7"/>
        <v>0</v>
      </c>
      <c r="M138" s="23">
        <f t="shared" si="7"/>
        <v>0</v>
      </c>
    </row>
    <row r="139" spans="1:13" ht="38.25" x14ac:dyDescent="0.2">
      <c r="A139" s="29" t="s">
        <v>379</v>
      </c>
      <c r="B139" s="9" t="s">
        <v>380</v>
      </c>
      <c r="C139" s="22" t="s">
        <v>381</v>
      </c>
      <c r="E139" s="25"/>
      <c r="F139" s="25"/>
      <c r="G139" s="3"/>
      <c r="H139" s="25"/>
      <c r="I139" s="3"/>
      <c r="J139" s="25"/>
      <c r="K139" s="3"/>
      <c r="L139" s="23">
        <f t="shared" si="7"/>
        <v>0</v>
      </c>
      <c r="M139" s="23">
        <f t="shared" si="7"/>
        <v>0</v>
      </c>
    </row>
    <row r="140" spans="1:13" x14ac:dyDescent="0.2">
      <c r="A140" s="29" t="s">
        <v>382</v>
      </c>
      <c r="B140" s="9" t="s">
        <v>383</v>
      </c>
      <c r="C140" s="22" t="s">
        <v>384</v>
      </c>
      <c r="E140" s="25"/>
      <c r="F140" s="25"/>
      <c r="G140" s="3"/>
      <c r="H140" s="25"/>
      <c r="I140" s="3"/>
      <c r="J140" s="25"/>
      <c r="K140" s="3"/>
      <c r="L140" s="23">
        <f t="shared" si="7"/>
        <v>0</v>
      </c>
      <c r="M140" s="23">
        <f t="shared" si="7"/>
        <v>0</v>
      </c>
    </row>
    <row r="141" spans="1:13" x14ac:dyDescent="0.2">
      <c r="A141" s="29" t="s">
        <v>385</v>
      </c>
      <c r="B141" s="9" t="s">
        <v>386</v>
      </c>
      <c r="C141" s="22" t="s">
        <v>387</v>
      </c>
      <c r="E141" s="25"/>
      <c r="F141" s="25"/>
      <c r="G141" s="3"/>
      <c r="H141" s="25"/>
      <c r="I141" s="3"/>
      <c r="J141" s="25"/>
      <c r="K141" s="3"/>
      <c r="L141" s="23">
        <f t="shared" si="7"/>
        <v>0</v>
      </c>
      <c r="M141" s="23">
        <f t="shared" si="7"/>
        <v>0</v>
      </c>
    </row>
    <row r="142" spans="1:13" x14ac:dyDescent="0.2">
      <c r="A142" s="29" t="s">
        <v>388</v>
      </c>
      <c r="B142" s="9" t="s">
        <v>389</v>
      </c>
      <c r="C142" s="22" t="s">
        <v>390</v>
      </c>
      <c r="E142" s="25"/>
      <c r="F142" s="25"/>
      <c r="G142" s="3"/>
      <c r="H142" s="25"/>
      <c r="I142" s="3"/>
      <c r="J142" s="25"/>
      <c r="K142" s="3"/>
      <c r="L142" s="23">
        <f t="shared" si="7"/>
        <v>0</v>
      </c>
      <c r="M142" s="23">
        <f t="shared" si="7"/>
        <v>0</v>
      </c>
    </row>
    <row r="143" spans="1:13" x14ac:dyDescent="0.2">
      <c r="A143" s="29" t="s">
        <v>391</v>
      </c>
      <c r="B143" s="9" t="s">
        <v>392</v>
      </c>
      <c r="C143" s="22" t="s">
        <v>393</v>
      </c>
      <c r="E143" s="25"/>
      <c r="F143" s="25"/>
      <c r="G143" s="3"/>
      <c r="H143" s="25"/>
      <c r="I143" s="3"/>
      <c r="J143" s="25"/>
      <c r="K143" s="3"/>
      <c r="L143" s="23">
        <f t="shared" si="7"/>
        <v>0</v>
      </c>
      <c r="M143" s="23">
        <f t="shared" si="7"/>
        <v>0</v>
      </c>
    </row>
    <row r="144" spans="1:13" x14ac:dyDescent="0.2">
      <c r="A144" s="29" t="s">
        <v>394</v>
      </c>
      <c r="B144" s="9" t="s">
        <v>395</v>
      </c>
      <c r="C144" s="22" t="s">
        <v>396</v>
      </c>
      <c r="E144" s="25"/>
      <c r="F144" s="25"/>
      <c r="G144" s="3"/>
      <c r="H144" s="25"/>
      <c r="I144" s="3"/>
      <c r="J144" s="25"/>
      <c r="K144" s="3"/>
      <c r="L144" s="23">
        <f t="shared" si="7"/>
        <v>0</v>
      </c>
      <c r="M144" s="23">
        <f t="shared" si="7"/>
        <v>0</v>
      </c>
    </row>
    <row r="145" spans="1:13" x14ac:dyDescent="0.2">
      <c r="A145" s="29" t="s">
        <v>397</v>
      </c>
      <c r="B145" s="9" t="s">
        <v>398</v>
      </c>
      <c r="C145" s="22" t="s">
        <v>399</v>
      </c>
      <c r="E145" s="25"/>
      <c r="F145" s="25"/>
      <c r="G145" s="3"/>
      <c r="H145" s="25"/>
      <c r="I145" s="3"/>
      <c r="J145" s="25"/>
      <c r="K145" s="3"/>
      <c r="L145" s="23">
        <f t="shared" si="7"/>
        <v>0</v>
      </c>
      <c r="M145" s="23">
        <f t="shared" si="7"/>
        <v>0</v>
      </c>
    </row>
    <row r="146" spans="1:13" ht="51" x14ac:dyDescent="0.2">
      <c r="A146" s="29" t="s">
        <v>400</v>
      </c>
      <c r="B146" s="9" t="s">
        <v>401</v>
      </c>
      <c r="C146" s="22" t="s">
        <v>402</v>
      </c>
      <c r="E146" s="25"/>
      <c r="F146" s="25"/>
      <c r="G146" s="3"/>
      <c r="H146" s="25"/>
      <c r="I146" s="3"/>
      <c r="J146" s="25"/>
      <c r="K146" s="3"/>
      <c r="L146" s="23">
        <f t="shared" si="7"/>
        <v>0</v>
      </c>
      <c r="M146" s="23">
        <f t="shared" si="7"/>
        <v>0</v>
      </c>
    </row>
    <row r="147" spans="1:13" s="26" customFormat="1" x14ac:dyDescent="0.2">
      <c r="A147" s="18">
        <v>140</v>
      </c>
      <c r="B147" s="18" t="s">
        <v>403</v>
      </c>
      <c r="C147" s="22" t="s">
        <v>404</v>
      </c>
      <c r="D147" s="23"/>
      <c r="E147" s="23"/>
      <c r="F147" s="23"/>
      <c r="G147" s="12"/>
      <c r="H147" s="23"/>
      <c r="I147" s="12"/>
      <c r="J147" s="23"/>
      <c r="K147" s="12"/>
      <c r="L147" s="23">
        <f t="shared" si="7"/>
        <v>0</v>
      </c>
      <c r="M147" s="23">
        <f t="shared" si="7"/>
        <v>0</v>
      </c>
    </row>
    <row r="148" spans="1:13" s="40" customFormat="1" x14ac:dyDescent="0.2">
      <c r="A148" s="47">
        <v>141</v>
      </c>
      <c r="B148" s="8" t="s">
        <v>405</v>
      </c>
      <c r="C148" s="37" t="s">
        <v>406</v>
      </c>
      <c r="D148" s="38"/>
      <c r="E148" s="38"/>
      <c r="F148" s="38"/>
      <c r="G148" s="6"/>
      <c r="H148" s="38"/>
      <c r="I148" s="6"/>
      <c r="J148" s="38"/>
      <c r="K148" s="6"/>
      <c r="L148" s="39">
        <f t="shared" si="7"/>
        <v>0</v>
      </c>
      <c r="M148" s="39">
        <f t="shared" si="7"/>
        <v>0</v>
      </c>
    </row>
    <row r="149" spans="1:13" s="40" customFormat="1" x14ac:dyDescent="0.2">
      <c r="A149" s="47">
        <v>142</v>
      </c>
      <c r="B149" s="8" t="s">
        <v>407</v>
      </c>
      <c r="C149" s="37" t="s">
        <v>408</v>
      </c>
      <c r="D149" s="38"/>
      <c r="E149" s="38"/>
      <c r="F149" s="38"/>
      <c r="G149" s="6"/>
      <c r="H149" s="38"/>
      <c r="I149" s="6"/>
      <c r="J149" s="38"/>
      <c r="K149" s="6"/>
      <c r="L149" s="39">
        <f t="shared" si="7"/>
        <v>0</v>
      </c>
      <c r="M149" s="39">
        <f t="shared" si="7"/>
        <v>0</v>
      </c>
    </row>
    <row r="150" spans="1:13" s="40" customFormat="1" x14ac:dyDescent="0.2">
      <c r="A150" s="47">
        <v>143</v>
      </c>
      <c r="B150" s="8" t="s">
        <v>409</v>
      </c>
      <c r="C150" s="37" t="s">
        <v>410</v>
      </c>
      <c r="D150" s="38"/>
      <c r="E150" s="38"/>
      <c r="F150" s="38"/>
      <c r="G150" s="6"/>
      <c r="H150" s="38"/>
      <c r="I150" s="6"/>
      <c r="J150" s="38"/>
      <c r="K150" s="6"/>
      <c r="L150" s="39">
        <f t="shared" si="7"/>
        <v>0</v>
      </c>
      <c r="M150" s="39">
        <f t="shared" si="7"/>
        <v>0</v>
      </c>
    </row>
    <row r="151" spans="1:13" x14ac:dyDescent="0.2">
      <c r="A151" s="18">
        <v>144</v>
      </c>
      <c r="B151" s="11" t="s">
        <v>411</v>
      </c>
      <c r="C151" s="22" t="s">
        <v>412</v>
      </c>
      <c r="E151" s="25"/>
      <c r="F151" s="25"/>
      <c r="G151" s="3"/>
      <c r="H151" s="25"/>
      <c r="I151" s="3"/>
      <c r="J151" s="25"/>
      <c r="K151" s="3"/>
      <c r="L151" s="23">
        <f t="shared" ref="L151:M182" si="8">SUM(J151,H151,F151,D151)</f>
        <v>0</v>
      </c>
      <c r="M151" s="23">
        <f t="shared" si="8"/>
        <v>0</v>
      </c>
    </row>
    <row r="152" spans="1:13" s="45" customFormat="1" x14ac:dyDescent="0.2">
      <c r="A152" s="19">
        <v>145</v>
      </c>
      <c r="B152" s="19" t="s">
        <v>413</v>
      </c>
      <c r="C152" s="42" t="s">
        <v>414</v>
      </c>
      <c r="D152" s="12">
        <f>SUM(D153:D156)</f>
        <v>26000000</v>
      </c>
      <c r="E152" s="12">
        <f>SUM(E153:E156)</f>
        <v>26000000</v>
      </c>
      <c r="F152" s="12"/>
      <c r="G152" s="12"/>
      <c r="H152" s="12"/>
      <c r="I152" s="12"/>
      <c r="J152" s="12"/>
      <c r="K152" s="12"/>
      <c r="L152" s="12">
        <f t="shared" si="8"/>
        <v>26000000</v>
      </c>
      <c r="M152" s="12">
        <f t="shared" si="8"/>
        <v>26000000</v>
      </c>
    </row>
    <row r="153" spans="1:13" s="40" customFormat="1" ht="25.5" x14ac:dyDescent="0.2">
      <c r="A153" s="47">
        <v>146</v>
      </c>
      <c r="B153" s="8" t="s">
        <v>415</v>
      </c>
      <c r="C153" s="37" t="s">
        <v>416</v>
      </c>
      <c r="D153" s="38"/>
      <c r="E153" s="38"/>
      <c r="F153" s="38"/>
      <c r="G153" s="6"/>
      <c r="H153" s="38"/>
      <c r="I153" s="6"/>
      <c r="J153" s="38"/>
      <c r="K153" s="6"/>
      <c r="L153" s="39">
        <f t="shared" si="8"/>
        <v>0</v>
      </c>
      <c r="M153" s="39">
        <f t="shared" si="8"/>
        <v>0</v>
      </c>
    </row>
    <row r="154" spans="1:13" s="40" customFormat="1" ht="25.5" x14ac:dyDescent="0.2">
      <c r="A154" s="47">
        <v>147</v>
      </c>
      <c r="B154" s="8" t="s">
        <v>417</v>
      </c>
      <c r="C154" s="37" t="s">
        <v>418</v>
      </c>
      <c r="D154" s="38">
        <v>26000000</v>
      </c>
      <c r="E154" s="38">
        <v>26000000</v>
      </c>
      <c r="F154" s="38"/>
      <c r="G154" s="6"/>
      <c r="H154" s="38"/>
      <c r="I154" s="6"/>
      <c r="J154" s="38"/>
      <c r="K154" s="6"/>
      <c r="L154" s="39">
        <f t="shared" si="8"/>
        <v>26000000</v>
      </c>
      <c r="M154" s="39">
        <f t="shared" si="8"/>
        <v>26000000</v>
      </c>
    </row>
    <row r="155" spans="1:13" s="40" customFormat="1" x14ac:dyDescent="0.2">
      <c r="A155" s="47">
        <v>148</v>
      </c>
      <c r="B155" s="8" t="s">
        <v>419</v>
      </c>
      <c r="C155" s="37" t="s">
        <v>420</v>
      </c>
      <c r="D155" s="38"/>
      <c r="E155" s="38"/>
      <c r="F155" s="38"/>
      <c r="G155" s="6"/>
      <c r="H155" s="38"/>
      <c r="I155" s="6"/>
      <c r="J155" s="38"/>
      <c r="K155" s="6"/>
      <c r="L155" s="39">
        <f t="shared" si="8"/>
        <v>0</v>
      </c>
      <c r="M155" s="39">
        <f t="shared" si="8"/>
        <v>0</v>
      </c>
    </row>
    <row r="156" spans="1:13" s="40" customFormat="1" x14ac:dyDescent="0.2">
      <c r="A156" s="47">
        <v>149</v>
      </c>
      <c r="B156" s="8" t="s">
        <v>421</v>
      </c>
      <c r="C156" s="37" t="s">
        <v>422</v>
      </c>
      <c r="D156" s="38"/>
      <c r="E156" s="38"/>
      <c r="F156" s="38"/>
      <c r="G156" s="6"/>
      <c r="H156" s="38"/>
      <c r="I156" s="6"/>
      <c r="J156" s="38"/>
      <c r="K156" s="6"/>
      <c r="L156" s="39">
        <f t="shared" si="8"/>
        <v>0</v>
      </c>
      <c r="M156" s="39">
        <f t="shared" si="8"/>
        <v>0</v>
      </c>
    </row>
    <row r="157" spans="1:13" s="45" customFormat="1" ht="25.5" x14ac:dyDescent="0.2">
      <c r="A157" s="19">
        <v>150</v>
      </c>
      <c r="B157" s="17" t="s">
        <v>423</v>
      </c>
      <c r="C157" s="42" t="s">
        <v>424</v>
      </c>
      <c r="D157" s="42">
        <f>SUM(D158:D174)</f>
        <v>1000000</v>
      </c>
      <c r="E157" s="42">
        <f>SUM(E158:E174)</f>
        <v>1000000</v>
      </c>
      <c r="F157" s="12"/>
      <c r="G157" s="12"/>
      <c r="H157" s="12"/>
      <c r="I157" s="12"/>
      <c r="J157" s="12"/>
      <c r="K157" s="12"/>
      <c r="L157" s="12">
        <f t="shared" si="8"/>
        <v>1000000</v>
      </c>
      <c r="M157" s="12">
        <f t="shared" si="8"/>
        <v>1000000</v>
      </c>
    </row>
    <row r="158" spans="1:13" x14ac:dyDescent="0.2">
      <c r="A158" s="29">
        <v>151</v>
      </c>
      <c r="B158" s="9" t="s">
        <v>425</v>
      </c>
      <c r="C158" s="22" t="s">
        <v>426</v>
      </c>
      <c r="E158" s="25"/>
      <c r="F158" s="25"/>
      <c r="G158" s="3"/>
      <c r="H158" s="25"/>
      <c r="I158" s="3"/>
      <c r="J158" s="25"/>
      <c r="K158" s="3"/>
      <c r="L158" s="23">
        <f t="shared" si="8"/>
        <v>0</v>
      </c>
      <c r="M158" s="23">
        <f t="shared" si="8"/>
        <v>0</v>
      </c>
    </row>
    <row r="159" spans="1:13" x14ac:dyDescent="0.2">
      <c r="A159" s="29">
        <v>152</v>
      </c>
      <c r="B159" s="9" t="s">
        <v>427</v>
      </c>
      <c r="C159" s="22" t="s">
        <v>428</v>
      </c>
      <c r="E159" s="25"/>
      <c r="F159" s="25"/>
      <c r="G159" s="3"/>
      <c r="H159" s="25"/>
      <c r="I159" s="3"/>
      <c r="J159" s="25"/>
      <c r="K159" s="3"/>
      <c r="L159" s="23">
        <f t="shared" si="8"/>
        <v>0</v>
      </c>
      <c r="M159" s="23">
        <f t="shared" si="8"/>
        <v>0</v>
      </c>
    </row>
    <row r="160" spans="1:13" ht="25.5" x14ac:dyDescent="0.2">
      <c r="A160" s="29">
        <v>153</v>
      </c>
      <c r="B160" s="9" t="s">
        <v>429</v>
      </c>
      <c r="C160" s="22" t="s">
        <v>430</v>
      </c>
      <c r="E160" s="25"/>
      <c r="F160" s="25"/>
      <c r="G160" s="3"/>
      <c r="H160" s="25"/>
      <c r="I160" s="3"/>
      <c r="J160" s="25"/>
      <c r="K160" s="3"/>
      <c r="L160" s="23">
        <f t="shared" si="8"/>
        <v>0</v>
      </c>
      <c r="M160" s="23">
        <f t="shared" si="8"/>
        <v>0</v>
      </c>
    </row>
    <row r="161" spans="1:13" x14ac:dyDescent="0.2">
      <c r="A161" s="29">
        <v>154</v>
      </c>
      <c r="B161" s="9" t="s">
        <v>431</v>
      </c>
      <c r="C161" s="22" t="s">
        <v>432</v>
      </c>
      <c r="E161" s="25"/>
      <c r="F161" s="25"/>
      <c r="G161" s="3"/>
      <c r="H161" s="25"/>
      <c r="I161" s="3"/>
      <c r="J161" s="25"/>
      <c r="K161" s="3"/>
      <c r="L161" s="23">
        <f t="shared" si="8"/>
        <v>0</v>
      </c>
      <c r="M161" s="23">
        <f t="shared" si="8"/>
        <v>0</v>
      </c>
    </row>
    <row r="162" spans="1:13" x14ac:dyDescent="0.2">
      <c r="A162" s="29">
        <v>155</v>
      </c>
      <c r="B162" s="9" t="s">
        <v>433</v>
      </c>
      <c r="C162" s="22" t="s">
        <v>434</v>
      </c>
      <c r="E162" s="25"/>
      <c r="F162" s="25"/>
      <c r="G162" s="3"/>
      <c r="H162" s="25"/>
      <c r="I162" s="3"/>
      <c r="J162" s="25"/>
      <c r="K162" s="3"/>
      <c r="L162" s="23">
        <f t="shared" si="8"/>
        <v>0</v>
      </c>
      <c r="M162" s="23">
        <f t="shared" si="8"/>
        <v>0</v>
      </c>
    </row>
    <row r="163" spans="1:13" x14ac:dyDescent="0.2">
      <c r="A163" s="29">
        <v>156</v>
      </c>
      <c r="B163" s="9" t="s">
        <v>435</v>
      </c>
      <c r="C163" s="22" t="s">
        <v>436</v>
      </c>
      <c r="E163" s="25"/>
      <c r="F163" s="25"/>
      <c r="G163" s="3"/>
      <c r="H163" s="25"/>
      <c r="I163" s="3"/>
      <c r="J163" s="25"/>
      <c r="K163" s="3"/>
      <c r="L163" s="23">
        <f t="shared" si="8"/>
        <v>0</v>
      </c>
      <c r="M163" s="23">
        <f t="shared" si="8"/>
        <v>0</v>
      </c>
    </row>
    <row r="164" spans="1:13" x14ac:dyDescent="0.2">
      <c r="A164" s="29">
        <v>157</v>
      </c>
      <c r="B164" s="9" t="s">
        <v>437</v>
      </c>
      <c r="C164" s="22" t="s">
        <v>438</v>
      </c>
      <c r="E164" s="25"/>
      <c r="F164" s="25"/>
      <c r="G164" s="3"/>
      <c r="H164" s="25"/>
      <c r="I164" s="3"/>
      <c r="J164" s="25"/>
      <c r="K164" s="3"/>
      <c r="L164" s="23">
        <f t="shared" si="8"/>
        <v>0</v>
      </c>
      <c r="M164" s="23">
        <f t="shared" si="8"/>
        <v>0</v>
      </c>
    </row>
    <row r="165" spans="1:13" x14ac:dyDescent="0.2">
      <c r="A165" s="29">
        <v>158</v>
      </c>
      <c r="B165" s="9" t="s">
        <v>439</v>
      </c>
      <c r="C165" s="22" t="s">
        <v>440</v>
      </c>
      <c r="E165" s="25"/>
      <c r="F165" s="25"/>
      <c r="G165" s="3"/>
      <c r="H165" s="25"/>
      <c r="I165" s="3"/>
      <c r="J165" s="25"/>
      <c r="K165" s="3"/>
      <c r="L165" s="23">
        <f t="shared" si="8"/>
        <v>0</v>
      </c>
      <c r="M165" s="23">
        <f t="shared" si="8"/>
        <v>0</v>
      </c>
    </row>
    <row r="166" spans="1:13" x14ac:dyDescent="0.2">
      <c r="A166" s="29">
        <v>159</v>
      </c>
      <c r="B166" s="9" t="s">
        <v>441</v>
      </c>
      <c r="C166" s="22" t="s">
        <v>442</v>
      </c>
      <c r="D166" s="25">
        <v>1000000</v>
      </c>
      <c r="E166" s="25">
        <v>1000000</v>
      </c>
      <c r="F166" s="25"/>
      <c r="G166" s="3"/>
      <c r="H166" s="25"/>
      <c r="I166" s="3"/>
      <c r="J166" s="25"/>
      <c r="K166" s="3"/>
      <c r="L166" s="23">
        <f t="shared" si="8"/>
        <v>1000000</v>
      </c>
      <c r="M166" s="23">
        <f t="shared" si="8"/>
        <v>1000000</v>
      </c>
    </row>
    <row r="167" spans="1:13" x14ac:dyDescent="0.2">
      <c r="A167" s="29">
        <v>160</v>
      </c>
      <c r="B167" s="9" t="s">
        <v>443</v>
      </c>
      <c r="C167" s="22" t="s">
        <v>444</v>
      </c>
      <c r="E167" s="25"/>
      <c r="F167" s="25"/>
      <c r="G167" s="3"/>
      <c r="H167" s="25"/>
      <c r="I167" s="3"/>
      <c r="J167" s="25"/>
      <c r="K167" s="3"/>
      <c r="L167" s="23">
        <f t="shared" si="8"/>
        <v>0</v>
      </c>
      <c r="M167" s="23">
        <f t="shared" si="8"/>
        <v>0</v>
      </c>
    </row>
    <row r="168" spans="1:13" x14ac:dyDescent="0.2">
      <c r="A168" s="29">
        <v>161</v>
      </c>
      <c r="B168" s="9" t="s">
        <v>445</v>
      </c>
      <c r="C168" s="22" t="s">
        <v>446</v>
      </c>
      <c r="E168" s="25"/>
      <c r="F168" s="25"/>
      <c r="G168" s="3"/>
      <c r="H168" s="25"/>
      <c r="I168" s="3"/>
      <c r="J168" s="25"/>
      <c r="K168" s="3"/>
      <c r="L168" s="23">
        <f t="shared" si="8"/>
        <v>0</v>
      </c>
      <c r="M168" s="23">
        <f t="shared" si="8"/>
        <v>0</v>
      </c>
    </row>
    <row r="169" spans="1:13" x14ac:dyDescent="0.2">
      <c r="A169" s="29">
        <v>162</v>
      </c>
      <c r="B169" s="9" t="s">
        <v>447</v>
      </c>
      <c r="C169" s="22" t="s">
        <v>448</v>
      </c>
      <c r="E169" s="25"/>
      <c r="F169" s="25"/>
      <c r="G169" s="3"/>
      <c r="H169" s="25"/>
      <c r="I169" s="3"/>
      <c r="J169" s="25"/>
      <c r="K169" s="3"/>
      <c r="L169" s="23">
        <f t="shared" si="8"/>
        <v>0</v>
      </c>
      <c r="M169" s="23">
        <f t="shared" si="8"/>
        <v>0</v>
      </c>
    </row>
    <row r="170" spans="1:13" x14ac:dyDescent="0.2">
      <c r="A170" s="29">
        <v>163</v>
      </c>
      <c r="B170" s="9" t="s">
        <v>449</v>
      </c>
      <c r="C170" s="22" t="s">
        <v>450</v>
      </c>
      <c r="E170" s="25"/>
      <c r="F170" s="25"/>
      <c r="G170" s="3"/>
      <c r="H170" s="25"/>
      <c r="I170" s="3"/>
      <c r="J170" s="25"/>
      <c r="K170" s="3"/>
      <c r="L170" s="23">
        <f t="shared" si="8"/>
        <v>0</v>
      </c>
      <c r="M170" s="23">
        <f t="shared" si="8"/>
        <v>0</v>
      </c>
    </row>
    <row r="171" spans="1:13" x14ac:dyDescent="0.2">
      <c r="A171" s="29">
        <v>164</v>
      </c>
      <c r="B171" s="9" t="s">
        <v>451</v>
      </c>
      <c r="C171" s="22" t="s">
        <v>452</v>
      </c>
      <c r="E171" s="25"/>
      <c r="F171" s="25"/>
      <c r="G171" s="3"/>
      <c r="H171" s="25"/>
      <c r="I171" s="3"/>
      <c r="J171" s="25"/>
      <c r="K171" s="3"/>
      <c r="L171" s="23">
        <f t="shared" si="8"/>
        <v>0</v>
      </c>
      <c r="M171" s="23">
        <f t="shared" si="8"/>
        <v>0</v>
      </c>
    </row>
    <row r="172" spans="1:13" x14ac:dyDescent="0.2">
      <c r="A172" s="29">
        <v>165</v>
      </c>
      <c r="B172" s="9" t="s">
        <v>453</v>
      </c>
      <c r="C172" s="22" t="s">
        <v>454</v>
      </c>
      <c r="E172" s="25"/>
      <c r="F172" s="25"/>
      <c r="G172" s="3"/>
      <c r="H172" s="25"/>
      <c r="I172" s="3"/>
      <c r="J172" s="25"/>
      <c r="K172" s="3"/>
      <c r="L172" s="23">
        <f t="shared" si="8"/>
        <v>0</v>
      </c>
      <c r="M172" s="23">
        <f t="shared" si="8"/>
        <v>0</v>
      </c>
    </row>
    <row r="173" spans="1:13" ht="51" x14ac:dyDescent="0.2">
      <c r="A173" s="29">
        <v>166</v>
      </c>
      <c r="B173" s="9" t="s">
        <v>455</v>
      </c>
      <c r="C173" s="22" t="s">
        <v>456</v>
      </c>
      <c r="E173" s="25"/>
      <c r="F173" s="25"/>
      <c r="G173" s="3"/>
      <c r="H173" s="25"/>
      <c r="I173" s="3"/>
      <c r="J173" s="25"/>
      <c r="K173" s="3"/>
      <c r="L173" s="23">
        <f t="shared" si="8"/>
        <v>0</v>
      </c>
      <c r="M173" s="23">
        <f t="shared" si="8"/>
        <v>0</v>
      </c>
    </row>
    <row r="174" spans="1:13" ht="25.5" x14ac:dyDescent="0.2">
      <c r="A174" s="29">
        <v>167</v>
      </c>
      <c r="B174" s="9" t="s">
        <v>457</v>
      </c>
      <c r="C174" s="22" t="s">
        <v>458</v>
      </c>
      <c r="E174" s="25"/>
      <c r="F174" s="25"/>
      <c r="G174" s="3"/>
      <c r="H174" s="25"/>
      <c r="I174" s="3"/>
      <c r="J174" s="25"/>
      <c r="K174" s="3"/>
      <c r="L174" s="23">
        <f t="shared" si="8"/>
        <v>0</v>
      </c>
      <c r="M174" s="23">
        <f t="shared" si="8"/>
        <v>0</v>
      </c>
    </row>
    <row r="175" spans="1:13" s="45" customFormat="1" ht="25.5" x14ac:dyDescent="0.2">
      <c r="A175" s="19">
        <v>168</v>
      </c>
      <c r="B175" s="34" t="s">
        <v>459</v>
      </c>
      <c r="C175" s="42" t="s">
        <v>460</v>
      </c>
      <c r="D175" s="12">
        <f>SUM(D124,D147,D151,D152,D157)</f>
        <v>397000000</v>
      </c>
      <c r="E175" s="12">
        <f>SUM(E124,E147,E151,E152,E157)</f>
        <v>397000000</v>
      </c>
      <c r="F175" s="12"/>
      <c r="G175" s="12"/>
      <c r="H175" s="12"/>
      <c r="I175" s="12"/>
      <c r="J175" s="12"/>
      <c r="K175" s="12"/>
      <c r="L175" s="12">
        <f t="shared" si="8"/>
        <v>397000000</v>
      </c>
      <c r="M175" s="12">
        <f t="shared" si="8"/>
        <v>397000000</v>
      </c>
    </row>
    <row r="176" spans="1:13" s="45" customFormat="1" x14ac:dyDescent="0.2">
      <c r="A176" s="19">
        <v>169</v>
      </c>
      <c r="B176" s="48" t="s">
        <v>461</v>
      </c>
      <c r="C176" s="42" t="s">
        <v>462</v>
      </c>
      <c r="D176" s="12">
        <f>SUM(D177:D192)</f>
        <v>4800000</v>
      </c>
      <c r="E176" s="12">
        <f>SUM(E177:E192)</f>
        <v>4800000</v>
      </c>
      <c r="F176" s="12"/>
      <c r="G176" s="12"/>
      <c r="H176" s="12"/>
      <c r="I176" s="12"/>
      <c r="J176" s="12"/>
      <c r="K176" s="12"/>
      <c r="L176" s="12">
        <f t="shared" si="8"/>
        <v>4800000</v>
      </c>
      <c r="M176" s="12">
        <f t="shared" si="8"/>
        <v>4800000</v>
      </c>
    </row>
    <row r="177" spans="1:13" x14ac:dyDescent="0.2">
      <c r="A177" s="29">
        <v>170</v>
      </c>
      <c r="B177" s="9" t="s">
        <v>463</v>
      </c>
      <c r="C177" s="22" t="s">
        <v>464</v>
      </c>
      <c r="E177" s="25"/>
      <c r="F177" s="25"/>
      <c r="G177" s="3"/>
      <c r="H177" s="25"/>
      <c r="I177" s="3"/>
      <c r="J177" s="25"/>
      <c r="K177" s="3"/>
      <c r="L177" s="23">
        <f t="shared" si="8"/>
        <v>0</v>
      </c>
      <c r="M177" s="23">
        <f t="shared" si="8"/>
        <v>0</v>
      </c>
    </row>
    <row r="178" spans="1:13" x14ac:dyDescent="0.2">
      <c r="A178" s="29">
        <v>171</v>
      </c>
      <c r="B178" s="9" t="s">
        <v>465</v>
      </c>
      <c r="C178" s="22" t="s">
        <v>466</v>
      </c>
      <c r="E178" s="25"/>
      <c r="F178" s="25"/>
      <c r="G178" s="3"/>
      <c r="H178" s="25"/>
      <c r="I178" s="3"/>
      <c r="J178" s="25"/>
      <c r="K178" s="3"/>
      <c r="L178" s="23">
        <f t="shared" si="8"/>
        <v>0</v>
      </c>
      <c r="M178" s="23">
        <f t="shared" si="8"/>
        <v>0</v>
      </c>
    </row>
    <row r="179" spans="1:13" x14ac:dyDescent="0.2">
      <c r="A179" s="29">
        <v>172</v>
      </c>
      <c r="B179" s="9" t="s">
        <v>467</v>
      </c>
      <c r="C179" s="22" t="s">
        <v>468</v>
      </c>
      <c r="E179" s="25"/>
      <c r="F179" s="25"/>
      <c r="G179" s="3"/>
      <c r="H179" s="25"/>
      <c r="I179" s="3"/>
      <c r="J179" s="25"/>
      <c r="K179" s="3"/>
      <c r="L179" s="23">
        <f t="shared" si="8"/>
        <v>0</v>
      </c>
      <c r="M179" s="23">
        <f t="shared" si="8"/>
        <v>0</v>
      </c>
    </row>
    <row r="180" spans="1:13" x14ac:dyDescent="0.2">
      <c r="A180" s="29">
        <v>173</v>
      </c>
      <c r="B180" s="9" t="s">
        <v>469</v>
      </c>
      <c r="C180" s="22" t="s">
        <v>470</v>
      </c>
      <c r="E180" s="25"/>
      <c r="F180" s="25"/>
      <c r="G180" s="3"/>
      <c r="H180" s="25"/>
      <c r="I180" s="3"/>
      <c r="J180" s="25"/>
      <c r="K180" s="3"/>
      <c r="L180" s="23">
        <f t="shared" si="8"/>
        <v>0</v>
      </c>
      <c r="M180" s="23">
        <f t="shared" si="8"/>
        <v>0</v>
      </c>
    </row>
    <row r="181" spans="1:13" x14ac:dyDescent="0.2">
      <c r="A181" s="29">
        <v>174</v>
      </c>
      <c r="B181" s="9" t="s">
        <v>471</v>
      </c>
      <c r="C181" s="22" t="s">
        <v>472</v>
      </c>
      <c r="E181" s="25"/>
      <c r="F181" s="25"/>
      <c r="G181" s="3"/>
      <c r="H181" s="25"/>
      <c r="I181" s="3"/>
      <c r="J181" s="25"/>
      <c r="K181" s="3"/>
      <c r="L181" s="23">
        <f t="shared" si="8"/>
        <v>0</v>
      </c>
      <c r="M181" s="23">
        <f t="shared" si="8"/>
        <v>0</v>
      </c>
    </row>
    <row r="182" spans="1:13" ht="38.25" x14ac:dyDescent="0.2">
      <c r="A182" s="29">
        <v>175</v>
      </c>
      <c r="B182" s="9" t="s">
        <v>473</v>
      </c>
      <c r="C182" s="22" t="s">
        <v>474</v>
      </c>
      <c r="E182" s="25"/>
      <c r="F182" s="25"/>
      <c r="G182" s="3"/>
      <c r="H182" s="25"/>
      <c r="I182" s="3"/>
      <c r="J182" s="25"/>
      <c r="K182" s="3"/>
      <c r="L182" s="23">
        <f t="shared" si="8"/>
        <v>0</v>
      </c>
      <c r="M182" s="23">
        <f t="shared" si="8"/>
        <v>0</v>
      </c>
    </row>
    <row r="183" spans="1:13" x14ac:dyDescent="0.2">
      <c r="A183" s="29">
        <v>176</v>
      </c>
      <c r="B183" s="9" t="s">
        <v>475</v>
      </c>
      <c r="C183" s="22" t="s">
        <v>476</v>
      </c>
      <c r="E183" s="25"/>
      <c r="F183" s="25"/>
      <c r="G183" s="3"/>
      <c r="H183" s="25"/>
      <c r="I183" s="3"/>
      <c r="J183" s="25"/>
      <c r="K183" s="3"/>
      <c r="L183" s="23">
        <f t="shared" ref="L183:M193" si="9">SUM(J183,H183,F183,D183)</f>
        <v>0</v>
      </c>
      <c r="M183" s="23">
        <f t="shared" si="9"/>
        <v>0</v>
      </c>
    </row>
    <row r="184" spans="1:13" x14ac:dyDescent="0.2">
      <c r="A184" s="29">
        <v>177</v>
      </c>
      <c r="B184" s="9" t="s">
        <v>477</v>
      </c>
      <c r="C184" s="22" t="s">
        <v>478</v>
      </c>
      <c r="E184" s="25"/>
      <c r="F184" s="25"/>
      <c r="G184" s="3"/>
      <c r="H184" s="25"/>
      <c r="I184" s="3"/>
      <c r="J184" s="25"/>
      <c r="K184" s="3"/>
      <c r="L184" s="23">
        <f t="shared" si="9"/>
        <v>0</v>
      </c>
      <c r="M184" s="23">
        <f t="shared" si="9"/>
        <v>0</v>
      </c>
    </row>
    <row r="185" spans="1:13" x14ac:dyDescent="0.2">
      <c r="A185" s="29">
        <v>178</v>
      </c>
      <c r="B185" s="9" t="s">
        <v>479</v>
      </c>
      <c r="C185" s="22" t="s">
        <v>480</v>
      </c>
      <c r="E185" s="25"/>
      <c r="F185" s="25"/>
      <c r="G185" s="3"/>
      <c r="H185" s="25"/>
      <c r="I185" s="3"/>
      <c r="J185" s="25"/>
      <c r="K185" s="3"/>
      <c r="L185" s="23">
        <f t="shared" si="9"/>
        <v>0</v>
      </c>
      <c r="M185" s="23">
        <f t="shared" si="9"/>
        <v>0</v>
      </c>
    </row>
    <row r="186" spans="1:13" x14ac:dyDescent="0.2">
      <c r="A186" s="29">
        <v>179</v>
      </c>
      <c r="B186" s="9" t="s">
        <v>481</v>
      </c>
      <c r="C186" s="22" t="s">
        <v>482</v>
      </c>
      <c r="E186" s="25"/>
      <c r="F186" s="25"/>
      <c r="G186" s="3"/>
      <c r="H186" s="25"/>
      <c r="I186" s="3"/>
      <c r="J186" s="25"/>
      <c r="K186" s="3"/>
      <c r="L186" s="23">
        <f t="shared" si="9"/>
        <v>0</v>
      </c>
      <c r="M186" s="23">
        <f t="shared" si="9"/>
        <v>0</v>
      </c>
    </row>
    <row r="187" spans="1:13" ht="38.25" x14ac:dyDescent="0.2">
      <c r="A187" s="29">
        <v>180</v>
      </c>
      <c r="B187" s="9" t="s">
        <v>483</v>
      </c>
      <c r="C187" s="22" t="s">
        <v>484</v>
      </c>
      <c r="D187" s="25">
        <v>1500000</v>
      </c>
      <c r="E187" s="25">
        <v>1500000</v>
      </c>
      <c r="F187" s="25"/>
      <c r="G187" s="3"/>
      <c r="H187" s="25"/>
      <c r="I187" s="3"/>
      <c r="J187" s="25"/>
      <c r="K187" s="3"/>
      <c r="L187" s="23">
        <f t="shared" si="9"/>
        <v>1500000</v>
      </c>
      <c r="M187" s="23">
        <f t="shared" si="9"/>
        <v>1500000</v>
      </c>
    </row>
    <row r="188" spans="1:13" x14ac:dyDescent="0.2">
      <c r="A188" s="29">
        <v>181</v>
      </c>
      <c r="B188" s="10" t="s">
        <v>485</v>
      </c>
      <c r="C188" s="22" t="s">
        <v>486</v>
      </c>
      <c r="D188" s="25">
        <v>300000</v>
      </c>
      <c r="E188" s="25">
        <v>300000</v>
      </c>
      <c r="F188" s="25"/>
      <c r="G188" s="3"/>
      <c r="H188" s="25"/>
      <c r="I188" s="3"/>
      <c r="J188" s="25"/>
      <c r="K188" s="3"/>
      <c r="L188" s="23">
        <f t="shared" si="9"/>
        <v>300000</v>
      </c>
      <c r="M188" s="23">
        <f t="shared" si="9"/>
        <v>300000</v>
      </c>
    </row>
    <row r="189" spans="1:13" x14ac:dyDescent="0.2">
      <c r="A189" s="29">
        <v>182</v>
      </c>
      <c r="B189" s="10" t="s">
        <v>487</v>
      </c>
      <c r="C189" s="22" t="s">
        <v>488</v>
      </c>
      <c r="E189" s="25"/>
      <c r="F189" s="25"/>
      <c r="G189" s="3"/>
      <c r="H189" s="25"/>
      <c r="I189" s="3"/>
      <c r="J189" s="25"/>
      <c r="K189" s="3"/>
      <c r="L189" s="23">
        <f t="shared" si="9"/>
        <v>0</v>
      </c>
      <c r="M189" s="23">
        <f t="shared" si="9"/>
        <v>0</v>
      </c>
    </row>
    <row r="190" spans="1:13" x14ac:dyDescent="0.2">
      <c r="A190" s="29">
        <v>183</v>
      </c>
      <c r="B190" s="9" t="s">
        <v>489</v>
      </c>
      <c r="C190" s="22" t="s">
        <v>490</v>
      </c>
      <c r="E190" s="25"/>
      <c r="F190" s="25"/>
      <c r="G190" s="3"/>
      <c r="H190" s="25"/>
      <c r="I190" s="3"/>
      <c r="J190" s="25"/>
      <c r="K190" s="3"/>
      <c r="L190" s="23">
        <f t="shared" si="9"/>
        <v>0</v>
      </c>
      <c r="M190" s="23">
        <f t="shared" si="9"/>
        <v>0</v>
      </c>
    </row>
    <row r="191" spans="1:13" x14ac:dyDescent="0.2">
      <c r="A191" s="29">
        <v>184</v>
      </c>
      <c r="B191" s="9" t="s">
        <v>491</v>
      </c>
      <c r="C191" s="22" t="s">
        <v>492</v>
      </c>
      <c r="E191" s="25"/>
      <c r="F191" s="25"/>
      <c r="G191" s="3"/>
      <c r="H191" s="25"/>
      <c r="I191" s="3"/>
      <c r="J191" s="25"/>
      <c r="K191" s="3"/>
      <c r="L191" s="23">
        <f t="shared" si="9"/>
        <v>0</v>
      </c>
      <c r="M191" s="23">
        <f t="shared" si="9"/>
        <v>0</v>
      </c>
    </row>
    <row r="192" spans="1:13" ht="63.75" x14ac:dyDescent="0.2">
      <c r="A192" s="18" t="s">
        <v>493</v>
      </c>
      <c r="B192" s="9" t="s">
        <v>494</v>
      </c>
      <c r="C192" s="22" t="s">
        <v>495</v>
      </c>
      <c r="D192" s="25">
        <v>3000000</v>
      </c>
      <c r="E192" s="25">
        <v>3000000</v>
      </c>
      <c r="F192" s="25"/>
      <c r="G192" s="3"/>
      <c r="H192" s="25"/>
      <c r="I192" s="3"/>
      <c r="J192" s="25"/>
      <c r="K192" s="3"/>
      <c r="L192" s="23">
        <f t="shared" si="9"/>
        <v>3000000</v>
      </c>
      <c r="M192" s="23">
        <f t="shared" si="9"/>
        <v>3000000</v>
      </c>
    </row>
    <row r="193" spans="1:13" s="271" customFormat="1" x14ac:dyDescent="0.2">
      <c r="A193" s="280">
        <v>185</v>
      </c>
      <c r="B193" s="268" t="s">
        <v>496</v>
      </c>
      <c r="C193" s="281" t="s">
        <v>497</v>
      </c>
      <c r="D193" s="270">
        <f>SUM(D100,D101,D111,D116,D175,D176)</f>
        <v>619200000</v>
      </c>
      <c r="E193" s="270">
        <f>SUM(E100,E101,E111,E116,E175,E176)</f>
        <v>619200000</v>
      </c>
      <c r="F193" s="270">
        <f t="shared" ref="F193:K193" si="10">SUM(F100,F101,F111,F116,F175,F176)</f>
        <v>0</v>
      </c>
      <c r="G193" s="270">
        <f t="shared" si="10"/>
        <v>0</v>
      </c>
      <c r="H193" s="270">
        <f t="shared" si="10"/>
        <v>0</v>
      </c>
      <c r="I193" s="270">
        <f t="shared" si="10"/>
        <v>0</v>
      </c>
      <c r="J193" s="270">
        <f t="shared" si="10"/>
        <v>0</v>
      </c>
      <c r="K193" s="270">
        <f t="shared" si="10"/>
        <v>0</v>
      </c>
      <c r="L193" s="270">
        <f t="shared" si="9"/>
        <v>619200000</v>
      </c>
      <c r="M193" s="270">
        <f t="shared" si="9"/>
        <v>619200000</v>
      </c>
    </row>
    <row r="194" spans="1:13" x14ac:dyDescent="0.2">
      <c r="A194" s="18"/>
      <c r="B194" s="11"/>
      <c r="C194" s="22"/>
      <c r="E194" s="25"/>
      <c r="F194" s="25"/>
      <c r="G194" s="3"/>
      <c r="H194" s="25"/>
      <c r="I194" s="3"/>
      <c r="J194" s="25"/>
      <c r="K194" s="3"/>
      <c r="L194" s="23"/>
      <c r="M194" s="23"/>
    </row>
    <row r="195" spans="1:13" x14ac:dyDescent="0.2">
      <c r="A195" s="18">
        <v>186</v>
      </c>
      <c r="B195" s="4" t="s">
        <v>498</v>
      </c>
      <c r="C195" s="22" t="s">
        <v>499</v>
      </c>
      <c r="E195" s="25"/>
      <c r="F195" s="25"/>
      <c r="G195" s="3"/>
      <c r="H195" s="25"/>
      <c r="I195" s="3"/>
      <c r="J195" s="25"/>
      <c r="K195" s="3"/>
      <c r="L195" s="23">
        <f t="shared" ref="L195:M224" si="11">SUM(J195,H195,F195,D195)</f>
        <v>0</v>
      </c>
      <c r="M195" s="23">
        <f t="shared" si="11"/>
        <v>0</v>
      </c>
    </row>
    <row r="196" spans="1:13" s="45" customFormat="1" x14ac:dyDescent="0.2">
      <c r="A196" s="19">
        <v>187</v>
      </c>
      <c r="B196" s="20" t="s">
        <v>500</v>
      </c>
      <c r="C196" s="42" t="s">
        <v>501</v>
      </c>
      <c r="D196" s="12">
        <f t="shared" ref="D196:K196" si="12">SUM(D197:D199)</f>
        <v>99405600</v>
      </c>
      <c r="E196" s="12">
        <f t="shared" si="12"/>
        <v>99405600</v>
      </c>
      <c r="F196" s="12">
        <f t="shared" si="12"/>
        <v>180000</v>
      </c>
      <c r="G196" s="12">
        <f t="shared" si="12"/>
        <v>180000</v>
      </c>
      <c r="H196" s="12">
        <f t="shared" si="12"/>
        <v>150000</v>
      </c>
      <c r="I196" s="12">
        <f t="shared" si="12"/>
        <v>150000</v>
      </c>
      <c r="J196" s="12">
        <f t="shared" si="12"/>
        <v>965000</v>
      </c>
      <c r="K196" s="12">
        <f t="shared" si="12"/>
        <v>965000</v>
      </c>
      <c r="L196" s="12">
        <f>SUM(J196,H196,F196,D196)</f>
        <v>100700600</v>
      </c>
      <c r="M196" s="12">
        <f t="shared" si="11"/>
        <v>100700600</v>
      </c>
    </row>
    <row r="197" spans="1:13" x14ac:dyDescent="0.2">
      <c r="A197" s="18" t="s">
        <v>493</v>
      </c>
      <c r="B197" s="9" t="s">
        <v>502</v>
      </c>
      <c r="C197" s="22" t="s">
        <v>503</v>
      </c>
      <c r="D197" s="25">
        <v>150000</v>
      </c>
      <c r="E197" s="25">
        <v>150000</v>
      </c>
      <c r="F197" s="25">
        <v>180000</v>
      </c>
      <c r="G197" s="25">
        <v>180000</v>
      </c>
      <c r="H197" s="25">
        <v>150000</v>
      </c>
      <c r="I197" s="25">
        <v>150000</v>
      </c>
      <c r="J197" s="25">
        <v>600000</v>
      </c>
      <c r="K197" s="25">
        <v>600000</v>
      </c>
      <c r="L197" s="23">
        <f>SUM(J197,H197,F197,D197)</f>
        <v>1080000</v>
      </c>
      <c r="M197" s="23">
        <f t="shared" si="11"/>
        <v>1080000</v>
      </c>
    </row>
    <row r="198" spans="1:13" s="40" customFormat="1" ht="25.5" x14ac:dyDescent="0.2">
      <c r="A198" s="47">
        <v>188</v>
      </c>
      <c r="B198" s="8" t="s">
        <v>504</v>
      </c>
      <c r="C198" s="37" t="s">
        <v>505</v>
      </c>
      <c r="D198" s="38">
        <v>99255600</v>
      </c>
      <c r="E198" s="38">
        <v>99255600</v>
      </c>
      <c r="F198" s="38"/>
      <c r="G198" s="6"/>
      <c r="H198" s="38"/>
      <c r="I198" s="38"/>
      <c r="J198" s="38">
        <v>365000</v>
      </c>
      <c r="K198" s="38">
        <v>365000</v>
      </c>
      <c r="L198" s="39">
        <f>SUM(J198,H198,F198,D198)</f>
        <v>99620600</v>
      </c>
      <c r="M198" s="39">
        <f t="shared" si="11"/>
        <v>99620600</v>
      </c>
    </row>
    <row r="199" spans="1:13" s="40" customFormat="1" ht="25.5" x14ac:dyDescent="0.2">
      <c r="A199" s="47">
        <v>189</v>
      </c>
      <c r="B199" s="8" t="s">
        <v>506</v>
      </c>
      <c r="C199" s="37" t="s">
        <v>507</v>
      </c>
      <c r="D199" s="38"/>
      <c r="E199" s="38"/>
      <c r="F199" s="38"/>
      <c r="G199" s="6"/>
      <c r="H199" s="38"/>
      <c r="I199" s="38"/>
      <c r="J199" s="38"/>
      <c r="K199" s="38"/>
      <c r="L199" s="39">
        <f t="shared" si="11"/>
        <v>0</v>
      </c>
      <c r="M199" s="39">
        <f t="shared" si="11"/>
        <v>0</v>
      </c>
    </row>
    <row r="200" spans="1:13" s="44" customFormat="1" x14ac:dyDescent="0.2">
      <c r="A200" s="19">
        <v>190</v>
      </c>
      <c r="B200" s="20" t="s">
        <v>508</v>
      </c>
      <c r="C200" s="42" t="s">
        <v>509</v>
      </c>
      <c r="D200" s="3">
        <v>1600000</v>
      </c>
      <c r="E200" s="3">
        <v>1600000</v>
      </c>
      <c r="F200" s="3">
        <v>700000</v>
      </c>
      <c r="G200" s="3">
        <v>700000</v>
      </c>
      <c r="H200" s="3"/>
      <c r="I200" s="3"/>
      <c r="J200" s="3"/>
      <c r="K200" s="3"/>
      <c r="L200" s="12">
        <f t="shared" si="11"/>
        <v>2300000</v>
      </c>
      <c r="M200" s="12">
        <f t="shared" si="11"/>
        <v>2300000</v>
      </c>
    </row>
    <row r="201" spans="1:13" s="40" customFormat="1" x14ac:dyDescent="0.2">
      <c r="A201" s="47">
        <v>191</v>
      </c>
      <c r="B201" s="8" t="s">
        <v>510</v>
      </c>
      <c r="C201" s="37" t="s">
        <v>511</v>
      </c>
      <c r="D201" s="38"/>
      <c r="E201" s="38"/>
      <c r="F201" s="38"/>
      <c r="G201" s="6"/>
      <c r="H201" s="38"/>
      <c r="I201" s="38"/>
      <c r="J201" s="38"/>
      <c r="K201" s="38"/>
      <c r="L201" s="39">
        <f t="shared" si="11"/>
        <v>0</v>
      </c>
      <c r="M201" s="39">
        <f t="shared" si="11"/>
        <v>0</v>
      </c>
    </row>
    <row r="202" spans="1:13" s="45" customFormat="1" x14ac:dyDescent="0.2">
      <c r="A202" s="19">
        <v>192</v>
      </c>
      <c r="B202" s="21" t="s">
        <v>512</v>
      </c>
      <c r="C202" s="42" t="s">
        <v>513</v>
      </c>
      <c r="D202" s="12">
        <f t="shared" ref="D202:K202" si="13">SUM(D203:D208)</f>
        <v>0</v>
      </c>
      <c r="E202" s="12">
        <v>350000</v>
      </c>
      <c r="F202" s="12">
        <f t="shared" si="13"/>
        <v>0</v>
      </c>
      <c r="G202" s="12">
        <f t="shared" si="13"/>
        <v>0</v>
      </c>
      <c r="H202" s="12">
        <f t="shared" si="13"/>
        <v>0</v>
      </c>
      <c r="I202" s="12">
        <f t="shared" si="13"/>
        <v>0</v>
      </c>
      <c r="J202" s="12">
        <f t="shared" si="13"/>
        <v>0</v>
      </c>
      <c r="K202" s="12">
        <f t="shared" si="13"/>
        <v>0</v>
      </c>
      <c r="L202" s="12">
        <f t="shared" si="11"/>
        <v>0</v>
      </c>
      <c r="M202" s="12">
        <f t="shared" si="11"/>
        <v>350000</v>
      </c>
    </row>
    <row r="203" spans="1:13" s="40" customFormat="1" x14ac:dyDescent="0.2">
      <c r="A203" s="47">
        <v>193</v>
      </c>
      <c r="B203" s="8" t="s">
        <v>514</v>
      </c>
      <c r="C203" s="37" t="s">
        <v>515</v>
      </c>
      <c r="D203" s="38"/>
      <c r="E203" s="38"/>
      <c r="F203" s="38"/>
      <c r="G203" s="6"/>
      <c r="H203" s="38"/>
      <c r="I203" s="38"/>
      <c r="J203" s="38"/>
      <c r="K203" s="38"/>
      <c r="L203" s="39">
        <f t="shared" si="11"/>
        <v>0</v>
      </c>
      <c r="M203" s="39">
        <f t="shared" si="11"/>
        <v>0</v>
      </c>
    </row>
    <row r="204" spans="1:13" s="40" customFormat="1" ht="25.5" x14ac:dyDescent="0.2">
      <c r="A204" s="47">
        <v>194</v>
      </c>
      <c r="B204" s="8" t="s">
        <v>516</v>
      </c>
      <c r="C204" s="37" t="s">
        <v>517</v>
      </c>
      <c r="D204" s="38"/>
      <c r="E204" s="38"/>
      <c r="F204" s="38"/>
      <c r="G204" s="6"/>
      <c r="H204" s="38"/>
      <c r="I204" s="38"/>
      <c r="J204" s="38"/>
      <c r="K204" s="38"/>
      <c r="L204" s="39">
        <f t="shared" si="11"/>
        <v>0</v>
      </c>
      <c r="M204" s="39">
        <f t="shared" si="11"/>
        <v>0</v>
      </c>
    </row>
    <row r="205" spans="1:13" s="40" customFormat="1" ht="25.5" x14ac:dyDescent="0.2">
      <c r="A205" s="47">
        <v>195</v>
      </c>
      <c r="B205" s="8" t="s">
        <v>518</v>
      </c>
      <c r="C205" s="37" t="s">
        <v>519</v>
      </c>
      <c r="D205" s="38"/>
      <c r="E205" s="38"/>
      <c r="F205" s="38"/>
      <c r="G205" s="6"/>
      <c r="H205" s="38"/>
      <c r="I205" s="38"/>
      <c r="J205" s="38"/>
      <c r="K205" s="38"/>
      <c r="L205" s="39">
        <f t="shared" si="11"/>
        <v>0</v>
      </c>
      <c r="M205" s="39">
        <f t="shared" si="11"/>
        <v>0</v>
      </c>
    </row>
    <row r="206" spans="1:13" s="40" customFormat="1" ht="25.5" x14ac:dyDescent="0.2">
      <c r="A206" s="47">
        <v>196</v>
      </c>
      <c r="B206" s="8" t="s">
        <v>520</v>
      </c>
      <c r="C206" s="37" t="s">
        <v>521</v>
      </c>
      <c r="D206" s="38"/>
      <c r="E206" s="38"/>
      <c r="F206" s="38"/>
      <c r="G206" s="6"/>
      <c r="H206" s="38"/>
      <c r="I206" s="38"/>
      <c r="J206" s="38"/>
      <c r="K206" s="38"/>
      <c r="L206" s="39">
        <f t="shared" si="11"/>
        <v>0</v>
      </c>
      <c r="M206" s="39">
        <f t="shared" si="11"/>
        <v>0</v>
      </c>
    </row>
    <row r="207" spans="1:13" s="40" customFormat="1" ht="25.5" x14ac:dyDescent="0.2">
      <c r="A207" s="47">
        <v>197</v>
      </c>
      <c r="B207" s="8" t="s">
        <v>522</v>
      </c>
      <c r="C207" s="37" t="s">
        <v>523</v>
      </c>
      <c r="D207" s="38"/>
      <c r="E207" s="38"/>
      <c r="F207" s="38"/>
      <c r="G207" s="6"/>
      <c r="H207" s="38"/>
      <c r="I207" s="38"/>
      <c r="J207" s="38"/>
      <c r="K207" s="38"/>
      <c r="L207" s="39">
        <f t="shared" si="11"/>
        <v>0</v>
      </c>
      <c r="M207" s="39">
        <f t="shared" si="11"/>
        <v>0</v>
      </c>
    </row>
    <row r="208" spans="1:13" s="40" customFormat="1" x14ac:dyDescent="0.2">
      <c r="A208" s="47">
        <v>198</v>
      </c>
      <c r="B208" s="8" t="s">
        <v>524</v>
      </c>
      <c r="C208" s="37" t="s">
        <v>525</v>
      </c>
      <c r="D208" s="38"/>
      <c r="E208" s="38"/>
      <c r="F208" s="38"/>
      <c r="G208" s="6"/>
      <c r="H208" s="38"/>
      <c r="I208" s="38"/>
      <c r="J208" s="38"/>
      <c r="K208" s="38"/>
      <c r="L208" s="39">
        <f t="shared" si="11"/>
        <v>0</v>
      </c>
      <c r="M208" s="39">
        <f t="shared" si="11"/>
        <v>0</v>
      </c>
    </row>
    <row r="209" spans="1:13" x14ac:dyDescent="0.2">
      <c r="A209" s="18">
        <v>199</v>
      </c>
      <c r="B209" s="2" t="s">
        <v>526</v>
      </c>
      <c r="C209" s="22" t="s">
        <v>527</v>
      </c>
      <c r="D209" s="25">
        <v>13853239</v>
      </c>
      <c r="E209" s="25">
        <v>13853239</v>
      </c>
      <c r="F209" s="25">
        <v>0</v>
      </c>
      <c r="G209" s="3"/>
      <c r="H209" s="25">
        <v>6165000</v>
      </c>
      <c r="I209" s="25">
        <v>6165000</v>
      </c>
      <c r="J209" s="25"/>
      <c r="K209" s="25"/>
      <c r="L209" s="23">
        <f>SUM(J209,H209,F209,D209)</f>
        <v>20018239</v>
      </c>
      <c r="M209" s="23">
        <f t="shared" si="11"/>
        <v>20018239</v>
      </c>
    </row>
    <row r="210" spans="1:13" x14ac:dyDescent="0.2">
      <c r="A210" s="18">
        <v>200</v>
      </c>
      <c r="B210" s="2" t="s">
        <v>528</v>
      </c>
      <c r="C210" s="22" t="s">
        <v>529</v>
      </c>
      <c r="D210" s="25">
        <v>31757358</v>
      </c>
      <c r="E210" s="25">
        <v>36434483</v>
      </c>
      <c r="F210" s="25">
        <v>237600</v>
      </c>
      <c r="G210" s="25">
        <v>237600</v>
      </c>
      <c r="H210" s="25">
        <v>1705050</v>
      </c>
      <c r="I210" s="25">
        <v>1705050</v>
      </c>
      <c r="J210" s="25"/>
      <c r="K210" s="25"/>
      <c r="L210" s="23">
        <f t="shared" si="11"/>
        <v>33700008</v>
      </c>
      <c r="M210" s="23">
        <f t="shared" si="11"/>
        <v>38377133</v>
      </c>
    </row>
    <row r="211" spans="1:13" x14ac:dyDescent="0.2">
      <c r="A211" s="18">
        <v>201</v>
      </c>
      <c r="B211" s="2" t="s">
        <v>530</v>
      </c>
      <c r="C211" s="22" t="s">
        <v>531</v>
      </c>
      <c r="E211" s="25"/>
      <c r="F211" s="25"/>
      <c r="G211" s="3"/>
      <c r="H211" s="25">
        <v>1000000</v>
      </c>
      <c r="I211" s="25">
        <v>1000000</v>
      </c>
      <c r="J211" s="25"/>
      <c r="K211" s="25"/>
      <c r="L211" s="23">
        <f t="shared" si="11"/>
        <v>1000000</v>
      </c>
      <c r="M211" s="23">
        <f t="shared" si="11"/>
        <v>1000000</v>
      </c>
    </row>
    <row r="212" spans="1:13" s="45" customFormat="1" x14ac:dyDescent="0.2">
      <c r="A212" s="41">
        <v>202</v>
      </c>
      <c r="B212" s="21" t="s">
        <v>532</v>
      </c>
      <c r="C212" s="43" t="s">
        <v>533</v>
      </c>
      <c r="D212" s="12">
        <f>SUM(D213:D215)</f>
        <v>0</v>
      </c>
      <c r="E212" s="12">
        <f>SUM(E213:E215)</f>
        <v>0</v>
      </c>
      <c r="F212" s="12">
        <f>SUM(F213:F215)</f>
        <v>0</v>
      </c>
      <c r="G212" s="12"/>
      <c r="H212" s="12">
        <f>SUM(H213:H215)</f>
        <v>34</v>
      </c>
      <c r="I212" s="12">
        <f>SUM(I213:I215)</f>
        <v>34</v>
      </c>
      <c r="J212" s="12">
        <f>SUM(J213:J215)</f>
        <v>0</v>
      </c>
      <c r="K212" s="12">
        <f>SUM(K213:K215)</f>
        <v>0</v>
      </c>
      <c r="L212" s="12">
        <f t="shared" si="11"/>
        <v>34</v>
      </c>
      <c r="M212" s="12">
        <f t="shared" si="11"/>
        <v>34</v>
      </c>
    </row>
    <row r="213" spans="1:13" s="40" customFormat="1" x14ac:dyDescent="0.2">
      <c r="A213" s="49">
        <v>203</v>
      </c>
      <c r="B213" s="8" t="s">
        <v>534</v>
      </c>
      <c r="C213" s="50" t="s">
        <v>535</v>
      </c>
      <c r="D213" s="38">
        <v>0</v>
      </c>
      <c r="E213" s="38">
        <v>0</v>
      </c>
      <c r="F213" s="38"/>
      <c r="G213" s="6"/>
      <c r="H213" s="38"/>
      <c r="I213" s="38"/>
      <c r="J213" s="38"/>
      <c r="K213" s="38"/>
      <c r="L213" s="39">
        <f t="shared" si="11"/>
        <v>0</v>
      </c>
      <c r="M213" s="39">
        <f t="shared" si="11"/>
        <v>0</v>
      </c>
    </row>
    <row r="214" spans="1:13" s="40" customFormat="1" x14ac:dyDescent="0.2">
      <c r="A214" s="49">
        <v>204</v>
      </c>
      <c r="B214" s="8" t="s">
        <v>536</v>
      </c>
      <c r="C214" s="50" t="s">
        <v>537</v>
      </c>
      <c r="D214" s="38"/>
      <c r="E214" s="38"/>
      <c r="F214" s="38"/>
      <c r="G214" s="6"/>
      <c r="H214" s="38">
        <v>34</v>
      </c>
      <c r="I214" s="38">
        <v>34</v>
      </c>
      <c r="J214" s="38"/>
      <c r="K214" s="38"/>
      <c r="L214" s="39">
        <f t="shared" si="11"/>
        <v>34</v>
      </c>
      <c r="M214" s="39">
        <f t="shared" si="11"/>
        <v>34</v>
      </c>
    </row>
    <row r="215" spans="1:13" s="40" customFormat="1" x14ac:dyDescent="0.2">
      <c r="A215" s="49">
        <v>205</v>
      </c>
      <c r="B215" s="8" t="s">
        <v>538</v>
      </c>
      <c r="C215" s="50" t="s">
        <v>539</v>
      </c>
      <c r="D215" s="38"/>
      <c r="E215" s="38"/>
      <c r="F215" s="38"/>
      <c r="G215" s="6"/>
      <c r="H215" s="38"/>
      <c r="I215" s="38"/>
      <c r="J215" s="38"/>
      <c r="K215" s="38"/>
      <c r="L215" s="39">
        <f t="shared" si="11"/>
        <v>0</v>
      </c>
      <c r="M215" s="39">
        <f t="shared" si="11"/>
        <v>0</v>
      </c>
    </row>
    <row r="216" spans="1:13" s="26" customFormat="1" x14ac:dyDescent="0.2">
      <c r="A216" s="11">
        <v>206</v>
      </c>
      <c r="B216" s="4" t="s">
        <v>540</v>
      </c>
      <c r="C216" s="46" t="s">
        <v>541</v>
      </c>
      <c r="D216" s="23"/>
      <c r="E216" s="23"/>
      <c r="F216" s="23"/>
      <c r="G216" s="12"/>
      <c r="H216" s="23"/>
      <c r="I216" s="23"/>
      <c r="J216" s="23"/>
      <c r="K216" s="23"/>
      <c r="L216" s="23">
        <f t="shared" si="11"/>
        <v>0</v>
      </c>
      <c r="M216" s="23">
        <f t="shared" si="11"/>
        <v>0</v>
      </c>
    </row>
    <row r="217" spans="1:13" s="40" customFormat="1" ht="25.5" x14ac:dyDescent="0.2">
      <c r="A217" s="49">
        <v>207</v>
      </c>
      <c r="B217" s="8" t="s">
        <v>542</v>
      </c>
      <c r="C217" s="50" t="s">
        <v>543</v>
      </c>
      <c r="D217" s="38"/>
      <c r="E217" s="38"/>
      <c r="F217" s="38"/>
      <c r="G217" s="6"/>
      <c r="H217" s="38"/>
      <c r="I217" s="38"/>
      <c r="J217" s="38"/>
      <c r="K217" s="38"/>
      <c r="L217" s="39">
        <f t="shared" si="11"/>
        <v>0</v>
      </c>
      <c r="M217" s="39">
        <f t="shared" si="11"/>
        <v>0</v>
      </c>
    </row>
    <row r="218" spans="1:13" s="40" customFormat="1" ht="25.5" x14ac:dyDescent="0.2">
      <c r="A218" s="49">
        <v>208</v>
      </c>
      <c r="B218" s="8" t="s">
        <v>544</v>
      </c>
      <c r="C218" s="50" t="s">
        <v>545</v>
      </c>
      <c r="D218" s="38"/>
      <c r="E218" s="38"/>
      <c r="F218" s="38"/>
      <c r="G218" s="6"/>
      <c r="H218" s="38"/>
      <c r="I218" s="38"/>
      <c r="J218" s="38"/>
      <c r="K218" s="38"/>
      <c r="L218" s="39">
        <f t="shared" si="11"/>
        <v>0</v>
      </c>
      <c r="M218" s="39">
        <f t="shared" si="11"/>
        <v>0</v>
      </c>
    </row>
    <row r="219" spans="1:13" s="40" customFormat="1" ht="25.5" x14ac:dyDescent="0.2">
      <c r="A219" s="49">
        <v>209</v>
      </c>
      <c r="B219" s="8" t="s">
        <v>546</v>
      </c>
      <c r="C219" s="50" t="s">
        <v>547</v>
      </c>
      <c r="D219" s="38"/>
      <c r="E219" s="38"/>
      <c r="F219" s="38"/>
      <c r="G219" s="6"/>
      <c r="H219" s="38"/>
      <c r="I219" s="38"/>
      <c r="J219" s="38"/>
      <c r="K219" s="38"/>
      <c r="L219" s="39">
        <f t="shared" si="11"/>
        <v>0</v>
      </c>
      <c r="M219" s="39">
        <f t="shared" si="11"/>
        <v>0</v>
      </c>
    </row>
    <row r="220" spans="1:13" s="40" customFormat="1" x14ac:dyDescent="0.2">
      <c r="A220" s="49">
        <v>210</v>
      </c>
      <c r="B220" s="8" t="s">
        <v>548</v>
      </c>
      <c r="C220" s="50" t="s">
        <v>549</v>
      </c>
      <c r="D220" s="38"/>
      <c r="E220" s="38"/>
      <c r="F220" s="38"/>
      <c r="G220" s="6"/>
      <c r="H220" s="38"/>
      <c r="I220" s="38"/>
      <c r="J220" s="38"/>
      <c r="K220" s="38"/>
      <c r="L220" s="39">
        <f t="shared" si="11"/>
        <v>0</v>
      </c>
      <c r="M220" s="39">
        <f t="shared" si="11"/>
        <v>0</v>
      </c>
    </row>
    <row r="221" spans="1:13" x14ac:dyDescent="0.2">
      <c r="A221" s="11">
        <v>211</v>
      </c>
      <c r="B221" s="4" t="s">
        <v>550</v>
      </c>
      <c r="C221" s="46" t="s">
        <v>551</v>
      </c>
      <c r="E221" s="25"/>
      <c r="F221" s="25"/>
      <c r="G221" s="3"/>
      <c r="H221" s="25"/>
      <c r="I221" s="25"/>
      <c r="J221" s="25"/>
      <c r="K221" s="25"/>
      <c r="L221" s="23">
        <f t="shared" si="11"/>
        <v>0</v>
      </c>
      <c r="M221" s="23">
        <f t="shared" si="11"/>
        <v>0</v>
      </c>
    </row>
    <row r="222" spans="1:13" s="45" customFormat="1" x14ac:dyDescent="0.2">
      <c r="A222" s="41">
        <v>212</v>
      </c>
      <c r="B222" s="24" t="s">
        <v>552</v>
      </c>
      <c r="C222" s="43" t="s">
        <v>553</v>
      </c>
      <c r="D222" s="12">
        <f>SUM(D223:D224)</f>
        <v>4161008</v>
      </c>
      <c r="E222" s="12">
        <f>SUM(E223:E224)</f>
        <v>4161008</v>
      </c>
      <c r="F222" s="12">
        <f>SUM(F223:F224)</f>
        <v>225000</v>
      </c>
      <c r="G222" s="12">
        <f>SUM(G223:G224)</f>
        <v>225000</v>
      </c>
      <c r="H222" s="12">
        <v>0</v>
      </c>
      <c r="I222" s="12">
        <v>0</v>
      </c>
      <c r="J222" s="12">
        <f>SUM(J223:J224)</f>
        <v>65000</v>
      </c>
      <c r="K222" s="12">
        <f>SUM(K223:K224)</f>
        <v>65000</v>
      </c>
      <c r="L222" s="12">
        <f>SUM(J222,H222,F222,D222)</f>
        <v>4451008</v>
      </c>
      <c r="M222" s="12">
        <f t="shared" si="11"/>
        <v>4451008</v>
      </c>
    </row>
    <row r="223" spans="1:13" ht="63.75" x14ac:dyDescent="0.2">
      <c r="A223" s="11">
        <v>213</v>
      </c>
      <c r="B223" s="8" t="s">
        <v>554</v>
      </c>
      <c r="C223" s="46" t="s">
        <v>555</v>
      </c>
      <c r="D223" s="25">
        <v>4161008</v>
      </c>
      <c r="E223" s="25">
        <v>4161008</v>
      </c>
      <c r="F223" s="25">
        <v>225000</v>
      </c>
      <c r="G223" s="25">
        <v>225000</v>
      </c>
      <c r="H223" s="25"/>
      <c r="I223" s="25"/>
      <c r="J223" s="25">
        <v>65000</v>
      </c>
      <c r="K223" s="25">
        <v>65000</v>
      </c>
      <c r="L223" s="23">
        <f t="shared" si="11"/>
        <v>4451008</v>
      </c>
      <c r="M223" s="23">
        <f t="shared" si="11"/>
        <v>4451008</v>
      </c>
    </row>
    <row r="224" spans="1:13" s="40" customFormat="1" x14ac:dyDescent="0.2">
      <c r="A224" s="49">
        <v>214</v>
      </c>
      <c r="B224" s="8" t="s">
        <v>556</v>
      </c>
      <c r="C224" s="50" t="s">
        <v>557</v>
      </c>
      <c r="D224" s="38">
        <f>SUM(D225:D227)</f>
        <v>0</v>
      </c>
      <c r="E224" s="38">
        <f>SUM(E225:E227)</f>
        <v>0</v>
      </c>
      <c r="F224" s="38">
        <f>SUM(F225:F227)</f>
        <v>0</v>
      </c>
      <c r="G224" s="6"/>
      <c r="H224" s="38">
        <f>SUM(H225:H227)</f>
        <v>0</v>
      </c>
      <c r="I224" s="38">
        <f>SUM(I225:I227)</f>
        <v>0</v>
      </c>
      <c r="J224" s="38">
        <f>SUM(J225:J227)</f>
        <v>0</v>
      </c>
      <c r="K224" s="38">
        <f>SUM(K225:K227)</f>
        <v>0</v>
      </c>
      <c r="L224" s="39">
        <f t="shared" si="11"/>
        <v>0</v>
      </c>
      <c r="M224" s="39">
        <f t="shared" si="11"/>
        <v>0</v>
      </c>
    </row>
    <row r="225" spans="1:13" x14ac:dyDescent="0.2">
      <c r="A225" s="11"/>
      <c r="B225" s="8"/>
      <c r="E225" s="25"/>
      <c r="F225" s="25"/>
      <c r="G225" s="3"/>
      <c r="H225" s="25"/>
      <c r="I225" s="25"/>
      <c r="J225" s="25"/>
      <c r="K225" s="25"/>
      <c r="L225" s="23"/>
      <c r="M225" s="23"/>
    </row>
    <row r="226" spans="1:13" x14ac:dyDescent="0.2">
      <c r="A226" s="11"/>
      <c r="B226" s="8"/>
      <c r="E226" s="25"/>
      <c r="F226" s="25"/>
      <c r="G226" s="3"/>
      <c r="H226" s="25"/>
      <c r="I226" s="25"/>
      <c r="J226" s="25"/>
      <c r="K226" s="25"/>
      <c r="L226" s="23"/>
      <c r="M226" s="23"/>
    </row>
    <row r="227" spans="1:13" x14ac:dyDescent="0.2">
      <c r="A227" s="11"/>
      <c r="B227" s="8"/>
      <c r="E227" s="25"/>
      <c r="F227" s="25"/>
      <c r="G227" s="3"/>
      <c r="H227" s="25"/>
      <c r="I227" s="25"/>
      <c r="J227" s="25"/>
      <c r="K227" s="25"/>
      <c r="L227" s="23"/>
      <c r="M227" s="23"/>
    </row>
    <row r="228" spans="1:13" s="271" customFormat="1" x14ac:dyDescent="0.2">
      <c r="A228" s="280">
        <v>215</v>
      </c>
      <c r="B228" s="268" t="s">
        <v>558</v>
      </c>
      <c r="C228" s="281" t="s">
        <v>559</v>
      </c>
      <c r="D228" s="270">
        <f t="shared" ref="D228:H228" si="14">SUM(D195,D196,D200,D212,D209,D210,D211,D216,D222,D221,D202)</f>
        <v>150777205</v>
      </c>
      <c r="E228" s="270">
        <f t="shared" ref="E228" si="15">SUM(E195,E196,E200,E212,E209,E210,E211,E216,E222,E221,E202)</f>
        <v>155804330</v>
      </c>
      <c r="F228" s="270">
        <f t="shared" si="14"/>
        <v>1342600</v>
      </c>
      <c r="G228" s="270">
        <f>SUM(G195,G196,G200,G212,G209,G210,G211,G216,G222,G221,G202)</f>
        <v>1342600</v>
      </c>
      <c r="H228" s="270">
        <f t="shared" si="14"/>
        <v>9020084</v>
      </c>
      <c r="I228" s="270">
        <f t="shared" ref="I228" si="16">SUM(I195,I196,I200,I212,I209,I210,I211,I216,I222,I221,I202)</f>
        <v>9020084</v>
      </c>
      <c r="J228" s="270">
        <f>SUM(J195,J196,J200,J202,J209,J210,J211,J212,J216,J221,J222)</f>
        <v>1030000</v>
      </c>
      <c r="K228" s="270">
        <f>SUM(K195,K196,K200,K202,K209,K210,K211,K212,K216,K221,K222)</f>
        <v>1030000</v>
      </c>
      <c r="L228" s="270">
        <f>SUM(J228,H228,F228,D228)</f>
        <v>162169889</v>
      </c>
      <c r="M228" s="270">
        <f>SUM(K228,I228,G228,E228)</f>
        <v>167197014</v>
      </c>
    </row>
    <row r="229" spans="1:13" x14ac:dyDescent="0.2">
      <c r="A229" s="18"/>
      <c r="D229" s="64"/>
      <c r="E229" s="64"/>
      <c r="F229" s="64"/>
      <c r="G229" s="72"/>
      <c r="H229" s="64"/>
      <c r="I229" s="64"/>
      <c r="J229" s="64"/>
      <c r="K229" s="64"/>
      <c r="L229" s="216"/>
      <c r="M229" s="216"/>
    </row>
    <row r="230" spans="1:13" s="45" customFormat="1" x14ac:dyDescent="0.2">
      <c r="A230" s="41">
        <v>216</v>
      </c>
      <c r="B230" s="34" t="s">
        <v>560</v>
      </c>
      <c r="C230" s="43" t="s">
        <v>561</v>
      </c>
      <c r="D230" s="12"/>
      <c r="E230" s="12"/>
      <c r="F230" s="12"/>
      <c r="G230" s="12"/>
      <c r="H230" s="12"/>
      <c r="I230" s="12"/>
      <c r="J230" s="12"/>
      <c r="K230" s="12"/>
      <c r="L230" s="12">
        <f t="shared" ref="L230:M238" si="17">SUM(J230,H230,F230,D230)</f>
        <v>0</v>
      </c>
      <c r="M230" s="12">
        <f t="shared" si="17"/>
        <v>0</v>
      </c>
    </row>
    <row r="231" spans="1:13" s="40" customFormat="1" ht="25.5" x14ac:dyDescent="0.2">
      <c r="A231" s="49">
        <v>217</v>
      </c>
      <c r="B231" s="7" t="s">
        <v>562</v>
      </c>
      <c r="C231" s="50" t="s">
        <v>563</v>
      </c>
      <c r="D231" s="38"/>
      <c r="E231" s="38"/>
      <c r="F231" s="38"/>
      <c r="G231" s="38"/>
      <c r="H231" s="38"/>
      <c r="I231" s="38"/>
      <c r="J231" s="38"/>
      <c r="K231" s="38"/>
      <c r="L231" s="39">
        <f t="shared" si="17"/>
        <v>0</v>
      </c>
      <c r="M231" s="39">
        <f t="shared" si="17"/>
        <v>0</v>
      </c>
    </row>
    <row r="232" spans="1:13" s="40" customFormat="1" x14ac:dyDescent="0.2">
      <c r="A232" s="49">
        <v>219</v>
      </c>
      <c r="B232" s="7" t="s">
        <v>564</v>
      </c>
      <c r="C232" s="50" t="s">
        <v>565</v>
      </c>
      <c r="D232" s="38"/>
      <c r="E232" s="38"/>
      <c r="F232" s="38"/>
      <c r="G232" s="38"/>
      <c r="H232" s="38"/>
      <c r="I232" s="38"/>
      <c r="J232" s="38"/>
      <c r="K232" s="38"/>
      <c r="L232" s="39">
        <f t="shared" si="17"/>
        <v>0</v>
      </c>
      <c r="M232" s="39">
        <f t="shared" si="17"/>
        <v>0</v>
      </c>
    </row>
    <row r="233" spans="1:13" s="44" customFormat="1" x14ac:dyDescent="0.2">
      <c r="A233" s="41">
        <v>218</v>
      </c>
      <c r="B233" s="34" t="s">
        <v>566</v>
      </c>
      <c r="C233" s="43" t="s">
        <v>567</v>
      </c>
      <c r="D233" s="3"/>
      <c r="E233" s="3">
        <v>17322685</v>
      </c>
      <c r="F233" s="3"/>
      <c r="G233" s="3"/>
      <c r="H233" s="3"/>
      <c r="I233" s="3"/>
      <c r="J233" s="3"/>
      <c r="K233" s="3"/>
      <c r="L233" s="12">
        <f t="shared" si="17"/>
        <v>0</v>
      </c>
      <c r="M233" s="12">
        <f t="shared" si="17"/>
        <v>17322685</v>
      </c>
    </row>
    <row r="234" spans="1:13" s="44" customFormat="1" x14ac:dyDescent="0.2">
      <c r="A234" s="41">
        <v>220</v>
      </c>
      <c r="B234" s="34" t="s">
        <v>568</v>
      </c>
      <c r="C234" s="43" t="s">
        <v>569</v>
      </c>
      <c r="D234" s="3"/>
      <c r="E234" s="3"/>
      <c r="F234" s="3"/>
      <c r="G234" s="3">
        <v>0</v>
      </c>
      <c r="H234" s="3"/>
      <c r="I234" s="3"/>
      <c r="J234" s="3"/>
      <c r="K234" s="3"/>
      <c r="L234" s="12">
        <f t="shared" si="17"/>
        <v>0</v>
      </c>
      <c r="M234" s="12">
        <f t="shared" si="17"/>
        <v>0</v>
      </c>
    </row>
    <row r="235" spans="1:13" s="44" customFormat="1" x14ac:dyDescent="0.2">
      <c r="A235" s="41">
        <v>221</v>
      </c>
      <c r="B235" s="34" t="s">
        <v>570</v>
      </c>
      <c r="C235" s="43" t="s">
        <v>571</v>
      </c>
      <c r="D235" s="3"/>
      <c r="E235" s="3"/>
      <c r="F235" s="3"/>
      <c r="G235" s="3"/>
      <c r="H235" s="3"/>
      <c r="I235" s="3"/>
      <c r="J235" s="3"/>
      <c r="K235" s="3"/>
      <c r="L235" s="12">
        <f t="shared" si="17"/>
        <v>0</v>
      </c>
      <c r="M235" s="12">
        <f t="shared" si="17"/>
        <v>0</v>
      </c>
    </row>
    <row r="236" spans="1:13" s="40" customFormat="1" x14ac:dyDescent="0.2">
      <c r="A236" s="49">
        <v>222</v>
      </c>
      <c r="B236" s="7" t="s">
        <v>572</v>
      </c>
      <c r="C236" s="50" t="s">
        <v>573</v>
      </c>
      <c r="D236" s="38"/>
      <c r="E236" s="38"/>
      <c r="F236" s="38"/>
      <c r="G236" s="38"/>
      <c r="H236" s="38"/>
      <c r="I236" s="38"/>
      <c r="J236" s="38"/>
      <c r="K236" s="38"/>
      <c r="L236" s="39">
        <f t="shared" si="17"/>
        <v>0</v>
      </c>
      <c r="M236" s="39">
        <f t="shared" si="17"/>
        <v>0</v>
      </c>
    </row>
    <row r="237" spans="1:13" s="44" customFormat="1" x14ac:dyDescent="0.2">
      <c r="A237" s="41">
        <v>223</v>
      </c>
      <c r="B237" s="34" t="s">
        <v>574</v>
      </c>
      <c r="C237" s="43" t="s">
        <v>575</v>
      </c>
      <c r="D237" s="3"/>
      <c r="E237" s="3"/>
      <c r="F237" s="3"/>
      <c r="G237" s="3"/>
      <c r="H237" s="3"/>
      <c r="I237" s="3"/>
      <c r="J237" s="3"/>
      <c r="K237" s="3"/>
      <c r="L237" s="12">
        <f t="shared" si="17"/>
        <v>0</v>
      </c>
      <c r="M237" s="12">
        <f t="shared" si="17"/>
        <v>0</v>
      </c>
    </row>
    <row r="238" spans="1:13" s="271" customFormat="1" x14ac:dyDescent="0.2">
      <c r="A238" s="268">
        <v>224</v>
      </c>
      <c r="B238" s="268" t="s">
        <v>576</v>
      </c>
      <c r="C238" s="278" t="s">
        <v>577</v>
      </c>
      <c r="D238" s="279">
        <f>SUM(D230:D237)</f>
        <v>0</v>
      </c>
      <c r="E238" s="279">
        <f>SUM(E230:E237)</f>
        <v>17322685</v>
      </c>
      <c r="F238" s="279">
        <f t="shared" ref="F238:G238" si="18">SUM(F230:F237)</f>
        <v>0</v>
      </c>
      <c r="G238" s="279">
        <f t="shared" si="18"/>
        <v>0</v>
      </c>
      <c r="H238" s="279"/>
      <c r="I238" s="279"/>
      <c r="J238" s="279"/>
      <c r="K238" s="279"/>
      <c r="L238" s="279">
        <f t="shared" si="17"/>
        <v>0</v>
      </c>
      <c r="M238" s="279">
        <f t="shared" si="17"/>
        <v>17322685</v>
      </c>
    </row>
    <row r="239" spans="1:13" x14ac:dyDescent="0.2">
      <c r="A239" s="11"/>
      <c r="B239" s="11"/>
      <c r="E239" s="25"/>
      <c r="F239" s="25"/>
      <c r="G239" s="3"/>
      <c r="H239" s="25"/>
      <c r="I239" s="25"/>
      <c r="J239" s="25"/>
      <c r="K239" s="25"/>
      <c r="L239" s="23"/>
      <c r="M239" s="23"/>
    </row>
    <row r="240" spans="1:13" s="44" customFormat="1" ht="25.5" x14ac:dyDescent="0.2">
      <c r="A240" s="41">
        <v>225</v>
      </c>
      <c r="B240" s="34" t="s">
        <v>578</v>
      </c>
      <c r="C240" s="43" t="s">
        <v>579</v>
      </c>
      <c r="D240" s="3"/>
      <c r="E240" s="3"/>
      <c r="F240" s="3"/>
      <c r="G240" s="3"/>
      <c r="H240" s="3"/>
      <c r="I240" s="3"/>
      <c r="J240" s="3"/>
      <c r="K240" s="3"/>
      <c r="L240" s="12">
        <f t="shared" ref="L240:M265" si="19">SUM(J240,H240,F240,D240)</f>
        <v>0</v>
      </c>
      <c r="M240" s="12">
        <f t="shared" si="19"/>
        <v>0</v>
      </c>
    </row>
    <row r="241" spans="1:13" s="44" customFormat="1" ht="25.5" x14ac:dyDescent="0.2">
      <c r="A241" s="41">
        <v>226</v>
      </c>
      <c r="B241" s="34" t="s">
        <v>580</v>
      </c>
      <c r="C241" s="43" t="s">
        <v>581</v>
      </c>
      <c r="D241" s="3"/>
      <c r="E241" s="3"/>
      <c r="F241" s="3"/>
      <c r="G241" s="3"/>
      <c r="H241" s="3"/>
      <c r="I241" s="3"/>
      <c r="J241" s="3"/>
      <c r="K241" s="3"/>
      <c r="L241" s="12">
        <f t="shared" si="19"/>
        <v>0</v>
      </c>
      <c r="M241" s="12">
        <f t="shared" si="19"/>
        <v>0</v>
      </c>
    </row>
    <row r="242" spans="1:13" s="44" customFormat="1" ht="38.25" x14ac:dyDescent="0.2">
      <c r="A242" s="41">
        <v>227</v>
      </c>
      <c r="B242" s="34" t="s">
        <v>582</v>
      </c>
      <c r="C242" s="43" t="s">
        <v>583</v>
      </c>
      <c r="D242" s="3"/>
      <c r="E242" s="3"/>
      <c r="F242" s="3"/>
      <c r="G242" s="3"/>
      <c r="H242" s="3"/>
      <c r="I242" s="3"/>
      <c r="J242" s="3"/>
      <c r="K242" s="3"/>
      <c r="L242" s="12">
        <f t="shared" si="19"/>
        <v>0</v>
      </c>
      <c r="M242" s="12">
        <f t="shared" si="19"/>
        <v>0</v>
      </c>
    </row>
    <row r="243" spans="1:13" s="45" customFormat="1" ht="25.5" x14ac:dyDescent="0.2">
      <c r="A243" s="41">
        <v>228</v>
      </c>
      <c r="B243" s="34" t="s">
        <v>584</v>
      </c>
      <c r="C243" s="43" t="s">
        <v>585</v>
      </c>
      <c r="D243" s="12">
        <f>SUM(D244:D252)</f>
        <v>0</v>
      </c>
      <c r="E243" s="12">
        <f>SUM(E244:E252)</f>
        <v>0</v>
      </c>
      <c r="F243" s="12"/>
      <c r="G243" s="12"/>
      <c r="H243" s="12"/>
      <c r="I243" s="12"/>
      <c r="J243" s="12"/>
      <c r="K243" s="12"/>
      <c r="L243" s="12">
        <f t="shared" si="19"/>
        <v>0</v>
      </c>
      <c r="M243" s="12">
        <f t="shared" si="19"/>
        <v>0</v>
      </c>
    </row>
    <row r="244" spans="1:13" s="40" customFormat="1" x14ac:dyDescent="0.2">
      <c r="A244" s="36">
        <v>229</v>
      </c>
      <c r="B244" s="8" t="s">
        <v>586</v>
      </c>
      <c r="C244" s="50" t="s">
        <v>587</v>
      </c>
      <c r="D244" s="38"/>
      <c r="E244" s="38"/>
      <c r="F244" s="38"/>
      <c r="G244" s="6"/>
      <c r="H244" s="38"/>
      <c r="I244" s="38"/>
      <c r="J244" s="38"/>
      <c r="K244" s="38"/>
      <c r="L244" s="39">
        <f t="shared" si="19"/>
        <v>0</v>
      </c>
      <c r="M244" s="39">
        <f t="shared" si="19"/>
        <v>0</v>
      </c>
    </row>
    <row r="245" spans="1:13" s="40" customFormat="1" x14ac:dyDescent="0.2">
      <c r="A245" s="36">
        <v>230</v>
      </c>
      <c r="B245" s="8" t="s">
        <v>588</v>
      </c>
      <c r="C245" s="50" t="s">
        <v>589</v>
      </c>
      <c r="D245" s="38"/>
      <c r="E245" s="38"/>
      <c r="F245" s="38"/>
      <c r="G245" s="6"/>
      <c r="H245" s="38"/>
      <c r="I245" s="38"/>
      <c r="J245" s="38"/>
      <c r="K245" s="38"/>
      <c r="L245" s="39">
        <f t="shared" si="19"/>
        <v>0</v>
      </c>
      <c r="M245" s="39">
        <f t="shared" si="19"/>
        <v>0</v>
      </c>
    </row>
    <row r="246" spans="1:13" s="40" customFormat="1" x14ac:dyDescent="0.2">
      <c r="A246" s="36">
        <v>231</v>
      </c>
      <c r="B246" s="8" t="s">
        <v>590</v>
      </c>
      <c r="C246" s="50" t="s">
        <v>591</v>
      </c>
      <c r="D246" s="38"/>
      <c r="E246" s="38"/>
      <c r="F246" s="38"/>
      <c r="G246" s="6"/>
      <c r="H246" s="38"/>
      <c r="I246" s="38"/>
      <c r="J246" s="38"/>
      <c r="K246" s="38"/>
      <c r="L246" s="39">
        <f t="shared" si="19"/>
        <v>0</v>
      </c>
      <c r="M246" s="39">
        <f t="shared" si="19"/>
        <v>0</v>
      </c>
    </row>
    <row r="247" spans="1:13" s="40" customFormat="1" x14ac:dyDescent="0.2">
      <c r="A247" s="36">
        <v>232</v>
      </c>
      <c r="B247" s="8" t="s">
        <v>592</v>
      </c>
      <c r="C247" s="50" t="s">
        <v>593</v>
      </c>
      <c r="D247" s="38"/>
      <c r="E247" s="38"/>
      <c r="F247" s="38"/>
      <c r="G247" s="6"/>
      <c r="H247" s="38"/>
      <c r="I247" s="38"/>
      <c r="J247" s="38"/>
      <c r="K247" s="38"/>
      <c r="L247" s="39">
        <f t="shared" si="19"/>
        <v>0</v>
      </c>
      <c r="M247" s="39">
        <f t="shared" si="19"/>
        <v>0</v>
      </c>
    </row>
    <row r="248" spans="1:13" s="40" customFormat="1" x14ac:dyDescent="0.2">
      <c r="A248" s="36">
        <v>233</v>
      </c>
      <c r="B248" s="8" t="s">
        <v>594</v>
      </c>
      <c r="C248" s="50" t="s">
        <v>595</v>
      </c>
      <c r="D248" s="38"/>
      <c r="E248" s="38"/>
      <c r="F248" s="38"/>
      <c r="G248" s="6"/>
      <c r="H248" s="38"/>
      <c r="I248" s="38"/>
      <c r="J248" s="38"/>
      <c r="K248" s="38"/>
      <c r="L248" s="39">
        <f t="shared" si="19"/>
        <v>0</v>
      </c>
      <c r="M248" s="39">
        <f t="shared" si="19"/>
        <v>0</v>
      </c>
    </row>
    <row r="249" spans="1:13" s="40" customFormat="1" ht="25.5" x14ac:dyDescent="0.2">
      <c r="A249" s="36">
        <v>234</v>
      </c>
      <c r="B249" s="8" t="s">
        <v>596</v>
      </c>
      <c r="C249" s="50" t="s">
        <v>597</v>
      </c>
      <c r="D249" s="38"/>
      <c r="E249" s="38"/>
      <c r="F249" s="38"/>
      <c r="G249" s="6"/>
      <c r="H249" s="38"/>
      <c r="I249" s="38"/>
      <c r="J249" s="38"/>
      <c r="K249" s="38"/>
      <c r="L249" s="39">
        <f t="shared" si="19"/>
        <v>0</v>
      </c>
      <c r="M249" s="39">
        <f t="shared" si="19"/>
        <v>0</v>
      </c>
    </row>
    <row r="250" spans="1:13" s="40" customFormat="1" ht="25.5" x14ac:dyDescent="0.2">
      <c r="A250" s="36">
        <v>235</v>
      </c>
      <c r="B250" s="8" t="s">
        <v>598</v>
      </c>
      <c r="C250" s="50" t="s">
        <v>599</v>
      </c>
      <c r="D250" s="38"/>
      <c r="E250" s="38"/>
      <c r="F250" s="38"/>
      <c r="G250" s="6"/>
      <c r="H250" s="38"/>
      <c r="I250" s="38"/>
      <c r="J250" s="38"/>
      <c r="K250" s="38"/>
      <c r="L250" s="39">
        <f t="shared" si="19"/>
        <v>0</v>
      </c>
      <c r="M250" s="39">
        <f t="shared" si="19"/>
        <v>0</v>
      </c>
    </row>
    <row r="251" spans="1:13" s="40" customFormat="1" x14ac:dyDescent="0.2">
      <c r="A251" s="36">
        <v>236</v>
      </c>
      <c r="B251" s="8" t="s">
        <v>600</v>
      </c>
      <c r="C251" s="50" t="s">
        <v>601</v>
      </c>
      <c r="D251" s="38"/>
      <c r="E251" s="38"/>
      <c r="F251" s="38"/>
      <c r="G251" s="6"/>
      <c r="H251" s="38"/>
      <c r="I251" s="38"/>
      <c r="J251" s="38"/>
      <c r="K251" s="38"/>
      <c r="L251" s="39">
        <f t="shared" si="19"/>
        <v>0</v>
      </c>
      <c r="M251" s="39">
        <f t="shared" si="19"/>
        <v>0</v>
      </c>
    </row>
    <row r="252" spans="1:13" s="40" customFormat="1" x14ac:dyDescent="0.2">
      <c r="A252" s="36">
        <v>237</v>
      </c>
      <c r="B252" s="8" t="s">
        <v>602</v>
      </c>
      <c r="C252" s="50" t="s">
        <v>603</v>
      </c>
      <c r="D252" s="38"/>
      <c r="E252" s="38"/>
      <c r="F252" s="38"/>
      <c r="G252" s="6"/>
      <c r="H252" s="38"/>
      <c r="I252" s="38"/>
      <c r="J252" s="38"/>
      <c r="K252" s="38"/>
      <c r="L252" s="39">
        <f t="shared" si="19"/>
        <v>0</v>
      </c>
      <c r="M252" s="39">
        <f t="shared" si="19"/>
        <v>0</v>
      </c>
    </row>
    <row r="253" spans="1:13" s="45" customFormat="1" ht="25.5" x14ac:dyDescent="0.2">
      <c r="A253" s="31">
        <v>238</v>
      </c>
      <c r="B253" s="32" t="s">
        <v>604</v>
      </c>
      <c r="C253" s="43" t="s">
        <v>605</v>
      </c>
      <c r="D253" s="12">
        <f>SUM(D254:D264)</f>
        <v>0</v>
      </c>
      <c r="E253" s="12">
        <f>SUM(E254:E264)</f>
        <v>0</v>
      </c>
      <c r="F253" s="12"/>
      <c r="G253" s="12"/>
      <c r="H253" s="12"/>
      <c r="I253" s="12"/>
      <c r="J253" s="12"/>
      <c r="K253" s="12"/>
      <c r="L253" s="12">
        <f t="shared" si="19"/>
        <v>0</v>
      </c>
      <c r="M253" s="12">
        <f t="shared" si="19"/>
        <v>0</v>
      </c>
    </row>
    <row r="254" spans="1:13" s="40" customFormat="1" x14ac:dyDescent="0.2">
      <c r="A254" s="36">
        <v>239</v>
      </c>
      <c r="B254" s="5" t="s">
        <v>606</v>
      </c>
      <c r="C254" s="50" t="s">
        <v>607</v>
      </c>
      <c r="D254" s="38"/>
      <c r="E254" s="38"/>
      <c r="F254" s="38"/>
      <c r="G254" s="6"/>
      <c r="H254" s="38"/>
      <c r="I254" s="38"/>
      <c r="J254" s="38"/>
      <c r="K254" s="38"/>
      <c r="L254" s="39">
        <f t="shared" si="19"/>
        <v>0</v>
      </c>
      <c r="M254" s="39">
        <f t="shared" si="19"/>
        <v>0</v>
      </c>
    </row>
    <row r="255" spans="1:13" s="40" customFormat="1" x14ac:dyDescent="0.2">
      <c r="A255" s="36">
        <v>240</v>
      </c>
      <c r="B255" s="5" t="s">
        <v>608</v>
      </c>
      <c r="C255" s="50" t="s">
        <v>609</v>
      </c>
      <c r="D255" s="38"/>
      <c r="E255" s="38"/>
      <c r="F255" s="38"/>
      <c r="G255" s="6"/>
      <c r="H255" s="38"/>
      <c r="I255" s="38"/>
      <c r="J255" s="38"/>
      <c r="K255" s="38"/>
      <c r="L255" s="39">
        <f t="shared" si="19"/>
        <v>0</v>
      </c>
      <c r="M255" s="39">
        <f t="shared" si="19"/>
        <v>0</v>
      </c>
    </row>
    <row r="256" spans="1:13" s="40" customFormat="1" x14ac:dyDescent="0.2">
      <c r="A256" s="36">
        <v>241</v>
      </c>
      <c r="B256" s="5" t="s">
        <v>610</v>
      </c>
      <c r="C256" s="50" t="s">
        <v>611</v>
      </c>
      <c r="D256" s="38"/>
      <c r="E256" s="38"/>
      <c r="F256" s="38"/>
      <c r="G256" s="6"/>
      <c r="H256" s="38"/>
      <c r="I256" s="38"/>
      <c r="J256" s="38"/>
      <c r="K256" s="38"/>
      <c r="L256" s="39">
        <f t="shared" si="19"/>
        <v>0</v>
      </c>
      <c r="M256" s="39">
        <f t="shared" si="19"/>
        <v>0</v>
      </c>
    </row>
    <row r="257" spans="1:13" s="40" customFormat="1" x14ac:dyDescent="0.2">
      <c r="A257" s="36">
        <v>242</v>
      </c>
      <c r="B257" s="5" t="s">
        <v>612</v>
      </c>
      <c r="C257" s="50" t="s">
        <v>613</v>
      </c>
      <c r="D257" s="38"/>
      <c r="E257" s="38"/>
      <c r="F257" s="38"/>
      <c r="G257" s="6"/>
      <c r="H257" s="38"/>
      <c r="I257" s="38"/>
      <c r="J257" s="38"/>
      <c r="K257" s="38"/>
      <c r="L257" s="39">
        <f t="shared" si="19"/>
        <v>0</v>
      </c>
      <c r="M257" s="39">
        <f t="shared" si="19"/>
        <v>0</v>
      </c>
    </row>
    <row r="258" spans="1:13" s="40" customFormat="1" x14ac:dyDescent="0.2">
      <c r="A258" s="36">
        <v>243</v>
      </c>
      <c r="B258" s="5" t="s">
        <v>614</v>
      </c>
      <c r="C258" s="50" t="s">
        <v>615</v>
      </c>
      <c r="D258" s="38"/>
      <c r="E258" s="38"/>
      <c r="F258" s="38"/>
      <c r="G258" s="6"/>
      <c r="H258" s="38"/>
      <c r="I258" s="38"/>
      <c r="J258" s="38"/>
      <c r="K258" s="38"/>
      <c r="L258" s="39">
        <f t="shared" si="19"/>
        <v>0</v>
      </c>
      <c r="M258" s="39">
        <f t="shared" si="19"/>
        <v>0</v>
      </c>
    </row>
    <row r="259" spans="1:13" s="40" customFormat="1" ht="25.5" x14ac:dyDescent="0.2">
      <c r="A259" s="36">
        <v>244</v>
      </c>
      <c r="B259" s="5" t="s">
        <v>616</v>
      </c>
      <c r="C259" s="50" t="s">
        <v>617</v>
      </c>
      <c r="D259" s="38"/>
      <c r="E259" s="38"/>
      <c r="F259" s="38"/>
      <c r="G259" s="6"/>
      <c r="H259" s="38"/>
      <c r="I259" s="38"/>
      <c r="J259" s="38"/>
      <c r="K259" s="38"/>
      <c r="L259" s="39">
        <f t="shared" si="19"/>
        <v>0</v>
      </c>
      <c r="M259" s="39">
        <f t="shared" si="19"/>
        <v>0</v>
      </c>
    </row>
    <row r="260" spans="1:13" s="40" customFormat="1" ht="25.5" x14ac:dyDescent="0.2">
      <c r="A260" s="36">
        <v>245</v>
      </c>
      <c r="B260" s="5" t="s">
        <v>618</v>
      </c>
      <c r="C260" s="50" t="s">
        <v>619</v>
      </c>
      <c r="D260" s="38"/>
      <c r="E260" s="38"/>
      <c r="F260" s="38"/>
      <c r="G260" s="6"/>
      <c r="H260" s="38"/>
      <c r="I260" s="38"/>
      <c r="J260" s="38"/>
      <c r="K260" s="38"/>
      <c r="L260" s="39">
        <f t="shared" si="19"/>
        <v>0</v>
      </c>
      <c r="M260" s="39">
        <f t="shared" si="19"/>
        <v>0</v>
      </c>
    </row>
    <row r="261" spans="1:13" s="40" customFormat="1" x14ac:dyDescent="0.2">
      <c r="A261" s="36">
        <v>246</v>
      </c>
      <c r="B261" s="5" t="s">
        <v>620</v>
      </c>
      <c r="C261" s="50" t="s">
        <v>621</v>
      </c>
      <c r="D261" s="38"/>
      <c r="E261" s="38"/>
      <c r="F261" s="38"/>
      <c r="G261" s="6"/>
      <c r="H261" s="38"/>
      <c r="I261" s="38"/>
      <c r="J261" s="38"/>
      <c r="K261" s="38"/>
      <c r="L261" s="39">
        <f t="shared" si="19"/>
        <v>0</v>
      </c>
      <c r="M261" s="39">
        <f t="shared" si="19"/>
        <v>0</v>
      </c>
    </row>
    <row r="262" spans="1:13" s="40" customFormat="1" x14ac:dyDescent="0.2">
      <c r="A262" s="36">
        <v>247</v>
      </c>
      <c r="B262" s="5" t="s">
        <v>622</v>
      </c>
      <c r="C262" s="50" t="s">
        <v>623</v>
      </c>
      <c r="D262" s="38"/>
      <c r="E262" s="38"/>
      <c r="F262" s="38"/>
      <c r="G262" s="6"/>
      <c r="H262" s="38"/>
      <c r="I262" s="38"/>
      <c r="J262" s="38"/>
      <c r="K262" s="38"/>
      <c r="L262" s="39">
        <f t="shared" si="19"/>
        <v>0</v>
      </c>
      <c r="M262" s="39">
        <f t="shared" si="19"/>
        <v>0</v>
      </c>
    </row>
    <row r="263" spans="1:13" s="40" customFormat="1" x14ac:dyDescent="0.2">
      <c r="A263" s="36">
        <v>248</v>
      </c>
      <c r="B263" s="5" t="s">
        <v>624</v>
      </c>
      <c r="C263" s="50" t="s">
        <v>625</v>
      </c>
      <c r="D263" s="38"/>
      <c r="E263" s="38"/>
      <c r="F263" s="38"/>
      <c r="G263" s="6"/>
      <c r="H263" s="38"/>
      <c r="I263" s="38"/>
      <c r="J263" s="38"/>
      <c r="K263" s="38"/>
      <c r="L263" s="39">
        <f t="shared" si="19"/>
        <v>0</v>
      </c>
      <c r="M263" s="39">
        <f t="shared" si="19"/>
        <v>0</v>
      </c>
    </row>
    <row r="264" spans="1:13" s="40" customFormat="1" x14ac:dyDescent="0.2">
      <c r="A264" s="36">
        <v>249</v>
      </c>
      <c r="B264" s="5" t="s">
        <v>626</v>
      </c>
      <c r="C264" s="50" t="s">
        <v>627</v>
      </c>
      <c r="D264" s="38"/>
      <c r="E264" s="38"/>
      <c r="F264" s="38"/>
      <c r="G264" s="6"/>
      <c r="H264" s="38"/>
      <c r="I264" s="38"/>
      <c r="J264" s="38"/>
      <c r="K264" s="38"/>
      <c r="L264" s="39">
        <f t="shared" si="19"/>
        <v>0</v>
      </c>
      <c r="M264" s="39">
        <f t="shared" si="19"/>
        <v>0</v>
      </c>
    </row>
    <row r="265" spans="1:13" s="271" customFormat="1" ht="25.5" x14ac:dyDescent="0.2">
      <c r="A265" s="268">
        <v>250</v>
      </c>
      <c r="B265" s="277" t="s">
        <v>628</v>
      </c>
      <c r="C265" s="269" t="s">
        <v>629</v>
      </c>
      <c r="D265" s="270">
        <f>SUM(D240,D241,D242,D253,D243)</f>
        <v>0</v>
      </c>
      <c r="E265" s="270">
        <f>SUM(E240,E241,E242,E253,E243)</f>
        <v>0</v>
      </c>
      <c r="F265" s="270"/>
      <c r="G265" s="270"/>
      <c r="H265" s="270"/>
      <c r="I265" s="270"/>
      <c r="J265" s="270"/>
      <c r="K265" s="270"/>
      <c r="L265" s="270">
        <f t="shared" si="19"/>
        <v>0</v>
      </c>
      <c r="M265" s="270">
        <f t="shared" si="19"/>
        <v>0</v>
      </c>
    </row>
    <row r="266" spans="1:13" x14ac:dyDescent="0.2">
      <c r="A266" s="11"/>
      <c r="B266" s="11"/>
      <c r="E266" s="25"/>
      <c r="F266" s="25"/>
      <c r="G266" s="3"/>
      <c r="H266" s="25"/>
      <c r="I266" s="25"/>
      <c r="J266" s="25"/>
      <c r="K266" s="25"/>
      <c r="L266" s="23"/>
      <c r="M266" s="23"/>
    </row>
    <row r="267" spans="1:13" s="44" customFormat="1" ht="25.5" x14ac:dyDescent="0.2">
      <c r="A267" s="41">
        <v>251</v>
      </c>
      <c r="B267" s="34" t="s">
        <v>630</v>
      </c>
      <c r="C267" s="43" t="s">
        <v>631</v>
      </c>
      <c r="D267" s="3"/>
      <c r="E267" s="3"/>
      <c r="F267" s="3"/>
      <c r="G267" s="3"/>
      <c r="H267" s="3"/>
      <c r="I267" s="3"/>
      <c r="J267" s="3"/>
      <c r="K267" s="3"/>
      <c r="L267" s="12">
        <f t="shared" ref="L267:M292" si="20">SUM(J267,H267,F267,D267)</f>
        <v>0</v>
      </c>
      <c r="M267" s="12">
        <f t="shared" si="20"/>
        <v>0</v>
      </c>
    </row>
    <row r="268" spans="1:13" s="44" customFormat="1" ht="25.5" x14ac:dyDescent="0.2">
      <c r="A268" s="41">
        <v>252</v>
      </c>
      <c r="B268" s="34" t="s">
        <v>632</v>
      </c>
      <c r="C268" s="43" t="s">
        <v>633</v>
      </c>
      <c r="D268" s="3"/>
      <c r="E268" s="3"/>
      <c r="F268" s="3"/>
      <c r="G268" s="3"/>
      <c r="H268" s="3"/>
      <c r="I268" s="3"/>
      <c r="J268" s="3"/>
      <c r="K268" s="3"/>
      <c r="L268" s="12">
        <f t="shared" si="20"/>
        <v>0</v>
      </c>
      <c r="M268" s="12">
        <f t="shared" si="20"/>
        <v>0</v>
      </c>
    </row>
    <row r="269" spans="1:13" s="44" customFormat="1" ht="38.25" x14ac:dyDescent="0.2">
      <c r="A269" s="41">
        <v>253</v>
      </c>
      <c r="B269" s="34" t="s">
        <v>634</v>
      </c>
      <c r="C269" s="43" t="s">
        <v>635</v>
      </c>
      <c r="D269" s="3"/>
      <c r="E269" s="3"/>
      <c r="F269" s="3"/>
      <c r="G269" s="3"/>
      <c r="H269" s="3"/>
      <c r="I269" s="3"/>
      <c r="J269" s="3"/>
      <c r="K269" s="3"/>
      <c r="L269" s="12">
        <f t="shared" si="20"/>
        <v>0</v>
      </c>
      <c r="M269" s="12">
        <f t="shared" si="20"/>
        <v>0</v>
      </c>
    </row>
    <row r="270" spans="1:13" s="45" customFormat="1" ht="38.25" x14ac:dyDescent="0.2">
      <c r="A270" s="41">
        <v>254</v>
      </c>
      <c r="B270" s="32" t="s">
        <v>636</v>
      </c>
      <c r="C270" s="43" t="s">
        <v>637</v>
      </c>
      <c r="D270" s="12"/>
      <c r="E270" s="12"/>
      <c r="F270" s="12"/>
      <c r="G270" s="12"/>
      <c r="H270" s="12"/>
      <c r="I270" s="12"/>
      <c r="J270" s="12"/>
      <c r="K270" s="12"/>
      <c r="L270" s="12">
        <f t="shared" si="20"/>
        <v>0</v>
      </c>
      <c r="M270" s="12">
        <f t="shared" si="20"/>
        <v>0</v>
      </c>
    </row>
    <row r="271" spans="1:13" s="40" customFormat="1" x14ac:dyDescent="0.2">
      <c r="A271" s="36">
        <v>255</v>
      </c>
      <c r="B271" s="8" t="s">
        <v>586</v>
      </c>
      <c r="C271" s="50" t="s">
        <v>638</v>
      </c>
      <c r="D271" s="38"/>
      <c r="E271" s="38"/>
      <c r="F271" s="38"/>
      <c r="G271" s="38"/>
      <c r="H271" s="38"/>
      <c r="I271" s="38"/>
      <c r="J271" s="38"/>
      <c r="K271" s="38"/>
      <c r="L271" s="39">
        <f t="shared" si="20"/>
        <v>0</v>
      </c>
      <c r="M271" s="39">
        <f t="shared" si="20"/>
        <v>0</v>
      </c>
    </row>
    <row r="272" spans="1:13" s="40" customFormat="1" x14ac:dyDescent="0.2">
      <c r="A272" s="36">
        <v>256</v>
      </c>
      <c r="B272" s="8" t="s">
        <v>588</v>
      </c>
      <c r="C272" s="50" t="s">
        <v>639</v>
      </c>
      <c r="D272" s="38"/>
      <c r="E272" s="38"/>
      <c r="F272" s="38"/>
      <c r="G272" s="38"/>
      <c r="H272" s="38"/>
      <c r="I272" s="38"/>
      <c r="J272" s="38"/>
      <c r="K272" s="38"/>
      <c r="L272" s="39">
        <f t="shared" si="20"/>
        <v>0</v>
      </c>
      <c r="M272" s="39">
        <f t="shared" si="20"/>
        <v>0</v>
      </c>
    </row>
    <row r="273" spans="1:13" s="40" customFormat="1" x14ac:dyDescent="0.2">
      <c r="A273" s="36">
        <v>257</v>
      </c>
      <c r="B273" s="8" t="s">
        <v>590</v>
      </c>
      <c r="C273" s="50" t="s">
        <v>640</v>
      </c>
      <c r="D273" s="38"/>
      <c r="E273" s="38"/>
      <c r="F273" s="38"/>
      <c r="G273" s="38"/>
      <c r="H273" s="38"/>
      <c r="I273" s="38"/>
      <c r="J273" s="38"/>
      <c r="K273" s="38"/>
      <c r="L273" s="39">
        <f t="shared" si="20"/>
        <v>0</v>
      </c>
      <c r="M273" s="39">
        <f t="shared" si="20"/>
        <v>0</v>
      </c>
    </row>
    <row r="274" spans="1:13" s="40" customFormat="1" x14ac:dyDescent="0.2">
      <c r="A274" s="36">
        <v>258</v>
      </c>
      <c r="B274" s="8" t="s">
        <v>592</v>
      </c>
      <c r="C274" s="50" t="s">
        <v>641</v>
      </c>
      <c r="D274" s="38"/>
      <c r="E274" s="38"/>
      <c r="F274" s="38"/>
      <c r="G274" s="38"/>
      <c r="H274" s="38"/>
      <c r="I274" s="38"/>
      <c r="J274" s="38"/>
      <c r="K274" s="38"/>
      <c r="L274" s="39">
        <f t="shared" si="20"/>
        <v>0</v>
      </c>
      <c r="M274" s="39">
        <f t="shared" si="20"/>
        <v>0</v>
      </c>
    </row>
    <row r="275" spans="1:13" s="40" customFormat="1" x14ac:dyDescent="0.2">
      <c r="A275" s="36">
        <v>259</v>
      </c>
      <c r="B275" s="8" t="s">
        <v>594</v>
      </c>
      <c r="C275" s="50" t="s">
        <v>642</v>
      </c>
      <c r="D275" s="38"/>
      <c r="E275" s="38"/>
      <c r="F275" s="38"/>
      <c r="G275" s="38"/>
      <c r="H275" s="38"/>
      <c r="I275" s="38"/>
      <c r="J275" s="38"/>
      <c r="K275" s="38"/>
      <c r="L275" s="39">
        <f t="shared" si="20"/>
        <v>0</v>
      </c>
      <c r="M275" s="39">
        <f t="shared" si="20"/>
        <v>0</v>
      </c>
    </row>
    <row r="276" spans="1:13" s="40" customFormat="1" ht="25.5" x14ac:dyDescent="0.2">
      <c r="A276" s="36">
        <v>260</v>
      </c>
      <c r="B276" s="8" t="s">
        <v>596</v>
      </c>
      <c r="C276" s="50" t="s">
        <v>643</v>
      </c>
      <c r="D276" s="38"/>
      <c r="E276" s="38"/>
      <c r="F276" s="38"/>
      <c r="G276" s="38"/>
      <c r="H276" s="38"/>
      <c r="I276" s="38"/>
      <c r="J276" s="38"/>
      <c r="K276" s="38"/>
      <c r="L276" s="39">
        <f t="shared" si="20"/>
        <v>0</v>
      </c>
      <c r="M276" s="39">
        <f t="shared" si="20"/>
        <v>0</v>
      </c>
    </row>
    <row r="277" spans="1:13" s="40" customFormat="1" ht="25.5" x14ac:dyDescent="0.2">
      <c r="A277" s="36">
        <v>261</v>
      </c>
      <c r="B277" s="8" t="s">
        <v>598</v>
      </c>
      <c r="C277" s="50" t="s">
        <v>644</v>
      </c>
      <c r="D277" s="38"/>
      <c r="E277" s="38"/>
      <c r="F277" s="38"/>
      <c r="G277" s="38"/>
      <c r="H277" s="38"/>
      <c r="I277" s="38"/>
      <c r="J277" s="38"/>
      <c r="K277" s="38"/>
      <c r="L277" s="39">
        <f t="shared" si="20"/>
        <v>0</v>
      </c>
      <c r="M277" s="39">
        <f t="shared" si="20"/>
        <v>0</v>
      </c>
    </row>
    <row r="278" spans="1:13" s="40" customFormat="1" x14ac:dyDescent="0.2">
      <c r="A278" s="36">
        <v>262</v>
      </c>
      <c r="B278" s="8" t="s">
        <v>600</v>
      </c>
      <c r="C278" s="50" t="s">
        <v>645</v>
      </c>
      <c r="D278" s="38"/>
      <c r="E278" s="38"/>
      <c r="F278" s="38"/>
      <c r="G278" s="38"/>
      <c r="H278" s="38"/>
      <c r="I278" s="38"/>
      <c r="J278" s="38"/>
      <c r="K278" s="38"/>
      <c r="L278" s="39">
        <f t="shared" si="20"/>
        <v>0</v>
      </c>
      <c r="M278" s="39">
        <f t="shared" si="20"/>
        <v>0</v>
      </c>
    </row>
    <row r="279" spans="1:13" s="40" customFormat="1" x14ac:dyDescent="0.2">
      <c r="A279" s="36">
        <v>263</v>
      </c>
      <c r="B279" s="8" t="s">
        <v>602</v>
      </c>
      <c r="C279" s="50" t="s">
        <v>646</v>
      </c>
      <c r="D279" s="38"/>
      <c r="E279" s="38"/>
      <c r="F279" s="38"/>
      <c r="G279" s="38"/>
      <c r="H279" s="38"/>
      <c r="I279" s="38"/>
      <c r="J279" s="38"/>
      <c r="K279" s="38"/>
      <c r="L279" s="39">
        <f t="shared" si="20"/>
        <v>0</v>
      </c>
      <c r="M279" s="39">
        <f t="shared" si="20"/>
        <v>0</v>
      </c>
    </row>
    <row r="280" spans="1:13" s="45" customFormat="1" ht="25.5" x14ac:dyDescent="0.2">
      <c r="A280" s="41">
        <v>264</v>
      </c>
      <c r="B280" s="32" t="s">
        <v>647</v>
      </c>
      <c r="C280" s="43" t="s">
        <v>648</v>
      </c>
      <c r="D280" s="12"/>
      <c r="E280" s="12">
        <f>SUM(E281:E291)</f>
        <v>2000000</v>
      </c>
      <c r="F280" s="12"/>
      <c r="G280" s="12"/>
      <c r="H280" s="12"/>
      <c r="I280" s="12"/>
      <c r="J280" s="12"/>
      <c r="K280" s="12"/>
      <c r="L280" s="12">
        <f t="shared" si="20"/>
        <v>0</v>
      </c>
      <c r="M280" s="12">
        <f t="shared" si="20"/>
        <v>2000000</v>
      </c>
    </row>
    <row r="281" spans="1:13" s="40" customFormat="1" x14ac:dyDescent="0.2">
      <c r="A281" s="36">
        <v>265</v>
      </c>
      <c r="B281" s="51" t="s">
        <v>606</v>
      </c>
      <c r="C281" s="50" t="s">
        <v>649</v>
      </c>
      <c r="D281" s="38"/>
      <c r="E281" s="38"/>
      <c r="F281" s="38"/>
      <c r="G281" s="38"/>
      <c r="H281" s="38"/>
      <c r="I281" s="38"/>
      <c r="J281" s="38"/>
      <c r="K281" s="38"/>
      <c r="L281" s="39">
        <f t="shared" si="20"/>
        <v>0</v>
      </c>
      <c r="M281" s="39">
        <f t="shared" si="20"/>
        <v>0</v>
      </c>
    </row>
    <row r="282" spans="1:13" s="40" customFormat="1" x14ac:dyDescent="0.2">
      <c r="A282" s="36">
        <v>266</v>
      </c>
      <c r="B282" s="51" t="s">
        <v>608</v>
      </c>
      <c r="C282" s="50" t="s">
        <v>650</v>
      </c>
      <c r="D282" s="38"/>
      <c r="E282" s="38"/>
      <c r="F282" s="38"/>
      <c r="G282" s="38"/>
      <c r="H282" s="38"/>
      <c r="I282" s="38"/>
      <c r="J282" s="38"/>
      <c r="K282" s="38"/>
      <c r="L282" s="39">
        <f t="shared" si="20"/>
        <v>0</v>
      </c>
      <c r="M282" s="39">
        <f t="shared" si="20"/>
        <v>0</v>
      </c>
    </row>
    <row r="283" spans="1:13" s="40" customFormat="1" x14ac:dyDescent="0.2">
      <c r="A283" s="36">
        <v>267</v>
      </c>
      <c r="B283" s="51" t="s">
        <v>610</v>
      </c>
      <c r="C283" s="50" t="s">
        <v>651</v>
      </c>
      <c r="D283" s="38"/>
      <c r="E283" s="38">
        <v>2000000</v>
      </c>
      <c r="F283" s="38"/>
      <c r="G283" s="38"/>
      <c r="H283" s="38"/>
      <c r="I283" s="38"/>
      <c r="J283" s="38"/>
      <c r="K283" s="38"/>
      <c r="L283" s="39">
        <f t="shared" si="20"/>
        <v>0</v>
      </c>
      <c r="M283" s="39">
        <f t="shared" si="20"/>
        <v>2000000</v>
      </c>
    </row>
    <row r="284" spans="1:13" s="40" customFormat="1" x14ac:dyDescent="0.2">
      <c r="A284" s="36">
        <v>268</v>
      </c>
      <c r="B284" s="51" t="s">
        <v>612</v>
      </c>
      <c r="C284" s="50" t="s">
        <v>652</v>
      </c>
      <c r="D284" s="38"/>
      <c r="E284" s="38"/>
      <c r="F284" s="38"/>
      <c r="G284" s="38"/>
      <c r="H284" s="38"/>
      <c r="I284" s="38"/>
      <c r="J284" s="38"/>
      <c r="K284" s="38"/>
      <c r="L284" s="39">
        <f t="shared" si="20"/>
        <v>0</v>
      </c>
      <c r="M284" s="39">
        <f t="shared" si="20"/>
        <v>0</v>
      </c>
    </row>
    <row r="285" spans="1:13" s="40" customFormat="1" x14ac:dyDescent="0.2">
      <c r="A285" s="36">
        <v>269</v>
      </c>
      <c r="B285" s="51" t="s">
        <v>614</v>
      </c>
      <c r="C285" s="50" t="s">
        <v>653</v>
      </c>
      <c r="D285" s="38"/>
      <c r="E285" s="38"/>
      <c r="F285" s="38"/>
      <c r="G285" s="38"/>
      <c r="H285" s="38"/>
      <c r="I285" s="38"/>
      <c r="J285" s="38"/>
      <c r="K285" s="38"/>
      <c r="L285" s="39">
        <f t="shared" si="20"/>
        <v>0</v>
      </c>
      <c r="M285" s="39">
        <f t="shared" si="20"/>
        <v>0</v>
      </c>
    </row>
    <row r="286" spans="1:13" s="40" customFormat="1" ht="25.5" x14ac:dyDescent="0.2">
      <c r="A286" s="36">
        <v>270</v>
      </c>
      <c r="B286" s="51" t="s">
        <v>616</v>
      </c>
      <c r="C286" s="50" t="s">
        <v>654</v>
      </c>
      <c r="D286" s="38"/>
      <c r="E286" s="38"/>
      <c r="F286" s="38"/>
      <c r="G286" s="38"/>
      <c r="H286" s="38"/>
      <c r="I286" s="38"/>
      <c r="J286" s="38"/>
      <c r="K286" s="38"/>
      <c r="L286" s="39">
        <f t="shared" si="20"/>
        <v>0</v>
      </c>
      <c r="M286" s="39">
        <f t="shared" si="20"/>
        <v>0</v>
      </c>
    </row>
    <row r="287" spans="1:13" s="40" customFormat="1" ht="25.5" x14ac:dyDescent="0.2">
      <c r="A287" s="36">
        <v>271</v>
      </c>
      <c r="B287" s="51" t="s">
        <v>618</v>
      </c>
      <c r="C287" s="50" t="s">
        <v>655</v>
      </c>
      <c r="D287" s="38"/>
      <c r="E287" s="38"/>
      <c r="F287" s="38"/>
      <c r="G287" s="38"/>
      <c r="H287" s="38"/>
      <c r="I287" s="38"/>
      <c r="J287" s="38"/>
      <c r="K287" s="38"/>
      <c r="L287" s="39">
        <f t="shared" si="20"/>
        <v>0</v>
      </c>
      <c r="M287" s="39">
        <f t="shared" si="20"/>
        <v>0</v>
      </c>
    </row>
    <row r="288" spans="1:13" s="40" customFormat="1" x14ac:dyDescent="0.2">
      <c r="A288" s="36">
        <v>272</v>
      </c>
      <c r="B288" s="51" t="s">
        <v>620</v>
      </c>
      <c r="C288" s="50" t="s">
        <v>656</v>
      </c>
      <c r="D288" s="38"/>
      <c r="E288" s="38"/>
      <c r="F288" s="38"/>
      <c r="G288" s="38"/>
      <c r="H288" s="38"/>
      <c r="I288" s="38"/>
      <c r="J288" s="38"/>
      <c r="K288" s="38"/>
      <c r="L288" s="39">
        <f t="shared" si="20"/>
        <v>0</v>
      </c>
      <c r="M288" s="39">
        <f t="shared" si="20"/>
        <v>0</v>
      </c>
    </row>
    <row r="289" spans="1:14" s="40" customFormat="1" x14ac:dyDescent="0.2">
      <c r="A289" s="36">
        <v>273</v>
      </c>
      <c r="B289" s="51" t="s">
        <v>622</v>
      </c>
      <c r="C289" s="50" t="s">
        <v>657</v>
      </c>
      <c r="D289" s="38"/>
      <c r="E289" s="38"/>
      <c r="F289" s="38"/>
      <c r="G289" s="38"/>
      <c r="H289" s="38"/>
      <c r="I289" s="38"/>
      <c r="J289" s="38"/>
      <c r="K289" s="38"/>
      <c r="L289" s="39">
        <f t="shared" si="20"/>
        <v>0</v>
      </c>
      <c r="M289" s="39">
        <f t="shared" si="20"/>
        <v>0</v>
      </c>
    </row>
    <row r="290" spans="1:14" s="40" customFormat="1" x14ac:dyDescent="0.2">
      <c r="A290" s="36">
        <v>274</v>
      </c>
      <c r="B290" s="51" t="s">
        <v>624</v>
      </c>
      <c r="C290" s="50" t="s">
        <v>658</v>
      </c>
      <c r="D290" s="38"/>
      <c r="E290" s="38"/>
      <c r="F290" s="38"/>
      <c r="G290" s="38"/>
      <c r="H290" s="38"/>
      <c r="I290" s="38"/>
      <c r="J290" s="38"/>
      <c r="K290" s="38"/>
      <c r="L290" s="39">
        <f t="shared" si="20"/>
        <v>0</v>
      </c>
      <c r="M290" s="39">
        <f t="shared" si="20"/>
        <v>0</v>
      </c>
    </row>
    <row r="291" spans="1:14" s="40" customFormat="1" x14ac:dyDescent="0.2">
      <c r="A291" s="36">
        <v>275</v>
      </c>
      <c r="B291" s="51" t="s">
        <v>626</v>
      </c>
      <c r="C291" s="50" t="s">
        <v>659</v>
      </c>
      <c r="D291" s="38"/>
      <c r="E291" s="38"/>
      <c r="F291" s="38"/>
      <c r="G291" s="38"/>
      <c r="H291" s="38"/>
      <c r="I291" s="38"/>
      <c r="J291" s="38"/>
      <c r="K291" s="38"/>
      <c r="L291" s="39">
        <f t="shared" si="20"/>
        <v>0</v>
      </c>
      <c r="M291" s="39">
        <f t="shared" si="20"/>
        <v>0</v>
      </c>
    </row>
    <row r="292" spans="1:14" s="271" customFormat="1" x14ac:dyDescent="0.2">
      <c r="A292" s="268">
        <v>276</v>
      </c>
      <c r="B292" s="276" t="s">
        <v>660</v>
      </c>
      <c r="C292" s="269" t="s">
        <v>661</v>
      </c>
      <c r="D292" s="270"/>
      <c r="E292" s="270">
        <f>E280+E270+E269+E268+E267</f>
        <v>2000000</v>
      </c>
      <c r="F292" s="270"/>
      <c r="G292" s="270"/>
      <c r="H292" s="270"/>
      <c r="I292" s="270"/>
      <c r="J292" s="270"/>
      <c r="K292" s="270"/>
      <c r="L292" s="270">
        <f t="shared" si="20"/>
        <v>0</v>
      </c>
      <c r="M292" s="270">
        <f t="shared" si="20"/>
        <v>2000000</v>
      </c>
    </row>
    <row r="293" spans="1:14" x14ac:dyDescent="0.2">
      <c r="A293" s="41"/>
      <c r="B293" s="41"/>
      <c r="C293" s="43"/>
      <c r="E293" s="25"/>
      <c r="F293" s="25"/>
      <c r="G293" s="3"/>
      <c r="H293" s="25"/>
      <c r="I293" s="25"/>
      <c r="J293" s="25"/>
      <c r="K293" s="25"/>
      <c r="L293" s="23"/>
      <c r="M293" s="23"/>
    </row>
    <row r="294" spans="1:14" s="45" customFormat="1" ht="25.5" x14ac:dyDescent="0.2">
      <c r="A294" s="31">
        <v>277</v>
      </c>
      <c r="B294" s="19" t="s">
        <v>662</v>
      </c>
      <c r="C294" s="43" t="s">
        <v>663</v>
      </c>
      <c r="D294" s="12">
        <f t="shared" ref="D294:J294" si="21">SUM(D292,D265,D238,D228,D193,D85,D48)</f>
        <v>1101728762</v>
      </c>
      <c r="E294" s="12">
        <f>SUM(E292,E265,E238,E228,E193,E85,E48)</f>
        <v>1209777530</v>
      </c>
      <c r="F294" s="12">
        <f t="shared" si="21"/>
        <v>1342600</v>
      </c>
      <c r="G294" s="12">
        <f t="shared" si="21"/>
        <v>2702876</v>
      </c>
      <c r="H294" s="12">
        <f t="shared" si="21"/>
        <v>9020084</v>
      </c>
      <c r="I294" s="12">
        <f t="shared" ref="I294" si="22">SUM(I292,I265,I238,I228,I193,I85,I48)</f>
        <v>9020084</v>
      </c>
      <c r="J294" s="12">
        <f t="shared" si="21"/>
        <v>1030000</v>
      </c>
      <c r="K294" s="12">
        <f t="shared" ref="K294" si="23">SUM(K292,K265,K238,K228,K193,K85,K48)</f>
        <v>1030000</v>
      </c>
      <c r="L294" s="12">
        <f>SUM(L292,L265,L238,L228,L193,L85,L48)</f>
        <v>1113121446</v>
      </c>
      <c r="M294" s="12">
        <f>SUM(M292,M265,M238,M228,M193,M85,M48)</f>
        <v>1222530490</v>
      </c>
      <c r="N294" s="575">
        <f>D294+F294+H294+J294</f>
        <v>1113121446</v>
      </c>
    </row>
    <row r="295" spans="1:14" x14ac:dyDescent="0.2">
      <c r="A295" s="18"/>
      <c r="D295" s="64"/>
      <c r="E295" s="64"/>
      <c r="F295" s="64"/>
      <c r="G295" s="72"/>
      <c r="H295" s="64"/>
      <c r="I295" s="64"/>
      <c r="J295" s="64"/>
      <c r="K295" s="64"/>
      <c r="L295" s="216"/>
      <c r="M295" s="216"/>
    </row>
    <row r="296" spans="1:14" ht="25.5" x14ac:dyDescent="0.2">
      <c r="A296" s="11"/>
      <c r="B296" s="2" t="s">
        <v>664</v>
      </c>
      <c r="C296" s="46" t="s">
        <v>665</v>
      </c>
      <c r="E296" s="25"/>
      <c r="F296" s="25"/>
      <c r="G296" s="3"/>
      <c r="H296" s="25"/>
      <c r="I296" s="25"/>
      <c r="J296" s="25"/>
      <c r="K296" s="25"/>
      <c r="L296" s="23">
        <f t="shared" ref="L296:M319" si="24">SUM(J296,H296,F296,D296)</f>
        <v>0</v>
      </c>
      <c r="M296" s="23">
        <f t="shared" si="24"/>
        <v>0</v>
      </c>
    </row>
    <row r="297" spans="1:14" ht="25.5" x14ac:dyDescent="0.2">
      <c r="A297" s="11"/>
      <c r="B297" s="2" t="s">
        <v>666</v>
      </c>
      <c r="C297" s="46" t="s">
        <v>667</v>
      </c>
      <c r="E297" s="25"/>
      <c r="F297" s="25"/>
      <c r="G297" s="3"/>
      <c r="H297" s="25"/>
      <c r="I297" s="25"/>
      <c r="J297" s="25"/>
      <c r="K297" s="25"/>
      <c r="L297" s="23">
        <f t="shared" si="24"/>
        <v>0</v>
      </c>
      <c r="M297" s="23">
        <f t="shared" si="24"/>
        <v>0</v>
      </c>
    </row>
    <row r="298" spans="1:14" s="45" customFormat="1" ht="25.5" x14ac:dyDescent="0.2">
      <c r="A298" s="41"/>
      <c r="B298" s="20" t="s">
        <v>668</v>
      </c>
      <c r="C298" s="43" t="s">
        <v>669</v>
      </c>
      <c r="D298" s="12"/>
      <c r="E298" s="12"/>
      <c r="F298" s="12"/>
      <c r="G298" s="12"/>
      <c r="H298" s="12"/>
      <c r="I298" s="12"/>
      <c r="J298" s="12"/>
      <c r="K298" s="12"/>
      <c r="L298" s="12">
        <f t="shared" si="24"/>
        <v>0</v>
      </c>
      <c r="M298" s="12">
        <f t="shared" si="24"/>
        <v>0</v>
      </c>
    </row>
    <row r="299" spans="1:14" s="54" customFormat="1" ht="38.25" x14ac:dyDescent="0.2">
      <c r="A299" s="52"/>
      <c r="B299" s="8" t="s">
        <v>670</v>
      </c>
      <c r="C299" s="53" t="s">
        <v>671</v>
      </c>
      <c r="D299" s="38"/>
      <c r="E299" s="38"/>
      <c r="F299" s="38"/>
      <c r="G299" s="6"/>
      <c r="H299" s="38"/>
      <c r="I299" s="38"/>
      <c r="J299" s="38"/>
      <c r="K299" s="38"/>
      <c r="L299" s="39">
        <f t="shared" si="24"/>
        <v>0</v>
      </c>
      <c r="M299" s="39">
        <f t="shared" si="24"/>
        <v>0</v>
      </c>
    </row>
    <row r="300" spans="1:14" s="54" customFormat="1" ht="25.5" x14ac:dyDescent="0.2">
      <c r="A300" s="52"/>
      <c r="B300" s="8" t="s">
        <v>672</v>
      </c>
      <c r="C300" s="53" t="s">
        <v>673</v>
      </c>
      <c r="D300" s="38"/>
      <c r="E300" s="38"/>
      <c r="F300" s="38"/>
      <c r="G300" s="6"/>
      <c r="H300" s="38"/>
      <c r="I300" s="38"/>
      <c r="J300" s="38"/>
      <c r="K300" s="38"/>
      <c r="L300" s="39">
        <f t="shared" si="24"/>
        <v>0</v>
      </c>
      <c r="M300" s="39">
        <f t="shared" si="24"/>
        <v>0</v>
      </c>
    </row>
    <row r="301" spans="1:14" s="26" customFormat="1" x14ac:dyDescent="0.2">
      <c r="A301" s="11"/>
      <c r="B301" s="4" t="s">
        <v>674</v>
      </c>
      <c r="C301" s="46" t="s">
        <v>675</v>
      </c>
      <c r="D301" s="23"/>
      <c r="E301" s="23"/>
      <c r="F301" s="23"/>
      <c r="G301" s="12"/>
      <c r="H301" s="23"/>
      <c r="I301" s="23"/>
      <c r="J301" s="23"/>
      <c r="K301" s="23"/>
      <c r="L301" s="23">
        <f t="shared" si="24"/>
        <v>0</v>
      </c>
      <c r="M301" s="23">
        <f t="shared" si="24"/>
        <v>0</v>
      </c>
    </row>
    <row r="302" spans="1:14" s="26" customFormat="1" ht="25.5" x14ac:dyDescent="0.2">
      <c r="A302" s="41"/>
      <c r="B302" s="34" t="s">
        <v>676</v>
      </c>
      <c r="C302" s="43" t="s">
        <v>677</v>
      </c>
      <c r="D302" s="12"/>
      <c r="E302" s="12"/>
      <c r="F302" s="12"/>
      <c r="G302" s="12"/>
      <c r="H302" s="12"/>
      <c r="I302" s="12"/>
      <c r="J302" s="12"/>
      <c r="K302" s="12"/>
      <c r="L302" s="12">
        <f t="shared" si="24"/>
        <v>0</v>
      </c>
      <c r="M302" s="12">
        <f t="shared" si="24"/>
        <v>0</v>
      </c>
    </row>
    <row r="303" spans="1:14" s="40" customFormat="1" x14ac:dyDescent="0.2">
      <c r="A303" s="49"/>
      <c r="B303" s="8" t="s">
        <v>678</v>
      </c>
      <c r="C303" s="50" t="s">
        <v>679</v>
      </c>
      <c r="D303" s="38"/>
      <c r="E303" s="38"/>
      <c r="F303" s="38"/>
      <c r="G303" s="6"/>
      <c r="H303" s="38"/>
      <c r="I303" s="38"/>
      <c r="J303" s="38"/>
      <c r="K303" s="38"/>
      <c r="L303" s="39">
        <f t="shared" si="24"/>
        <v>0</v>
      </c>
      <c r="M303" s="39">
        <f t="shared" si="24"/>
        <v>0</v>
      </c>
    </row>
    <row r="304" spans="1:14" s="40" customFormat="1" x14ac:dyDescent="0.2">
      <c r="A304" s="49"/>
      <c r="B304" s="8" t="s">
        <v>680</v>
      </c>
      <c r="C304" s="50" t="s">
        <v>681</v>
      </c>
      <c r="D304" s="38"/>
      <c r="E304" s="38"/>
      <c r="F304" s="38"/>
      <c r="G304" s="13"/>
      <c r="H304" s="38"/>
      <c r="I304" s="38"/>
      <c r="J304" s="38"/>
      <c r="K304" s="38"/>
      <c r="L304" s="39">
        <f t="shared" si="24"/>
        <v>0</v>
      </c>
      <c r="M304" s="39">
        <f t="shared" si="24"/>
        <v>0</v>
      </c>
    </row>
    <row r="305" spans="1:14" x14ac:dyDescent="0.2">
      <c r="A305" s="11"/>
      <c r="B305" s="2" t="s">
        <v>682</v>
      </c>
      <c r="C305" s="46" t="s">
        <v>683</v>
      </c>
      <c r="E305" s="25"/>
      <c r="F305" s="25"/>
      <c r="G305" s="14"/>
      <c r="H305" s="25"/>
      <c r="I305" s="25"/>
      <c r="J305" s="25"/>
      <c r="K305" s="25"/>
      <c r="L305" s="23">
        <f t="shared" si="24"/>
        <v>0</v>
      </c>
      <c r="M305" s="23">
        <f t="shared" si="24"/>
        <v>0</v>
      </c>
    </row>
    <row r="306" spans="1:14" x14ac:dyDescent="0.2">
      <c r="A306" s="11"/>
      <c r="B306" s="2" t="s">
        <v>684</v>
      </c>
      <c r="C306" s="46" t="s">
        <v>685</v>
      </c>
      <c r="E306" s="25"/>
      <c r="F306" s="25"/>
      <c r="G306" s="14"/>
      <c r="H306" s="25"/>
      <c r="I306" s="25"/>
      <c r="J306" s="25"/>
      <c r="K306" s="25"/>
      <c r="L306" s="23">
        <f t="shared" si="24"/>
        <v>0</v>
      </c>
      <c r="M306" s="23">
        <f t="shared" si="24"/>
        <v>0</v>
      </c>
    </row>
    <row r="307" spans="1:14" x14ac:dyDescent="0.2">
      <c r="A307" s="11"/>
      <c r="B307" s="2" t="s">
        <v>686</v>
      </c>
      <c r="C307" s="46" t="s">
        <v>687</v>
      </c>
      <c r="E307" s="25"/>
      <c r="F307" s="25"/>
      <c r="G307" s="14"/>
      <c r="H307" s="25"/>
      <c r="I307" s="25"/>
      <c r="J307" s="25"/>
      <c r="K307" s="25"/>
      <c r="L307" s="23">
        <f t="shared" si="24"/>
        <v>0</v>
      </c>
      <c r="M307" s="23">
        <f t="shared" si="24"/>
        <v>0</v>
      </c>
    </row>
    <row r="308" spans="1:14" s="26" customFormat="1" x14ac:dyDescent="0.2">
      <c r="A308" s="11"/>
      <c r="B308" s="55" t="s">
        <v>688</v>
      </c>
      <c r="C308" s="46" t="s">
        <v>689</v>
      </c>
      <c r="D308" s="23"/>
      <c r="E308" s="23"/>
      <c r="F308" s="23"/>
      <c r="G308" s="12"/>
      <c r="H308" s="23"/>
      <c r="I308" s="23"/>
      <c r="J308" s="23"/>
      <c r="K308" s="23"/>
      <c r="L308" s="23">
        <f t="shared" si="24"/>
        <v>0</v>
      </c>
      <c r="M308" s="23">
        <f t="shared" si="24"/>
        <v>0</v>
      </c>
    </row>
    <row r="309" spans="1:14" s="45" customFormat="1" x14ac:dyDescent="0.2">
      <c r="A309" s="41"/>
      <c r="B309" s="34" t="s">
        <v>690</v>
      </c>
      <c r="C309" s="43" t="s">
        <v>691</v>
      </c>
      <c r="D309" s="12">
        <f>SUM(D310:D311)</f>
        <v>921116401</v>
      </c>
      <c r="E309" s="12">
        <f t="shared" ref="E309" si="25">SUM(E310:E311)</f>
        <v>921116401</v>
      </c>
      <c r="F309" s="12">
        <f t="shared" ref="F309:J309" si="26">SUM(F310:F311)</f>
        <v>0</v>
      </c>
      <c r="G309" s="12">
        <f t="shared" si="26"/>
        <v>4585436</v>
      </c>
      <c r="H309" s="12">
        <f t="shared" si="26"/>
        <v>0</v>
      </c>
      <c r="I309" s="12">
        <f t="shared" ref="I309" si="27">SUM(I310:I311)</f>
        <v>7200034</v>
      </c>
      <c r="J309" s="12">
        <f t="shared" si="26"/>
        <v>0</v>
      </c>
      <c r="K309" s="12">
        <f t="shared" ref="K309" si="28">SUM(K310:K311)</f>
        <v>1102480</v>
      </c>
      <c r="L309" s="12">
        <f>SUM(J309,H309,F309,D309)</f>
        <v>921116401</v>
      </c>
      <c r="M309" s="12">
        <f>SUM(K309,I309,G309,E309)</f>
        <v>934004351</v>
      </c>
    </row>
    <row r="310" spans="1:14" x14ac:dyDescent="0.2">
      <c r="A310" s="11"/>
      <c r="B310" s="2" t="s">
        <v>692</v>
      </c>
      <c r="C310" s="46" t="s">
        <v>693</v>
      </c>
      <c r="D310" s="25">
        <v>621116401</v>
      </c>
      <c r="E310" s="25">
        <v>621116401</v>
      </c>
      <c r="F310" s="25">
        <v>0</v>
      </c>
      <c r="G310" s="25">
        <v>4585436</v>
      </c>
      <c r="H310" s="25">
        <v>0</v>
      </c>
      <c r="I310" s="25">
        <v>7200034</v>
      </c>
      <c r="J310" s="25">
        <v>0</v>
      </c>
      <c r="K310" s="25">
        <v>1102480</v>
      </c>
      <c r="L310" s="23">
        <f t="shared" si="24"/>
        <v>621116401</v>
      </c>
      <c r="M310" s="23">
        <f t="shared" si="24"/>
        <v>634004351</v>
      </c>
      <c r="N310" s="576"/>
    </row>
    <row r="311" spans="1:14" x14ac:dyDescent="0.2">
      <c r="A311" s="11"/>
      <c r="B311" s="2" t="s">
        <v>1438</v>
      </c>
      <c r="C311" s="46" t="s">
        <v>685</v>
      </c>
      <c r="D311" s="25">
        <v>300000000</v>
      </c>
      <c r="E311" s="25">
        <v>300000000</v>
      </c>
      <c r="F311" s="25"/>
      <c r="G311" s="3"/>
      <c r="H311" s="25"/>
      <c r="I311" s="25"/>
      <c r="J311" s="25"/>
      <c r="K311" s="25"/>
      <c r="L311" s="23">
        <f t="shared" si="24"/>
        <v>300000000</v>
      </c>
      <c r="M311" s="23">
        <f t="shared" si="24"/>
        <v>300000000</v>
      </c>
    </row>
    <row r="312" spans="1:14" x14ac:dyDescent="0.2">
      <c r="A312" s="11"/>
      <c r="B312" s="55" t="s">
        <v>694</v>
      </c>
      <c r="C312" s="46" t="s">
        <v>695</v>
      </c>
      <c r="E312" s="25"/>
      <c r="F312" s="25"/>
      <c r="G312" s="3"/>
      <c r="H312" s="25"/>
      <c r="I312" s="25"/>
      <c r="J312" s="25"/>
      <c r="K312" s="25"/>
      <c r="L312" s="23">
        <f t="shared" si="24"/>
        <v>0</v>
      </c>
      <c r="M312" s="23">
        <f t="shared" si="24"/>
        <v>0</v>
      </c>
    </row>
    <row r="313" spans="1:14" x14ac:dyDescent="0.2">
      <c r="A313" s="11"/>
      <c r="B313" s="55" t="s">
        <v>696</v>
      </c>
      <c r="C313" s="46" t="s">
        <v>697</v>
      </c>
      <c r="E313" s="25"/>
      <c r="F313" s="25"/>
      <c r="G313" s="3"/>
      <c r="H313" s="25"/>
      <c r="I313" s="25"/>
      <c r="J313" s="25"/>
      <c r="K313" s="25"/>
      <c r="L313" s="23">
        <f t="shared" si="24"/>
        <v>0</v>
      </c>
      <c r="M313" s="23">
        <f t="shared" si="24"/>
        <v>0</v>
      </c>
    </row>
    <row r="314" spans="1:14" x14ac:dyDescent="0.2">
      <c r="A314" s="11"/>
      <c r="B314" s="55" t="s">
        <v>698</v>
      </c>
      <c r="C314" s="46" t="s">
        <v>699</v>
      </c>
      <c r="E314" s="25"/>
      <c r="F314" s="25">
        <v>206473171</v>
      </c>
      <c r="G314" s="25">
        <v>210028048</v>
      </c>
      <c r="H314" s="25">
        <v>283381099</v>
      </c>
      <c r="I314" s="25">
        <v>285101751</v>
      </c>
      <c r="J314" s="25">
        <v>93401971</v>
      </c>
      <c r="K314" s="25">
        <v>93401971</v>
      </c>
      <c r="L314" s="23">
        <f>SUM(J314,H314,F314,D314)</f>
        <v>583256241</v>
      </c>
      <c r="M314" s="23">
        <f t="shared" si="24"/>
        <v>588531770</v>
      </c>
    </row>
    <row r="315" spans="1:14" x14ac:dyDescent="0.2">
      <c r="A315" s="11"/>
      <c r="B315" s="55" t="s">
        <v>700</v>
      </c>
      <c r="C315" s="46" t="s">
        <v>701</v>
      </c>
      <c r="E315" s="25"/>
      <c r="F315" s="25"/>
      <c r="G315" s="3"/>
      <c r="H315" s="25"/>
      <c r="I315" s="25"/>
      <c r="J315" s="25"/>
      <c r="K315" s="25"/>
      <c r="L315" s="23">
        <f t="shared" si="24"/>
        <v>0</v>
      </c>
      <c r="M315" s="23">
        <f t="shared" si="24"/>
        <v>0</v>
      </c>
    </row>
    <row r="316" spans="1:14" s="26" customFormat="1" x14ac:dyDescent="0.2">
      <c r="A316" s="11"/>
      <c r="B316" s="55" t="s">
        <v>702</v>
      </c>
      <c r="C316" s="46" t="s">
        <v>703</v>
      </c>
      <c r="D316" s="23"/>
      <c r="E316" s="23"/>
      <c r="F316" s="23"/>
      <c r="G316" s="12"/>
      <c r="H316" s="23"/>
      <c r="I316" s="23"/>
      <c r="J316" s="23"/>
      <c r="K316" s="23"/>
      <c r="L316" s="23">
        <f t="shared" si="24"/>
        <v>0</v>
      </c>
      <c r="M316" s="23">
        <f t="shared" si="24"/>
        <v>0</v>
      </c>
    </row>
    <row r="317" spans="1:14" x14ac:dyDescent="0.2">
      <c r="A317" s="11"/>
      <c r="B317" s="2" t="s">
        <v>704</v>
      </c>
      <c r="C317" s="46" t="s">
        <v>705</v>
      </c>
      <c r="E317" s="25"/>
      <c r="F317" s="25"/>
      <c r="G317" s="3"/>
      <c r="H317" s="25"/>
      <c r="I317" s="25"/>
      <c r="J317" s="25"/>
      <c r="K317" s="25"/>
      <c r="L317" s="23">
        <f t="shared" si="24"/>
        <v>0</v>
      </c>
      <c r="M317" s="23">
        <f t="shared" si="24"/>
        <v>0</v>
      </c>
    </row>
    <row r="318" spans="1:14" x14ac:dyDescent="0.2">
      <c r="A318" s="11"/>
      <c r="B318" s="2" t="s">
        <v>706</v>
      </c>
      <c r="C318" s="46" t="s">
        <v>707</v>
      </c>
      <c r="E318" s="25"/>
      <c r="F318" s="25"/>
      <c r="G318" s="3"/>
      <c r="H318" s="25"/>
      <c r="I318" s="25"/>
      <c r="J318" s="25"/>
      <c r="K318" s="25"/>
      <c r="L318" s="23">
        <f t="shared" si="24"/>
        <v>0</v>
      </c>
      <c r="M318" s="23">
        <f t="shared" si="24"/>
        <v>0</v>
      </c>
    </row>
    <row r="319" spans="1:14" x14ac:dyDescent="0.2">
      <c r="A319" s="11"/>
      <c r="B319" s="55" t="s">
        <v>708</v>
      </c>
      <c r="C319" s="46" t="s">
        <v>709</v>
      </c>
      <c r="E319" s="25"/>
      <c r="F319" s="25"/>
      <c r="G319" s="3"/>
      <c r="H319" s="25"/>
      <c r="I319" s="25"/>
      <c r="J319" s="25"/>
      <c r="K319" s="25"/>
      <c r="L319" s="23">
        <f t="shared" si="24"/>
        <v>0</v>
      </c>
      <c r="M319" s="23">
        <f t="shared" si="24"/>
        <v>0</v>
      </c>
    </row>
    <row r="320" spans="1:14" s="44" customFormat="1" x14ac:dyDescent="0.2">
      <c r="A320" s="41"/>
      <c r="B320" s="34" t="s">
        <v>710</v>
      </c>
      <c r="C320" s="43" t="s">
        <v>711</v>
      </c>
      <c r="D320" s="3">
        <f>SUM(D319,D316,D315,D314,D313,D312,D309,D308,D301)</f>
        <v>921116401</v>
      </c>
      <c r="E320" s="3">
        <f>SUM(E319,E316,E315,E314,E313,E312,E309,E308,E301)</f>
        <v>921116401</v>
      </c>
      <c r="F320" s="3">
        <f t="shared" ref="F320:J320" si="29">SUM(F301,F308,F309,F312,F313,F314,F315,F316,F319)</f>
        <v>206473171</v>
      </c>
      <c r="G320" s="3">
        <f>SUM(G301,G308,G309,G312,G313,G314,G315,G316,G319)</f>
        <v>214613484</v>
      </c>
      <c r="H320" s="3">
        <f t="shared" si="29"/>
        <v>283381099</v>
      </c>
      <c r="I320" s="3">
        <f t="shared" ref="I320" si="30">SUM(I301,I308,I309,I312,I313,I314,I315,I316,I319)</f>
        <v>292301785</v>
      </c>
      <c r="J320" s="3">
        <f t="shared" si="29"/>
        <v>93401971</v>
      </c>
      <c r="K320" s="3">
        <f t="shared" ref="K320" si="31">SUM(K301,K308,K309,K312,K313,K314,K315,K316,K319)</f>
        <v>94504451</v>
      </c>
      <c r="L320" s="3">
        <f>SUM(L301,L309,L312,L313,L314,L315,L316,L319)</f>
        <v>1504372642</v>
      </c>
      <c r="M320" s="3">
        <f>SUM(M301,M309,M312,M313,M314,M315,M316,M319)</f>
        <v>1522536121</v>
      </c>
      <c r="N320" s="75">
        <f>D320+F320+H320+J320</f>
        <v>1504372642</v>
      </c>
    </row>
    <row r="321" spans="1:14" s="40" customFormat="1" ht="25.5" x14ac:dyDescent="0.2">
      <c r="A321" s="49"/>
      <c r="B321" s="8" t="s">
        <v>712</v>
      </c>
      <c r="C321" s="50" t="s">
        <v>713</v>
      </c>
      <c r="D321" s="38"/>
      <c r="E321" s="38"/>
      <c r="F321" s="38"/>
      <c r="G321" s="6"/>
      <c r="H321" s="38"/>
      <c r="I321" s="38"/>
      <c r="J321" s="38"/>
      <c r="K321" s="38"/>
      <c r="L321" s="39">
        <f t="shared" ref="L321:M331" si="32">SUM(J321,H321,F321,D321)</f>
        <v>0</v>
      </c>
      <c r="M321" s="39">
        <f t="shared" si="32"/>
        <v>0</v>
      </c>
    </row>
    <row r="322" spans="1:14" s="40" customFormat="1" ht="25.5" x14ac:dyDescent="0.2">
      <c r="A322" s="49"/>
      <c r="B322" s="56" t="s">
        <v>714</v>
      </c>
      <c r="C322" s="50" t="s">
        <v>715</v>
      </c>
      <c r="D322" s="38"/>
      <c r="E322" s="38"/>
      <c r="F322" s="38"/>
      <c r="G322" s="6"/>
      <c r="H322" s="38"/>
      <c r="I322" s="38"/>
      <c r="J322" s="38"/>
      <c r="K322" s="38"/>
      <c r="L322" s="39">
        <f t="shared" si="32"/>
        <v>0</v>
      </c>
      <c r="M322" s="39">
        <f t="shared" si="32"/>
        <v>0</v>
      </c>
    </row>
    <row r="323" spans="1:14" s="40" customFormat="1" x14ac:dyDescent="0.2">
      <c r="A323" s="49"/>
      <c r="B323" s="8" t="s">
        <v>716</v>
      </c>
      <c r="C323" s="50" t="s">
        <v>717</v>
      </c>
      <c r="D323" s="38"/>
      <c r="E323" s="38"/>
      <c r="F323" s="38"/>
      <c r="G323" s="6"/>
      <c r="H323" s="38"/>
      <c r="I323" s="38"/>
      <c r="J323" s="38"/>
      <c r="K323" s="38"/>
      <c r="L323" s="39">
        <f t="shared" si="32"/>
        <v>0</v>
      </c>
      <c r="M323" s="39">
        <f t="shared" si="32"/>
        <v>0</v>
      </c>
    </row>
    <row r="324" spans="1:14" s="40" customFormat="1" ht="25.5" x14ac:dyDescent="0.2">
      <c r="A324" s="49"/>
      <c r="B324" s="56" t="s">
        <v>718</v>
      </c>
      <c r="C324" s="50" t="s">
        <v>719</v>
      </c>
      <c r="D324" s="38"/>
      <c r="E324" s="38"/>
      <c r="F324" s="38"/>
      <c r="G324" s="6"/>
      <c r="H324" s="38"/>
      <c r="I324" s="38"/>
      <c r="J324" s="38"/>
      <c r="K324" s="38"/>
      <c r="L324" s="39">
        <f t="shared" si="32"/>
        <v>0</v>
      </c>
      <c r="M324" s="39">
        <f t="shared" si="32"/>
        <v>0</v>
      </c>
    </row>
    <row r="325" spans="1:14" s="40" customFormat="1" x14ac:dyDescent="0.2">
      <c r="A325" s="49"/>
      <c r="B325" s="56" t="s">
        <v>720</v>
      </c>
      <c r="C325" s="50" t="s">
        <v>721</v>
      </c>
      <c r="D325" s="38"/>
      <c r="E325" s="38"/>
      <c r="F325" s="38"/>
      <c r="G325" s="6"/>
      <c r="H325" s="38"/>
      <c r="I325" s="38"/>
      <c r="J325" s="38"/>
      <c r="K325" s="38"/>
      <c r="L325" s="39">
        <f t="shared" si="32"/>
        <v>0</v>
      </c>
      <c r="M325" s="39">
        <f t="shared" si="32"/>
        <v>0</v>
      </c>
    </row>
    <row r="326" spans="1:14" s="45" customFormat="1" x14ac:dyDescent="0.2">
      <c r="A326" s="41"/>
      <c r="B326" s="34" t="s">
        <v>722</v>
      </c>
      <c r="C326" s="43" t="s">
        <v>723</v>
      </c>
      <c r="D326" s="12"/>
      <c r="E326" s="12"/>
      <c r="F326" s="12"/>
      <c r="G326" s="12"/>
      <c r="H326" s="12"/>
      <c r="I326" s="12"/>
      <c r="J326" s="12"/>
      <c r="K326" s="12"/>
      <c r="L326" s="12">
        <f t="shared" si="32"/>
        <v>0</v>
      </c>
      <c r="M326" s="12">
        <f t="shared" si="32"/>
        <v>0</v>
      </c>
    </row>
    <row r="327" spans="1:14" s="44" customFormat="1" x14ac:dyDescent="0.2">
      <c r="A327" s="41"/>
      <c r="B327" s="48" t="s">
        <v>724</v>
      </c>
      <c r="C327" s="43" t="s">
        <v>725</v>
      </c>
      <c r="D327" s="3"/>
      <c r="E327" s="3"/>
      <c r="F327" s="3"/>
      <c r="G327" s="3"/>
      <c r="H327" s="3"/>
      <c r="I327" s="3"/>
      <c r="J327" s="3"/>
      <c r="K327" s="3"/>
      <c r="L327" s="12">
        <f t="shared" si="32"/>
        <v>0</v>
      </c>
      <c r="M327" s="12">
        <f t="shared" si="32"/>
        <v>0</v>
      </c>
    </row>
    <row r="328" spans="1:14" s="45" customFormat="1" ht="25.5" x14ac:dyDescent="0.2">
      <c r="A328" s="41"/>
      <c r="B328" s="34" t="s">
        <v>726</v>
      </c>
      <c r="C328" s="43" t="s">
        <v>727</v>
      </c>
      <c r="D328" s="12"/>
      <c r="E328" s="12"/>
      <c r="F328" s="12"/>
      <c r="G328" s="12"/>
      <c r="H328" s="12"/>
      <c r="I328" s="12"/>
      <c r="J328" s="12"/>
      <c r="K328" s="12"/>
      <c r="L328" s="12">
        <f t="shared" si="32"/>
        <v>0</v>
      </c>
      <c r="M328" s="12">
        <f t="shared" si="32"/>
        <v>0</v>
      </c>
    </row>
    <row r="329" spans="1:14" s="40" customFormat="1" ht="38.25" x14ac:dyDescent="0.2">
      <c r="A329" s="49"/>
      <c r="B329" s="8" t="s">
        <v>728</v>
      </c>
      <c r="C329" s="50" t="s">
        <v>729</v>
      </c>
      <c r="D329" s="38"/>
      <c r="E329" s="38"/>
      <c r="F329" s="38"/>
      <c r="G329" s="6"/>
      <c r="H329" s="38"/>
      <c r="I329" s="38"/>
      <c r="J329" s="38"/>
      <c r="K329" s="38"/>
      <c r="L329" s="39">
        <f t="shared" si="32"/>
        <v>0</v>
      </c>
      <c r="M329" s="39">
        <f t="shared" si="32"/>
        <v>0</v>
      </c>
    </row>
    <row r="330" spans="1:14" s="40" customFormat="1" ht="63.75" x14ac:dyDescent="0.2">
      <c r="A330" s="49"/>
      <c r="B330" s="8" t="s">
        <v>730</v>
      </c>
      <c r="C330" s="50" t="s">
        <v>731</v>
      </c>
      <c r="D330" s="38"/>
      <c r="E330" s="38"/>
      <c r="F330" s="38"/>
      <c r="G330" s="6"/>
      <c r="H330" s="38"/>
      <c r="I330" s="38"/>
      <c r="J330" s="38"/>
      <c r="K330" s="38"/>
      <c r="L330" s="39">
        <f t="shared" si="32"/>
        <v>0</v>
      </c>
      <c r="M330" s="39">
        <f t="shared" si="32"/>
        <v>0</v>
      </c>
    </row>
    <row r="331" spans="1:14" s="40" customFormat="1" x14ac:dyDescent="0.2">
      <c r="A331" s="49"/>
      <c r="B331" s="8" t="s">
        <v>732</v>
      </c>
      <c r="C331" s="50" t="s">
        <v>733</v>
      </c>
      <c r="D331" s="38"/>
      <c r="E331" s="38"/>
      <c r="F331" s="38"/>
      <c r="G331" s="6"/>
      <c r="H331" s="38"/>
      <c r="I331" s="38"/>
      <c r="J331" s="38"/>
      <c r="K331" s="38"/>
      <c r="L331" s="39">
        <f t="shared" si="32"/>
        <v>0</v>
      </c>
      <c r="M331" s="39">
        <f t="shared" si="32"/>
        <v>0</v>
      </c>
    </row>
    <row r="332" spans="1:14" s="271" customFormat="1" ht="28.5" customHeight="1" x14ac:dyDescent="0.2">
      <c r="A332" s="268"/>
      <c r="B332" s="268" t="s">
        <v>734</v>
      </c>
      <c r="C332" s="269" t="s">
        <v>735</v>
      </c>
      <c r="D332" s="270">
        <f t="shared" ref="D332:J332" si="33">SUM(D320,D326,D327,D328)</f>
        <v>921116401</v>
      </c>
      <c r="E332" s="270">
        <f t="shared" ref="E332" si="34">SUM(E320,E326,E327,E328)</f>
        <v>921116401</v>
      </c>
      <c r="F332" s="270">
        <f t="shared" si="33"/>
        <v>206473171</v>
      </c>
      <c r="G332" s="270">
        <f t="shared" si="33"/>
        <v>214613484</v>
      </c>
      <c r="H332" s="270">
        <f t="shared" si="33"/>
        <v>283381099</v>
      </c>
      <c r="I332" s="270">
        <f t="shared" ref="I332" si="35">SUM(I320,I326,I327,I328)</f>
        <v>292301785</v>
      </c>
      <c r="J332" s="270">
        <f t="shared" si="33"/>
        <v>93401971</v>
      </c>
      <c r="K332" s="270">
        <f t="shared" ref="K332" si="36">SUM(K320,K326,K327,K328)</f>
        <v>94504451</v>
      </c>
      <c r="L332" s="270">
        <f>SUM(L320,L326,L327,L328)</f>
        <v>1504372642</v>
      </c>
      <c r="M332" s="270">
        <f>SUM(M320,M326,M327,M328)</f>
        <v>1522536121</v>
      </c>
    </row>
    <row r="333" spans="1:14" x14ac:dyDescent="0.2">
      <c r="D333" s="217"/>
      <c r="E333" s="217"/>
      <c r="F333" s="217"/>
      <c r="G333" s="217"/>
      <c r="H333" s="217"/>
      <c r="I333" s="217"/>
      <c r="J333" s="217"/>
      <c r="K333" s="217"/>
      <c r="L333" s="218"/>
      <c r="M333" s="218"/>
    </row>
    <row r="334" spans="1:14" s="275" customFormat="1" ht="21.75" customHeight="1" x14ac:dyDescent="0.2">
      <c r="A334" s="272"/>
      <c r="B334" s="272" t="s">
        <v>736</v>
      </c>
      <c r="C334" s="273" t="s">
        <v>737</v>
      </c>
      <c r="D334" s="274">
        <f t="shared" ref="D334:J334" si="37">SUM(D48,D85,D193,D228,D238,D265,D292,D332)</f>
        <v>2022845163</v>
      </c>
      <c r="E334" s="274">
        <f t="shared" ref="E334" si="38">SUM(E48,E85,E193,E228,E238,E265,E292,E332)</f>
        <v>2130893931</v>
      </c>
      <c r="F334" s="274">
        <f t="shared" si="37"/>
        <v>207815771</v>
      </c>
      <c r="G334" s="274">
        <f t="shared" si="37"/>
        <v>217316360</v>
      </c>
      <c r="H334" s="274">
        <f t="shared" si="37"/>
        <v>292401183</v>
      </c>
      <c r="I334" s="274">
        <f t="shared" ref="I334" si="39">SUM(I48,I85,I193,I228,I238,I265,I292,I332)</f>
        <v>301321869</v>
      </c>
      <c r="J334" s="274">
        <f t="shared" si="37"/>
        <v>94431971</v>
      </c>
      <c r="K334" s="274">
        <f t="shared" ref="K334" si="40">SUM(K48,K85,K193,K228,K238,K265,K292,K332)</f>
        <v>95534451</v>
      </c>
      <c r="L334" s="274">
        <f>SUM(L48,L85,L193,L228,L238,L265,L292,L332)</f>
        <v>2617494088</v>
      </c>
      <c r="M334" s="274">
        <f>SUM(M48,M85,M193,M228,M238,M265,M292,M332)</f>
        <v>2745066611</v>
      </c>
      <c r="N334" s="333">
        <f>E334+G334+I334+K334</f>
        <v>2745066611</v>
      </c>
    </row>
    <row r="335" spans="1:14" s="44" customFormat="1" ht="25.5" x14ac:dyDescent="0.2">
      <c r="A335" s="59"/>
      <c r="B335" s="45" t="s">
        <v>738</v>
      </c>
      <c r="C335" s="43"/>
      <c r="D335" s="219">
        <f>SUM(D334)</f>
        <v>2022845163</v>
      </c>
      <c r="E335" s="219">
        <f>SUM(E334)</f>
        <v>2130893931</v>
      </c>
      <c r="F335" s="219">
        <f t="shared" ref="F335:J335" si="41">SUM(F334-F314)</f>
        <v>1342600</v>
      </c>
      <c r="G335" s="219">
        <f t="shared" si="41"/>
        <v>7288312</v>
      </c>
      <c r="H335" s="219">
        <f t="shared" si="41"/>
        <v>9020084</v>
      </c>
      <c r="I335" s="219">
        <f t="shared" ref="I335" si="42">SUM(I334-I314)</f>
        <v>16220118</v>
      </c>
      <c r="J335" s="219">
        <f t="shared" si="41"/>
        <v>1030000</v>
      </c>
      <c r="K335" s="219">
        <f t="shared" ref="K335" si="43">SUM(K334-K314)</f>
        <v>2132480</v>
      </c>
      <c r="L335" s="219">
        <f>SUM(D335,F335,H335,J335)</f>
        <v>2034237847</v>
      </c>
      <c r="M335" s="219">
        <f>SUM(E335,G335,I335,K335)</f>
        <v>2156534841</v>
      </c>
    </row>
    <row r="336" spans="1:14" x14ac:dyDescent="0.2">
      <c r="M336" s="30"/>
    </row>
    <row r="337" spans="4:13" x14ac:dyDescent="0.2">
      <c r="D337" s="75">
        <f>D334-'kiadás részletes'!D339</f>
        <v>0</v>
      </c>
      <c r="E337" s="75">
        <f>E334-'kiadás részletes'!E339</f>
        <v>0</v>
      </c>
      <c r="F337" s="75">
        <f>F334-'kiadás részletes'!F339</f>
        <v>0</v>
      </c>
      <c r="G337" s="75">
        <f>G334-'kiadás részletes'!G339</f>
        <v>0</v>
      </c>
      <c r="H337" s="75">
        <f>H334-'kiadás részletes'!H339</f>
        <v>0</v>
      </c>
      <c r="I337" s="75">
        <f>I334-'kiadás részletes'!I339</f>
        <v>0</v>
      </c>
      <c r="J337" s="75">
        <f>J334-'kiadás részletes'!J339</f>
        <v>0</v>
      </c>
      <c r="K337" s="75">
        <f>K334-'kiadás részletes'!K339</f>
        <v>0</v>
      </c>
      <c r="L337" s="75">
        <f>L334-'kiadás részletes'!L339</f>
        <v>0</v>
      </c>
      <c r="M337" s="75">
        <f>M334-'kiadás részletes'!M339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költségvetése3.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Right="0"/>
  </sheetPr>
  <dimension ref="A1:M342"/>
  <sheetViews>
    <sheetView view="pageBreakPreview" zoomScaleSheetLayoutView="100" workbookViewId="0">
      <pane xSplit="7650" ySplit="1875" topLeftCell="H318" activePane="bottomRight"/>
      <selection pane="topRight" activeCell="D1" sqref="D1"/>
      <selection pane="bottomLeft" activeCell="A214" sqref="A214:XFD219"/>
      <selection pane="bottomRight" activeCell="I49" sqref="I49"/>
    </sheetView>
  </sheetViews>
  <sheetFormatPr defaultColWidth="11.42578125" defaultRowHeight="12.75" outlineLevelRow="3" x14ac:dyDescent="0.2"/>
  <cols>
    <col min="1" max="1" width="4.140625" style="105" customWidth="1"/>
    <col min="2" max="2" width="43.42578125" style="30" customWidth="1"/>
    <col min="3" max="3" width="11.7109375" style="64" customWidth="1"/>
    <col min="4" max="4" width="14.28515625" style="3" bestFit="1" customWidth="1"/>
    <col min="5" max="5" width="14.28515625" style="25" bestFit="1" customWidth="1"/>
    <col min="6" max="6" width="14.85546875" style="89" bestFit="1" customWidth="1"/>
    <col min="7" max="7" width="14.85546875" style="65" bestFit="1" customWidth="1"/>
    <col min="8" max="8" width="12.42578125" style="73" bestFit="1" customWidth="1"/>
    <col min="9" max="9" width="12.42578125" style="65" bestFit="1" customWidth="1"/>
    <col min="10" max="10" width="12" style="73" customWidth="1"/>
    <col min="11" max="11" width="12" style="65" customWidth="1"/>
    <col min="12" max="12" width="14.28515625" style="73" bestFit="1" customWidth="1"/>
    <col min="13" max="13" width="14.28515625" style="65" bestFit="1" customWidth="1"/>
    <col min="14" max="16384" width="11.42578125" style="65"/>
  </cols>
  <sheetData>
    <row r="1" spans="1:13" s="44" customFormat="1" ht="55.5" customHeight="1" x14ac:dyDescent="0.2">
      <c r="A1" s="868" t="s">
        <v>65</v>
      </c>
      <c r="B1" s="867" t="s">
        <v>66</v>
      </c>
      <c r="C1" s="869" t="s">
        <v>67</v>
      </c>
      <c r="D1" s="870" t="s">
        <v>37</v>
      </c>
      <c r="E1" s="870"/>
      <c r="F1" s="871" t="s">
        <v>44</v>
      </c>
      <c r="G1" s="871"/>
      <c r="H1" s="867" t="s">
        <v>52</v>
      </c>
      <c r="I1" s="867"/>
      <c r="J1" s="867" t="s">
        <v>61</v>
      </c>
      <c r="K1" s="867"/>
      <c r="L1" s="867" t="s">
        <v>69</v>
      </c>
      <c r="M1" s="867"/>
    </row>
    <row r="2" spans="1:13" s="61" customFormat="1" ht="25.5" x14ac:dyDescent="0.2">
      <c r="A2" s="868"/>
      <c r="B2" s="867"/>
      <c r="C2" s="869"/>
      <c r="D2" s="106" t="s">
        <v>1210</v>
      </c>
      <c r="E2" s="60" t="s">
        <v>1361</v>
      </c>
      <c r="F2" s="106" t="s">
        <v>1210</v>
      </c>
      <c r="G2" s="60" t="s">
        <v>1361</v>
      </c>
      <c r="H2" s="106" t="s">
        <v>1210</v>
      </c>
      <c r="I2" s="60" t="s">
        <v>1361</v>
      </c>
      <c r="J2" s="106" t="s">
        <v>1210</v>
      </c>
      <c r="K2" s="60" t="s">
        <v>1361</v>
      </c>
      <c r="L2" s="106" t="s">
        <v>1210</v>
      </c>
      <c r="M2" s="60" t="s">
        <v>1361</v>
      </c>
    </row>
    <row r="3" spans="1:13" outlineLevel="2" x14ac:dyDescent="0.2">
      <c r="A3" s="62" t="s">
        <v>739</v>
      </c>
      <c r="B3" s="63" t="s">
        <v>740</v>
      </c>
      <c r="C3" s="64" t="s">
        <v>741</v>
      </c>
      <c r="D3" s="220">
        <v>14730000</v>
      </c>
      <c r="E3" s="220">
        <v>14730000</v>
      </c>
      <c r="F3" s="220">
        <v>111555600</v>
      </c>
      <c r="G3" s="220">
        <v>110485827</v>
      </c>
      <c r="H3" s="220">
        <v>162569927</v>
      </c>
      <c r="I3" s="220">
        <v>163044940</v>
      </c>
      <c r="J3" s="220">
        <v>15410400</v>
      </c>
      <c r="K3" s="220">
        <v>14706200</v>
      </c>
      <c r="L3" s="220">
        <f t="shared" ref="L3:L16" si="0">SUM(D3,F3,H3,J3)</f>
        <v>304265927</v>
      </c>
      <c r="M3" s="220">
        <f>SUM(E3,G3,I3,K3)</f>
        <v>302966967</v>
      </c>
    </row>
    <row r="4" spans="1:13" outlineLevel="2" x14ac:dyDescent="0.2">
      <c r="A4" s="62" t="s">
        <v>742</v>
      </c>
      <c r="B4" s="63" t="s">
        <v>743</v>
      </c>
      <c r="C4" s="64" t="s">
        <v>744</v>
      </c>
      <c r="D4" s="220">
        <v>1227500</v>
      </c>
      <c r="E4" s="220">
        <v>1227500</v>
      </c>
      <c r="F4" s="220">
        <v>9996300</v>
      </c>
      <c r="G4" s="220">
        <v>12081024</v>
      </c>
      <c r="H4" s="220">
        <v>13018500</v>
      </c>
      <c r="I4" s="220">
        <v>19043633</v>
      </c>
      <c r="J4" s="220">
        <v>1284200</v>
      </c>
      <c r="K4" s="220">
        <v>2188680</v>
      </c>
      <c r="L4" s="220">
        <f t="shared" si="0"/>
        <v>25526500</v>
      </c>
      <c r="M4" s="220">
        <f t="shared" ref="M4:M67" si="1">SUM(E4,G4,I4,K4)</f>
        <v>34540837</v>
      </c>
    </row>
    <row r="5" spans="1:13" outlineLevel="2" x14ac:dyDescent="0.2">
      <c r="A5" s="62" t="s">
        <v>745</v>
      </c>
      <c r="B5" s="63" t="s">
        <v>746</v>
      </c>
      <c r="C5" s="64" t="s">
        <v>747</v>
      </c>
      <c r="D5" s="220"/>
      <c r="E5" s="220"/>
      <c r="F5" s="220">
        <v>1000000</v>
      </c>
      <c r="G5" s="220">
        <v>3574182</v>
      </c>
      <c r="H5" s="220">
        <v>400000</v>
      </c>
      <c r="I5" s="220">
        <v>0</v>
      </c>
      <c r="J5" s="220">
        <v>0</v>
      </c>
      <c r="K5" s="220">
        <v>701000</v>
      </c>
      <c r="L5" s="220">
        <f t="shared" si="0"/>
        <v>1400000</v>
      </c>
      <c r="M5" s="220">
        <f t="shared" si="1"/>
        <v>4275182</v>
      </c>
    </row>
    <row r="6" spans="1:13" ht="25.5" outlineLevel="2" x14ac:dyDescent="0.2">
      <c r="A6" s="62" t="s">
        <v>748</v>
      </c>
      <c r="B6" s="63" t="s">
        <v>749</v>
      </c>
      <c r="C6" s="64" t="s">
        <v>750</v>
      </c>
      <c r="D6" s="220"/>
      <c r="E6" s="220"/>
      <c r="F6" s="220">
        <v>675000</v>
      </c>
      <c r="G6" s="220">
        <v>675000</v>
      </c>
      <c r="H6" s="220">
        <v>5000000</v>
      </c>
      <c r="I6" s="220">
        <v>800000</v>
      </c>
      <c r="J6" s="220"/>
      <c r="K6" s="220"/>
      <c r="L6" s="220">
        <f t="shared" si="0"/>
        <v>5675000</v>
      </c>
      <c r="M6" s="220">
        <f t="shared" si="1"/>
        <v>1475000</v>
      </c>
    </row>
    <row r="7" spans="1:13" outlineLevel="2" x14ac:dyDescent="0.2">
      <c r="A7" s="62" t="s">
        <v>751</v>
      </c>
      <c r="B7" s="63" t="s">
        <v>752</v>
      </c>
      <c r="C7" s="64" t="s">
        <v>753</v>
      </c>
      <c r="D7" s="220"/>
      <c r="E7" s="220"/>
      <c r="F7" s="220">
        <v>0</v>
      </c>
      <c r="G7" s="220">
        <v>0</v>
      </c>
      <c r="H7" s="220">
        <v>0</v>
      </c>
      <c r="I7" s="220">
        <v>0</v>
      </c>
      <c r="J7" s="220"/>
      <c r="K7" s="220"/>
      <c r="L7" s="220">
        <f t="shared" si="0"/>
        <v>0</v>
      </c>
      <c r="M7" s="220">
        <f t="shared" si="1"/>
        <v>0</v>
      </c>
    </row>
    <row r="8" spans="1:13" outlineLevel="2" x14ac:dyDescent="0.2">
      <c r="A8" s="62" t="s">
        <v>754</v>
      </c>
      <c r="B8" s="63" t="s">
        <v>755</v>
      </c>
      <c r="C8" s="64" t="s">
        <v>756</v>
      </c>
      <c r="D8" s="220">
        <v>0</v>
      </c>
      <c r="E8" s="220">
        <v>0</v>
      </c>
      <c r="F8" s="220">
        <v>490000</v>
      </c>
      <c r="G8" s="220">
        <v>2802700</v>
      </c>
      <c r="H8" s="220">
        <v>3754400</v>
      </c>
      <c r="I8" s="220">
        <v>4119263</v>
      </c>
      <c r="J8" s="220"/>
      <c r="K8" s="220"/>
      <c r="L8" s="220">
        <f t="shared" si="0"/>
        <v>4244400</v>
      </c>
      <c r="M8" s="220">
        <f t="shared" si="1"/>
        <v>6921963</v>
      </c>
    </row>
    <row r="9" spans="1:13" outlineLevel="2" x14ac:dyDescent="0.2">
      <c r="A9" s="62" t="s">
        <v>757</v>
      </c>
      <c r="B9" s="63" t="s">
        <v>758</v>
      </c>
      <c r="C9" s="64" t="s">
        <v>759</v>
      </c>
      <c r="D9" s="220">
        <v>950000</v>
      </c>
      <c r="E9" s="220">
        <v>950000</v>
      </c>
      <c r="F9" s="220">
        <v>5000000</v>
      </c>
      <c r="G9" s="220">
        <v>5508050</v>
      </c>
      <c r="H9" s="220">
        <v>7425000</v>
      </c>
      <c r="I9" s="220">
        <v>7425000</v>
      </c>
      <c r="J9" s="220">
        <v>1000000</v>
      </c>
      <c r="K9" s="220">
        <v>1000000</v>
      </c>
      <c r="L9" s="220">
        <f t="shared" si="0"/>
        <v>14375000</v>
      </c>
      <c r="M9" s="220">
        <f t="shared" si="1"/>
        <v>14883050</v>
      </c>
    </row>
    <row r="10" spans="1:13" outlineLevel="2" x14ac:dyDescent="0.2">
      <c r="A10" s="62" t="s">
        <v>760</v>
      </c>
      <c r="B10" s="63" t="s">
        <v>761</v>
      </c>
      <c r="C10" s="64" t="s">
        <v>762</v>
      </c>
      <c r="D10" s="220">
        <v>152400</v>
      </c>
      <c r="E10" s="220">
        <v>152400</v>
      </c>
      <c r="F10" s="220">
        <v>150000</v>
      </c>
      <c r="G10" s="220">
        <v>297440</v>
      </c>
      <c r="H10" s="220">
        <v>0</v>
      </c>
      <c r="I10" s="220">
        <v>0</v>
      </c>
      <c r="J10" s="220"/>
      <c r="K10" s="220"/>
      <c r="L10" s="220">
        <f t="shared" si="0"/>
        <v>302400</v>
      </c>
      <c r="M10" s="220">
        <f t="shared" si="1"/>
        <v>449840</v>
      </c>
    </row>
    <row r="11" spans="1:13" outlineLevel="2" x14ac:dyDescent="0.2">
      <c r="A11" s="62" t="s">
        <v>763</v>
      </c>
      <c r="B11" s="63" t="s">
        <v>764</v>
      </c>
      <c r="C11" s="64" t="s">
        <v>765</v>
      </c>
      <c r="D11" s="220">
        <v>420000</v>
      </c>
      <c r="E11" s="220">
        <v>420000</v>
      </c>
      <c r="F11" s="220">
        <v>1254000</v>
      </c>
      <c r="G11" s="220">
        <v>1508063</v>
      </c>
      <c r="H11" s="220">
        <v>1370400</v>
      </c>
      <c r="I11" s="220">
        <v>1370400</v>
      </c>
      <c r="J11" s="220">
        <v>0</v>
      </c>
      <c r="K11" s="220">
        <v>0</v>
      </c>
      <c r="L11" s="220">
        <f t="shared" si="0"/>
        <v>3044400</v>
      </c>
      <c r="M11" s="220">
        <f t="shared" si="1"/>
        <v>3298463</v>
      </c>
    </row>
    <row r="12" spans="1:13" outlineLevel="2" x14ac:dyDescent="0.2">
      <c r="A12" s="62" t="s">
        <v>766</v>
      </c>
      <c r="B12" s="63" t="s">
        <v>767</v>
      </c>
      <c r="C12" s="64" t="s">
        <v>768</v>
      </c>
      <c r="D12" s="220">
        <v>2225928</v>
      </c>
      <c r="E12" s="220">
        <v>2225928</v>
      </c>
      <c r="F12" s="220">
        <v>850000</v>
      </c>
      <c r="G12" s="220">
        <v>850000</v>
      </c>
      <c r="H12" s="220">
        <v>941720</v>
      </c>
      <c r="I12" s="220">
        <v>941720</v>
      </c>
      <c r="J12" s="220">
        <v>90230</v>
      </c>
      <c r="K12" s="220">
        <v>90230</v>
      </c>
      <c r="L12" s="220">
        <f t="shared" si="0"/>
        <v>4107878</v>
      </c>
      <c r="M12" s="220">
        <f t="shared" si="1"/>
        <v>4107878</v>
      </c>
    </row>
    <row r="13" spans="1:13" outlineLevel="2" x14ac:dyDescent="0.2">
      <c r="A13" s="62" t="s">
        <v>90</v>
      </c>
      <c r="B13" s="63" t="s">
        <v>769</v>
      </c>
      <c r="C13" s="64" t="s">
        <v>770</v>
      </c>
      <c r="D13" s="220"/>
      <c r="E13" s="220"/>
      <c r="F13" s="220"/>
      <c r="G13" s="220"/>
      <c r="H13" s="220"/>
      <c r="I13" s="220"/>
      <c r="J13" s="220"/>
      <c r="K13" s="220"/>
      <c r="L13" s="220">
        <f t="shared" si="0"/>
        <v>0</v>
      </c>
      <c r="M13" s="220">
        <f t="shared" si="1"/>
        <v>0</v>
      </c>
    </row>
    <row r="14" spans="1:13" outlineLevel="2" x14ac:dyDescent="0.2">
      <c r="A14" s="62" t="s">
        <v>93</v>
      </c>
      <c r="B14" s="63" t="s">
        <v>771</v>
      </c>
      <c r="C14" s="64" t="s">
        <v>772</v>
      </c>
      <c r="D14" s="220"/>
      <c r="E14" s="220"/>
      <c r="F14" s="220">
        <v>500000</v>
      </c>
      <c r="G14" s="220">
        <v>500000</v>
      </c>
      <c r="H14" s="220"/>
      <c r="I14" s="220"/>
      <c r="J14" s="220"/>
      <c r="K14" s="220"/>
      <c r="L14" s="220">
        <f t="shared" si="0"/>
        <v>500000</v>
      </c>
      <c r="M14" s="220">
        <f t="shared" si="1"/>
        <v>500000</v>
      </c>
    </row>
    <row r="15" spans="1:13" outlineLevel="2" x14ac:dyDescent="0.2">
      <c r="A15" s="62" t="s">
        <v>96</v>
      </c>
      <c r="B15" s="63" t="s">
        <v>773</v>
      </c>
      <c r="C15" s="64" t="s">
        <v>774</v>
      </c>
      <c r="D15" s="220">
        <v>0</v>
      </c>
      <c r="E15" s="220">
        <v>0</v>
      </c>
      <c r="F15" s="220">
        <v>600000</v>
      </c>
      <c r="G15" s="220">
        <v>707683</v>
      </c>
      <c r="H15" s="220">
        <v>0</v>
      </c>
      <c r="I15" s="220">
        <v>2500000</v>
      </c>
      <c r="J15" s="220">
        <v>0</v>
      </c>
      <c r="K15" s="220">
        <v>3200</v>
      </c>
      <c r="L15" s="220">
        <f t="shared" si="0"/>
        <v>600000</v>
      </c>
      <c r="M15" s="220">
        <f t="shared" si="1"/>
        <v>3210883</v>
      </c>
    </row>
    <row r="16" spans="1:13" s="69" customFormat="1" outlineLevel="2" x14ac:dyDescent="0.2">
      <c r="A16" s="66" t="s">
        <v>99</v>
      </c>
      <c r="B16" s="67" t="s">
        <v>775</v>
      </c>
      <c r="C16" s="68" t="s">
        <v>776</v>
      </c>
      <c r="D16" s="222"/>
      <c r="E16" s="222"/>
      <c r="F16" s="222"/>
      <c r="G16" s="222"/>
      <c r="H16" s="222"/>
      <c r="I16" s="222"/>
      <c r="J16" s="222"/>
      <c r="K16" s="222"/>
      <c r="L16" s="223">
        <f t="shared" si="0"/>
        <v>0</v>
      </c>
      <c r="M16" s="220">
        <f t="shared" si="1"/>
        <v>0</v>
      </c>
    </row>
    <row r="17" spans="1:13" s="71" customFormat="1" ht="25.5" outlineLevel="1" x14ac:dyDescent="0.2">
      <c r="A17" s="70" t="s">
        <v>102</v>
      </c>
      <c r="B17" s="35" t="s">
        <v>777</v>
      </c>
      <c r="C17" s="35" t="s">
        <v>778</v>
      </c>
      <c r="D17" s="225">
        <f t="shared" ref="D17:L17" si="2">SUM(D3:D16)</f>
        <v>19705828</v>
      </c>
      <c r="E17" s="225">
        <f t="shared" ref="E17" si="3">SUM(E3:E16)</f>
        <v>19705828</v>
      </c>
      <c r="F17" s="225">
        <f t="shared" si="2"/>
        <v>132070900</v>
      </c>
      <c r="G17" s="225">
        <f t="shared" ref="G17" si="4">SUM(G3:G16)</f>
        <v>138989969</v>
      </c>
      <c r="H17" s="225">
        <f t="shared" si="2"/>
        <v>194479947</v>
      </c>
      <c r="I17" s="225">
        <f t="shared" ref="I17" si="5">SUM(I3:I16)</f>
        <v>199244956</v>
      </c>
      <c r="J17" s="225">
        <f t="shared" si="2"/>
        <v>17784830</v>
      </c>
      <c r="K17" s="225">
        <f t="shared" ref="K17" si="6">SUM(K3:K16)</f>
        <v>18689310</v>
      </c>
      <c r="L17" s="225">
        <f t="shared" si="2"/>
        <v>364041505</v>
      </c>
      <c r="M17" s="220">
        <f t="shared" si="1"/>
        <v>376630063</v>
      </c>
    </row>
    <row r="18" spans="1:13" outlineLevel="2" x14ac:dyDescent="0.2">
      <c r="A18" s="62" t="s">
        <v>105</v>
      </c>
      <c r="B18" s="63" t="s">
        <v>779</v>
      </c>
      <c r="C18" s="64" t="s">
        <v>780</v>
      </c>
      <c r="D18" s="220">
        <v>25098000</v>
      </c>
      <c r="E18" s="220">
        <v>21094760</v>
      </c>
      <c r="F18" s="220"/>
      <c r="G18" s="220"/>
      <c r="H18" s="220"/>
      <c r="I18" s="220"/>
      <c r="J18" s="220"/>
      <c r="K18" s="220"/>
      <c r="L18" s="220">
        <f>SUM(D18,F18,H18,J18)</f>
        <v>25098000</v>
      </c>
      <c r="M18" s="220">
        <f t="shared" si="1"/>
        <v>21094760</v>
      </c>
    </row>
    <row r="19" spans="1:13" ht="25.5" outlineLevel="2" x14ac:dyDescent="0.2">
      <c r="A19" s="62" t="s">
        <v>108</v>
      </c>
      <c r="B19" s="63" t="s">
        <v>781</v>
      </c>
      <c r="C19" s="64" t="s">
        <v>782</v>
      </c>
      <c r="D19" s="220">
        <v>3846300</v>
      </c>
      <c r="E19" s="220">
        <v>4948300</v>
      </c>
      <c r="F19" s="220">
        <v>4200000</v>
      </c>
      <c r="G19" s="220">
        <v>2915000</v>
      </c>
      <c r="H19" s="220"/>
      <c r="I19" s="220">
        <v>2800000</v>
      </c>
      <c r="J19" s="220">
        <v>3500000</v>
      </c>
      <c r="K19" s="220">
        <v>3500000</v>
      </c>
      <c r="L19" s="220">
        <f>SUM(D19,F19,H19,J19)</f>
        <v>11546300</v>
      </c>
      <c r="M19" s="220">
        <f t="shared" si="1"/>
        <v>14163300</v>
      </c>
    </row>
    <row r="20" spans="1:13" outlineLevel="2" x14ac:dyDescent="0.2">
      <c r="A20" s="62" t="s">
        <v>111</v>
      </c>
      <c r="B20" s="63" t="s">
        <v>783</v>
      </c>
      <c r="C20" s="64" t="s">
        <v>784</v>
      </c>
      <c r="D20" s="220">
        <v>2600000</v>
      </c>
      <c r="E20" s="220">
        <v>10500680</v>
      </c>
      <c r="F20" s="220">
        <v>600000</v>
      </c>
      <c r="G20" s="220">
        <v>1521969</v>
      </c>
      <c r="H20" s="220">
        <v>200000</v>
      </c>
      <c r="I20" s="220">
        <v>100000</v>
      </c>
      <c r="J20" s="220">
        <v>4000000</v>
      </c>
      <c r="K20" s="220">
        <v>4000000</v>
      </c>
      <c r="L20" s="220">
        <f>SUM(D20,F20,H20,J20)</f>
        <v>7400000</v>
      </c>
      <c r="M20" s="220">
        <f t="shared" si="1"/>
        <v>16122649</v>
      </c>
    </row>
    <row r="21" spans="1:13" s="71" customFormat="1" outlineLevel="1" x14ac:dyDescent="0.2">
      <c r="A21" s="70" t="s">
        <v>114</v>
      </c>
      <c r="B21" s="35" t="s">
        <v>785</v>
      </c>
      <c r="C21" s="35" t="s">
        <v>786</v>
      </c>
      <c r="D21" s="225">
        <f t="shared" ref="D21:J21" si="7">SUM(D18:D20)</f>
        <v>31544300</v>
      </c>
      <c r="E21" s="225">
        <f t="shared" ref="E21" si="8">SUM(E18:E20)</f>
        <v>36543740</v>
      </c>
      <c r="F21" s="225">
        <f t="shared" si="7"/>
        <v>4800000</v>
      </c>
      <c r="G21" s="225">
        <f t="shared" ref="G21" si="9">SUM(G18:G20)</f>
        <v>4436969</v>
      </c>
      <c r="H21" s="225">
        <f t="shared" si="7"/>
        <v>200000</v>
      </c>
      <c r="I21" s="225">
        <f t="shared" ref="I21" si="10">SUM(I18:I20)</f>
        <v>2900000</v>
      </c>
      <c r="J21" s="225">
        <f t="shared" si="7"/>
        <v>7500000</v>
      </c>
      <c r="K21" s="225">
        <f t="shared" ref="K21" si="11">SUM(K18:K20)</f>
        <v>7500000</v>
      </c>
      <c r="L21" s="220">
        <f>SUM(D21,F21,H21,J21)</f>
        <v>44044300</v>
      </c>
      <c r="M21" s="220">
        <f t="shared" si="1"/>
        <v>51380709</v>
      </c>
    </row>
    <row r="22" spans="1:13" s="267" customFormat="1" ht="22.5" customHeight="1" x14ac:dyDescent="0.2">
      <c r="A22" s="263" t="s">
        <v>117</v>
      </c>
      <c r="B22" s="264" t="s">
        <v>787</v>
      </c>
      <c r="C22" s="264" t="s">
        <v>788</v>
      </c>
      <c r="D22" s="265">
        <f>SUM(D21,D17)</f>
        <v>51250128</v>
      </c>
      <c r="E22" s="265">
        <f>SUM(E21,E17)</f>
        <v>56249568</v>
      </c>
      <c r="F22" s="265">
        <f t="shared" ref="F22:L22" si="12">SUM(F21,F17)</f>
        <v>136870900</v>
      </c>
      <c r="G22" s="265">
        <f t="shared" ref="G22" si="13">SUM(G21,G17)</f>
        <v>143426938</v>
      </c>
      <c r="H22" s="265">
        <f t="shared" si="12"/>
        <v>194679947</v>
      </c>
      <c r="I22" s="265">
        <f t="shared" ref="I22" si="14">SUM(I21,I17)</f>
        <v>202144956</v>
      </c>
      <c r="J22" s="265">
        <f t="shared" si="12"/>
        <v>25284830</v>
      </c>
      <c r="K22" s="265">
        <f t="shared" ref="K22" si="15">SUM(K21,K17)</f>
        <v>26189310</v>
      </c>
      <c r="L22" s="265">
        <f t="shared" si="12"/>
        <v>408085805</v>
      </c>
      <c r="M22" s="266">
        <f t="shared" si="1"/>
        <v>428010772</v>
      </c>
    </row>
    <row r="23" spans="1:13" s="73" customFormat="1" x14ac:dyDescent="0.2">
      <c r="A23" s="70"/>
      <c r="B23" s="35"/>
      <c r="C23" s="72"/>
      <c r="D23" s="225"/>
      <c r="E23" s="225"/>
      <c r="F23" s="225"/>
      <c r="G23" s="225"/>
      <c r="H23" s="227"/>
      <c r="I23" s="227"/>
      <c r="J23" s="227"/>
      <c r="K23" s="227"/>
      <c r="L23" s="227"/>
      <c r="M23" s="220">
        <f t="shared" si="1"/>
        <v>0</v>
      </c>
    </row>
    <row r="24" spans="1:13" s="267" customFormat="1" ht="25.5" x14ac:dyDescent="0.2">
      <c r="A24" s="263">
        <v>21</v>
      </c>
      <c r="B24" s="264" t="s">
        <v>789</v>
      </c>
      <c r="C24" s="264" t="s">
        <v>790</v>
      </c>
      <c r="D24" s="265">
        <f>SUM(D25:D31)</f>
        <v>9478690</v>
      </c>
      <c r="E24" s="265">
        <f>SUM(E25:E31)</f>
        <v>10063581</v>
      </c>
      <c r="F24" s="265">
        <f t="shared" ref="F24:J24" si="16">SUM(F25:F31)</f>
        <v>27460571</v>
      </c>
      <c r="G24" s="265">
        <f t="shared" ref="G24" si="17">SUM(G25:G31)</f>
        <v>28720484</v>
      </c>
      <c r="H24" s="265">
        <f t="shared" si="16"/>
        <v>43629550</v>
      </c>
      <c r="I24" s="265">
        <f t="shared" ref="I24" si="18">SUM(I25:I31)</f>
        <v>45085227</v>
      </c>
      <c r="J24" s="265">
        <f t="shared" si="16"/>
        <v>5077741</v>
      </c>
      <c r="K24" s="265">
        <f t="shared" ref="K24" si="19">SUM(K25:K31)</f>
        <v>5275741</v>
      </c>
      <c r="L24" s="265">
        <f t="shared" ref="L24:L31" si="20">SUM(D24,F24,H24,J24)</f>
        <v>85646552</v>
      </c>
      <c r="M24" s="266">
        <f t="shared" si="1"/>
        <v>89145033</v>
      </c>
    </row>
    <row r="25" spans="1:13" x14ac:dyDescent="0.2">
      <c r="A25" s="62">
        <v>22</v>
      </c>
      <c r="B25" s="74" t="s">
        <v>791</v>
      </c>
      <c r="C25" s="64" t="s">
        <v>792</v>
      </c>
      <c r="D25" s="228">
        <v>9271807</v>
      </c>
      <c r="E25" s="228">
        <v>9856698</v>
      </c>
      <c r="F25" s="228">
        <v>25608326</v>
      </c>
      <c r="G25" s="228">
        <v>26461718</v>
      </c>
      <c r="H25" s="228">
        <v>36514715</v>
      </c>
      <c r="I25" s="228">
        <v>36795491</v>
      </c>
      <c r="J25" s="229">
        <v>4735541</v>
      </c>
      <c r="K25" s="229">
        <v>4933541</v>
      </c>
      <c r="L25" s="220">
        <f t="shared" si="20"/>
        <v>76130389</v>
      </c>
      <c r="M25" s="220">
        <f t="shared" si="1"/>
        <v>78047448</v>
      </c>
    </row>
    <row r="26" spans="1:13" x14ac:dyDescent="0.2">
      <c r="A26" s="62">
        <v>23</v>
      </c>
      <c r="B26" s="74" t="s">
        <v>313</v>
      </c>
      <c r="C26" s="64" t="s">
        <v>793</v>
      </c>
      <c r="D26" s="229">
        <v>0</v>
      </c>
      <c r="E26" s="229">
        <v>0</v>
      </c>
      <c r="F26" s="577">
        <v>0</v>
      </c>
      <c r="G26" s="577">
        <v>0</v>
      </c>
      <c r="H26" s="228">
        <v>4534000</v>
      </c>
      <c r="I26" s="228">
        <v>4534000</v>
      </c>
      <c r="J26" s="229"/>
      <c r="K26" s="229"/>
      <c r="L26" s="220">
        <f t="shared" si="20"/>
        <v>4534000</v>
      </c>
      <c r="M26" s="220">
        <f t="shared" si="1"/>
        <v>4534000</v>
      </c>
    </row>
    <row r="27" spans="1:13" x14ac:dyDescent="0.2">
      <c r="A27" s="62">
        <v>24</v>
      </c>
      <c r="B27" s="74" t="s">
        <v>289</v>
      </c>
      <c r="C27" s="64" t="s">
        <v>794</v>
      </c>
      <c r="D27" s="228">
        <v>0</v>
      </c>
      <c r="E27" s="228">
        <v>0</v>
      </c>
      <c r="F27" s="228">
        <v>0</v>
      </c>
      <c r="G27" s="228">
        <v>0</v>
      </c>
      <c r="H27" s="228">
        <v>0</v>
      </c>
      <c r="I27" s="228">
        <v>0</v>
      </c>
      <c r="J27" s="229">
        <v>0</v>
      </c>
      <c r="K27" s="229">
        <v>0</v>
      </c>
      <c r="L27" s="220">
        <f t="shared" si="20"/>
        <v>0</v>
      </c>
      <c r="M27" s="220">
        <f t="shared" si="1"/>
        <v>0</v>
      </c>
    </row>
    <row r="28" spans="1:13" x14ac:dyDescent="0.2">
      <c r="A28" s="62">
        <v>25</v>
      </c>
      <c r="B28" s="74" t="s">
        <v>315</v>
      </c>
      <c r="C28" s="64" t="s">
        <v>795</v>
      </c>
      <c r="D28" s="228">
        <v>156940</v>
      </c>
      <c r="E28" s="228">
        <v>156940</v>
      </c>
      <c r="F28" s="228">
        <v>900340</v>
      </c>
      <c r="G28" s="228">
        <v>900340</v>
      </c>
      <c r="H28" s="228">
        <v>1226610</v>
      </c>
      <c r="I28" s="228">
        <v>1226610</v>
      </c>
      <c r="J28" s="229">
        <v>165200</v>
      </c>
      <c r="K28" s="229">
        <v>165200</v>
      </c>
      <c r="L28" s="220">
        <f t="shared" si="20"/>
        <v>2449090</v>
      </c>
      <c r="M28" s="220">
        <f t="shared" si="1"/>
        <v>2449090</v>
      </c>
    </row>
    <row r="29" spans="1:13" x14ac:dyDescent="0.2">
      <c r="A29" s="62">
        <v>26</v>
      </c>
      <c r="B29" s="74" t="s">
        <v>796</v>
      </c>
      <c r="C29" s="64" t="s">
        <v>797</v>
      </c>
      <c r="D29" s="228">
        <v>0</v>
      </c>
      <c r="E29" s="228">
        <v>0</v>
      </c>
      <c r="F29" s="228">
        <v>0</v>
      </c>
      <c r="G29" s="228">
        <v>406521</v>
      </c>
      <c r="H29" s="228">
        <v>40000</v>
      </c>
      <c r="I29" s="228">
        <v>1214901</v>
      </c>
      <c r="J29" s="229">
        <v>0</v>
      </c>
      <c r="K29" s="229">
        <v>0</v>
      </c>
      <c r="L29" s="220">
        <f t="shared" si="20"/>
        <v>40000</v>
      </c>
      <c r="M29" s="220">
        <f t="shared" si="1"/>
        <v>1621422</v>
      </c>
    </row>
    <row r="30" spans="1:13" ht="38.25" x14ac:dyDescent="0.2">
      <c r="A30" s="62">
        <v>27</v>
      </c>
      <c r="B30" s="74" t="s">
        <v>798</v>
      </c>
      <c r="C30" s="64" t="s">
        <v>799</v>
      </c>
      <c r="D30" s="228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9">
        <v>0</v>
      </c>
      <c r="K30" s="229">
        <v>0</v>
      </c>
      <c r="L30" s="220">
        <f t="shared" si="20"/>
        <v>0</v>
      </c>
      <c r="M30" s="220">
        <f t="shared" si="1"/>
        <v>0</v>
      </c>
    </row>
    <row r="31" spans="1:13" x14ac:dyDescent="0.2">
      <c r="A31" s="62">
        <v>28</v>
      </c>
      <c r="B31" s="74" t="s">
        <v>800</v>
      </c>
      <c r="C31" s="64" t="s">
        <v>801</v>
      </c>
      <c r="D31" s="228">
        <v>49943</v>
      </c>
      <c r="E31" s="228">
        <v>49943</v>
      </c>
      <c r="F31" s="228">
        <v>951905</v>
      </c>
      <c r="G31" s="228">
        <v>951905</v>
      </c>
      <c r="H31" s="228">
        <v>1314225</v>
      </c>
      <c r="I31" s="228">
        <v>1314225</v>
      </c>
      <c r="J31" s="229">
        <v>177000</v>
      </c>
      <c r="K31" s="229">
        <v>177000</v>
      </c>
      <c r="L31" s="220">
        <f t="shared" si="20"/>
        <v>2493073</v>
      </c>
      <c r="M31" s="220">
        <f t="shared" si="1"/>
        <v>2493073</v>
      </c>
    </row>
    <row r="32" spans="1:13" s="73" customFormat="1" x14ac:dyDescent="0.2">
      <c r="A32" s="72"/>
      <c r="B32" s="44"/>
      <c r="C32" s="72"/>
      <c r="D32" s="227"/>
      <c r="E32" s="227"/>
      <c r="F32" s="225"/>
      <c r="G32" s="225"/>
      <c r="H32" s="227"/>
      <c r="I32" s="227"/>
      <c r="J32" s="227"/>
      <c r="K32" s="227"/>
      <c r="L32" s="227"/>
      <c r="M32" s="220">
        <f t="shared" si="1"/>
        <v>0</v>
      </c>
    </row>
    <row r="33" spans="1:13" outlineLevel="2" x14ac:dyDescent="0.2">
      <c r="A33" s="62" t="s">
        <v>136</v>
      </c>
      <c r="B33" s="76" t="s">
        <v>802</v>
      </c>
      <c r="C33" s="64" t="s">
        <v>803</v>
      </c>
      <c r="D33" s="220">
        <v>550000</v>
      </c>
      <c r="E33" s="220">
        <v>550000</v>
      </c>
      <c r="F33" s="220">
        <v>250000</v>
      </c>
      <c r="G33" s="220">
        <v>427278</v>
      </c>
      <c r="H33" s="220">
        <v>1200000</v>
      </c>
      <c r="I33" s="220">
        <v>1200000</v>
      </c>
      <c r="J33" s="220">
        <v>78740</v>
      </c>
      <c r="K33" s="220">
        <v>78740</v>
      </c>
      <c r="L33" s="220">
        <f t="shared" ref="L33:L42" si="21">SUM(D33,F33,H33,J33)</f>
        <v>2078740</v>
      </c>
      <c r="M33" s="220">
        <f t="shared" si="1"/>
        <v>2256018</v>
      </c>
    </row>
    <row r="34" spans="1:13" outlineLevel="2" x14ac:dyDescent="0.2">
      <c r="A34" s="62" t="s">
        <v>138</v>
      </c>
      <c r="B34" s="76" t="s">
        <v>804</v>
      </c>
      <c r="C34" s="64" t="s">
        <v>805</v>
      </c>
      <c r="D34" s="220">
        <v>4387402</v>
      </c>
      <c r="E34" s="220">
        <v>4387402</v>
      </c>
      <c r="F34" s="220">
        <v>3000000</v>
      </c>
      <c r="G34" s="220">
        <v>3000000</v>
      </c>
      <c r="H34" s="220">
        <v>2000000</v>
      </c>
      <c r="I34" s="220">
        <v>2000000</v>
      </c>
      <c r="J34" s="220">
        <v>708661</v>
      </c>
      <c r="K34" s="220">
        <v>708661</v>
      </c>
      <c r="L34" s="220">
        <f t="shared" si="21"/>
        <v>10096063</v>
      </c>
      <c r="M34" s="220">
        <f t="shared" si="1"/>
        <v>10096063</v>
      </c>
    </row>
    <row r="35" spans="1:13" outlineLevel="2" x14ac:dyDescent="0.2">
      <c r="A35" s="62" t="s">
        <v>140</v>
      </c>
      <c r="B35" s="76" t="s">
        <v>806</v>
      </c>
      <c r="C35" s="64" t="s">
        <v>807</v>
      </c>
      <c r="D35" s="220"/>
      <c r="E35" s="220"/>
      <c r="F35" s="220"/>
      <c r="G35" s="220"/>
      <c r="H35" s="220"/>
      <c r="I35" s="220"/>
      <c r="J35" s="220"/>
      <c r="K35" s="220"/>
      <c r="L35" s="220">
        <f t="shared" si="21"/>
        <v>0</v>
      </c>
      <c r="M35" s="220">
        <f t="shared" si="1"/>
        <v>0</v>
      </c>
    </row>
    <row r="36" spans="1:13" s="71" customFormat="1" outlineLevel="1" x14ac:dyDescent="0.2">
      <c r="A36" s="70" t="s">
        <v>808</v>
      </c>
      <c r="B36" s="77" t="s">
        <v>809</v>
      </c>
      <c r="C36" s="35" t="s">
        <v>810</v>
      </c>
      <c r="D36" s="225">
        <f>SUM(D33:D35)</f>
        <v>4937402</v>
      </c>
      <c r="E36" s="225">
        <f>SUM(E33:E35)</f>
        <v>4937402</v>
      </c>
      <c r="F36" s="225">
        <f>SUM(F33:F35)</f>
        <v>3250000</v>
      </c>
      <c r="G36" s="225">
        <f>SUM(G33:G35)</f>
        <v>3427278</v>
      </c>
      <c r="H36" s="225">
        <f t="shared" ref="H36:J36" si="22">SUM(H33:H35)</f>
        <v>3200000</v>
      </c>
      <c r="I36" s="225">
        <f t="shared" ref="I36" si="23">SUM(I33:I35)</f>
        <v>3200000</v>
      </c>
      <c r="J36" s="225">
        <f t="shared" si="22"/>
        <v>787401</v>
      </c>
      <c r="K36" s="225">
        <f t="shared" ref="K36" si="24">SUM(K33:K35)</f>
        <v>787401</v>
      </c>
      <c r="L36" s="220">
        <f t="shared" si="21"/>
        <v>12174803</v>
      </c>
      <c r="M36" s="220">
        <f t="shared" si="1"/>
        <v>12352081</v>
      </c>
    </row>
    <row r="37" spans="1:13" outlineLevel="2" x14ac:dyDescent="0.2">
      <c r="A37" s="62" t="s">
        <v>144</v>
      </c>
      <c r="B37" s="76" t="s">
        <v>811</v>
      </c>
      <c r="C37" s="64" t="s">
        <v>812</v>
      </c>
      <c r="D37" s="220">
        <v>7206298</v>
      </c>
      <c r="E37" s="220">
        <v>7206298</v>
      </c>
      <c r="F37" s="220">
        <v>4500000</v>
      </c>
      <c r="G37" s="220">
        <v>4648480</v>
      </c>
      <c r="H37" s="220">
        <v>250000</v>
      </c>
      <c r="I37" s="220">
        <v>500000</v>
      </c>
      <c r="J37" s="220">
        <v>600000</v>
      </c>
      <c r="K37" s="220">
        <v>600000</v>
      </c>
      <c r="L37" s="220">
        <f t="shared" si="21"/>
        <v>12556298</v>
      </c>
      <c r="M37" s="220">
        <f t="shared" si="1"/>
        <v>12954778</v>
      </c>
    </row>
    <row r="38" spans="1:13" outlineLevel="2" x14ac:dyDescent="0.2">
      <c r="A38" s="62" t="s">
        <v>146</v>
      </c>
      <c r="B38" s="76" t="s">
        <v>813</v>
      </c>
      <c r="C38" s="64" t="s">
        <v>814</v>
      </c>
      <c r="D38" s="220">
        <v>250000</v>
      </c>
      <c r="E38" s="220">
        <v>250000</v>
      </c>
      <c r="F38" s="220">
        <v>1900000</v>
      </c>
      <c r="G38" s="220">
        <v>1908290</v>
      </c>
      <c r="H38" s="220">
        <v>85000</v>
      </c>
      <c r="I38" s="220">
        <v>400000</v>
      </c>
      <c r="J38" s="220">
        <v>393700</v>
      </c>
      <c r="K38" s="220">
        <v>393700</v>
      </c>
      <c r="L38" s="220">
        <f t="shared" si="21"/>
        <v>2628700</v>
      </c>
      <c r="M38" s="220">
        <f t="shared" si="1"/>
        <v>2951990</v>
      </c>
    </row>
    <row r="39" spans="1:13" s="71" customFormat="1" outlineLevel="1" x14ac:dyDescent="0.2">
      <c r="A39" s="70" t="s">
        <v>148</v>
      </c>
      <c r="B39" s="77" t="s">
        <v>815</v>
      </c>
      <c r="C39" s="35" t="s">
        <v>816</v>
      </c>
      <c r="D39" s="225">
        <f>SUM(D37:D38)</f>
        <v>7456298</v>
      </c>
      <c r="E39" s="225">
        <f>SUM(E37:E38)</f>
        <v>7456298</v>
      </c>
      <c r="F39" s="225">
        <f t="shared" ref="F39:G39" si="25">SUM(F37:F38)</f>
        <v>6400000</v>
      </c>
      <c r="G39" s="225">
        <f t="shared" si="25"/>
        <v>6556770</v>
      </c>
      <c r="H39" s="225">
        <f>SUM(H37:H38)</f>
        <v>335000</v>
      </c>
      <c r="I39" s="225">
        <f>SUM(I37:I38)</f>
        <v>900000</v>
      </c>
      <c r="J39" s="225">
        <f>SUM(J37:J38)</f>
        <v>993700</v>
      </c>
      <c r="K39" s="225">
        <f>SUM(K37:K38)</f>
        <v>993700</v>
      </c>
      <c r="L39" s="220">
        <f t="shared" si="21"/>
        <v>15184998</v>
      </c>
      <c r="M39" s="220">
        <f t="shared" si="1"/>
        <v>15906768</v>
      </c>
    </row>
    <row r="40" spans="1:13" outlineLevel="2" x14ac:dyDescent="0.2">
      <c r="A40" s="62" t="s">
        <v>150</v>
      </c>
      <c r="B40" s="76" t="s">
        <v>817</v>
      </c>
      <c r="C40" s="64" t="s">
        <v>818</v>
      </c>
      <c r="D40" s="220">
        <v>14920000</v>
      </c>
      <c r="E40" s="220">
        <v>14920000</v>
      </c>
      <c r="F40" s="220">
        <v>5000000</v>
      </c>
      <c r="G40" s="220">
        <v>5000000</v>
      </c>
      <c r="H40" s="220">
        <v>8000000</v>
      </c>
      <c r="I40" s="220">
        <v>7917500</v>
      </c>
      <c r="J40" s="220">
        <v>4500000</v>
      </c>
      <c r="K40" s="220">
        <v>4500000</v>
      </c>
      <c r="L40" s="220">
        <f t="shared" si="21"/>
        <v>32420000</v>
      </c>
      <c r="M40" s="220">
        <f t="shared" si="1"/>
        <v>32337500</v>
      </c>
    </row>
    <row r="41" spans="1:13" outlineLevel="2" x14ac:dyDescent="0.2">
      <c r="A41" s="62" t="s">
        <v>152</v>
      </c>
      <c r="B41" s="76" t="s">
        <v>819</v>
      </c>
      <c r="C41" s="64" t="s">
        <v>820</v>
      </c>
      <c r="D41" s="220">
        <v>26120957</v>
      </c>
      <c r="E41" s="220">
        <v>26120957</v>
      </c>
      <c r="F41" s="220"/>
      <c r="G41" s="220"/>
      <c r="H41" s="220">
        <v>20876209</v>
      </c>
      <c r="I41" s="220">
        <v>20876209</v>
      </c>
      <c r="J41" s="220"/>
      <c r="K41" s="220"/>
      <c r="L41" s="220">
        <f t="shared" si="21"/>
        <v>46997166</v>
      </c>
      <c r="M41" s="220">
        <f t="shared" si="1"/>
        <v>46997166</v>
      </c>
    </row>
    <row r="42" spans="1:13" outlineLevel="2" x14ac:dyDescent="0.2">
      <c r="A42" s="62" t="s">
        <v>157</v>
      </c>
      <c r="B42" s="76" t="s">
        <v>821</v>
      </c>
      <c r="C42" s="64" t="s">
        <v>822</v>
      </c>
      <c r="D42" s="220">
        <v>150000</v>
      </c>
      <c r="E42" s="220">
        <v>150000</v>
      </c>
      <c r="F42" s="220">
        <v>1200000</v>
      </c>
      <c r="G42" s="220">
        <v>1334383</v>
      </c>
      <c r="H42" s="220">
        <v>0</v>
      </c>
      <c r="I42" s="220">
        <v>10000</v>
      </c>
      <c r="J42" s="220">
        <v>3464567</v>
      </c>
      <c r="K42" s="220">
        <v>3464567</v>
      </c>
      <c r="L42" s="220">
        <f t="shared" si="21"/>
        <v>4814567</v>
      </c>
      <c r="M42" s="220">
        <f t="shared" si="1"/>
        <v>4958950</v>
      </c>
    </row>
    <row r="43" spans="1:13" s="80" customFormat="1" ht="38.25" outlineLevel="2" x14ac:dyDescent="0.2">
      <c r="A43" s="66" t="s">
        <v>159</v>
      </c>
      <c r="B43" s="78" t="s">
        <v>823</v>
      </c>
      <c r="C43" s="79" t="s">
        <v>824</v>
      </c>
      <c r="D43" s="222"/>
      <c r="E43" s="222"/>
      <c r="F43" s="222"/>
      <c r="G43" s="222"/>
      <c r="H43" s="222"/>
      <c r="I43" s="222"/>
      <c r="J43" s="222"/>
      <c r="K43" s="222"/>
      <c r="L43" s="223"/>
      <c r="M43" s="220">
        <f t="shared" si="1"/>
        <v>0</v>
      </c>
    </row>
    <row r="44" spans="1:13" outlineLevel="2" x14ac:dyDescent="0.2">
      <c r="A44" s="62" t="s">
        <v>161</v>
      </c>
      <c r="B44" s="76" t="s">
        <v>825</v>
      </c>
      <c r="C44" s="64" t="s">
        <v>826</v>
      </c>
      <c r="D44" s="220">
        <v>7474409</v>
      </c>
      <c r="E44" s="220">
        <v>16076652</v>
      </c>
      <c r="F44" s="220">
        <v>840000</v>
      </c>
      <c r="G44" s="220">
        <v>903898</v>
      </c>
      <c r="H44" s="220">
        <v>300000</v>
      </c>
      <c r="I44" s="220">
        <v>300000</v>
      </c>
      <c r="J44" s="220">
        <v>275591</v>
      </c>
      <c r="K44" s="220">
        <v>275591</v>
      </c>
      <c r="L44" s="220">
        <f t="shared" ref="L44:L49" si="26">SUM(D44,F44,H44,J44)</f>
        <v>8890000</v>
      </c>
      <c r="M44" s="220">
        <f t="shared" si="1"/>
        <v>17556141</v>
      </c>
    </row>
    <row r="45" spans="1:13" outlineLevel="2" x14ac:dyDescent="0.2">
      <c r="A45" s="62" t="s">
        <v>163</v>
      </c>
      <c r="B45" s="76" t="s">
        <v>827</v>
      </c>
      <c r="C45" s="64" t="s">
        <v>828</v>
      </c>
      <c r="D45" s="220">
        <v>1600000</v>
      </c>
      <c r="E45" s="220">
        <v>1600000</v>
      </c>
      <c r="F45" s="220">
        <v>700000</v>
      </c>
      <c r="G45" s="220">
        <v>705800</v>
      </c>
      <c r="H45" s="220"/>
      <c r="I45" s="220">
        <v>7500</v>
      </c>
      <c r="J45" s="220"/>
      <c r="K45" s="220"/>
      <c r="L45" s="220">
        <f t="shared" si="26"/>
        <v>2300000</v>
      </c>
      <c r="M45" s="220">
        <f t="shared" si="1"/>
        <v>2313300</v>
      </c>
    </row>
    <row r="46" spans="1:13" s="69" customFormat="1" outlineLevel="2" x14ac:dyDescent="0.2">
      <c r="A46" s="66" t="s">
        <v>165</v>
      </c>
      <c r="B46" s="78" t="s">
        <v>829</v>
      </c>
      <c r="C46" s="68" t="s">
        <v>830</v>
      </c>
      <c r="D46" s="222"/>
      <c r="E46" s="222"/>
      <c r="F46" s="222"/>
      <c r="G46" s="222"/>
      <c r="H46" s="222"/>
      <c r="I46" s="222"/>
      <c r="J46" s="222"/>
      <c r="K46" s="222"/>
      <c r="L46" s="223">
        <f t="shared" si="26"/>
        <v>0</v>
      </c>
      <c r="M46" s="220">
        <f t="shared" si="1"/>
        <v>0</v>
      </c>
    </row>
    <row r="47" spans="1:13" outlineLevel="2" x14ac:dyDescent="0.2">
      <c r="A47" s="62" t="s">
        <v>831</v>
      </c>
      <c r="B47" s="76" t="s">
        <v>832</v>
      </c>
      <c r="C47" s="64" t="s">
        <v>833</v>
      </c>
      <c r="D47" s="220">
        <v>31429922</v>
      </c>
      <c r="E47" s="220">
        <v>34229922</v>
      </c>
      <c r="F47" s="220">
        <v>5000000</v>
      </c>
      <c r="G47" s="220">
        <v>5540000</v>
      </c>
      <c r="H47" s="220">
        <v>600000</v>
      </c>
      <c r="I47" s="220">
        <v>600000</v>
      </c>
      <c r="J47" s="220">
        <v>118110</v>
      </c>
      <c r="K47" s="220">
        <v>118110</v>
      </c>
      <c r="L47" s="220">
        <f t="shared" si="26"/>
        <v>37148032</v>
      </c>
      <c r="M47" s="220">
        <f t="shared" si="1"/>
        <v>40488032</v>
      </c>
    </row>
    <row r="48" spans="1:13" outlineLevel="2" x14ac:dyDescent="0.2">
      <c r="A48" s="62" t="s">
        <v>169</v>
      </c>
      <c r="B48" s="76" t="s">
        <v>834</v>
      </c>
      <c r="C48" s="64" t="s">
        <v>835</v>
      </c>
      <c r="D48" s="220">
        <v>71669101</v>
      </c>
      <c r="E48" s="220">
        <v>75456682</v>
      </c>
      <c r="F48" s="220">
        <v>6000000</v>
      </c>
      <c r="G48" s="220">
        <v>6240237</v>
      </c>
      <c r="H48" s="220">
        <v>1455800</v>
      </c>
      <c r="I48" s="220">
        <v>1445800</v>
      </c>
      <c r="J48" s="220">
        <v>34519686</v>
      </c>
      <c r="K48" s="220">
        <v>34519686</v>
      </c>
      <c r="L48" s="220">
        <f t="shared" si="26"/>
        <v>113644587</v>
      </c>
      <c r="M48" s="220">
        <f t="shared" si="1"/>
        <v>117662405</v>
      </c>
    </row>
    <row r="49" spans="1:13" s="71" customFormat="1" ht="25.5" outlineLevel="1" x14ac:dyDescent="0.2">
      <c r="A49" s="70">
        <v>45</v>
      </c>
      <c r="B49" s="77" t="s">
        <v>836</v>
      </c>
      <c r="C49" s="35" t="s">
        <v>837</v>
      </c>
      <c r="D49" s="225">
        <f>SUM(D40+D41+D42+D44+D45+D47+D48)</f>
        <v>153364389</v>
      </c>
      <c r="E49" s="225">
        <f>SUM(E40+E41+E42+E44+E45+E47+E48)</f>
        <v>168554213</v>
      </c>
      <c r="F49" s="225">
        <f>SUM(F40:F48)</f>
        <v>18740000</v>
      </c>
      <c r="G49" s="225">
        <f>SUM(G40:G48)</f>
        <v>19724318</v>
      </c>
      <c r="H49" s="225">
        <f>SUM(H40+H41+H42+H44+H45+H47+H48)</f>
        <v>31232009</v>
      </c>
      <c r="I49" s="225">
        <f>SUM(I40+I41+I42+I44+I45+I47+I48)</f>
        <v>31157009</v>
      </c>
      <c r="J49" s="225">
        <f t="shared" ref="J49" si="27">SUM(J40+J41+J42+J44+J45+J47+J48)</f>
        <v>42877954</v>
      </c>
      <c r="K49" s="225">
        <f t="shared" ref="K49" si="28">SUM(K40+K41+K42+K44+K45+K47+K48)</f>
        <v>42877954</v>
      </c>
      <c r="L49" s="220">
        <f t="shared" si="26"/>
        <v>246214352</v>
      </c>
      <c r="M49" s="220">
        <f t="shared" si="1"/>
        <v>262313494</v>
      </c>
    </row>
    <row r="50" spans="1:13" outlineLevel="2" x14ac:dyDescent="0.2">
      <c r="A50" s="62">
        <v>46</v>
      </c>
      <c r="B50" s="76" t="s">
        <v>838</v>
      </c>
      <c r="C50" s="64" t="s">
        <v>839</v>
      </c>
      <c r="D50" s="220">
        <v>900000</v>
      </c>
      <c r="E50" s="220">
        <v>900000</v>
      </c>
      <c r="F50" s="220">
        <v>1700000</v>
      </c>
      <c r="G50" s="220">
        <v>1700000</v>
      </c>
      <c r="H50" s="220">
        <v>20000</v>
      </c>
      <c r="I50" s="220">
        <v>20000</v>
      </c>
      <c r="J50" s="220">
        <v>120000</v>
      </c>
      <c r="K50" s="220">
        <v>120000</v>
      </c>
      <c r="L50" s="220"/>
      <c r="M50" s="220">
        <f t="shared" si="1"/>
        <v>2740000</v>
      </c>
    </row>
    <row r="51" spans="1:13" outlineLevel="2" x14ac:dyDescent="0.2">
      <c r="A51" s="62">
        <v>47</v>
      </c>
      <c r="B51" s="76" t="s">
        <v>840</v>
      </c>
      <c r="C51" s="64" t="s">
        <v>841</v>
      </c>
      <c r="D51" s="220">
        <v>11381142</v>
      </c>
      <c r="E51" s="220">
        <v>11381142</v>
      </c>
      <c r="F51" s="220"/>
      <c r="G51" s="220"/>
      <c r="H51" s="220"/>
      <c r="I51" s="220"/>
      <c r="J51" s="220">
        <v>551181</v>
      </c>
      <c r="K51" s="220">
        <v>551181</v>
      </c>
      <c r="L51" s="220"/>
      <c r="M51" s="220">
        <f t="shared" si="1"/>
        <v>11932323</v>
      </c>
    </row>
    <row r="52" spans="1:13" s="71" customFormat="1" ht="25.5" outlineLevel="1" x14ac:dyDescent="0.2">
      <c r="A52" s="70">
        <v>48</v>
      </c>
      <c r="B52" s="77" t="s">
        <v>842</v>
      </c>
      <c r="C52" s="35" t="s">
        <v>843</v>
      </c>
      <c r="D52" s="225">
        <f>SUM(D50:D51)</f>
        <v>12281142</v>
      </c>
      <c r="E52" s="225">
        <f>SUM(E50:E51)</f>
        <v>12281142</v>
      </c>
      <c r="F52" s="225">
        <f>SUM(F50:F51)</f>
        <v>1700000</v>
      </c>
      <c r="G52" s="225">
        <f>SUM(G50:G51)</f>
        <v>1700000</v>
      </c>
      <c r="H52" s="225">
        <f t="shared" ref="H52:J52" si="29">SUM(H50:H51)</f>
        <v>20000</v>
      </c>
      <c r="I52" s="225">
        <f t="shared" ref="I52" si="30">SUM(I50:I51)</f>
        <v>20000</v>
      </c>
      <c r="J52" s="225">
        <f t="shared" si="29"/>
        <v>671181</v>
      </c>
      <c r="K52" s="225">
        <f t="shared" ref="K52" si="31">SUM(K50:K51)</f>
        <v>671181</v>
      </c>
      <c r="L52" s="220">
        <f t="shared" ref="L52:L64" si="32">SUM(D52,F52,H52,J52)</f>
        <v>14672323</v>
      </c>
      <c r="M52" s="220">
        <f t="shared" si="1"/>
        <v>14672323</v>
      </c>
    </row>
    <row r="53" spans="1:13" ht="25.5" outlineLevel="2" x14ac:dyDescent="0.2">
      <c r="A53" s="62">
        <v>49</v>
      </c>
      <c r="B53" s="81" t="s">
        <v>844</v>
      </c>
      <c r="C53" s="64" t="s">
        <v>845</v>
      </c>
      <c r="D53" s="220">
        <v>51175592</v>
      </c>
      <c r="E53" s="220">
        <v>55546845</v>
      </c>
      <c r="F53" s="220">
        <v>8394300</v>
      </c>
      <c r="G53" s="220">
        <v>8548012</v>
      </c>
      <c r="H53" s="220">
        <v>10755713</v>
      </c>
      <c r="I53" s="220">
        <v>10755713</v>
      </c>
      <c r="J53" s="220">
        <v>12239164</v>
      </c>
      <c r="K53" s="220">
        <v>12239164</v>
      </c>
      <c r="L53" s="220">
        <f t="shared" si="32"/>
        <v>82564769</v>
      </c>
      <c r="M53" s="220">
        <f t="shared" si="1"/>
        <v>87089734</v>
      </c>
    </row>
    <row r="54" spans="1:13" outlineLevel="2" x14ac:dyDescent="0.2">
      <c r="A54" s="62">
        <v>50</v>
      </c>
      <c r="B54" s="81" t="s">
        <v>846</v>
      </c>
      <c r="C54" s="64" t="s">
        <v>847</v>
      </c>
      <c r="D54" s="220">
        <v>5270924</v>
      </c>
      <c r="E54" s="220">
        <v>19790569</v>
      </c>
      <c r="F54" s="220"/>
      <c r="G54" s="220">
        <v>190000</v>
      </c>
      <c r="H54" s="220"/>
      <c r="I54" s="220"/>
      <c r="J54" s="220"/>
      <c r="K54" s="220"/>
      <c r="L54" s="220">
        <f t="shared" si="32"/>
        <v>5270924</v>
      </c>
      <c r="M54" s="220">
        <f t="shared" si="1"/>
        <v>19980569</v>
      </c>
    </row>
    <row r="55" spans="1:13" s="73" customFormat="1" outlineLevel="2" x14ac:dyDescent="0.2">
      <c r="A55" s="70">
        <v>51</v>
      </c>
      <c r="B55" s="82" t="s">
        <v>848</v>
      </c>
      <c r="C55" s="72" t="s">
        <v>849</v>
      </c>
      <c r="D55" s="220">
        <f>SUM(D56:D57)</f>
        <v>100000</v>
      </c>
      <c r="E55" s="220">
        <f>SUM(E56:E57)</f>
        <v>100000</v>
      </c>
      <c r="F55" s="220"/>
      <c r="G55" s="220"/>
      <c r="H55" s="220"/>
      <c r="I55" s="220"/>
      <c r="J55" s="220"/>
      <c r="K55" s="220"/>
      <c r="L55" s="220">
        <f t="shared" si="32"/>
        <v>100000</v>
      </c>
      <c r="M55" s="220">
        <f t="shared" si="1"/>
        <v>100000</v>
      </c>
    </row>
    <row r="56" spans="1:13" s="69" customFormat="1" outlineLevel="2" x14ac:dyDescent="0.2">
      <c r="A56" s="66">
        <v>52</v>
      </c>
      <c r="B56" s="83" t="s">
        <v>829</v>
      </c>
      <c r="C56" s="68" t="s">
        <v>850</v>
      </c>
      <c r="D56" s="222">
        <v>100000</v>
      </c>
      <c r="E56" s="222">
        <v>100000</v>
      </c>
      <c r="F56" s="222"/>
      <c r="G56" s="222"/>
      <c r="H56" s="222"/>
      <c r="I56" s="222"/>
      <c r="J56" s="222"/>
      <c r="K56" s="222"/>
      <c r="L56" s="223">
        <f t="shared" si="32"/>
        <v>100000</v>
      </c>
      <c r="M56" s="220">
        <f t="shared" si="1"/>
        <v>100000</v>
      </c>
    </row>
    <row r="57" spans="1:13" s="69" customFormat="1" outlineLevel="2" x14ac:dyDescent="0.2">
      <c r="A57" s="66">
        <v>53</v>
      </c>
      <c r="B57" s="83" t="s">
        <v>851</v>
      </c>
      <c r="C57" s="68" t="s">
        <v>850</v>
      </c>
      <c r="D57" s="222"/>
      <c r="E57" s="222"/>
      <c r="F57" s="222"/>
      <c r="G57" s="222"/>
      <c r="H57" s="222"/>
      <c r="I57" s="222"/>
      <c r="J57" s="222"/>
      <c r="K57" s="222"/>
      <c r="L57" s="223">
        <f t="shared" si="32"/>
        <v>0</v>
      </c>
      <c r="M57" s="220">
        <f t="shared" si="1"/>
        <v>0</v>
      </c>
    </row>
    <row r="58" spans="1:13" s="73" customFormat="1" ht="25.5" outlineLevel="2" x14ac:dyDescent="0.2">
      <c r="A58" s="70">
        <v>54</v>
      </c>
      <c r="B58" s="82" t="s">
        <v>852</v>
      </c>
      <c r="C58" s="72" t="s">
        <v>853</v>
      </c>
      <c r="D58" s="220">
        <v>0</v>
      </c>
      <c r="E58" s="220">
        <v>0</v>
      </c>
      <c r="F58" s="220"/>
      <c r="G58" s="220"/>
      <c r="H58" s="220"/>
      <c r="I58" s="220"/>
      <c r="J58" s="220"/>
      <c r="K58" s="220"/>
      <c r="L58" s="220">
        <f t="shared" si="32"/>
        <v>0</v>
      </c>
      <c r="M58" s="220">
        <f t="shared" si="1"/>
        <v>0</v>
      </c>
    </row>
    <row r="59" spans="1:13" s="69" customFormat="1" ht="25.5" outlineLevel="2" x14ac:dyDescent="0.2">
      <c r="A59" s="66">
        <v>55</v>
      </c>
      <c r="B59" s="83" t="s">
        <v>854</v>
      </c>
      <c r="C59" s="68" t="s">
        <v>855</v>
      </c>
      <c r="D59" s="222"/>
      <c r="E59" s="222"/>
      <c r="F59" s="222"/>
      <c r="G59" s="222"/>
      <c r="H59" s="222"/>
      <c r="I59" s="222"/>
      <c r="J59" s="222"/>
      <c r="K59" s="222"/>
      <c r="L59" s="223">
        <f t="shared" si="32"/>
        <v>0</v>
      </c>
      <c r="M59" s="220">
        <f t="shared" si="1"/>
        <v>0</v>
      </c>
    </row>
    <row r="60" spans="1:13" s="69" customFormat="1" ht="25.5" outlineLevel="2" x14ac:dyDescent="0.2">
      <c r="A60" s="66">
        <v>56</v>
      </c>
      <c r="B60" s="83" t="s">
        <v>856</v>
      </c>
      <c r="C60" s="68" t="s">
        <v>857</v>
      </c>
      <c r="D60" s="222"/>
      <c r="E60" s="222"/>
      <c r="F60" s="222"/>
      <c r="G60" s="222"/>
      <c r="H60" s="222"/>
      <c r="I60" s="222"/>
      <c r="J60" s="222"/>
      <c r="K60" s="222"/>
      <c r="L60" s="223">
        <f t="shared" si="32"/>
        <v>0</v>
      </c>
      <c r="M60" s="220">
        <f t="shared" si="1"/>
        <v>0</v>
      </c>
    </row>
    <row r="61" spans="1:13" s="69" customFormat="1" ht="25.5" outlineLevel="2" x14ac:dyDescent="0.2">
      <c r="A61" s="66">
        <v>57</v>
      </c>
      <c r="B61" s="83" t="s">
        <v>858</v>
      </c>
      <c r="C61" s="68" t="s">
        <v>859</v>
      </c>
      <c r="D61" s="222"/>
      <c r="E61" s="222"/>
      <c r="F61" s="222"/>
      <c r="G61" s="222"/>
      <c r="H61" s="222"/>
      <c r="I61" s="222"/>
      <c r="J61" s="222"/>
      <c r="K61" s="222"/>
      <c r="L61" s="223">
        <f t="shared" si="32"/>
        <v>0</v>
      </c>
      <c r="M61" s="220">
        <f t="shared" si="1"/>
        <v>0</v>
      </c>
    </row>
    <row r="62" spans="1:13" outlineLevel="2" x14ac:dyDescent="0.2">
      <c r="A62" s="62">
        <v>58</v>
      </c>
      <c r="B62" s="76" t="s">
        <v>860</v>
      </c>
      <c r="C62" s="64" t="s">
        <v>861</v>
      </c>
      <c r="D62" s="220">
        <v>8900000</v>
      </c>
      <c r="E62" s="220">
        <v>7900000</v>
      </c>
      <c r="F62" s="220">
        <v>1000000</v>
      </c>
      <c r="G62" s="220">
        <v>1000000</v>
      </c>
      <c r="H62" s="220">
        <v>5048964</v>
      </c>
      <c r="I62" s="220">
        <v>4558964</v>
      </c>
      <c r="J62" s="220">
        <v>0</v>
      </c>
      <c r="K62" s="220">
        <v>0</v>
      </c>
      <c r="L62" s="220">
        <f t="shared" si="32"/>
        <v>14948964</v>
      </c>
      <c r="M62" s="220">
        <f t="shared" si="1"/>
        <v>13458964</v>
      </c>
    </row>
    <row r="63" spans="1:13" s="71" customFormat="1" ht="25.5" outlineLevel="1" x14ac:dyDescent="0.2">
      <c r="A63" s="70">
        <v>59</v>
      </c>
      <c r="B63" s="77" t="s">
        <v>862</v>
      </c>
      <c r="C63" s="35" t="s">
        <v>863</v>
      </c>
      <c r="D63" s="225">
        <f>SUM(D53+D54+D55+D58+D62)</f>
        <v>65446516</v>
      </c>
      <c r="E63" s="225">
        <f>SUM(E53+E54+E55+E58+E62)</f>
        <v>83337414</v>
      </c>
      <c r="F63" s="225">
        <f>SUM(F53:F62)</f>
        <v>9394300</v>
      </c>
      <c r="G63" s="225">
        <f>SUM(G53:G62)</f>
        <v>9738012</v>
      </c>
      <c r="H63" s="225">
        <f>SUM(H53+H54+H55+H58+H62)</f>
        <v>15804677</v>
      </c>
      <c r="I63" s="225">
        <f>SUM(I53+I54+I55+I58+I62)</f>
        <v>15314677</v>
      </c>
      <c r="J63" s="225">
        <f>SUM(J53+J54+J55+J58+J62)</f>
        <v>12239164</v>
      </c>
      <c r="K63" s="225">
        <f>SUM(K53+K54+K55+K58+K62)</f>
        <v>12239164</v>
      </c>
      <c r="L63" s="220">
        <f t="shared" si="32"/>
        <v>102884657</v>
      </c>
      <c r="M63" s="220">
        <f t="shared" si="1"/>
        <v>120629267</v>
      </c>
    </row>
    <row r="64" spans="1:13" s="267" customFormat="1" x14ac:dyDescent="0.2">
      <c r="A64" s="263">
        <v>60</v>
      </c>
      <c r="B64" s="264" t="s">
        <v>864</v>
      </c>
      <c r="C64" s="264" t="s">
        <v>865</v>
      </c>
      <c r="D64" s="265">
        <f>SUM(D36+D39+D49+D52+D63)</f>
        <v>243485747</v>
      </c>
      <c r="E64" s="265">
        <f>SUM(E36+E39+E49+E52+E63)</f>
        <v>276566469</v>
      </c>
      <c r="F64" s="265">
        <f t="shared" ref="F64:J64" si="33">SUM(F36+F39+F49+F52+F63)</f>
        <v>39484300</v>
      </c>
      <c r="G64" s="265">
        <f t="shared" ref="G64" si="34">SUM(G36+G39+G49+G52+G63)</f>
        <v>41146378</v>
      </c>
      <c r="H64" s="265">
        <f t="shared" si="33"/>
        <v>50591686</v>
      </c>
      <c r="I64" s="265">
        <f t="shared" ref="I64" si="35">SUM(I36+I39+I49+I52+I63)</f>
        <v>50591686</v>
      </c>
      <c r="J64" s="265">
        <f t="shared" si="33"/>
        <v>57569400</v>
      </c>
      <c r="K64" s="265">
        <f t="shared" ref="K64" si="36">SUM(K36+K39+K49+K52+K63)</f>
        <v>57569400</v>
      </c>
      <c r="L64" s="265">
        <f t="shared" si="32"/>
        <v>391131133</v>
      </c>
      <c r="M64" s="266">
        <f t="shared" si="1"/>
        <v>425873933</v>
      </c>
    </row>
    <row r="65" spans="1:13" s="73" customFormat="1" x14ac:dyDescent="0.2">
      <c r="A65" s="70"/>
      <c r="B65" s="35"/>
      <c r="C65" s="72"/>
      <c r="D65" s="225"/>
      <c r="E65" s="225"/>
      <c r="F65" s="225"/>
      <c r="G65" s="225"/>
      <c r="H65" s="227"/>
      <c r="I65" s="227"/>
      <c r="J65" s="227"/>
      <c r="K65" s="227"/>
      <c r="L65" s="227"/>
      <c r="M65" s="220">
        <f t="shared" si="1"/>
        <v>0</v>
      </c>
    </row>
    <row r="66" spans="1:13" s="73" customFormat="1" outlineLevel="1" x14ac:dyDescent="0.2">
      <c r="A66" s="70">
        <v>61</v>
      </c>
      <c r="B66" s="84" t="s">
        <v>866</v>
      </c>
      <c r="C66" s="72" t="s">
        <v>867</v>
      </c>
      <c r="D66" s="231">
        <v>0</v>
      </c>
      <c r="E66" s="231">
        <v>0</v>
      </c>
      <c r="F66" s="231"/>
      <c r="G66" s="231"/>
      <c r="H66" s="231"/>
      <c r="I66" s="231"/>
      <c r="J66" s="231"/>
      <c r="K66" s="231"/>
      <c r="L66" s="220">
        <f t="shared" ref="L66:L79" si="37">SUM(D66,F66,H66,J66)</f>
        <v>0</v>
      </c>
      <c r="M66" s="220">
        <f t="shared" si="1"/>
        <v>0</v>
      </c>
    </row>
    <row r="67" spans="1:13" s="73" customFormat="1" outlineLevel="1" x14ac:dyDescent="0.2">
      <c r="A67" s="70">
        <v>62</v>
      </c>
      <c r="B67" s="84" t="s">
        <v>868</v>
      </c>
      <c r="C67" s="85" t="s">
        <v>869</v>
      </c>
      <c r="D67" s="220">
        <f>SUM(D68:D78)</f>
        <v>0</v>
      </c>
      <c r="E67" s="220">
        <f>SUM(E68:E78)</f>
        <v>0</v>
      </c>
      <c r="F67" s="220"/>
      <c r="G67" s="220"/>
      <c r="H67" s="220"/>
      <c r="I67" s="220"/>
      <c r="J67" s="220"/>
      <c r="K67" s="220"/>
      <c r="L67" s="220">
        <f t="shared" si="37"/>
        <v>0</v>
      </c>
      <c r="M67" s="220">
        <f t="shared" si="1"/>
        <v>0</v>
      </c>
    </row>
    <row r="68" spans="1:13" s="80" customFormat="1" outlineLevel="1" x14ac:dyDescent="0.2">
      <c r="A68" s="66">
        <v>63</v>
      </c>
      <c r="B68" s="86" t="s">
        <v>870</v>
      </c>
      <c r="C68" s="68" t="s">
        <v>871</v>
      </c>
      <c r="D68" s="232"/>
      <c r="E68" s="232"/>
      <c r="F68" s="232"/>
      <c r="G68" s="232"/>
      <c r="H68" s="232"/>
      <c r="I68" s="232"/>
      <c r="J68" s="232"/>
      <c r="K68" s="232"/>
      <c r="L68" s="223">
        <f t="shared" si="37"/>
        <v>0</v>
      </c>
      <c r="M68" s="220">
        <f t="shared" ref="M68:M131" si="38">SUM(E68,G68,I68,K68)</f>
        <v>0</v>
      </c>
    </row>
    <row r="69" spans="1:13" s="80" customFormat="1" outlineLevel="1" x14ac:dyDescent="0.2">
      <c r="A69" s="66">
        <v>64</v>
      </c>
      <c r="B69" s="86" t="s">
        <v>872</v>
      </c>
      <c r="C69" s="68" t="s">
        <v>873</v>
      </c>
      <c r="D69" s="232"/>
      <c r="E69" s="232"/>
      <c r="F69" s="232"/>
      <c r="G69" s="232"/>
      <c r="H69" s="232"/>
      <c r="I69" s="232"/>
      <c r="J69" s="232"/>
      <c r="K69" s="232"/>
      <c r="L69" s="223">
        <f t="shared" si="37"/>
        <v>0</v>
      </c>
      <c r="M69" s="220">
        <f t="shared" si="38"/>
        <v>0</v>
      </c>
    </row>
    <row r="70" spans="1:13" s="80" customFormat="1" outlineLevel="1" x14ac:dyDescent="0.2">
      <c r="A70" s="66">
        <v>65</v>
      </c>
      <c r="B70" s="86" t="s">
        <v>874</v>
      </c>
      <c r="C70" s="68" t="s">
        <v>875</v>
      </c>
      <c r="D70" s="232"/>
      <c r="E70" s="232"/>
      <c r="F70" s="232"/>
      <c r="G70" s="232"/>
      <c r="H70" s="232"/>
      <c r="I70" s="232"/>
      <c r="J70" s="232"/>
      <c r="K70" s="232"/>
      <c r="L70" s="223">
        <f t="shared" si="37"/>
        <v>0</v>
      </c>
      <c r="M70" s="220">
        <f t="shared" si="38"/>
        <v>0</v>
      </c>
    </row>
    <row r="71" spans="1:13" s="80" customFormat="1" outlineLevel="1" x14ac:dyDescent="0.2">
      <c r="A71" s="66">
        <v>66</v>
      </c>
      <c r="B71" s="86" t="s">
        <v>876</v>
      </c>
      <c r="C71" s="68" t="s">
        <v>877</v>
      </c>
      <c r="D71" s="232"/>
      <c r="E71" s="232"/>
      <c r="F71" s="232"/>
      <c r="G71" s="232"/>
      <c r="H71" s="232"/>
      <c r="I71" s="232"/>
      <c r="J71" s="232"/>
      <c r="K71" s="232"/>
      <c r="L71" s="223">
        <f t="shared" si="37"/>
        <v>0</v>
      </c>
      <c r="M71" s="220">
        <f t="shared" si="38"/>
        <v>0</v>
      </c>
    </row>
    <row r="72" spans="1:13" s="80" customFormat="1" ht="25.5" outlineLevel="1" x14ac:dyDescent="0.2">
      <c r="A72" s="66">
        <v>67</v>
      </c>
      <c r="B72" s="86" t="s">
        <v>878</v>
      </c>
      <c r="C72" s="68" t="s">
        <v>879</v>
      </c>
      <c r="D72" s="232"/>
      <c r="E72" s="232"/>
      <c r="F72" s="232"/>
      <c r="G72" s="232"/>
      <c r="H72" s="232"/>
      <c r="I72" s="232"/>
      <c r="J72" s="232"/>
      <c r="K72" s="232"/>
      <c r="L72" s="223">
        <f t="shared" si="37"/>
        <v>0</v>
      </c>
      <c r="M72" s="220">
        <f t="shared" si="38"/>
        <v>0</v>
      </c>
    </row>
    <row r="73" spans="1:13" s="80" customFormat="1" outlineLevel="1" x14ac:dyDescent="0.2">
      <c r="A73" s="66">
        <v>68</v>
      </c>
      <c r="B73" s="86" t="s">
        <v>880</v>
      </c>
      <c r="C73" s="68" t="s">
        <v>881</v>
      </c>
      <c r="D73" s="232"/>
      <c r="E73" s="232"/>
      <c r="F73" s="232"/>
      <c r="G73" s="232"/>
      <c r="H73" s="232"/>
      <c r="I73" s="232"/>
      <c r="J73" s="232"/>
      <c r="K73" s="232"/>
      <c r="L73" s="223">
        <f t="shared" si="37"/>
        <v>0</v>
      </c>
      <c r="M73" s="220">
        <f t="shared" si="38"/>
        <v>0</v>
      </c>
    </row>
    <row r="74" spans="1:13" s="80" customFormat="1" outlineLevel="1" x14ac:dyDescent="0.2">
      <c r="A74" s="66">
        <v>69</v>
      </c>
      <c r="B74" s="86" t="s">
        <v>882</v>
      </c>
      <c r="C74" s="68" t="s">
        <v>883</v>
      </c>
      <c r="D74" s="232"/>
      <c r="E74" s="232"/>
      <c r="F74" s="232"/>
      <c r="G74" s="232"/>
      <c r="H74" s="232"/>
      <c r="I74" s="232"/>
      <c r="J74" s="232"/>
      <c r="K74" s="232"/>
      <c r="L74" s="223">
        <f t="shared" si="37"/>
        <v>0</v>
      </c>
      <c r="M74" s="220">
        <f t="shared" si="38"/>
        <v>0</v>
      </c>
    </row>
    <row r="75" spans="1:13" s="80" customFormat="1" outlineLevel="1" x14ac:dyDescent="0.2">
      <c r="A75" s="66">
        <v>70</v>
      </c>
      <c r="B75" s="86" t="s">
        <v>884</v>
      </c>
      <c r="C75" s="68" t="s">
        <v>885</v>
      </c>
      <c r="D75" s="232"/>
      <c r="E75" s="232"/>
      <c r="F75" s="232"/>
      <c r="G75" s="232"/>
      <c r="H75" s="232"/>
      <c r="I75" s="232"/>
      <c r="J75" s="232"/>
      <c r="K75" s="232"/>
      <c r="L75" s="223">
        <f t="shared" si="37"/>
        <v>0</v>
      </c>
      <c r="M75" s="220">
        <f t="shared" si="38"/>
        <v>0</v>
      </c>
    </row>
    <row r="76" spans="1:13" s="80" customFormat="1" ht="38.25" outlineLevel="1" x14ac:dyDescent="0.2">
      <c r="A76" s="66">
        <v>71</v>
      </c>
      <c r="B76" s="86" t="s">
        <v>886</v>
      </c>
      <c r="C76" s="68" t="s">
        <v>887</v>
      </c>
      <c r="D76" s="232"/>
      <c r="E76" s="232"/>
      <c r="F76" s="232"/>
      <c r="G76" s="232"/>
      <c r="H76" s="232"/>
      <c r="I76" s="232"/>
      <c r="J76" s="232"/>
      <c r="K76" s="232"/>
      <c r="L76" s="223">
        <f t="shared" si="37"/>
        <v>0</v>
      </c>
      <c r="M76" s="220">
        <f t="shared" si="38"/>
        <v>0</v>
      </c>
    </row>
    <row r="77" spans="1:13" s="80" customFormat="1" outlineLevel="1" x14ac:dyDescent="0.2">
      <c r="A77" s="66">
        <v>72</v>
      </c>
      <c r="B77" s="86" t="s">
        <v>888</v>
      </c>
      <c r="C77" s="68" t="s">
        <v>889</v>
      </c>
      <c r="D77" s="232"/>
      <c r="E77" s="232"/>
      <c r="F77" s="232"/>
      <c r="G77" s="232"/>
      <c r="H77" s="232"/>
      <c r="I77" s="232"/>
      <c r="J77" s="232"/>
      <c r="K77" s="232"/>
      <c r="L77" s="223">
        <f t="shared" si="37"/>
        <v>0</v>
      </c>
      <c r="M77" s="220">
        <f t="shared" si="38"/>
        <v>0</v>
      </c>
    </row>
    <row r="78" spans="1:13" s="80" customFormat="1" ht="25.5" outlineLevel="1" x14ac:dyDescent="0.2">
      <c r="A78" s="66">
        <v>73</v>
      </c>
      <c r="B78" s="86" t="s">
        <v>890</v>
      </c>
      <c r="C78" s="68" t="s">
        <v>891</v>
      </c>
      <c r="D78" s="232"/>
      <c r="E78" s="232"/>
      <c r="F78" s="232"/>
      <c r="G78" s="232"/>
      <c r="H78" s="232"/>
      <c r="I78" s="232"/>
      <c r="J78" s="232"/>
      <c r="K78" s="232"/>
      <c r="L78" s="223">
        <f t="shared" si="37"/>
        <v>0</v>
      </c>
      <c r="M78" s="220">
        <f t="shared" si="38"/>
        <v>0</v>
      </c>
    </row>
    <row r="79" spans="1:13" s="73" customFormat="1" outlineLevel="1" x14ac:dyDescent="0.2">
      <c r="A79" s="70">
        <v>74</v>
      </c>
      <c r="B79" s="84" t="s">
        <v>892</v>
      </c>
      <c r="C79" s="72" t="s">
        <v>893</v>
      </c>
      <c r="D79" s="231">
        <f>SUM(D80:D80)</f>
        <v>0</v>
      </c>
      <c r="E79" s="231">
        <f>SUM(E80:E80)</f>
        <v>0</v>
      </c>
      <c r="F79" s="231"/>
      <c r="G79" s="231"/>
      <c r="H79" s="231"/>
      <c r="I79" s="231"/>
      <c r="J79" s="231"/>
      <c r="K79" s="231"/>
      <c r="L79" s="220">
        <f t="shared" si="37"/>
        <v>0</v>
      </c>
      <c r="M79" s="220">
        <f t="shared" si="38"/>
        <v>0</v>
      </c>
    </row>
    <row r="80" spans="1:13" s="69" customFormat="1" outlineLevel="1" x14ac:dyDescent="0.2">
      <c r="A80" s="66"/>
      <c r="B80" s="87" t="s">
        <v>1230</v>
      </c>
      <c r="C80" s="68"/>
      <c r="D80" s="233">
        <v>0</v>
      </c>
      <c r="E80" s="233">
        <v>0</v>
      </c>
      <c r="F80" s="234"/>
      <c r="G80" s="234"/>
      <c r="H80" s="234"/>
      <c r="I80" s="234"/>
      <c r="J80" s="234"/>
      <c r="K80" s="234"/>
      <c r="L80" s="223"/>
      <c r="M80" s="220">
        <f t="shared" si="38"/>
        <v>0</v>
      </c>
    </row>
    <row r="81" spans="1:13" s="73" customFormat="1" ht="25.5" outlineLevel="1" x14ac:dyDescent="0.2">
      <c r="A81" s="70">
        <v>75</v>
      </c>
      <c r="B81" s="84" t="s">
        <v>894</v>
      </c>
      <c r="C81" s="85" t="s">
        <v>895</v>
      </c>
      <c r="D81" s="220">
        <f>SUM(D82:D90)</f>
        <v>7584000</v>
      </c>
      <c r="E81" s="220">
        <f>SUM(E82:E90)</f>
        <v>0</v>
      </c>
      <c r="F81" s="220"/>
      <c r="G81" s="220"/>
      <c r="H81" s="220"/>
      <c r="I81" s="220"/>
      <c r="J81" s="220"/>
      <c r="K81" s="220"/>
      <c r="L81" s="220">
        <f t="shared" ref="L81:L112" si="39">SUM(D81,F81,H81,J81)</f>
        <v>7584000</v>
      </c>
      <c r="M81" s="220">
        <f t="shared" si="38"/>
        <v>0</v>
      </c>
    </row>
    <row r="82" spans="1:13" s="69" customFormat="1" ht="25.5" outlineLevel="1" x14ac:dyDescent="0.2">
      <c r="A82" s="66">
        <v>76</v>
      </c>
      <c r="B82" s="67" t="s">
        <v>896</v>
      </c>
      <c r="C82" s="68" t="s">
        <v>897</v>
      </c>
      <c r="D82" s="232"/>
      <c r="E82" s="232"/>
      <c r="F82" s="232"/>
      <c r="G82" s="232"/>
      <c r="H82" s="232"/>
      <c r="I82" s="232"/>
      <c r="J82" s="232"/>
      <c r="K82" s="232"/>
      <c r="L82" s="223">
        <f t="shared" si="39"/>
        <v>0</v>
      </c>
      <c r="M82" s="220">
        <f t="shared" si="38"/>
        <v>0</v>
      </c>
    </row>
    <row r="83" spans="1:13" s="69" customFormat="1" ht="25.5" outlineLevel="1" x14ac:dyDescent="0.2">
      <c r="A83" s="66">
        <v>77</v>
      </c>
      <c r="B83" s="86" t="s">
        <v>898</v>
      </c>
      <c r="C83" s="68" t="s">
        <v>899</v>
      </c>
      <c r="D83" s="232"/>
      <c r="E83" s="232"/>
      <c r="F83" s="232"/>
      <c r="G83" s="232"/>
      <c r="H83" s="232"/>
      <c r="I83" s="232"/>
      <c r="J83" s="232"/>
      <c r="K83" s="232"/>
      <c r="L83" s="223">
        <f t="shared" si="39"/>
        <v>0</v>
      </c>
      <c r="M83" s="220">
        <f t="shared" si="38"/>
        <v>0</v>
      </c>
    </row>
    <row r="84" spans="1:13" s="69" customFormat="1" outlineLevel="1" x14ac:dyDescent="0.2">
      <c r="A84" s="66">
        <v>78</v>
      </c>
      <c r="B84" s="86" t="s">
        <v>900</v>
      </c>
      <c r="C84" s="68" t="s">
        <v>901</v>
      </c>
      <c r="D84" s="232">
        <v>7584000</v>
      </c>
      <c r="E84" s="232">
        <v>0</v>
      </c>
      <c r="F84" s="232"/>
      <c r="G84" s="232"/>
      <c r="H84" s="232"/>
      <c r="I84" s="232"/>
      <c r="J84" s="232"/>
      <c r="K84" s="232"/>
      <c r="L84" s="223">
        <f t="shared" si="39"/>
        <v>7584000</v>
      </c>
      <c r="M84" s="220">
        <f t="shared" si="38"/>
        <v>0</v>
      </c>
    </row>
    <row r="85" spans="1:13" s="69" customFormat="1" ht="25.5" outlineLevel="1" x14ac:dyDescent="0.2">
      <c r="A85" s="66">
        <v>79</v>
      </c>
      <c r="B85" s="86" t="s">
        <v>902</v>
      </c>
      <c r="C85" s="68" t="s">
        <v>903</v>
      </c>
      <c r="D85" s="232"/>
      <c r="E85" s="232"/>
      <c r="F85" s="232"/>
      <c r="G85" s="232"/>
      <c r="H85" s="232"/>
      <c r="I85" s="232"/>
      <c r="J85" s="232"/>
      <c r="K85" s="232"/>
      <c r="L85" s="223">
        <f t="shared" si="39"/>
        <v>0</v>
      </c>
      <c r="M85" s="220">
        <f t="shared" si="38"/>
        <v>0</v>
      </c>
    </row>
    <row r="86" spans="1:13" s="69" customFormat="1" ht="25.5" outlineLevel="1" x14ac:dyDescent="0.2">
      <c r="A86" s="66">
        <v>80</v>
      </c>
      <c r="B86" s="86" t="s">
        <v>904</v>
      </c>
      <c r="C86" s="68" t="s">
        <v>905</v>
      </c>
      <c r="D86" s="232"/>
      <c r="E86" s="232"/>
      <c r="F86" s="232"/>
      <c r="G86" s="232"/>
      <c r="H86" s="232"/>
      <c r="I86" s="232"/>
      <c r="J86" s="232"/>
      <c r="K86" s="232"/>
      <c r="L86" s="223">
        <f t="shared" si="39"/>
        <v>0</v>
      </c>
      <c r="M86" s="220">
        <f t="shared" si="38"/>
        <v>0</v>
      </c>
    </row>
    <row r="87" spans="1:13" s="69" customFormat="1" ht="25.5" outlineLevel="1" x14ac:dyDescent="0.2">
      <c r="A87" s="66">
        <v>81</v>
      </c>
      <c r="B87" s="86" t="s">
        <v>906</v>
      </c>
      <c r="C87" s="68" t="s">
        <v>907</v>
      </c>
      <c r="D87" s="232"/>
      <c r="E87" s="232"/>
      <c r="F87" s="232"/>
      <c r="G87" s="232"/>
      <c r="H87" s="232"/>
      <c r="I87" s="232"/>
      <c r="J87" s="232"/>
      <c r="K87" s="232"/>
      <c r="L87" s="223">
        <f t="shared" si="39"/>
        <v>0</v>
      </c>
      <c r="M87" s="220">
        <f t="shared" si="38"/>
        <v>0</v>
      </c>
    </row>
    <row r="88" spans="1:13" s="69" customFormat="1" outlineLevel="1" x14ac:dyDescent="0.2">
      <c r="A88" s="66">
        <v>82</v>
      </c>
      <c r="B88" s="86" t="s">
        <v>908</v>
      </c>
      <c r="C88" s="68" t="s">
        <v>909</v>
      </c>
      <c r="D88" s="232"/>
      <c r="E88" s="232"/>
      <c r="F88" s="232"/>
      <c r="G88" s="232"/>
      <c r="H88" s="232"/>
      <c r="I88" s="232"/>
      <c r="J88" s="232"/>
      <c r="K88" s="232"/>
      <c r="L88" s="223">
        <f t="shared" si="39"/>
        <v>0</v>
      </c>
      <c r="M88" s="220">
        <f t="shared" si="38"/>
        <v>0</v>
      </c>
    </row>
    <row r="89" spans="1:13" s="88" customFormat="1" ht="25.5" outlineLevel="1" x14ac:dyDescent="0.2">
      <c r="A89" s="66">
        <v>83</v>
      </c>
      <c r="B89" s="86" t="s">
        <v>910</v>
      </c>
      <c r="C89" s="68" t="s">
        <v>911</v>
      </c>
      <c r="D89" s="232"/>
      <c r="E89" s="232"/>
      <c r="F89" s="232"/>
      <c r="G89" s="232"/>
      <c r="H89" s="232"/>
      <c r="I89" s="232"/>
      <c r="J89" s="232"/>
      <c r="K89" s="232"/>
      <c r="L89" s="223">
        <f t="shared" si="39"/>
        <v>0</v>
      </c>
      <c r="M89" s="220">
        <f t="shared" si="38"/>
        <v>0</v>
      </c>
    </row>
    <row r="90" spans="1:13" s="69" customFormat="1" ht="38.25" outlineLevel="1" x14ac:dyDescent="0.2">
      <c r="A90" s="66">
        <v>84</v>
      </c>
      <c r="B90" s="86" t="s">
        <v>912</v>
      </c>
      <c r="C90" s="68" t="s">
        <v>913</v>
      </c>
      <c r="D90" s="232"/>
      <c r="E90" s="232"/>
      <c r="F90" s="232"/>
      <c r="G90" s="232"/>
      <c r="H90" s="232"/>
      <c r="I90" s="232"/>
      <c r="J90" s="232"/>
      <c r="K90" s="232"/>
      <c r="L90" s="223">
        <f t="shared" si="39"/>
        <v>0</v>
      </c>
      <c r="M90" s="220">
        <f t="shared" si="38"/>
        <v>0</v>
      </c>
    </row>
    <row r="91" spans="1:13" s="89" customFormat="1" ht="25.5" outlineLevel="1" x14ac:dyDescent="0.2">
      <c r="A91" s="70">
        <v>85</v>
      </c>
      <c r="B91" s="84" t="s">
        <v>914</v>
      </c>
      <c r="C91" s="85" t="s">
        <v>915</v>
      </c>
      <c r="D91" s="220">
        <f>SUM(D92:D100)</f>
        <v>0</v>
      </c>
      <c r="E91" s="220">
        <f>SUM(E92:E100)</f>
        <v>0</v>
      </c>
      <c r="F91" s="220"/>
      <c r="G91" s="220"/>
      <c r="H91" s="220"/>
      <c r="I91" s="220"/>
      <c r="J91" s="220"/>
      <c r="K91" s="220"/>
      <c r="L91" s="220">
        <f t="shared" si="39"/>
        <v>0</v>
      </c>
      <c r="M91" s="220">
        <f t="shared" si="38"/>
        <v>0</v>
      </c>
    </row>
    <row r="92" spans="1:13" s="40" customFormat="1" ht="63.75" outlineLevel="1" x14ac:dyDescent="0.2">
      <c r="A92" s="66">
        <v>86</v>
      </c>
      <c r="B92" s="86" t="s">
        <v>916</v>
      </c>
      <c r="C92" s="68" t="s">
        <v>917</v>
      </c>
      <c r="D92" s="232"/>
      <c r="E92" s="232"/>
      <c r="F92" s="232"/>
      <c r="G92" s="232"/>
      <c r="H92" s="232"/>
      <c r="I92" s="232"/>
      <c r="J92" s="232"/>
      <c r="K92" s="232"/>
      <c r="L92" s="223">
        <f t="shared" si="39"/>
        <v>0</v>
      </c>
      <c r="M92" s="220">
        <f t="shared" si="38"/>
        <v>0</v>
      </c>
    </row>
    <row r="93" spans="1:13" s="69" customFormat="1" ht="25.5" outlineLevel="1" x14ac:dyDescent="0.2">
      <c r="A93" s="66">
        <v>87</v>
      </c>
      <c r="B93" s="86" t="s">
        <v>918</v>
      </c>
      <c r="C93" s="68" t="s">
        <v>919</v>
      </c>
      <c r="D93" s="232"/>
      <c r="E93" s="232"/>
      <c r="F93" s="232"/>
      <c r="G93" s="232"/>
      <c r="H93" s="232"/>
      <c r="I93" s="232"/>
      <c r="J93" s="232"/>
      <c r="K93" s="232"/>
      <c r="L93" s="223">
        <f t="shared" si="39"/>
        <v>0</v>
      </c>
      <c r="M93" s="220">
        <f t="shared" si="38"/>
        <v>0</v>
      </c>
    </row>
    <row r="94" spans="1:13" s="69" customFormat="1" ht="25.5" outlineLevel="1" x14ac:dyDescent="0.2">
      <c r="A94" s="66">
        <v>88</v>
      </c>
      <c r="B94" s="86" t="s">
        <v>920</v>
      </c>
      <c r="C94" s="68" t="s">
        <v>921</v>
      </c>
      <c r="D94" s="232"/>
      <c r="E94" s="232"/>
      <c r="F94" s="232"/>
      <c r="G94" s="232"/>
      <c r="H94" s="232"/>
      <c r="I94" s="232"/>
      <c r="J94" s="232"/>
      <c r="K94" s="232"/>
      <c r="L94" s="223">
        <f t="shared" si="39"/>
        <v>0</v>
      </c>
      <c r="M94" s="220">
        <f t="shared" si="38"/>
        <v>0</v>
      </c>
    </row>
    <row r="95" spans="1:13" s="69" customFormat="1" outlineLevel="1" x14ac:dyDescent="0.2">
      <c r="A95" s="66">
        <v>89</v>
      </c>
      <c r="B95" s="86" t="s">
        <v>922</v>
      </c>
      <c r="C95" s="68" t="s">
        <v>923</v>
      </c>
      <c r="D95" s="232"/>
      <c r="E95" s="232"/>
      <c r="F95" s="232"/>
      <c r="G95" s="232"/>
      <c r="H95" s="232"/>
      <c r="I95" s="232"/>
      <c r="J95" s="232"/>
      <c r="K95" s="232"/>
      <c r="L95" s="223">
        <f t="shared" si="39"/>
        <v>0</v>
      </c>
      <c r="M95" s="220">
        <f t="shared" si="38"/>
        <v>0</v>
      </c>
    </row>
    <row r="96" spans="1:13" s="69" customFormat="1" outlineLevel="1" x14ac:dyDescent="0.2">
      <c r="A96" s="66">
        <v>90</v>
      </c>
      <c r="B96" s="86" t="s">
        <v>924</v>
      </c>
      <c r="C96" s="68" t="s">
        <v>925</v>
      </c>
      <c r="D96" s="232"/>
      <c r="E96" s="232"/>
      <c r="F96" s="232"/>
      <c r="G96" s="232"/>
      <c r="H96" s="232"/>
      <c r="I96" s="232"/>
      <c r="J96" s="232"/>
      <c r="K96" s="232"/>
      <c r="L96" s="223">
        <f t="shared" si="39"/>
        <v>0</v>
      </c>
      <c r="M96" s="220">
        <f t="shared" si="38"/>
        <v>0</v>
      </c>
    </row>
    <row r="97" spans="1:13" s="69" customFormat="1" ht="25.5" outlineLevel="1" x14ac:dyDescent="0.2">
      <c r="A97" s="66">
        <v>91</v>
      </c>
      <c r="B97" s="86" t="s">
        <v>926</v>
      </c>
      <c r="C97" s="68" t="s">
        <v>927</v>
      </c>
      <c r="D97" s="232"/>
      <c r="E97" s="232"/>
      <c r="F97" s="232"/>
      <c r="G97" s="232"/>
      <c r="H97" s="232"/>
      <c r="I97" s="232"/>
      <c r="J97" s="232"/>
      <c r="K97" s="232"/>
      <c r="L97" s="223">
        <f t="shared" si="39"/>
        <v>0</v>
      </c>
      <c r="M97" s="220">
        <f t="shared" si="38"/>
        <v>0</v>
      </c>
    </row>
    <row r="98" spans="1:13" s="69" customFormat="1" outlineLevel="1" x14ac:dyDescent="0.2">
      <c r="A98" s="66">
        <v>92</v>
      </c>
      <c r="B98" s="86" t="s">
        <v>928</v>
      </c>
      <c r="C98" s="68" t="s">
        <v>929</v>
      </c>
      <c r="D98" s="232"/>
      <c r="E98" s="232"/>
      <c r="F98" s="232"/>
      <c r="G98" s="232"/>
      <c r="H98" s="232"/>
      <c r="I98" s="232"/>
      <c r="J98" s="232"/>
      <c r="K98" s="232"/>
      <c r="L98" s="223">
        <f t="shared" si="39"/>
        <v>0</v>
      </c>
      <c r="M98" s="220">
        <f t="shared" si="38"/>
        <v>0</v>
      </c>
    </row>
    <row r="99" spans="1:13" s="88" customFormat="1" ht="25.5" outlineLevel="1" x14ac:dyDescent="0.2">
      <c r="A99" s="66">
        <v>93</v>
      </c>
      <c r="B99" s="86" t="s">
        <v>930</v>
      </c>
      <c r="C99" s="68" t="s">
        <v>931</v>
      </c>
      <c r="D99" s="232"/>
      <c r="E99" s="232"/>
      <c r="F99" s="232"/>
      <c r="G99" s="232"/>
      <c r="H99" s="232"/>
      <c r="I99" s="232"/>
      <c r="J99" s="232"/>
      <c r="K99" s="232"/>
      <c r="L99" s="223">
        <f t="shared" si="39"/>
        <v>0</v>
      </c>
      <c r="M99" s="220">
        <f t="shared" si="38"/>
        <v>0</v>
      </c>
    </row>
    <row r="100" spans="1:13" s="69" customFormat="1" outlineLevel="1" x14ac:dyDescent="0.2">
      <c r="A100" s="66">
        <v>94</v>
      </c>
      <c r="B100" s="86" t="s">
        <v>932</v>
      </c>
      <c r="C100" s="68" t="s">
        <v>933</v>
      </c>
      <c r="D100" s="232"/>
      <c r="E100" s="232"/>
      <c r="F100" s="232"/>
      <c r="G100" s="232"/>
      <c r="H100" s="232"/>
      <c r="I100" s="232"/>
      <c r="J100" s="232"/>
      <c r="K100" s="232"/>
      <c r="L100" s="223">
        <f t="shared" si="39"/>
        <v>0</v>
      </c>
      <c r="M100" s="220">
        <f t="shared" si="38"/>
        <v>0</v>
      </c>
    </row>
    <row r="101" spans="1:13" s="73" customFormat="1" ht="25.5" outlineLevel="1" x14ac:dyDescent="0.2">
      <c r="A101" s="70">
        <v>95</v>
      </c>
      <c r="B101" s="90" t="s">
        <v>934</v>
      </c>
      <c r="C101" s="85" t="s">
        <v>935</v>
      </c>
      <c r="D101" s="220">
        <f>SUM(D102:D107)</f>
        <v>1440000</v>
      </c>
      <c r="E101" s="220">
        <f>SUM(E102:E107)</f>
        <v>0</v>
      </c>
      <c r="F101" s="220"/>
      <c r="G101" s="220"/>
      <c r="H101" s="220"/>
      <c r="I101" s="220"/>
      <c r="J101" s="220"/>
      <c r="K101" s="220"/>
      <c r="L101" s="220">
        <f t="shared" si="39"/>
        <v>1440000</v>
      </c>
      <c r="M101" s="220">
        <f t="shared" si="38"/>
        <v>0</v>
      </c>
    </row>
    <row r="102" spans="1:13" s="69" customFormat="1" ht="25.5" outlineLevel="1" x14ac:dyDescent="0.2">
      <c r="A102" s="66">
        <v>96</v>
      </c>
      <c r="B102" s="86" t="s">
        <v>936</v>
      </c>
      <c r="C102" s="68" t="s">
        <v>937</v>
      </c>
      <c r="D102" s="232">
        <v>1440000</v>
      </c>
      <c r="E102" s="232">
        <v>0</v>
      </c>
      <c r="F102" s="232"/>
      <c r="G102" s="232"/>
      <c r="H102" s="232"/>
      <c r="I102" s="232"/>
      <c r="J102" s="232"/>
      <c r="K102" s="232"/>
      <c r="L102" s="223">
        <f t="shared" si="39"/>
        <v>1440000</v>
      </c>
      <c r="M102" s="220">
        <f t="shared" si="38"/>
        <v>0</v>
      </c>
    </row>
    <row r="103" spans="1:13" s="69" customFormat="1" outlineLevel="1" x14ac:dyDescent="0.2">
      <c r="A103" s="66">
        <v>97</v>
      </c>
      <c r="B103" s="86" t="s">
        <v>938</v>
      </c>
      <c r="C103" s="68" t="s">
        <v>939</v>
      </c>
      <c r="D103" s="232"/>
      <c r="E103" s="232"/>
      <c r="F103" s="232"/>
      <c r="G103" s="232"/>
      <c r="H103" s="232"/>
      <c r="I103" s="232"/>
      <c r="J103" s="232"/>
      <c r="K103" s="232"/>
      <c r="L103" s="223">
        <f t="shared" si="39"/>
        <v>0</v>
      </c>
      <c r="M103" s="220">
        <f t="shared" si="38"/>
        <v>0</v>
      </c>
    </row>
    <row r="104" spans="1:13" s="69" customFormat="1" ht="25.5" outlineLevel="1" x14ac:dyDescent="0.2">
      <c r="A104" s="66">
        <v>98</v>
      </c>
      <c r="B104" s="86" t="s">
        <v>940</v>
      </c>
      <c r="C104" s="68" t="s">
        <v>941</v>
      </c>
      <c r="D104" s="232"/>
      <c r="E104" s="232"/>
      <c r="F104" s="232"/>
      <c r="G104" s="232"/>
      <c r="H104" s="232"/>
      <c r="I104" s="232"/>
      <c r="J104" s="232"/>
      <c r="K104" s="232"/>
      <c r="L104" s="223">
        <f t="shared" si="39"/>
        <v>0</v>
      </c>
      <c r="M104" s="220">
        <f t="shared" si="38"/>
        <v>0</v>
      </c>
    </row>
    <row r="105" spans="1:13" s="69" customFormat="1" ht="25.5" outlineLevel="1" x14ac:dyDescent="0.2">
      <c r="A105" s="66">
        <v>99</v>
      </c>
      <c r="B105" s="86" t="s">
        <v>942</v>
      </c>
      <c r="C105" s="68" t="s">
        <v>943</v>
      </c>
      <c r="D105" s="232"/>
      <c r="E105" s="232"/>
      <c r="F105" s="232"/>
      <c r="G105" s="232"/>
      <c r="H105" s="232"/>
      <c r="I105" s="232"/>
      <c r="J105" s="232"/>
      <c r="K105" s="232"/>
      <c r="L105" s="223">
        <f t="shared" si="39"/>
        <v>0</v>
      </c>
      <c r="M105" s="220">
        <f t="shared" si="38"/>
        <v>0</v>
      </c>
    </row>
    <row r="106" spans="1:13" s="69" customFormat="1" ht="25.5" outlineLevel="1" x14ac:dyDescent="0.2">
      <c r="A106" s="66">
        <v>100</v>
      </c>
      <c r="B106" s="86" t="s">
        <v>944</v>
      </c>
      <c r="C106" s="68" t="s">
        <v>945</v>
      </c>
      <c r="D106" s="232"/>
      <c r="E106" s="232"/>
      <c r="F106" s="232"/>
      <c r="G106" s="232"/>
      <c r="H106" s="232"/>
      <c r="I106" s="232"/>
      <c r="J106" s="232"/>
      <c r="K106" s="232"/>
      <c r="L106" s="223">
        <f t="shared" si="39"/>
        <v>0</v>
      </c>
      <c r="M106" s="220">
        <f t="shared" si="38"/>
        <v>0</v>
      </c>
    </row>
    <row r="107" spans="1:13" s="69" customFormat="1" ht="38.25" outlineLevel="1" x14ac:dyDescent="0.2">
      <c r="A107" s="66">
        <v>101</v>
      </c>
      <c r="B107" s="86" t="s">
        <v>946</v>
      </c>
      <c r="C107" s="68" t="s">
        <v>947</v>
      </c>
      <c r="D107" s="232"/>
      <c r="E107" s="232"/>
      <c r="F107" s="232"/>
      <c r="G107" s="232"/>
      <c r="H107" s="232"/>
      <c r="I107" s="232"/>
      <c r="J107" s="232"/>
      <c r="K107" s="232"/>
      <c r="L107" s="223">
        <f t="shared" si="39"/>
        <v>0</v>
      </c>
      <c r="M107" s="220">
        <f t="shared" si="38"/>
        <v>0</v>
      </c>
    </row>
    <row r="108" spans="1:13" s="73" customFormat="1" ht="25.5" outlineLevel="1" x14ac:dyDescent="0.2">
      <c r="A108" s="70">
        <v>102</v>
      </c>
      <c r="B108" s="90" t="s">
        <v>948</v>
      </c>
      <c r="C108" s="72" t="s">
        <v>949</v>
      </c>
      <c r="D108" s="228">
        <v>0</v>
      </c>
      <c r="E108" s="228">
        <v>0</v>
      </c>
      <c r="F108" s="228"/>
      <c r="G108" s="228"/>
      <c r="H108" s="228"/>
      <c r="I108" s="228"/>
      <c r="J108" s="228"/>
      <c r="K108" s="228"/>
      <c r="L108" s="220">
        <f t="shared" si="39"/>
        <v>0</v>
      </c>
      <c r="M108" s="220">
        <f t="shared" si="38"/>
        <v>0</v>
      </c>
    </row>
    <row r="109" spans="1:13" s="88" customFormat="1" outlineLevel="1" x14ac:dyDescent="0.2">
      <c r="A109" s="66">
        <v>103</v>
      </c>
      <c r="B109" s="86" t="s">
        <v>950</v>
      </c>
      <c r="C109" s="68" t="s">
        <v>951</v>
      </c>
      <c r="D109" s="232"/>
      <c r="E109" s="232"/>
      <c r="F109" s="232"/>
      <c r="G109" s="232"/>
      <c r="H109" s="232"/>
      <c r="I109" s="232"/>
      <c r="J109" s="232"/>
      <c r="K109" s="232"/>
      <c r="L109" s="223">
        <f t="shared" si="39"/>
        <v>0</v>
      </c>
      <c r="M109" s="220">
        <f t="shared" si="38"/>
        <v>0</v>
      </c>
    </row>
    <row r="110" spans="1:13" s="69" customFormat="1" outlineLevel="1" x14ac:dyDescent="0.2">
      <c r="A110" s="66">
        <v>104</v>
      </c>
      <c r="B110" s="86" t="s">
        <v>952</v>
      </c>
      <c r="C110" s="68" t="s">
        <v>953</v>
      </c>
      <c r="D110" s="232"/>
      <c r="E110" s="232"/>
      <c r="F110" s="232"/>
      <c r="G110" s="232"/>
      <c r="H110" s="232"/>
      <c r="I110" s="232"/>
      <c r="J110" s="232"/>
      <c r="K110" s="232"/>
      <c r="L110" s="223">
        <f t="shared" si="39"/>
        <v>0</v>
      </c>
      <c r="M110" s="220">
        <f t="shared" si="38"/>
        <v>0</v>
      </c>
    </row>
    <row r="111" spans="1:13" s="73" customFormat="1" ht="25.5" outlineLevel="1" x14ac:dyDescent="0.2">
      <c r="A111" s="70">
        <v>105</v>
      </c>
      <c r="B111" s="84" t="s">
        <v>954</v>
      </c>
      <c r="C111" s="85" t="s">
        <v>955</v>
      </c>
      <c r="D111" s="220">
        <f>SUM(D112:D136)</f>
        <v>3110000</v>
      </c>
      <c r="E111" s="220">
        <f>SUM(E112:E136)</f>
        <v>12134000</v>
      </c>
      <c r="F111" s="220"/>
      <c r="G111" s="220"/>
      <c r="H111" s="220"/>
      <c r="I111" s="220"/>
      <c r="J111" s="220"/>
      <c r="K111" s="220"/>
      <c r="L111" s="220">
        <f t="shared" si="39"/>
        <v>3110000</v>
      </c>
      <c r="M111" s="220">
        <f t="shared" si="38"/>
        <v>12134000</v>
      </c>
    </row>
    <row r="112" spans="1:13" s="69" customFormat="1" outlineLevel="1" x14ac:dyDescent="0.2">
      <c r="A112" s="66">
        <v>106</v>
      </c>
      <c r="B112" s="86" t="s">
        <v>956</v>
      </c>
      <c r="C112" s="68" t="s">
        <v>957</v>
      </c>
      <c r="D112" s="232"/>
      <c r="E112" s="232"/>
      <c r="F112" s="232"/>
      <c r="G112" s="232"/>
      <c r="H112" s="232"/>
      <c r="I112" s="232"/>
      <c r="J112" s="232"/>
      <c r="K112" s="232"/>
      <c r="L112" s="223">
        <f t="shared" si="39"/>
        <v>0</v>
      </c>
      <c r="M112" s="220">
        <f t="shared" si="38"/>
        <v>0</v>
      </c>
    </row>
    <row r="113" spans="1:13" s="69" customFormat="1" ht="25.5" outlineLevel="1" x14ac:dyDescent="0.2">
      <c r="A113" s="66">
        <v>107</v>
      </c>
      <c r="B113" s="86" t="s">
        <v>958</v>
      </c>
      <c r="C113" s="68" t="s">
        <v>959</v>
      </c>
      <c r="D113" s="232"/>
      <c r="E113" s="232"/>
      <c r="F113" s="232"/>
      <c r="G113" s="232"/>
      <c r="H113" s="232"/>
      <c r="I113" s="232"/>
      <c r="J113" s="232"/>
      <c r="K113" s="232"/>
      <c r="L113" s="223">
        <f t="shared" ref="L113:L137" si="40">SUM(D113,F113,H113,J113)</f>
        <v>0</v>
      </c>
      <c r="M113" s="220">
        <f t="shared" si="38"/>
        <v>0</v>
      </c>
    </row>
    <row r="114" spans="1:13" s="69" customFormat="1" ht="25.5" outlineLevel="1" x14ac:dyDescent="0.2">
      <c r="A114" s="66">
        <v>108</v>
      </c>
      <c r="B114" s="86" t="s">
        <v>960</v>
      </c>
      <c r="C114" s="68" t="s">
        <v>961</v>
      </c>
      <c r="D114" s="232"/>
      <c r="E114" s="232"/>
      <c r="F114" s="232"/>
      <c r="G114" s="232"/>
      <c r="H114" s="232"/>
      <c r="I114" s="232"/>
      <c r="J114" s="232"/>
      <c r="K114" s="232"/>
      <c r="L114" s="223">
        <f t="shared" si="40"/>
        <v>0</v>
      </c>
      <c r="M114" s="220">
        <f t="shared" si="38"/>
        <v>0</v>
      </c>
    </row>
    <row r="115" spans="1:13" s="69" customFormat="1" outlineLevel="1" x14ac:dyDescent="0.2">
      <c r="A115" s="66">
        <v>109</v>
      </c>
      <c r="B115" s="86" t="s">
        <v>962</v>
      </c>
      <c r="C115" s="68" t="s">
        <v>963</v>
      </c>
      <c r="D115" s="232"/>
      <c r="E115" s="232"/>
      <c r="F115" s="232"/>
      <c r="G115" s="232"/>
      <c r="H115" s="232"/>
      <c r="I115" s="232"/>
      <c r="J115" s="232"/>
      <c r="K115" s="232"/>
      <c r="L115" s="223">
        <f t="shared" si="40"/>
        <v>0</v>
      </c>
      <c r="M115" s="220">
        <f t="shared" si="38"/>
        <v>0</v>
      </c>
    </row>
    <row r="116" spans="1:13" s="69" customFormat="1" outlineLevel="1" x14ac:dyDescent="0.2">
      <c r="A116" s="66">
        <v>110</v>
      </c>
      <c r="B116" s="86" t="s">
        <v>964</v>
      </c>
      <c r="C116" s="68" t="s">
        <v>965</v>
      </c>
      <c r="D116" s="232"/>
      <c r="E116" s="232"/>
      <c r="F116" s="232"/>
      <c r="G116" s="232"/>
      <c r="H116" s="232"/>
      <c r="I116" s="232"/>
      <c r="J116" s="232"/>
      <c r="K116" s="232"/>
      <c r="L116" s="223">
        <f t="shared" si="40"/>
        <v>0</v>
      </c>
      <c r="M116" s="220">
        <f t="shared" si="38"/>
        <v>0</v>
      </c>
    </row>
    <row r="117" spans="1:13" s="69" customFormat="1" ht="38.25" outlineLevel="1" x14ac:dyDescent="0.2">
      <c r="A117" s="66">
        <v>111</v>
      </c>
      <c r="B117" s="86" t="s">
        <v>966</v>
      </c>
      <c r="C117" s="68" t="s">
        <v>967</v>
      </c>
      <c r="D117" s="232"/>
      <c r="E117" s="232"/>
      <c r="F117" s="232"/>
      <c r="G117" s="232"/>
      <c r="H117" s="232"/>
      <c r="I117" s="232"/>
      <c r="J117" s="232"/>
      <c r="K117" s="232"/>
      <c r="L117" s="223">
        <f t="shared" si="40"/>
        <v>0</v>
      </c>
      <c r="M117" s="220">
        <f t="shared" si="38"/>
        <v>0</v>
      </c>
    </row>
    <row r="118" spans="1:13" s="69" customFormat="1" ht="38.25" outlineLevel="1" x14ac:dyDescent="0.2">
      <c r="A118" s="66">
        <v>112</v>
      </c>
      <c r="B118" s="86" t="s">
        <v>968</v>
      </c>
      <c r="C118" s="68" t="s">
        <v>969</v>
      </c>
      <c r="D118" s="232"/>
      <c r="E118" s="232"/>
      <c r="F118" s="232"/>
      <c r="G118" s="232"/>
      <c r="H118" s="232"/>
      <c r="I118" s="232"/>
      <c r="J118" s="232"/>
      <c r="K118" s="232"/>
      <c r="L118" s="223">
        <f t="shared" si="40"/>
        <v>0</v>
      </c>
      <c r="M118" s="220">
        <f t="shared" si="38"/>
        <v>0</v>
      </c>
    </row>
    <row r="119" spans="1:13" s="69" customFormat="1" ht="38.25" outlineLevel="1" x14ac:dyDescent="0.2">
      <c r="A119" s="66">
        <v>113</v>
      </c>
      <c r="B119" s="86" t="s">
        <v>970</v>
      </c>
      <c r="C119" s="68" t="s">
        <v>971</v>
      </c>
      <c r="D119" s="232"/>
      <c r="E119" s="232"/>
      <c r="F119" s="232"/>
      <c r="G119" s="232"/>
      <c r="H119" s="232"/>
      <c r="I119" s="232"/>
      <c r="J119" s="232"/>
      <c r="K119" s="232"/>
      <c r="L119" s="223">
        <f t="shared" si="40"/>
        <v>0</v>
      </c>
      <c r="M119" s="220">
        <f t="shared" si="38"/>
        <v>0</v>
      </c>
    </row>
    <row r="120" spans="1:13" s="69" customFormat="1" ht="38.25" outlineLevel="1" x14ac:dyDescent="0.2">
      <c r="A120" s="66">
        <v>114</v>
      </c>
      <c r="B120" s="86" t="s">
        <v>972</v>
      </c>
      <c r="C120" s="68" t="s">
        <v>973</v>
      </c>
      <c r="D120" s="232"/>
      <c r="E120" s="232"/>
      <c r="F120" s="232"/>
      <c r="G120" s="232"/>
      <c r="H120" s="232"/>
      <c r="I120" s="232"/>
      <c r="J120" s="232"/>
      <c r="K120" s="232"/>
      <c r="L120" s="223">
        <f t="shared" si="40"/>
        <v>0</v>
      </c>
      <c r="M120" s="220">
        <f t="shared" si="38"/>
        <v>0</v>
      </c>
    </row>
    <row r="121" spans="1:13" s="69" customFormat="1" ht="38.25" outlineLevel="1" x14ac:dyDescent="0.2">
      <c r="A121" s="66">
        <v>115</v>
      </c>
      <c r="B121" s="86" t="s">
        <v>974</v>
      </c>
      <c r="C121" s="68" t="s">
        <v>975</v>
      </c>
      <c r="D121" s="232"/>
      <c r="E121" s="232"/>
      <c r="F121" s="232"/>
      <c r="G121" s="232"/>
      <c r="H121" s="232"/>
      <c r="I121" s="232"/>
      <c r="J121" s="232"/>
      <c r="K121" s="232"/>
      <c r="L121" s="223">
        <f t="shared" si="40"/>
        <v>0</v>
      </c>
      <c r="M121" s="220">
        <f t="shared" si="38"/>
        <v>0</v>
      </c>
    </row>
    <row r="122" spans="1:13" s="69" customFormat="1" outlineLevel="1" x14ac:dyDescent="0.2">
      <c r="A122" s="66">
        <v>116</v>
      </c>
      <c r="B122" s="86" t="s">
        <v>976</v>
      </c>
      <c r="C122" s="68" t="s">
        <v>977</v>
      </c>
      <c r="D122" s="232"/>
      <c r="E122" s="232"/>
      <c r="F122" s="232"/>
      <c r="G122" s="232"/>
      <c r="H122" s="232"/>
      <c r="I122" s="232"/>
      <c r="J122" s="232"/>
      <c r="K122" s="232"/>
      <c r="L122" s="223">
        <f t="shared" si="40"/>
        <v>0</v>
      </c>
      <c r="M122" s="220">
        <f t="shared" si="38"/>
        <v>0</v>
      </c>
    </row>
    <row r="123" spans="1:13" s="69" customFormat="1" ht="25.5" outlineLevel="1" x14ac:dyDescent="0.2">
      <c r="A123" s="66">
        <v>117</v>
      </c>
      <c r="B123" s="86" t="s">
        <v>978</v>
      </c>
      <c r="C123" s="68" t="s">
        <v>979</v>
      </c>
      <c r="D123" s="232"/>
      <c r="E123" s="232"/>
      <c r="F123" s="232"/>
      <c r="G123" s="232"/>
      <c r="H123" s="232"/>
      <c r="I123" s="232"/>
      <c r="J123" s="232"/>
      <c r="K123" s="232"/>
      <c r="L123" s="223">
        <f t="shared" si="40"/>
        <v>0</v>
      </c>
      <c r="M123" s="220">
        <f t="shared" si="38"/>
        <v>0</v>
      </c>
    </row>
    <row r="124" spans="1:13" s="69" customFormat="1" outlineLevel="1" x14ac:dyDescent="0.2">
      <c r="A124" s="66">
        <v>118</v>
      </c>
      <c r="B124" s="86" t="s">
        <v>980</v>
      </c>
      <c r="C124" s="68" t="s">
        <v>981</v>
      </c>
      <c r="D124" s="232"/>
      <c r="E124" s="232"/>
      <c r="F124" s="232"/>
      <c r="G124" s="232"/>
      <c r="H124" s="232"/>
      <c r="I124" s="232"/>
      <c r="J124" s="232"/>
      <c r="K124" s="232"/>
      <c r="L124" s="223">
        <f t="shared" si="40"/>
        <v>0</v>
      </c>
      <c r="M124" s="220">
        <f t="shared" si="38"/>
        <v>0</v>
      </c>
    </row>
    <row r="125" spans="1:13" s="69" customFormat="1" ht="25.5" outlineLevel="1" x14ac:dyDescent="0.2">
      <c r="A125" s="66">
        <v>119</v>
      </c>
      <c r="B125" s="86" t="s">
        <v>982</v>
      </c>
      <c r="C125" s="68" t="s">
        <v>983</v>
      </c>
      <c r="D125" s="232"/>
      <c r="E125" s="232"/>
      <c r="F125" s="232"/>
      <c r="G125" s="232"/>
      <c r="H125" s="232"/>
      <c r="I125" s="232"/>
      <c r="J125" s="232"/>
      <c r="K125" s="232"/>
      <c r="L125" s="223">
        <f t="shared" si="40"/>
        <v>0</v>
      </c>
      <c r="M125" s="220">
        <f t="shared" si="38"/>
        <v>0</v>
      </c>
    </row>
    <row r="126" spans="1:13" s="69" customFormat="1" ht="25.5" outlineLevel="1" x14ac:dyDescent="0.2">
      <c r="A126" s="66">
        <v>120</v>
      </c>
      <c r="B126" s="86" t="s">
        <v>984</v>
      </c>
      <c r="C126" s="68" t="s">
        <v>985</v>
      </c>
      <c r="D126" s="232"/>
      <c r="E126" s="232"/>
      <c r="F126" s="232"/>
      <c r="G126" s="232"/>
      <c r="H126" s="232"/>
      <c r="I126" s="232"/>
      <c r="J126" s="232"/>
      <c r="K126" s="232"/>
      <c r="L126" s="223">
        <f t="shared" si="40"/>
        <v>0</v>
      </c>
      <c r="M126" s="220">
        <f t="shared" si="38"/>
        <v>0</v>
      </c>
    </row>
    <row r="127" spans="1:13" s="69" customFormat="1" outlineLevel="1" x14ac:dyDescent="0.2">
      <c r="A127" s="66">
        <v>121</v>
      </c>
      <c r="B127" s="86" t="s">
        <v>986</v>
      </c>
      <c r="C127" s="68" t="s">
        <v>987</v>
      </c>
      <c r="D127" s="232">
        <v>510000</v>
      </c>
      <c r="E127" s="232">
        <v>0</v>
      </c>
      <c r="F127" s="232"/>
      <c r="G127" s="232"/>
      <c r="H127" s="232"/>
      <c r="I127" s="232"/>
      <c r="J127" s="232"/>
      <c r="K127" s="232"/>
      <c r="L127" s="223">
        <f t="shared" si="40"/>
        <v>510000</v>
      </c>
      <c r="M127" s="220">
        <f t="shared" si="38"/>
        <v>0</v>
      </c>
    </row>
    <row r="128" spans="1:13" s="69" customFormat="1" ht="25.5" outlineLevel="1" x14ac:dyDescent="0.2">
      <c r="A128" s="66">
        <v>122</v>
      </c>
      <c r="B128" s="86" t="s">
        <v>988</v>
      </c>
      <c r="C128" s="68" t="s">
        <v>989</v>
      </c>
      <c r="D128" s="232">
        <v>2000000</v>
      </c>
      <c r="E128" s="232">
        <v>12134000</v>
      </c>
      <c r="F128" s="232"/>
      <c r="G128" s="232"/>
      <c r="H128" s="232"/>
      <c r="I128" s="232"/>
      <c r="J128" s="232"/>
      <c r="K128" s="232"/>
      <c r="L128" s="223">
        <f t="shared" si="40"/>
        <v>2000000</v>
      </c>
      <c r="M128" s="220">
        <f t="shared" si="38"/>
        <v>12134000</v>
      </c>
    </row>
    <row r="129" spans="1:13" s="69" customFormat="1" ht="25.5" outlineLevel="1" x14ac:dyDescent="0.2">
      <c r="A129" s="66">
        <v>123</v>
      </c>
      <c r="B129" s="86" t="s">
        <v>990</v>
      </c>
      <c r="C129" s="68" t="s">
        <v>991</v>
      </c>
      <c r="D129" s="232"/>
      <c r="E129" s="232"/>
      <c r="F129" s="232"/>
      <c r="G129" s="232"/>
      <c r="H129" s="232"/>
      <c r="I129" s="232"/>
      <c r="J129" s="232"/>
      <c r="K129" s="232"/>
      <c r="L129" s="223">
        <f t="shared" si="40"/>
        <v>0</v>
      </c>
      <c r="M129" s="220">
        <f t="shared" si="38"/>
        <v>0</v>
      </c>
    </row>
    <row r="130" spans="1:13" s="69" customFormat="1" ht="25.5" outlineLevel="1" x14ac:dyDescent="0.2">
      <c r="A130" s="66">
        <v>124</v>
      </c>
      <c r="B130" s="86" t="s">
        <v>992</v>
      </c>
      <c r="C130" s="68" t="s">
        <v>993</v>
      </c>
      <c r="D130" s="232">
        <v>600000</v>
      </c>
      <c r="E130" s="232">
        <v>0</v>
      </c>
      <c r="F130" s="232"/>
      <c r="G130" s="232"/>
      <c r="H130" s="232"/>
      <c r="I130" s="232"/>
      <c r="J130" s="232"/>
      <c r="K130" s="232"/>
      <c r="L130" s="223">
        <f t="shared" si="40"/>
        <v>600000</v>
      </c>
      <c r="M130" s="220">
        <f t="shared" si="38"/>
        <v>0</v>
      </c>
    </row>
    <row r="131" spans="1:13" s="69" customFormat="1" outlineLevel="1" x14ac:dyDescent="0.2">
      <c r="A131" s="66">
        <v>125</v>
      </c>
      <c r="B131" s="86" t="s">
        <v>994</v>
      </c>
      <c r="C131" s="68" t="s">
        <v>995</v>
      </c>
      <c r="D131" s="232">
        <v>0</v>
      </c>
      <c r="E131" s="232">
        <v>0</v>
      </c>
      <c r="F131" s="232"/>
      <c r="G131" s="232"/>
      <c r="H131" s="232"/>
      <c r="I131" s="232"/>
      <c r="J131" s="232"/>
      <c r="K131" s="232"/>
      <c r="L131" s="223">
        <f t="shared" si="40"/>
        <v>0</v>
      </c>
      <c r="M131" s="220">
        <f t="shared" si="38"/>
        <v>0</v>
      </c>
    </row>
    <row r="132" spans="1:13" s="69" customFormat="1" ht="25.5" outlineLevel="1" x14ac:dyDescent="0.2">
      <c r="A132" s="66">
        <v>126</v>
      </c>
      <c r="B132" s="86" t="s">
        <v>996</v>
      </c>
      <c r="C132" s="68" t="s">
        <v>997</v>
      </c>
      <c r="D132" s="232"/>
      <c r="E132" s="232"/>
      <c r="F132" s="232"/>
      <c r="G132" s="232"/>
      <c r="H132" s="232"/>
      <c r="I132" s="232"/>
      <c r="J132" s="232"/>
      <c r="K132" s="232"/>
      <c r="L132" s="223">
        <f t="shared" si="40"/>
        <v>0</v>
      </c>
      <c r="M132" s="220">
        <f t="shared" ref="M132:M195" si="41">SUM(E132,G132,I132,K132)</f>
        <v>0</v>
      </c>
    </row>
    <row r="133" spans="1:13" s="69" customFormat="1" ht="38.25" outlineLevel="1" x14ac:dyDescent="0.2">
      <c r="A133" s="66">
        <v>127</v>
      </c>
      <c r="B133" s="86" t="s">
        <v>998</v>
      </c>
      <c r="C133" s="68" t="s">
        <v>999</v>
      </c>
      <c r="D133" s="232"/>
      <c r="E133" s="232"/>
      <c r="F133" s="232"/>
      <c r="G133" s="232"/>
      <c r="H133" s="232"/>
      <c r="I133" s="232"/>
      <c r="J133" s="232"/>
      <c r="K133" s="232"/>
      <c r="L133" s="223">
        <f t="shared" si="40"/>
        <v>0</v>
      </c>
      <c r="M133" s="220">
        <f t="shared" si="41"/>
        <v>0</v>
      </c>
    </row>
    <row r="134" spans="1:13" s="69" customFormat="1" ht="38.25" outlineLevel="1" x14ac:dyDescent="0.2">
      <c r="A134" s="66">
        <v>128</v>
      </c>
      <c r="B134" s="86" t="s">
        <v>1000</v>
      </c>
      <c r="C134" s="68" t="s">
        <v>1001</v>
      </c>
      <c r="D134" s="232">
        <v>0</v>
      </c>
      <c r="E134" s="232">
        <v>0</v>
      </c>
      <c r="F134" s="232"/>
      <c r="G134" s="232"/>
      <c r="H134" s="232"/>
      <c r="I134" s="232"/>
      <c r="J134" s="232"/>
      <c r="K134" s="232"/>
      <c r="L134" s="223">
        <f t="shared" si="40"/>
        <v>0</v>
      </c>
      <c r="M134" s="220">
        <f t="shared" si="41"/>
        <v>0</v>
      </c>
    </row>
    <row r="135" spans="1:13" s="69" customFormat="1" outlineLevel="1" x14ac:dyDescent="0.2">
      <c r="A135" s="66">
        <v>129</v>
      </c>
      <c r="B135" s="86" t="s">
        <v>1002</v>
      </c>
      <c r="C135" s="68" t="s">
        <v>1003</v>
      </c>
      <c r="D135" s="232">
        <v>0</v>
      </c>
      <c r="E135" s="232">
        <v>0</v>
      </c>
      <c r="F135" s="232"/>
      <c r="G135" s="232"/>
      <c r="H135" s="232"/>
      <c r="I135" s="232"/>
      <c r="J135" s="232"/>
      <c r="K135" s="232"/>
      <c r="L135" s="223">
        <f t="shared" si="40"/>
        <v>0</v>
      </c>
      <c r="M135" s="220">
        <f t="shared" si="41"/>
        <v>0</v>
      </c>
    </row>
    <row r="136" spans="1:13" s="69" customFormat="1" ht="38.25" outlineLevel="1" x14ac:dyDescent="0.2">
      <c r="A136" s="66">
        <v>130</v>
      </c>
      <c r="B136" s="86" t="s">
        <v>1004</v>
      </c>
      <c r="C136" s="68" t="s">
        <v>1005</v>
      </c>
      <c r="D136" s="232"/>
      <c r="E136" s="232"/>
      <c r="F136" s="232"/>
      <c r="G136" s="232"/>
      <c r="H136" s="232"/>
      <c r="I136" s="232"/>
      <c r="J136" s="232"/>
      <c r="K136" s="232"/>
      <c r="L136" s="223">
        <f t="shared" si="40"/>
        <v>0</v>
      </c>
      <c r="M136" s="220">
        <f t="shared" si="41"/>
        <v>0</v>
      </c>
    </row>
    <row r="137" spans="1:13" s="285" customFormat="1" ht="25.5" x14ac:dyDescent="0.2">
      <c r="A137" s="263">
        <v>131</v>
      </c>
      <c r="B137" s="283" t="s">
        <v>1006</v>
      </c>
      <c r="C137" s="284" t="s">
        <v>1007</v>
      </c>
      <c r="D137" s="265">
        <f>SUM(D66+D67+D79+D81+D91+D101+D108+D111)</f>
        <v>12134000</v>
      </c>
      <c r="E137" s="265">
        <f>SUM(E66+E67+E79+E81+E91+E101+E108+E111)</f>
        <v>12134000</v>
      </c>
      <c r="F137" s="265"/>
      <c r="G137" s="265"/>
      <c r="H137" s="265"/>
      <c r="I137" s="265"/>
      <c r="J137" s="265"/>
      <c r="K137" s="265"/>
      <c r="L137" s="265">
        <f t="shared" si="40"/>
        <v>12134000</v>
      </c>
      <c r="M137" s="266">
        <f t="shared" si="41"/>
        <v>12134000</v>
      </c>
    </row>
    <row r="138" spans="1:13" x14ac:dyDescent="0.2">
      <c r="A138" s="70"/>
      <c r="B138" s="91"/>
      <c r="C138" s="72"/>
      <c r="D138" s="225"/>
      <c r="E138" s="225"/>
      <c r="F138" s="225"/>
      <c r="G138" s="225"/>
      <c r="H138" s="227"/>
      <c r="I138" s="227"/>
      <c r="J138" s="227"/>
      <c r="K138" s="227"/>
      <c r="L138" s="227"/>
      <c r="M138" s="220">
        <f t="shared" si="41"/>
        <v>0</v>
      </c>
    </row>
    <row r="139" spans="1:13" outlineLevel="1" x14ac:dyDescent="0.2">
      <c r="A139" s="62">
        <v>132</v>
      </c>
      <c r="B139" s="92" t="s">
        <v>1008</v>
      </c>
      <c r="C139" s="64" t="s">
        <v>1009</v>
      </c>
      <c r="D139" s="231"/>
      <c r="E139" s="231"/>
      <c r="F139" s="231"/>
      <c r="G139" s="231"/>
      <c r="H139" s="227"/>
      <c r="I139" s="227"/>
      <c r="J139" s="227"/>
      <c r="K139" s="227"/>
      <c r="L139" s="220">
        <f t="shared" ref="L139:L170" si="42">SUM(D139,F139,H139,J139)</f>
        <v>0</v>
      </c>
      <c r="M139" s="220">
        <f t="shared" si="41"/>
        <v>0</v>
      </c>
    </row>
    <row r="140" spans="1:13" s="69" customFormat="1" outlineLevel="1" x14ac:dyDescent="0.2">
      <c r="A140" s="66">
        <v>133</v>
      </c>
      <c r="B140" s="93" t="s">
        <v>1010</v>
      </c>
      <c r="C140" s="68" t="s">
        <v>1009</v>
      </c>
      <c r="D140" s="232"/>
      <c r="E140" s="232"/>
      <c r="F140" s="232"/>
      <c r="G140" s="232"/>
      <c r="H140" s="235"/>
      <c r="I140" s="235"/>
      <c r="J140" s="235"/>
      <c r="K140" s="235"/>
      <c r="L140" s="223">
        <f t="shared" si="42"/>
        <v>0</v>
      </c>
      <c r="M140" s="220">
        <f t="shared" si="41"/>
        <v>0</v>
      </c>
    </row>
    <row r="141" spans="1:13" ht="25.5" hidden="1" outlineLevel="2" x14ac:dyDescent="0.2">
      <c r="A141" s="62">
        <v>134</v>
      </c>
      <c r="B141" s="95" t="s">
        <v>1011</v>
      </c>
      <c r="C141" s="64" t="s">
        <v>1012</v>
      </c>
      <c r="D141" s="231"/>
      <c r="E141" s="231"/>
      <c r="F141" s="231"/>
      <c r="G141" s="231"/>
      <c r="H141" s="227"/>
      <c r="I141" s="227"/>
      <c r="J141" s="227"/>
      <c r="K141" s="227"/>
      <c r="L141" s="220">
        <f t="shared" si="42"/>
        <v>0</v>
      </c>
      <c r="M141" s="220">
        <f t="shared" si="41"/>
        <v>0</v>
      </c>
    </row>
    <row r="142" spans="1:13" ht="25.5" hidden="1" outlineLevel="2" x14ac:dyDescent="0.2">
      <c r="A142" s="62">
        <v>135</v>
      </c>
      <c r="B142" s="95" t="s">
        <v>1013</v>
      </c>
      <c r="C142" s="64" t="s">
        <v>1014</v>
      </c>
      <c r="D142" s="231"/>
      <c r="E142" s="231"/>
      <c r="F142" s="231"/>
      <c r="G142" s="231"/>
      <c r="H142" s="227"/>
      <c r="I142" s="227"/>
      <c r="J142" s="227"/>
      <c r="K142" s="227"/>
      <c r="L142" s="220">
        <f t="shared" si="42"/>
        <v>0</v>
      </c>
      <c r="M142" s="220">
        <f t="shared" si="41"/>
        <v>0</v>
      </c>
    </row>
    <row r="143" spans="1:13" hidden="1" outlineLevel="2" x14ac:dyDescent="0.2">
      <c r="A143" s="62">
        <v>136</v>
      </c>
      <c r="B143" s="95" t="s">
        <v>1015</v>
      </c>
      <c r="C143" s="64" t="s">
        <v>1016</v>
      </c>
      <c r="D143" s="231"/>
      <c r="E143" s="231"/>
      <c r="F143" s="231"/>
      <c r="G143" s="231"/>
      <c r="H143" s="227"/>
      <c r="I143" s="227"/>
      <c r="J143" s="227"/>
      <c r="K143" s="227"/>
      <c r="L143" s="220">
        <f t="shared" si="42"/>
        <v>0</v>
      </c>
      <c r="M143" s="220">
        <f t="shared" si="41"/>
        <v>0</v>
      </c>
    </row>
    <row r="144" spans="1:13" outlineLevel="1" collapsed="1" x14ac:dyDescent="0.2">
      <c r="A144" s="70">
        <v>137</v>
      </c>
      <c r="B144" s="96" t="s">
        <v>1017</v>
      </c>
      <c r="C144" s="72" t="s">
        <v>1018</v>
      </c>
      <c r="D144" s="225"/>
      <c r="E144" s="225">
        <v>1112309</v>
      </c>
      <c r="F144" s="225"/>
      <c r="G144" s="225"/>
      <c r="H144" s="225"/>
      <c r="I144" s="225"/>
      <c r="J144" s="225"/>
      <c r="K144" s="225"/>
      <c r="L144" s="220">
        <f t="shared" si="42"/>
        <v>0</v>
      </c>
      <c r="M144" s="220">
        <f t="shared" si="41"/>
        <v>1112309</v>
      </c>
    </row>
    <row r="145" spans="1:13" ht="25.5" outlineLevel="1" x14ac:dyDescent="0.2">
      <c r="A145" s="62">
        <v>138</v>
      </c>
      <c r="B145" s="92" t="s">
        <v>1019</v>
      </c>
      <c r="C145" s="64" t="s">
        <v>1020</v>
      </c>
      <c r="D145" s="231"/>
      <c r="E145" s="231"/>
      <c r="F145" s="231"/>
      <c r="G145" s="231"/>
      <c r="H145" s="227"/>
      <c r="I145" s="227"/>
      <c r="J145" s="227"/>
      <c r="K145" s="227"/>
      <c r="L145" s="220">
        <f t="shared" si="42"/>
        <v>0</v>
      </c>
      <c r="M145" s="220">
        <f t="shared" si="41"/>
        <v>0</v>
      </c>
    </row>
    <row r="146" spans="1:13" ht="38.25" outlineLevel="1" x14ac:dyDescent="0.2">
      <c r="A146" s="62">
        <v>139</v>
      </c>
      <c r="B146" s="92" t="s">
        <v>1021</v>
      </c>
      <c r="C146" s="64" t="s">
        <v>1022</v>
      </c>
      <c r="D146" s="231"/>
      <c r="E146" s="231"/>
      <c r="F146" s="231"/>
      <c r="G146" s="231"/>
      <c r="H146" s="231"/>
      <c r="I146" s="231"/>
      <c r="J146" s="231"/>
      <c r="K146" s="231"/>
      <c r="L146" s="220">
        <f t="shared" si="42"/>
        <v>0</v>
      </c>
      <c r="M146" s="220">
        <f t="shared" si="41"/>
        <v>0</v>
      </c>
    </row>
    <row r="147" spans="1:13" s="69" customFormat="1" outlineLevel="1" x14ac:dyDescent="0.2">
      <c r="A147" s="66">
        <v>140</v>
      </c>
      <c r="B147" s="93" t="s">
        <v>91</v>
      </c>
      <c r="C147" s="68" t="s">
        <v>1022</v>
      </c>
      <c r="D147" s="232"/>
      <c r="E147" s="232"/>
      <c r="F147" s="232"/>
      <c r="G147" s="232"/>
      <c r="H147" s="235"/>
      <c r="I147" s="235"/>
      <c r="J147" s="235"/>
      <c r="K147" s="235"/>
      <c r="L147" s="223">
        <f t="shared" si="42"/>
        <v>0</v>
      </c>
      <c r="M147" s="220">
        <f t="shared" si="41"/>
        <v>0</v>
      </c>
    </row>
    <row r="148" spans="1:13" s="69" customFormat="1" outlineLevel="1" x14ac:dyDescent="0.2">
      <c r="A148" s="66">
        <v>141</v>
      </c>
      <c r="B148" s="93" t="s">
        <v>94</v>
      </c>
      <c r="C148" s="68" t="s">
        <v>1022</v>
      </c>
      <c r="D148" s="232"/>
      <c r="E148" s="232"/>
      <c r="F148" s="232"/>
      <c r="G148" s="232"/>
      <c r="H148" s="235"/>
      <c r="I148" s="235"/>
      <c r="J148" s="235"/>
      <c r="K148" s="235"/>
      <c r="L148" s="223">
        <f t="shared" si="42"/>
        <v>0</v>
      </c>
      <c r="M148" s="220">
        <f t="shared" si="41"/>
        <v>0</v>
      </c>
    </row>
    <row r="149" spans="1:13" s="69" customFormat="1" ht="25.5" outlineLevel="1" x14ac:dyDescent="0.2">
      <c r="A149" s="66">
        <v>142</v>
      </c>
      <c r="B149" s="93" t="s">
        <v>97</v>
      </c>
      <c r="C149" s="68" t="s">
        <v>1022</v>
      </c>
      <c r="D149" s="232"/>
      <c r="E149" s="232"/>
      <c r="F149" s="232"/>
      <c r="G149" s="232"/>
      <c r="H149" s="235"/>
      <c r="I149" s="235"/>
      <c r="J149" s="235"/>
      <c r="K149" s="235"/>
      <c r="L149" s="223">
        <f t="shared" si="42"/>
        <v>0</v>
      </c>
      <c r="M149" s="220">
        <f t="shared" si="41"/>
        <v>0</v>
      </c>
    </row>
    <row r="150" spans="1:13" s="69" customFormat="1" outlineLevel="1" x14ac:dyDescent="0.2">
      <c r="A150" s="66">
        <v>143</v>
      </c>
      <c r="B150" s="93" t="s">
        <v>100</v>
      </c>
      <c r="C150" s="68" t="s">
        <v>1022</v>
      </c>
      <c r="D150" s="232"/>
      <c r="E150" s="232"/>
      <c r="F150" s="232"/>
      <c r="G150" s="232"/>
      <c r="H150" s="235"/>
      <c r="I150" s="235"/>
      <c r="J150" s="235"/>
      <c r="K150" s="235"/>
      <c r="L150" s="223">
        <f t="shared" si="42"/>
        <v>0</v>
      </c>
      <c r="M150" s="220">
        <f t="shared" si="41"/>
        <v>0</v>
      </c>
    </row>
    <row r="151" spans="1:13" s="69" customFormat="1" outlineLevel="1" x14ac:dyDescent="0.2">
      <c r="A151" s="66">
        <v>144</v>
      </c>
      <c r="B151" s="93" t="s">
        <v>103</v>
      </c>
      <c r="C151" s="68" t="s">
        <v>1022</v>
      </c>
      <c r="D151" s="232"/>
      <c r="E151" s="232"/>
      <c r="F151" s="232"/>
      <c r="G151" s="232"/>
      <c r="H151" s="235"/>
      <c r="I151" s="235"/>
      <c r="J151" s="235"/>
      <c r="K151" s="235"/>
      <c r="L151" s="223">
        <f t="shared" si="42"/>
        <v>0</v>
      </c>
      <c r="M151" s="220">
        <f t="shared" si="41"/>
        <v>0</v>
      </c>
    </row>
    <row r="152" spans="1:13" s="69" customFormat="1" outlineLevel="1" x14ac:dyDescent="0.2">
      <c r="A152" s="66">
        <v>145</v>
      </c>
      <c r="B152" s="93" t="s">
        <v>106</v>
      </c>
      <c r="C152" s="68" t="s">
        <v>1022</v>
      </c>
      <c r="D152" s="232"/>
      <c r="E152" s="232"/>
      <c r="F152" s="232"/>
      <c r="G152" s="232"/>
      <c r="H152" s="235"/>
      <c r="I152" s="235"/>
      <c r="J152" s="235"/>
      <c r="K152" s="235"/>
      <c r="L152" s="223">
        <f t="shared" si="42"/>
        <v>0</v>
      </c>
      <c r="M152" s="220">
        <f t="shared" si="41"/>
        <v>0</v>
      </c>
    </row>
    <row r="153" spans="1:13" s="69" customFormat="1" ht="25.5" outlineLevel="1" x14ac:dyDescent="0.2">
      <c r="A153" s="66">
        <v>146</v>
      </c>
      <c r="B153" s="93" t="s">
        <v>109</v>
      </c>
      <c r="C153" s="68" t="s">
        <v>1022</v>
      </c>
      <c r="D153" s="232"/>
      <c r="E153" s="232"/>
      <c r="F153" s="232"/>
      <c r="G153" s="232"/>
      <c r="H153" s="235"/>
      <c r="I153" s="235"/>
      <c r="J153" s="235"/>
      <c r="K153" s="235"/>
      <c r="L153" s="223">
        <f t="shared" si="42"/>
        <v>0</v>
      </c>
      <c r="M153" s="220">
        <f t="shared" si="41"/>
        <v>0</v>
      </c>
    </row>
    <row r="154" spans="1:13" s="69" customFormat="1" outlineLevel="1" x14ac:dyDescent="0.2">
      <c r="A154" s="66">
        <v>147</v>
      </c>
      <c r="B154" s="93" t="s">
        <v>112</v>
      </c>
      <c r="C154" s="68" t="s">
        <v>1022</v>
      </c>
      <c r="D154" s="232"/>
      <c r="E154" s="232"/>
      <c r="F154" s="232"/>
      <c r="G154" s="232"/>
      <c r="H154" s="235"/>
      <c r="I154" s="235"/>
      <c r="J154" s="235"/>
      <c r="K154" s="235"/>
      <c r="L154" s="223">
        <f t="shared" si="42"/>
        <v>0</v>
      </c>
      <c r="M154" s="220">
        <f t="shared" si="41"/>
        <v>0</v>
      </c>
    </row>
    <row r="155" spans="1:13" s="69" customFormat="1" ht="25.5" outlineLevel="1" x14ac:dyDescent="0.2">
      <c r="A155" s="66">
        <v>148</v>
      </c>
      <c r="B155" s="93" t="s">
        <v>115</v>
      </c>
      <c r="C155" s="68" t="s">
        <v>1022</v>
      </c>
      <c r="D155" s="232"/>
      <c r="E155" s="232"/>
      <c r="F155" s="232"/>
      <c r="G155" s="232"/>
      <c r="H155" s="235"/>
      <c r="I155" s="235"/>
      <c r="J155" s="235"/>
      <c r="K155" s="235"/>
      <c r="L155" s="223">
        <f t="shared" si="42"/>
        <v>0</v>
      </c>
      <c r="M155" s="220">
        <f t="shared" si="41"/>
        <v>0</v>
      </c>
    </row>
    <row r="156" spans="1:13" s="69" customFormat="1" ht="25.5" outlineLevel="1" x14ac:dyDescent="0.2">
      <c r="A156" s="66">
        <v>149</v>
      </c>
      <c r="B156" s="93" t="s">
        <v>118</v>
      </c>
      <c r="C156" s="68" t="s">
        <v>1022</v>
      </c>
      <c r="D156" s="232"/>
      <c r="E156" s="232"/>
      <c r="F156" s="232"/>
      <c r="G156" s="232"/>
      <c r="H156" s="235"/>
      <c r="I156" s="235"/>
      <c r="J156" s="235"/>
      <c r="K156" s="235"/>
      <c r="L156" s="223">
        <f t="shared" si="42"/>
        <v>0</v>
      </c>
      <c r="M156" s="220">
        <f t="shared" si="41"/>
        <v>0</v>
      </c>
    </row>
    <row r="157" spans="1:13" ht="38.25" outlineLevel="1" x14ac:dyDescent="0.2">
      <c r="A157" s="62">
        <v>150</v>
      </c>
      <c r="B157" s="92" t="s">
        <v>1023</v>
      </c>
      <c r="C157" s="64" t="s">
        <v>1024</v>
      </c>
      <c r="D157" s="231"/>
      <c r="E157" s="231"/>
      <c r="F157" s="231"/>
      <c r="G157" s="231"/>
      <c r="H157" s="231"/>
      <c r="I157" s="231"/>
      <c r="J157" s="231"/>
      <c r="K157" s="231"/>
      <c r="L157" s="220">
        <f t="shared" si="42"/>
        <v>0</v>
      </c>
      <c r="M157" s="220">
        <f t="shared" si="41"/>
        <v>0</v>
      </c>
    </row>
    <row r="158" spans="1:13" s="69" customFormat="1" outlineLevel="1" x14ac:dyDescent="0.2">
      <c r="A158" s="66">
        <v>151</v>
      </c>
      <c r="B158" s="93" t="s">
        <v>91</v>
      </c>
      <c r="C158" s="68" t="s">
        <v>1024</v>
      </c>
      <c r="D158" s="232"/>
      <c r="E158" s="232"/>
      <c r="F158" s="232"/>
      <c r="G158" s="232"/>
      <c r="H158" s="235"/>
      <c r="I158" s="235"/>
      <c r="J158" s="235"/>
      <c r="K158" s="235"/>
      <c r="L158" s="223">
        <f t="shared" si="42"/>
        <v>0</v>
      </c>
      <c r="M158" s="220">
        <f t="shared" si="41"/>
        <v>0</v>
      </c>
    </row>
    <row r="159" spans="1:13" s="69" customFormat="1" outlineLevel="1" x14ac:dyDescent="0.2">
      <c r="A159" s="66">
        <v>152</v>
      </c>
      <c r="B159" s="93" t="s">
        <v>94</v>
      </c>
      <c r="C159" s="68" t="s">
        <v>1024</v>
      </c>
      <c r="D159" s="232"/>
      <c r="E159" s="232"/>
      <c r="F159" s="232"/>
      <c r="G159" s="232"/>
      <c r="H159" s="235"/>
      <c r="I159" s="235"/>
      <c r="J159" s="235"/>
      <c r="K159" s="235"/>
      <c r="L159" s="223">
        <f t="shared" si="42"/>
        <v>0</v>
      </c>
      <c r="M159" s="220">
        <f t="shared" si="41"/>
        <v>0</v>
      </c>
    </row>
    <row r="160" spans="1:13" s="69" customFormat="1" ht="25.5" outlineLevel="1" x14ac:dyDescent="0.2">
      <c r="A160" s="66">
        <v>153</v>
      </c>
      <c r="B160" s="93" t="s">
        <v>97</v>
      </c>
      <c r="C160" s="68" t="s">
        <v>1024</v>
      </c>
      <c r="D160" s="232"/>
      <c r="E160" s="232"/>
      <c r="F160" s="232"/>
      <c r="G160" s="232"/>
      <c r="H160" s="235"/>
      <c r="I160" s="235"/>
      <c r="J160" s="235"/>
      <c r="K160" s="235"/>
      <c r="L160" s="223">
        <f t="shared" si="42"/>
        <v>0</v>
      </c>
      <c r="M160" s="220">
        <f t="shared" si="41"/>
        <v>0</v>
      </c>
    </row>
    <row r="161" spans="1:13" s="69" customFormat="1" outlineLevel="1" x14ac:dyDescent="0.2">
      <c r="A161" s="66">
        <v>154</v>
      </c>
      <c r="B161" s="93" t="s">
        <v>100</v>
      </c>
      <c r="C161" s="68" t="s">
        <v>1024</v>
      </c>
      <c r="D161" s="232"/>
      <c r="E161" s="232"/>
      <c r="F161" s="232"/>
      <c r="G161" s="232"/>
      <c r="H161" s="235"/>
      <c r="I161" s="235"/>
      <c r="J161" s="235"/>
      <c r="K161" s="235"/>
      <c r="L161" s="223">
        <f t="shared" si="42"/>
        <v>0</v>
      </c>
      <c r="M161" s="220">
        <f t="shared" si="41"/>
        <v>0</v>
      </c>
    </row>
    <row r="162" spans="1:13" s="69" customFormat="1" outlineLevel="1" x14ac:dyDescent="0.2">
      <c r="A162" s="66">
        <v>155</v>
      </c>
      <c r="B162" s="93" t="s">
        <v>103</v>
      </c>
      <c r="C162" s="68" t="s">
        <v>1024</v>
      </c>
      <c r="D162" s="232"/>
      <c r="E162" s="232"/>
      <c r="F162" s="232"/>
      <c r="G162" s="232"/>
      <c r="H162" s="235"/>
      <c r="I162" s="235"/>
      <c r="J162" s="235"/>
      <c r="K162" s="235"/>
      <c r="L162" s="223">
        <f t="shared" si="42"/>
        <v>0</v>
      </c>
      <c r="M162" s="220">
        <f t="shared" si="41"/>
        <v>0</v>
      </c>
    </row>
    <row r="163" spans="1:13" s="69" customFormat="1" outlineLevel="1" x14ac:dyDescent="0.2">
      <c r="A163" s="66">
        <v>156</v>
      </c>
      <c r="B163" s="93" t="s">
        <v>106</v>
      </c>
      <c r="C163" s="68" t="s">
        <v>1024</v>
      </c>
      <c r="D163" s="232"/>
      <c r="E163" s="232"/>
      <c r="F163" s="232"/>
      <c r="G163" s="232"/>
      <c r="H163" s="235"/>
      <c r="I163" s="235"/>
      <c r="J163" s="235"/>
      <c r="K163" s="235"/>
      <c r="L163" s="223">
        <f t="shared" si="42"/>
        <v>0</v>
      </c>
      <c r="M163" s="220">
        <f t="shared" si="41"/>
        <v>0</v>
      </c>
    </row>
    <row r="164" spans="1:13" s="69" customFormat="1" ht="25.5" outlineLevel="1" x14ac:dyDescent="0.2">
      <c r="A164" s="66">
        <v>157</v>
      </c>
      <c r="B164" s="93" t="s">
        <v>109</v>
      </c>
      <c r="C164" s="68" t="s">
        <v>1024</v>
      </c>
      <c r="D164" s="232"/>
      <c r="E164" s="232"/>
      <c r="F164" s="232"/>
      <c r="G164" s="232"/>
      <c r="H164" s="235"/>
      <c r="I164" s="235"/>
      <c r="J164" s="235"/>
      <c r="K164" s="235"/>
      <c r="L164" s="223">
        <f t="shared" si="42"/>
        <v>0</v>
      </c>
      <c r="M164" s="220">
        <f t="shared" si="41"/>
        <v>0</v>
      </c>
    </row>
    <row r="165" spans="1:13" s="69" customFormat="1" outlineLevel="1" x14ac:dyDescent="0.2">
      <c r="A165" s="66">
        <v>158</v>
      </c>
      <c r="B165" s="93" t="s">
        <v>112</v>
      </c>
      <c r="C165" s="68" t="s">
        <v>1024</v>
      </c>
      <c r="D165" s="232"/>
      <c r="E165" s="232"/>
      <c r="F165" s="232"/>
      <c r="G165" s="232"/>
      <c r="H165" s="235"/>
      <c r="I165" s="235"/>
      <c r="J165" s="235"/>
      <c r="K165" s="235"/>
      <c r="L165" s="223">
        <f t="shared" si="42"/>
        <v>0</v>
      </c>
      <c r="M165" s="220">
        <f t="shared" si="41"/>
        <v>0</v>
      </c>
    </row>
    <row r="166" spans="1:13" s="69" customFormat="1" ht="25.5" outlineLevel="1" x14ac:dyDescent="0.2">
      <c r="A166" s="66">
        <v>159</v>
      </c>
      <c r="B166" s="93" t="s">
        <v>115</v>
      </c>
      <c r="C166" s="68" t="s">
        <v>1024</v>
      </c>
      <c r="D166" s="232"/>
      <c r="E166" s="232"/>
      <c r="F166" s="232"/>
      <c r="G166" s="232"/>
      <c r="H166" s="235"/>
      <c r="I166" s="235"/>
      <c r="J166" s="235"/>
      <c r="K166" s="235"/>
      <c r="L166" s="223">
        <f t="shared" si="42"/>
        <v>0</v>
      </c>
      <c r="M166" s="220">
        <f t="shared" si="41"/>
        <v>0</v>
      </c>
    </row>
    <row r="167" spans="1:13" s="69" customFormat="1" ht="25.5" outlineLevel="1" x14ac:dyDescent="0.2">
      <c r="A167" s="66">
        <v>160</v>
      </c>
      <c r="B167" s="93" t="s">
        <v>118</v>
      </c>
      <c r="C167" s="68" t="s">
        <v>1024</v>
      </c>
      <c r="D167" s="232"/>
      <c r="E167" s="232"/>
      <c r="F167" s="232"/>
      <c r="G167" s="232"/>
      <c r="H167" s="235"/>
      <c r="I167" s="235"/>
      <c r="J167" s="235"/>
      <c r="K167" s="235"/>
      <c r="L167" s="223">
        <f t="shared" si="42"/>
        <v>0</v>
      </c>
      <c r="M167" s="220">
        <f t="shared" si="41"/>
        <v>0</v>
      </c>
    </row>
    <row r="168" spans="1:13" ht="25.5" outlineLevel="1" x14ac:dyDescent="0.2">
      <c r="A168" s="62">
        <v>161</v>
      </c>
      <c r="B168" s="92" t="s">
        <v>1025</v>
      </c>
      <c r="C168" s="64" t="s">
        <v>1026</v>
      </c>
      <c r="D168" s="237">
        <f>SUM(D169:D177)</f>
        <v>16222660</v>
      </c>
      <c r="E168" s="237">
        <f>SUM(E169:E177)</f>
        <v>20424660</v>
      </c>
      <c r="F168" s="237"/>
      <c r="G168" s="237"/>
      <c r="H168" s="237"/>
      <c r="I168" s="237"/>
      <c r="J168" s="237"/>
      <c r="K168" s="237"/>
      <c r="L168" s="237">
        <f t="shared" si="42"/>
        <v>16222660</v>
      </c>
      <c r="M168" s="220">
        <f t="shared" si="41"/>
        <v>20424660</v>
      </c>
    </row>
    <row r="169" spans="1:13" s="69" customFormat="1" outlineLevel="1" x14ac:dyDescent="0.2">
      <c r="A169" s="66">
        <v>162</v>
      </c>
      <c r="B169" s="93" t="s">
        <v>91</v>
      </c>
      <c r="C169" s="68" t="s">
        <v>1026</v>
      </c>
      <c r="D169" s="232">
        <v>615000</v>
      </c>
      <c r="E169" s="232">
        <v>615000</v>
      </c>
      <c r="F169" s="232"/>
      <c r="G169" s="232"/>
      <c r="H169" s="235"/>
      <c r="I169" s="235"/>
      <c r="J169" s="235"/>
      <c r="K169" s="235"/>
      <c r="L169" s="223">
        <f t="shared" si="42"/>
        <v>615000</v>
      </c>
      <c r="M169" s="220">
        <f t="shared" si="41"/>
        <v>615000</v>
      </c>
    </row>
    <row r="170" spans="1:13" s="69" customFormat="1" outlineLevel="1" x14ac:dyDescent="0.2">
      <c r="A170" s="66">
        <v>163</v>
      </c>
      <c r="B170" s="93" t="s">
        <v>94</v>
      </c>
      <c r="C170" s="68" t="s">
        <v>1026</v>
      </c>
      <c r="D170" s="232"/>
      <c r="E170" s="232"/>
      <c r="F170" s="232"/>
      <c r="G170" s="232"/>
      <c r="H170" s="235"/>
      <c r="I170" s="235"/>
      <c r="J170" s="235"/>
      <c r="K170" s="235"/>
      <c r="L170" s="223">
        <f t="shared" si="42"/>
        <v>0</v>
      </c>
      <c r="M170" s="220">
        <f t="shared" si="41"/>
        <v>0</v>
      </c>
    </row>
    <row r="171" spans="1:13" s="69" customFormat="1" ht="25.5" outlineLevel="1" x14ac:dyDescent="0.2">
      <c r="A171" s="66">
        <v>164</v>
      </c>
      <c r="B171" s="93" t="s">
        <v>97</v>
      </c>
      <c r="C171" s="68" t="s">
        <v>1026</v>
      </c>
      <c r="D171" s="232"/>
      <c r="E171" s="232"/>
      <c r="F171" s="232"/>
      <c r="G171" s="232"/>
      <c r="H171" s="235"/>
      <c r="I171" s="235"/>
      <c r="J171" s="235"/>
      <c r="K171" s="235"/>
      <c r="L171" s="223">
        <f t="shared" ref="L171:L202" si="43">SUM(D171,F171,H171,J171)</f>
        <v>0</v>
      </c>
      <c r="M171" s="220">
        <f t="shared" si="41"/>
        <v>0</v>
      </c>
    </row>
    <row r="172" spans="1:13" s="69" customFormat="1" outlineLevel="1" x14ac:dyDescent="0.2">
      <c r="A172" s="66">
        <v>165</v>
      </c>
      <c r="B172" s="93" t="s">
        <v>100</v>
      </c>
      <c r="C172" s="68" t="s">
        <v>1026</v>
      </c>
      <c r="D172" s="232"/>
      <c r="E172" s="232"/>
      <c r="F172" s="232"/>
      <c r="G172" s="232"/>
      <c r="H172" s="235"/>
      <c r="I172" s="235"/>
      <c r="J172" s="235"/>
      <c r="K172" s="235"/>
      <c r="L172" s="223">
        <f t="shared" si="43"/>
        <v>0</v>
      </c>
      <c r="M172" s="220">
        <f t="shared" si="41"/>
        <v>0</v>
      </c>
    </row>
    <row r="173" spans="1:13" s="69" customFormat="1" outlineLevel="1" x14ac:dyDescent="0.2">
      <c r="A173" s="66">
        <v>166</v>
      </c>
      <c r="B173" s="93" t="s">
        <v>103</v>
      </c>
      <c r="C173" s="68" t="s">
        <v>1026</v>
      </c>
      <c r="D173" s="232"/>
      <c r="E173" s="232"/>
      <c r="F173" s="232"/>
      <c r="G173" s="232"/>
      <c r="H173" s="235"/>
      <c r="I173" s="235"/>
      <c r="J173" s="235"/>
      <c r="K173" s="235"/>
      <c r="L173" s="223">
        <f t="shared" si="43"/>
        <v>0</v>
      </c>
      <c r="M173" s="220">
        <f t="shared" si="41"/>
        <v>0</v>
      </c>
    </row>
    <row r="174" spans="1:13" s="69" customFormat="1" outlineLevel="1" x14ac:dyDescent="0.2">
      <c r="A174" s="66">
        <v>167</v>
      </c>
      <c r="B174" s="93" t="s">
        <v>106</v>
      </c>
      <c r="C174" s="68" t="s">
        <v>1026</v>
      </c>
      <c r="D174" s="232"/>
      <c r="E174" s="232"/>
      <c r="F174" s="232"/>
      <c r="G174" s="232"/>
      <c r="H174" s="235"/>
      <c r="I174" s="235"/>
      <c r="J174" s="235"/>
      <c r="K174" s="235"/>
      <c r="L174" s="223">
        <f t="shared" si="43"/>
        <v>0</v>
      </c>
      <c r="M174" s="220">
        <f t="shared" si="41"/>
        <v>0</v>
      </c>
    </row>
    <row r="175" spans="1:13" s="69" customFormat="1" ht="25.5" outlineLevel="1" x14ac:dyDescent="0.2">
      <c r="A175" s="66">
        <v>168</v>
      </c>
      <c r="B175" s="93" t="s">
        <v>109</v>
      </c>
      <c r="C175" s="68" t="s">
        <v>1026</v>
      </c>
      <c r="D175" s="232"/>
      <c r="E175" s="232"/>
      <c r="F175" s="232"/>
      <c r="G175" s="232"/>
      <c r="H175" s="235"/>
      <c r="I175" s="235"/>
      <c r="J175" s="235"/>
      <c r="K175" s="235"/>
      <c r="L175" s="223">
        <f t="shared" si="43"/>
        <v>0</v>
      </c>
      <c r="M175" s="220">
        <f t="shared" si="41"/>
        <v>0</v>
      </c>
    </row>
    <row r="176" spans="1:13" s="69" customFormat="1" outlineLevel="1" x14ac:dyDescent="0.2">
      <c r="A176" s="66">
        <v>169</v>
      </c>
      <c r="B176" s="93" t="s">
        <v>112</v>
      </c>
      <c r="C176" s="68" t="s">
        <v>1026</v>
      </c>
      <c r="D176" s="238">
        <v>14607660</v>
      </c>
      <c r="E176" s="238">
        <v>18809660</v>
      </c>
      <c r="F176" s="239"/>
      <c r="G176" s="239"/>
      <c r="H176" s="240"/>
      <c r="I176" s="240"/>
      <c r="J176" s="240"/>
      <c r="K176" s="240"/>
      <c r="L176" s="241">
        <f t="shared" si="43"/>
        <v>14607660</v>
      </c>
      <c r="M176" s="220">
        <f t="shared" si="41"/>
        <v>18809660</v>
      </c>
    </row>
    <row r="177" spans="1:13" s="69" customFormat="1" ht="25.5" outlineLevel="1" x14ac:dyDescent="0.2">
      <c r="A177" s="66">
        <v>170</v>
      </c>
      <c r="B177" s="93" t="s">
        <v>115</v>
      </c>
      <c r="C177" s="68" t="s">
        <v>1026</v>
      </c>
      <c r="D177" s="232">
        <v>1000000</v>
      </c>
      <c r="E177" s="232">
        <v>1000000</v>
      </c>
      <c r="F177" s="232"/>
      <c r="G177" s="232"/>
      <c r="H177" s="235"/>
      <c r="I177" s="235"/>
      <c r="J177" s="235"/>
      <c r="K177" s="235"/>
      <c r="L177" s="223">
        <f t="shared" si="43"/>
        <v>1000000</v>
      </c>
      <c r="M177" s="220">
        <f t="shared" si="41"/>
        <v>1000000</v>
      </c>
    </row>
    <row r="178" spans="1:13" s="69" customFormat="1" ht="25.5" outlineLevel="1" x14ac:dyDescent="0.2">
      <c r="A178" s="66">
        <v>171</v>
      </c>
      <c r="B178" s="93" t="s">
        <v>118</v>
      </c>
      <c r="C178" s="68" t="s">
        <v>1026</v>
      </c>
      <c r="D178" s="232"/>
      <c r="E178" s="232"/>
      <c r="F178" s="232"/>
      <c r="G178" s="232"/>
      <c r="H178" s="235"/>
      <c r="I178" s="235"/>
      <c r="J178" s="235"/>
      <c r="K178" s="235"/>
      <c r="L178" s="223">
        <f t="shared" si="43"/>
        <v>0</v>
      </c>
      <c r="M178" s="220">
        <f t="shared" si="41"/>
        <v>0</v>
      </c>
    </row>
    <row r="179" spans="1:13" ht="38.25" outlineLevel="1" x14ac:dyDescent="0.2">
      <c r="A179" s="62">
        <v>172</v>
      </c>
      <c r="B179" s="92" t="s">
        <v>1027</v>
      </c>
      <c r="C179" s="64" t="s">
        <v>1028</v>
      </c>
      <c r="D179" s="231"/>
      <c r="E179" s="231"/>
      <c r="F179" s="231"/>
      <c r="G179" s="231"/>
      <c r="H179" s="227"/>
      <c r="I179" s="227"/>
      <c r="J179" s="227"/>
      <c r="K179" s="227"/>
      <c r="L179" s="220">
        <f t="shared" si="43"/>
        <v>0</v>
      </c>
      <c r="M179" s="220">
        <f t="shared" si="41"/>
        <v>0</v>
      </c>
    </row>
    <row r="180" spans="1:13" s="69" customFormat="1" ht="38.25" outlineLevel="1" x14ac:dyDescent="0.2">
      <c r="A180" s="66">
        <v>173</v>
      </c>
      <c r="B180" s="93" t="s">
        <v>1029</v>
      </c>
      <c r="C180" s="68" t="s">
        <v>1028</v>
      </c>
      <c r="D180" s="232"/>
      <c r="E180" s="232"/>
      <c r="F180" s="232"/>
      <c r="G180" s="232"/>
      <c r="H180" s="235"/>
      <c r="I180" s="235"/>
      <c r="J180" s="235"/>
      <c r="K180" s="235"/>
      <c r="L180" s="223">
        <f t="shared" si="43"/>
        <v>0</v>
      </c>
      <c r="M180" s="220">
        <f t="shared" si="41"/>
        <v>0</v>
      </c>
    </row>
    <row r="181" spans="1:13" ht="38.25" outlineLevel="1" x14ac:dyDescent="0.2">
      <c r="A181" s="62">
        <v>174</v>
      </c>
      <c r="B181" s="76" t="s">
        <v>1030</v>
      </c>
      <c r="C181" s="64" t="s">
        <v>1031</v>
      </c>
      <c r="D181" s="231">
        <f>SUM(D182:D192)</f>
        <v>0</v>
      </c>
      <c r="E181" s="231">
        <f>SUM(E182:E192)</f>
        <v>0</v>
      </c>
      <c r="F181" s="231"/>
      <c r="G181" s="231"/>
      <c r="H181" s="231"/>
      <c r="I181" s="231"/>
      <c r="J181" s="231"/>
      <c r="K181" s="231"/>
      <c r="L181" s="220">
        <f t="shared" si="43"/>
        <v>0</v>
      </c>
      <c r="M181" s="220">
        <f t="shared" si="41"/>
        <v>0</v>
      </c>
    </row>
    <row r="182" spans="1:13" s="69" customFormat="1" outlineLevel="1" x14ac:dyDescent="0.2">
      <c r="A182" s="66">
        <v>175</v>
      </c>
      <c r="B182" s="97" t="s">
        <v>606</v>
      </c>
      <c r="C182" s="68" t="s">
        <v>1032</v>
      </c>
      <c r="D182" s="232"/>
      <c r="E182" s="232"/>
      <c r="F182" s="232"/>
      <c r="G182" s="232"/>
      <c r="H182" s="235"/>
      <c r="I182" s="235"/>
      <c r="J182" s="235"/>
      <c r="K182" s="235"/>
      <c r="L182" s="223">
        <f t="shared" si="43"/>
        <v>0</v>
      </c>
      <c r="M182" s="220">
        <f t="shared" si="41"/>
        <v>0</v>
      </c>
    </row>
    <row r="183" spans="1:13" s="69" customFormat="1" outlineLevel="1" x14ac:dyDescent="0.2">
      <c r="A183" s="66">
        <v>176</v>
      </c>
      <c r="B183" s="97" t="s">
        <v>608</v>
      </c>
      <c r="C183" s="68" t="s">
        <v>1033</v>
      </c>
      <c r="D183" s="232"/>
      <c r="E183" s="232"/>
      <c r="F183" s="232"/>
      <c r="G183" s="232"/>
      <c r="H183" s="235"/>
      <c r="I183" s="235"/>
      <c r="J183" s="235"/>
      <c r="K183" s="235"/>
      <c r="L183" s="223">
        <f t="shared" si="43"/>
        <v>0</v>
      </c>
      <c r="M183" s="220">
        <f t="shared" si="41"/>
        <v>0</v>
      </c>
    </row>
    <row r="184" spans="1:13" s="69" customFormat="1" outlineLevel="1" x14ac:dyDescent="0.2">
      <c r="A184" s="66">
        <v>177</v>
      </c>
      <c r="B184" s="97" t="s">
        <v>610</v>
      </c>
      <c r="C184" s="68" t="s">
        <v>1034</v>
      </c>
      <c r="D184" s="232"/>
      <c r="E184" s="232"/>
      <c r="F184" s="232"/>
      <c r="G184" s="232"/>
      <c r="H184" s="235"/>
      <c r="I184" s="235"/>
      <c r="J184" s="235"/>
      <c r="K184" s="235"/>
      <c r="L184" s="223">
        <f t="shared" si="43"/>
        <v>0</v>
      </c>
      <c r="M184" s="220">
        <f t="shared" si="41"/>
        <v>0</v>
      </c>
    </row>
    <row r="185" spans="1:13" s="69" customFormat="1" outlineLevel="1" x14ac:dyDescent="0.2">
      <c r="A185" s="66">
        <v>178</v>
      </c>
      <c r="B185" s="97" t="s">
        <v>612</v>
      </c>
      <c r="C185" s="68" t="s">
        <v>1035</v>
      </c>
      <c r="D185" s="232"/>
      <c r="E185" s="232"/>
      <c r="F185" s="232"/>
      <c r="G185" s="232"/>
      <c r="H185" s="235"/>
      <c r="I185" s="235"/>
      <c r="J185" s="235"/>
      <c r="K185" s="235"/>
      <c r="L185" s="223">
        <f t="shared" si="43"/>
        <v>0</v>
      </c>
      <c r="M185" s="220">
        <f t="shared" si="41"/>
        <v>0</v>
      </c>
    </row>
    <row r="186" spans="1:13" s="69" customFormat="1" outlineLevel="1" x14ac:dyDescent="0.2">
      <c r="A186" s="66">
        <v>179</v>
      </c>
      <c r="B186" s="97" t="s">
        <v>614</v>
      </c>
      <c r="C186" s="68" t="s">
        <v>1036</v>
      </c>
      <c r="D186" s="232"/>
      <c r="E186" s="232"/>
      <c r="F186" s="232"/>
      <c r="G186" s="232"/>
      <c r="H186" s="235"/>
      <c r="I186" s="235"/>
      <c r="J186" s="235"/>
      <c r="K186" s="235"/>
      <c r="L186" s="223">
        <f t="shared" si="43"/>
        <v>0</v>
      </c>
      <c r="M186" s="220">
        <f t="shared" si="41"/>
        <v>0</v>
      </c>
    </row>
    <row r="187" spans="1:13" s="69" customFormat="1" ht="25.5" outlineLevel="1" x14ac:dyDescent="0.2">
      <c r="A187" s="66">
        <v>180</v>
      </c>
      <c r="B187" s="97" t="s">
        <v>616</v>
      </c>
      <c r="C187" s="68" t="s">
        <v>1037</v>
      </c>
      <c r="D187" s="232"/>
      <c r="E187" s="232"/>
      <c r="F187" s="232"/>
      <c r="G187" s="232"/>
      <c r="H187" s="235"/>
      <c r="I187" s="235"/>
      <c r="J187" s="235"/>
      <c r="K187" s="235"/>
      <c r="L187" s="223">
        <f t="shared" si="43"/>
        <v>0</v>
      </c>
      <c r="M187" s="220">
        <f t="shared" si="41"/>
        <v>0</v>
      </c>
    </row>
    <row r="188" spans="1:13" s="69" customFormat="1" ht="25.5" outlineLevel="1" x14ac:dyDescent="0.2">
      <c r="A188" s="66">
        <v>181</v>
      </c>
      <c r="B188" s="97" t="s">
        <v>618</v>
      </c>
      <c r="C188" s="68" t="s">
        <v>1038</v>
      </c>
      <c r="D188" s="232"/>
      <c r="E188" s="232"/>
      <c r="F188" s="232"/>
      <c r="G188" s="232"/>
      <c r="H188" s="235"/>
      <c r="I188" s="235"/>
      <c r="J188" s="235"/>
      <c r="K188" s="235"/>
      <c r="L188" s="223">
        <f t="shared" si="43"/>
        <v>0</v>
      </c>
      <c r="M188" s="220">
        <f t="shared" si="41"/>
        <v>0</v>
      </c>
    </row>
    <row r="189" spans="1:13" s="69" customFormat="1" outlineLevel="1" x14ac:dyDescent="0.2">
      <c r="A189" s="66">
        <v>182</v>
      </c>
      <c r="B189" s="97" t="s">
        <v>620</v>
      </c>
      <c r="C189" s="68" t="s">
        <v>1039</v>
      </c>
      <c r="D189" s="232"/>
      <c r="E189" s="232"/>
      <c r="F189" s="232"/>
      <c r="G189" s="232"/>
      <c r="H189" s="235"/>
      <c r="I189" s="235"/>
      <c r="J189" s="235"/>
      <c r="K189" s="235"/>
      <c r="L189" s="223">
        <f t="shared" si="43"/>
        <v>0</v>
      </c>
      <c r="M189" s="220">
        <f t="shared" si="41"/>
        <v>0</v>
      </c>
    </row>
    <row r="190" spans="1:13" s="69" customFormat="1" outlineLevel="1" x14ac:dyDescent="0.2">
      <c r="A190" s="66">
        <v>183</v>
      </c>
      <c r="B190" s="97" t="s">
        <v>622</v>
      </c>
      <c r="C190" s="68" t="s">
        <v>1040</v>
      </c>
      <c r="D190" s="232"/>
      <c r="E190" s="232"/>
      <c r="F190" s="232"/>
      <c r="G190" s="232"/>
      <c r="H190" s="235"/>
      <c r="I190" s="235"/>
      <c r="J190" s="235"/>
      <c r="K190" s="235"/>
      <c r="L190" s="223">
        <f t="shared" si="43"/>
        <v>0</v>
      </c>
      <c r="M190" s="220">
        <f t="shared" si="41"/>
        <v>0</v>
      </c>
    </row>
    <row r="191" spans="1:13" s="69" customFormat="1" outlineLevel="1" x14ac:dyDescent="0.2">
      <c r="A191" s="66">
        <v>184</v>
      </c>
      <c r="B191" s="97" t="s">
        <v>624</v>
      </c>
      <c r="C191" s="68" t="s">
        <v>1041</v>
      </c>
      <c r="D191" s="232"/>
      <c r="E191" s="232"/>
      <c r="F191" s="232"/>
      <c r="G191" s="232"/>
      <c r="H191" s="235"/>
      <c r="I191" s="235"/>
      <c r="J191" s="235"/>
      <c r="K191" s="235"/>
      <c r="L191" s="223">
        <f t="shared" si="43"/>
        <v>0</v>
      </c>
      <c r="M191" s="220">
        <f t="shared" si="41"/>
        <v>0</v>
      </c>
    </row>
    <row r="192" spans="1:13" s="69" customFormat="1" outlineLevel="1" x14ac:dyDescent="0.2">
      <c r="A192" s="66">
        <v>185</v>
      </c>
      <c r="B192" s="97" t="s">
        <v>626</v>
      </c>
      <c r="C192" s="68" t="s">
        <v>1042</v>
      </c>
      <c r="D192" s="232"/>
      <c r="E192" s="232"/>
      <c r="F192" s="232"/>
      <c r="G192" s="232"/>
      <c r="H192" s="235"/>
      <c r="I192" s="235"/>
      <c r="J192" s="235"/>
      <c r="K192" s="235"/>
      <c r="L192" s="223">
        <f t="shared" si="43"/>
        <v>0</v>
      </c>
      <c r="M192" s="220">
        <f t="shared" si="41"/>
        <v>0</v>
      </c>
    </row>
    <row r="193" spans="1:13" outlineLevel="1" x14ac:dyDescent="0.2">
      <c r="A193" s="62">
        <v>186</v>
      </c>
      <c r="B193" s="76" t="s">
        <v>1043</v>
      </c>
      <c r="C193" s="64" t="s">
        <v>1044</v>
      </c>
      <c r="D193" s="231"/>
      <c r="E193" s="231"/>
      <c r="F193" s="231"/>
      <c r="G193" s="231"/>
      <c r="H193" s="227"/>
      <c r="I193" s="227"/>
      <c r="J193" s="227"/>
      <c r="K193" s="227"/>
      <c r="L193" s="220">
        <f t="shared" si="43"/>
        <v>0</v>
      </c>
      <c r="M193" s="220">
        <f t="shared" si="41"/>
        <v>0</v>
      </c>
    </row>
    <row r="194" spans="1:13" outlineLevel="1" x14ac:dyDescent="0.2">
      <c r="A194" s="62">
        <v>187</v>
      </c>
      <c r="B194" s="76" t="s">
        <v>1045</v>
      </c>
      <c r="C194" s="64" t="s">
        <v>1046</v>
      </c>
      <c r="D194" s="231"/>
      <c r="E194" s="231"/>
      <c r="F194" s="231"/>
      <c r="G194" s="231"/>
      <c r="H194" s="227"/>
      <c r="I194" s="227"/>
      <c r="J194" s="227"/>
      <c r="K194" s="227"/>
      <c r="L194" s="220">
        <f t="shared" si="43"/>
        <v>0</v>
      </c>
      <c r="M194" s="220">
        <f t="shared" si="41"/>
        <v>0</v>
      </c>
    </row>
    <row r="195" spans="1:13" outlineLevel="1" x14ac:dyDescent="0.2">
      <c r="A195" s="62">
        <v>188</v>
      </c>
      <c r="B195" s="76" t="s">
        <v>1047</v>
      </c>
      <c r="C195" s="64" t="s">
        <v>1048</v>
      </c>
      <c r="D195" s="231"/>
      <c r="E195" s="231"/>
      <c r="F195" s="231"/>
      <c r="G195" s="231"/>
      <c r="H195" s="227"/>
      <c r="I195" s="227"/>
      <c r="J195" s="227"/>
      <c r="K195" s="227"/>
      <c r="L195" s="220">
        <f t="shared" si="43"/>
        <v>0</v>
      </c>
      <c r="M195" s="220">
        <f t="shared" si="41"/>
        <v>0</v>
      </c>
    </row>
    <row r="196" spans="1:13" ht="25.5" outlineLevel="1" x14ac:dyDescent="0.2">
      <c r="A196" s="62">
        <v>189</v>
      </c>
      <c r="B196" s="76" t="s">
        <v>1049</v>
      </c>
      <c r="C196" s="64" t="s">
        <v>1050</v>
      </c>
      <c r="D196" s="237">
        <f>SUM(D197:D206)</f>
        <v>190477000</v>
      </c>
      <c r="E196" s="237">
        <f>SUM(E197:E206)</f>
        <v>239586800</v>
      </c>
      <c r="F196" s="231"/>
      <c r="G196" s="231"/>
      <c r="H196" s="231"/>
      <c r="I196" s="231"/>
      <c r="J196" s="231"/>
      <c r="K196" s="231"/>
      <c r="L196" s="220">
        <f t="shared" si="43"/>
        <v>190477000</v>
      </c>
      <c r="M196" s="220">
        <f t="shared" ref="M196:M261" si="44">SUM(E196,G196,I196,K196)</f>
        <v>239586800</v>
      </c>
    </row>
    <row r="197" spans="1:13" s="69" customFormat="1" outlineLevel="1" x14ac:dyDescent="0.2">
      <c r="A197" s="66">
        <v>190</v>
      </c>
      <c r="B197" s="97" t="s">
        <v>606</v>
      </c>
      <c r="C197" s="68" t="s">
        <v>1051</v>
      </c>
      <c r="D197" s="239">
        <v>5100000</v>
      </c>
      <c r="E197" s="239">
        <v>5100000</v>
      </c>
      <c r="F197" s="232"/>
      <c r="G197" s="232"/>
      <c r="H197" s="235"/>
      <c r="I197" s="235"/>
      <c r="J197" s="235"/>
      <c r="K197" s="235"/>
      <c r="L197" s="223">
        <f t="shared" si="43"/>
        <v>5100000</v>
      </c>
      <c r="M197" s="220">
        <f t="shared" si="44"/>
        <v>5100000</v>
      </c>
    </row>
    <row r="198" spans="1:13" s="69" customFormat="1" outlineLevel="1" x14ac:dyDescent="0.2">
      <c r="A198" s="66">
        <v>191</v>
      </c>
      <c r="B198" s="97" t="s">
        <v>608</v>
      </c>
      <c r="C198" s="68" t="s">
        <v>1052</v>
      </c>
      <c r="D198" s="239">
        <v>22000000</v>
      </c>
      <c r="E198" s="239">
        <v>22000000</v>
      </c>
      <c r="F198" s="232"/>
      <c r="G198" s="232"/>
      <c r="H198" s="235"/>
      <c r="I198" s="235"/>
      <c r="J198" s="235"/>
      <c r="K198" s="235"/>
      <c r="L198" s="223">
        <f t="shared" si="43"/>
        <v>22000000</v>
      </c>
      <c r="M198" s="220">
        <f t="shared" si="44"/>
        <v>22000000</v>
      </c>
    </row>
    <row r="199" spans="1:13" s="69" customFormat="1" outlineLevel="1" x14ac:dyDescent="0.2">
      <c r="A199" s="66">
        <v>192</v>
      </c>
      <c r="B199" s="97" t="s">
        <v>610</v>
      </c>
      <c r="C199" s="68" t="s">
        <v>1053</v>
      </c>
      <c r="D199" s="232">
        <v>38420000</v>
      </c>
      <c r="E199" s="232">
        <v>38920000</v>
      </c>
      <c r="F199" s="232"/>
      <c r="G199" s="232"/>
      <c r="H199" s="235"/>
      <c r="I199" s="235"/>
      <c r="J199" s="235"/>
      <c r="K199" s="235"/>
      <c r="L199" s="223">
        <f t="shared" si="43"/>
        <v>38420000</v>
      </c>
      <c r="M199" s="220">
        <f t="shared" si="44"/>
        <v>38920000</v>
      </c>
    </row>
    <row r="200" spans="1:13" s="69" customFormat="1" outlineLevel="1" x14ac:dyDescent="0.2">
      <c r="A200" s="66">
        <v>193</v>
      </c>
      <c r="B200" s="97" t="s">
        <v>612</v>
      </c>
      <c r="C200" s="68" t="s">
        <v>1054</v>
      </c>
      <c r="D200" s="232"/>
      <c r="E200" s="232">
        <v>3100000</v>
      </c>
      <c r="F200" s="232"/>
      <c r="G200" s="232"/>
      <c r="H200" s="235"/>
      <c r="I200" s="235"/>
      <c r="J200" s="235"/>
      <c r="K200" s="235"/>
      <c r="L200" s="223">
        <f t="shared" si="43"/>
        <v>0</v>
      </c>
      <c r="M200" s="220">
        <f t="shared" si="44"/>
        <v>3100000</v>
      </c>
    </row>
    <row r="201" spans="1:13" s="69" customFormat="1" outlineLevel="1" x14ac:dyDescent="0.2">
      <c r="A201" s="66">
        <v>194</v>
      </c>
      <c r="B201" s="97" t="s">
        <v>614</v>
      </c>
      <c r="C201" s="68" t="s">
        <v>1055</v>
      </c>
      <c r="D201" s="232"/>
      <c r="E201" s="232"/>
      <c r="F201" s="232"/>
      <c r="G201" s="232"/>
      <c r="H201" s="235"/>
      <c r="I201" s="235"/>
      <c r="J201" s="235"/>
      <c r="K201" s="235"/>
      <c r="L201" s="223">
        <f t="shared" si="43"/>
        <v>0</v>
      </c>
      <c r="M201" s="220">
        <f t="shared" si="44"/>
        <v>0</v>
      </c>
    </row>
    <row r="202" spans="1:13" s="69" customFormat="1" ht="25.5" outlineLevel="1" x14ac:dyDescent="0.2">
      <c r="A202" s="66">
        <v>195</v>
      </c>
      <c r="B202" s="97" t="s">
        <v>616</v>
      </c>
      <c r="C202" s="68" t="s">
        <v>1056</v>
      </c>
      <c r="D202" s="232"/>
      <c r="E202" s="232"/>
      <c r="F202" s="232"/>
      <c r="G202" s="232"/>
      <c r="H202" s="235"/>
      <c r="I202" s="235"/>
      <c r="J202" s="235"/>
      <c r="K202" s="235"/>
      <c r="L202" s="223">
        <f t="shared" si="43"/>
        <v>0</v>
      </c>
      <c r="M202" s="220">
        <f t="shared" si="44"/>
        <v>0</v>
      </c>
    </row>
    <row r="203" spans="1:13" s="69" customFormat="1" ht="25.5" outlineLevel="1" x14ac:dyDescent="0.2">
      <c r="A203" s="66">
        <v>196</v>
      </c>
      <c r="B203" s="97" t="s">
        <v>618</v>
      </c>
      <c r="C203" s="68" t="s">
        <v>1057</v>
      </c>
      <c r="D203" s="232">
        <v>123957000</v>
      </c>
      <c r="E203" s="232">
        <v>123957000</v>
      </c>
      <c r="F203" s="232"/>
      <c r="G203" s="232"/>
      <c r="H203" s="235"/>
      <c r="I203" s="235"/>
      <c r="J203" s="235"/>
      <c r="K203" s="235"/>
      <c r="L203" s="223">
        <f t="shared" ref="L203:L210" si="45">SUM(D203,F203,H203,J203)</f>
        <v>123957000</v>
      </c>
      <c r="M203" s="220">
        <f t="shared" si="44"/>
        <v>123957000</v>
      </c>
    </row>
    <row r="204" spans="1:13" s="69" customFormat="1" outlineLevel="1" x14ac:dyDescent="0.2">
      <c r="A204" s="66">
        <v>197</v>
      </c>
      <c r="B204" s="97" t="s">
        <v>620</v>
      </c>
      <c r="C204" s="68" t="s">
        <v>1058</v>
      </c>
      <c r="D204" s="232"/>
      <c r="E204" s="232">
        <v>45509800</v>
      </c>
      <c r="F204" s="234"/>
      <c r="G204" s="234"/>
      <c r="H204" s="235"/>
      <c r="I204" s="235"/>
      <c r="J204" s="235"/>
      <c r="K204" s="235"/>
      <c r="L204" s="223">
        <f t="shared" si="45"/>
        <v>0</v>
      </c>
      <c r="M204" s="220">
        <f t="shared" si="44"/>
        <v>45509800</v>
      </c>
    </row>
    <row r="205" spans="1:13" s="69" customFormat="1" outlineLevel="1" x14ac:dyDescent="0.2">
      <c r="A205" s="66">
        <v>198</v>
      </c>
      <c r="B205" s="97" t="s">
        <v>624</v>
      </c>
      <c r="C205" s="68" t="s">
        <v>1059</v>
      </c>
      <c r="D205" s="232"/>
      <c r="E205" s="232"/>
      <c r="F205" s="222"/>
      <c r="G205" s="222"/>
      <c r="H205" s="235"/>
      <c r="I205" s="235"/>
      <c r="J205" s="235"/>
      <c r="K205" s="235"/>
      <c r="L205" s="223">
        <f t="shared" si="45"/>
        <v>0</v>
      </c>
      <c r="M205" s="220">
        <f t="shared" si="44"/>
        <v>0</v>
      </c>
    </row>
    <row r="206" spans="1:13" s="69" customFormat="1" outlineLevel="1" x14ac:dyDescent="0.2">
      <c r="A206" s="66">
        <v>199</v>
      </c>
      <c r="B206" s="97" t="s">
        <v>626</v>
      </c>
      <c r="C206" s="68" t="s">
        <v>1060</v>
      </c>
      <c r="D206" s="232">
        <v>1000000</v>
      </c>
      <c r="E206" s="232">
        <v>1000000</v>
      </c>
      <c r="F206" s="222"/>
      <c r="G206" s="222"/>
      <c r="H206" s="235"/>
      <c r="I206" s="235"/>
      <c r="J206" s="235"/>
      <c r="K206" s="235"/>
      <c r="L206" s="223">
        <f t="shared" si="45"/>
        <v>1000000</v>
      </c>
      <c r="M206" s="220">
        <f t="shared" si="44"/>
        <v>1000000</v>
      </c>
    </row>
    <row r="207" spans="1:13" outlineLevel="1" x14ac:dyDescent="0.2">
      <c r="A207" s="70">
        <v>200</v>
      </c>
      <c r="B207" s="82" t="s">
        <v>1061</v>
      </c>
      <c r="C207" s="72" t="s">
        <v>1062</v>
      </c>
      <c r="D207" s="237">
        <f>SUM(D209+D208)</f>
        <v>382530759</v>
      </c>
      <c r="E207" s="237">
        <f>SUM(E209+E208)</f>
        <v>301894382</v>
      </c>
      <c r="F207" s="231"/>
      <c r="G207" s="231"/>
      <c r="H207" s="227"/>
      <c r="I207" s="227"/>
      <c r="J207" s="227"/>
      <c r="K207" s="227"/>
      <c r="L207" s="220">
        <f t="shared" si="45"/>
        <v>382530759</v>
      </c>
      <c r="M207" s="220">
        <f>SUM(E207,G207,I207,K207)</f>
        <v>301894382</v>
      </c>
    </row>
    <row r="208" spans="1:13" outlineLevel="1" x14ac:dyDescent="0.2">
      <c r="A208" s="62"/>
      <c r="B208" s="97" t="s">
        <v>1063</v>
      </c>
      <c r="C208" s="64" t="s">
        <v>1064</v>
      </c>
      <c r="D208" s="237">
        <f>'09 tartalékok'!C12</f>
        <v>78831167</v>
      </c>
      <c r="E208" s="237">
        <f>'09 tartalékok'!D12</f>
        <v>19413548</v>
      </c>
      <c r="F208" s="231"/>
      <c r="G208" s="231"/>
      <c r="H208" s="227"/>
      <c r="I208" s="227"/>
      <c r="J208" s="227"/>
      <c r="K208" s="227"/>
      <c r="L208" s="220">
        <f t="shared" si="45"/>
        <v>78831167</v>
      </c>
      <c r="M208" s="220">
        <f t="shared" si="44"/>
        <v>19413548</v>
      </c>
    </row>
    <row r="209" spans="1:13" s="69" customFormat="1" outlineLevel="1" x14ac:dyDescent="0.2">
      <c r="A209" s="98"/>
      <c r="B209" s="97" t="s">
        <v>1065</v>
      </c>
      <c r="C209" s="64" t="s">
        <v>1066</v>
      </c>
      <c r="D209" s="239">
        <f>'09 tartalékok'!C13</f>
        <v>303699592</v>
      </c>
      <c r="E209" s="239">
        <f>'09 tartalékok'!D13</f>
        <v>282480834</v>
      </c>
      <c r="F209" s="242"/>
      <c r="G209" s="242"/>
      <c r="H209" s="235"/>
      <c r="I209" s="235"/>
      <c r="J209" s="235"/>
      <c r="K209" s="235"/>
      <c r="L209" s="220">
        <f t="shared" si="45"/>
        <v>303699592</v>
      </c>
      <c r="M209" s="220">
        <f t="shared" si="44"/>
        <v>282480834</v>
      </c>
    </row>
    <row r="210" spans="1:13" s="285" customFormat="1" ht="38.25" x14ac:dyDescent="0.2">
      <c r="A210" s="263">
        <v>201</v>
      </c>
      <c r="B210" s="286" t="s">
        <v>1067</v>
      </c>
      <c r="C210" s="284" t="s">
        <v>1068</v>
      </c>
      <c r="D210" s="265">
        <f>SUM(D139+D144+D145+D146+D157+D168+D179+D181+D193+D194+D195+D196+D207)</f>
        <v>589230419</v>
      </c>
      <c r="E210" s="265">
        <f>SUM(E139+E144+E145+E146+E157+E168+E179+E181+E193+E194+E195+E196+E207)</f>
        <v>563018151</v>
      </c>
      <c r="F210" s="287">
        <v>0</v>
      </c>
      <c r="G210" s="287">
        <v>0</v>
      </c>
      <c r="H210" s="287">
        <v>0</v>
      </c>
      <c r="I210" s="287">
        <v>0</v>
      </c>
      <c r="J210" s="287">
        <v>0</v>
      </c>
      <c r="K210" s="287">
        <v>0</v>
      </c>
      <c r="L210" s="265">
        <f t="shared" si="45"/>
        <v>589230419</v>
      </c>
      <c r="M210" s="266">
        <f t="shared" si="44"/>
        <v>563018151</v>
      </c>
    </row>
    <row r="211" spans="1:13" x14ac:dyDescent="0.2">
      <c r="A211" s="70"/>
      <c r="B211" s="44"/>
      <c r="C211" s="72"/>
      <c r="D211" s="225"/>
      <c r="E211" s="225"/>
      <c r="F211" s="231"/>
      <c r="G211" s="231"/>
      <c r="H211" s="227"/>
      <c r="I211" s="227"/>
      <c r="J211" s="227"/>
      <c r="K211" s="227"/>
      <c r="L211" s="227"/>
      <c r="M211" s="220">
        <f t="shared" si="44"/>
        <v>0</v>
      </c>
    </row>
    <row r="212" spans="1:13" s="73" customFormat="1" outlineLevel="1" x14ac:dyDescent="0.2">
      <c r="A212" s="70">
        <v>202</v>
      </c>
      <c r="B212" s="77" t="s">
        <v>1069</v>
      </c>
      <c r="C212" s="72" t="s">
        <v>1070</v>
      </c>
      <c r="D212" s="231">
        <v>74429578</v>
      </c>
      <c r="E212" s="231">
        <v>74429578</v>
      </c>
      <c r="F212" s="231"/>
      <c r="G212" s="231"/>
      <c r="H212" s="227"/>
      <c r="I212" s="227"/>
      <c r="J212" s="227"/>
      <c r="K212" s="227"/>
      <c r="L212" s="220">
        <f>SUM(D212,F212,H212,J212)</f>
        <v>74429578</v>
      </c>
      <c r="M212" s="220">
        <f t="shared" si="44"/>
        <v>74429578</v>
      </c>
    </row>
    <row r="213" spans="1:13" s="73" customFormat="1" outlineLevel="1" x14ac:dyDescent="0.2">
      <c r="A213" s="70">
        <v>203</v>
      </c>
      <c r="B213" s="77" t="s">
        <v>1071</v>
      </c>
      <c r="C213" s="72" t="s">
        <v>1072</v>
      </c>
      <c r="D213" s="231">
        <v>60975002</v>
      </c>
      <c r="E213" s="231">
        <v>72914212</v>
      </c>
      <c r="F213" s="231"/>
      <c r="G213" s="231"/>
      <c r="H213" s="227"/>
      <c r="I213" s="227"/>
      <c r="J213" s="227"/>
      <c r="K213" s="227"/>
      <c r="L213" s="220">
        <f>SUM(D213,F213,H213,J213)</f>
        <v>60975002</v>
      </c>
      <c r="M213" s="220">
        <f t="shared" si="44"/>
        <v>72914212</v>
      </c>
    </row>
    <row r="214" spans="1:13" s="69" customFormat="1" outlineLevel="1" x14ac:dyDescent="0.2">
      <c r="A214" s="66"/>
      <c r="B214" s="54"/>
      <c r="C214" s="68"/>
      <c r="D214" s="233"/>
      <c r="E214" s="233"/>
      <c r="F214" s="233"/>
      <c r="G214" s="233"/>
      <c r="H214" s="236"/>
      <c r="I214" s="236"/>
      <c r="J214" s="236"/>
      <c r="K214" s="236"/>
      <c r="L214" s="224"/>
      <c r="M214" s="220"/>
    </row>
    <row r="215" spans="1:13" s="69" customFormat="1" outlineLevel="1" x14ac:dyDescent="0.2">
      <c r="A215" s="66"/>
      <c r="B215" s="99"/>
      <c r="C215" s="68"/>
      <c r="D215" s="233"/>
      <c r="E215" s="233"/>
      <c r="F215" s="233"/>
      <c r="G215" s="233"/>
      <c r="H215" s="236"/>
      <c r="I215" s="236"/>
      <c r="J215" s="236"/>
      <c r="K215" s="236"/>
      <c r="L215" s="224"/>
      <c r="M215" s="220"/>
    </row>
    <row r="216" spans="1:13" s="69" customFormat="1" outlineLevel="1" x14ac:dyDescent="0.2">
      <c r="A216" s="66"/>
      <c r="B216" s="99"/>
      <c r="C216" s="68"/>
      <c r="D216" s="233"/>
      <c r="E216" s="233"/>
      <c r="F216" s="233"/>
      <c r="G216" s="233"/>
      <c r="H216" s="236"/>
      <c r="I216" s="236"/>
      <c r="J216" s="236"/>
      <c r="K216" s="236"/>
      <c r="L216" s="224"/>
      <c r="M216" s="220"/>
    </row>
    <row r="217" spans="1:13" s="73" customFormat="1" outlineLevel="1" x14ac:dyDescent="0.2">
      <c r="A217" s="70"/>
      <c r="B217" s="54"/>
      <c r="C217" s="72"/>
      <c r="D217" s="233"/>
      <c r="E217" s="233"/>
      <c r="F217" s="231"/>
      <c r="G217" s="231"/>
      <c r="H217" s="227"/>
      <c r="I217" s="227"/>
      <c r="J217" s="227"/>
      <c r="K217" s="227"/>
      <c r="L217" s="220"/>
      <c r="M217" s="220"/>
    </row>
    <row r="218" spans="1:13" s="73" customFormat="1" outlineLevel="1" x14ac:dyDescent="0.2">
      <c r="A218" s="70"/>
      <c r="B218" s="260"/>
      <c r="C218" s="72"/>
      <c r="D218" s="233"/>
      <c r="E218" s="233"/>
      <c r="F218" s="231"/>
      <c r="G218" s="231"/>
      <c r="H218" s="227"/>
      <c r="I218" s="227"/>
      <c r="J218" s="227"/>
      <c r="K218" s="227"/>
      <c r="L218" s="220"/>
      <c r="M218" s="220"/>
    </row>
    <row r="219" spans="1:13" s="73" customFormat="1" outlineLevel="1" x14ac:dyDescent="0.2">
      <c r="A219" s="70"/>
      <c r="B219" s="260"/>
      <c r="C219" s="72"/>
      <c r="D219" s="233"/>
      <c r="E219" s="233"/>
      <c r="F219" s="231"/>
      <c r="G219" s="231"/>
      <c r="H219" s="227"/>
      <c r="I219" s="227"/>
      <c r="J219" s="227"/>
      <c r="K219" s="227"/>
      <c r="L219" s="220"/>
      <c r="M219" s="220"/>
    </row>
    <row r="220" spans="1:13" s="73" customFormat="1" outlineLevel="1" x14ac:dyDescent="0.2">
      <c r="A220" s="70">
        <v>205</v>
      </c>
      <c r="B220" s="77" t="s">
        <v>1073</v>
      </c>
      <c r="C220" s="72" t="s">
        <v>1074</v>
      </c>
      <c r="D220" s="231"/>
      <c r="E220" s="231"/>
      <c r="F220" s="231">
        <v>1574803</v>
      </c>
      <c r="G220" s="231">
        <v>1574803</v>
      </c>
      <c r="H220" s="227">
        <v>393700</v>
      </c>
      <c r="I220" s="227">
        <v>393700</v>
      </c>
      <c r="J220" s="227">
        <v>393701</v>
      </c>
      <c r="K220" s="227">
        <v>393701</v>
      </c>
      <c r="L220" s="220">
        <f>SUM(D220,F220,H220,J220)</f>
        <v>2362204</v>
      </c>
      <c r="M220" s="220">
        <f t="shared" si="44"/>
        <v>2362204</v>
      </c>
    </row>
    <row r="221" spans="1:13" s="73" customFormat="1" outlineLevel="1" x14ac:dyDescent="0.2">
      <c r="A221" s="70">
        <v>206</v>
      </c>
      <c r="B221" s="77" t="s">
        <v>1075</v>
      </c>
      <c r="C221" s="72" t="s">
        <v>1076</v>
      </c>
      <c r="D221" s="231">
        <v>49982696</v>
      </c>
      <c r="E221" s="231">
        <v>48775798</v>
      </c>
      <c r="F221" s="231">
        <v>1574803</v>
      </c>
      <c r="G221" s="231">
        <v>1592567</v>
      </c>
      <c r="H221" s="227">
        <v>2362206</v>
      </c>
      <c r="I221" s="227">
        <v>2362206</v>
      </c>
      <c r="J221" s="227">
        <v>4724409</v>
      </c>
      <c r="K221" s="227">
        <v>4724409</v>
      </c>
      <c r="L221" s="220">
        <f>SUM(D221,F221,H221,J221)</f>
        <v>58644114</v>
      </c>
      <c r="M221" s="220">
        <f t="shared" si="44"/>
        <v>57454980</v>
      </c>
    </row>
    <row r="222" spans="1:13" s="73" customFormat="1" outlineLevel="1" x14ac:dyDescent="0.2">
      <c r="A222" s="70">
        <v>207</v>
      </c>
      <c r="B222" s="77" t="s">
        <v>1077</v>
      </c>
      <c r="C222" s="72" t="s">
        <v>1078</v>
      </c>
      <c r="D222" s="231"/>
      <c r="E222" s="231"/>
      <c r="F222" s="225"/>
      <c r="G222" s="225"/>
      <c r="H222" s="227"/>
      <c r="I222" s="227"/>
      <c r="J222" s="227"/>
      <c r="K222" s="227"/>
      <c r="L222" s="220">
        <f>SUM(D222,F222,H222,J222)</f>
        <v>0</v>
      </c>
      <c r="M222" s="220">
        <f t="shared" si="44"/>
        <v>0</v>
      </c>
    </row>
    <row r="223" spans="1:13" s="73" customFormat="1" ht="25.5" outlineLevel="1" x14ac:dyDescent="0.2">
      <c r="A223" s="70">
        <v>208</v>
      </c>
      <c r="B223" s="77" t="s">
        <v>1079</v>
      </c>
      <c r="C223" s="72" t="s">
        <v>1080</v>
      </c>
      <c r="D223" s="231"/>
      <c r="E223" s="231"/>
      <c r="F223" s="225"/>
      <c r="G223" s="225"/>
      <c r="H223" s="227"/>
      <c r="I223" s="227"/>
      <c r="J223" s="227"/>
      <c r="K223" s="227"/>
      <c r="L223" s="220">
        <f>SUM(D223,F223,H223,J223)</f>
        <v>0</v>
      </c>
      <c r="M223" s="220">
        <f t="shared" si="44"/>
        <v>0</v>
      </c>
    </row>
    <row r="224" spans="1:13" s="73" customFormat="1" ht="25.5" outlineLevel="1" x14ac:dyDescent="0.2">
      <c r="A224" s="70">
        <v>209</v>
      </c>
      <c r="B224" s="77" t="s">
        <v>1081</v>
      </c>
      <c r="C224" s="72" t="s">
        <v>1082</v>
      </c>
      <c r="D224" s="231">
        <v>50054565</v>
      </c>
      <c r="E224" s="231">
        <v>50252289</v>
      </c>
      <c r="F224" s="231">
        <v>850394</v>
      </c>
      <c r="G224" s="231">
        <v>855190</v>
      </c>
      <c r="H224" s="227">
        <v>744094</v>
      </c>
      <c r="I224" s="227">
        <v>744094</v>
      </c>
      <c r="J224" s="227">
        <v>1381890</v>
      </c>
      <c r="K224" s="227">
        <v>1381890</v>
      </c>
      <c r="L224" s="220">
        <f>SUM(D224,F224,H224,J224)</f>
        <v>53030943</v>
      </c>
      <c r="M224" s="220">
        <f t="shared" si="44"/>
        <v>53233463</v>
      </c>
    </row>
    <row r="225" spans="1:13" s="285" customFormat="1" x14ac:dyDescent="0.2">
      <c r="A225" s="263">
        <v>210</v>
      </c>
      <c r="B225" s="264" t="s">
        <v>1083</v>
      </c>
      <c r="C225" s="284" t="s">
        <v>1084</v>
      </c>
      <c r="D225" s="288">
        <f t="shared" ref="D225:J225" si="46">SUM(D212,D213,D220,D221,D222,D223,D224)</f>
        <v>235441841</v>
      </c>
      <c r="E225" s="288">
        <f t="shared" ref="E225" si="47">SUM(E212,E213,E220,E221,E222,E223,E224)</f>
        <v>246371877</v>
      </c>
      <c r="F225" s="288">
        <f t="shared" si="46"/>
        <v>4000000</v>
      </c>
      <c r="G225" s="288">
        <f t="shared" ref="G225" si="48">SUM(G212,G213,G220,G221,G222,G223,G224)</f>
        <v>4022560</v>
      </c>
      <c r="H225" s="288">
        <f t="shared" si="46"/>
        <v>3500000</v>
      </c>
      <c r="I225" s="288">
        <f t="shared" ref="I225" si="49">SUM(I212,I213,I220,I221,I222,I223,I224)</f>
        <v>3500000</v>
      </c>
      <c r="J225" s="288">
        <f t="shared" si="46"/>
        <v>6500000</v>
      </c>
      <c r="K225" s="288">
        <f t="shared" ref="K225" si="50">SUM(K212,K213,K220,K221,K222,K223,K224)</f>
        <v>6500000</v>
      </c>
      <c r="L225" s="288">
        <f>SUM(L212:L224)</f>
        <v>249441841</v>
      </c>
      <c r="M225" s="266">
        <f t="shared" si="44"/>
        <v>260394437</v>
      </c>
    </row>
    <row r="226" spans="1:13" x14ac:dyDescent="0.2">
      <c r="A226" s="70"/>
      <c r="B226" s="35"/>
      <c r="C226" s="72"/>
      <c r="D226" s="225"/>
      <c r="E226" s="225"/>
      <c r="F226" s="231"/>
      <c r="G226" s="231"/>
      <c r="H226" s="227"/>
      <c r="I226" s="227"/>
      <c r="J226" s="227"/>
      <c r="K226" s="227"/>
      <c r="L226" s="227"/>
      <c r="M226" s="220">
        <f t="shared" si="44"/>
        <v>0</v>
      </c>
    </row>
    <row r="227" spans="1:13" s="73" customFormat="1" outlineLevel="1" x14ac:dyDescent="0.2">
      <c r="A227" s="70">
        <v>211</v>
      </c>
      <c r="B227" s="77" t="s">
        <v>1085</v>
      </c>
      <c r="C227" s="72" t="s">
        <v>1086</v>
      </c>
      <c r="D227" s="237">
        <v>90487010</v>
      </c>
      <c r="E227" s="237">
        <v>192618557</v>
      </c>
      <c r="F227" s="231"/>
      <c r="G227" s="231"/>
      <c r="H227" s="228"/>
      <c r="I227" s="228"/>
      <c r="J227" s="227"/>
      <c r="K227" s="227"/>
      <c r="L227" s="220">
        <f>SUM(D227,F227,H227,J227)</f>
        <v>90487010</v>
      </c>
      <c r="M227" s="220">
        <f t="shared" si="44"/>
        <v>192618557</v>
      </c>
    </row>
    <row r="228" spans="1:13" s="73" customFormat="1" outlineLevel="1" x14ac:dyDescent="0.2">
      <c r="A228" s="70">
        <v>212</v>
      </c>
      <c r="B228" s="77" t="s">
        <v>1087</v>
      </c>
      <c r="C228" s="72" t="s">
        <v>1088</v>
      </c>
      <c r="D228" s="237"/>
      <c r="E228" s="237"/>
      <c r="F228" s="225"/>
      <c r="G228" s="225"/>
      <c r="H228" s="228"/>
      <c r="I228" s="228"/>
      <c r="J228" s="227"/>
      <c r="K228" s="227"/>
      <c r="L228" s="220">
        <f>SUM(D228,F228,H228,J228)</f>
        <v>0</v>
      </c>
      <c r="M228" s="220">
        <f t="shared" si="44"/>
        <v>0</v>
      </c>
    </row>
    <row r="229" spans="1:13" s="73" customFormat="1" outlineLevel="1" x14ac:dyDescent="0.2">
      <c r="A229" s="70">
        <v>213</v>
      </c>
      <c r="B229" s="77" t="s">
        <v>1089</v>
      </c>
      <c r="C229" s="72" t="s">
        <v>1090</v>
      </c>
      <c r="D229" s="237">
        <v>137675794</v>
      </c>
      <c r="E229" s="237">
        <v>91363474</v>
      </c>
      <c r="F229" s="225"/>
      <c r="G229" s="225"/>
      <c r="H229" s="228"/>
      <c r="I229" s="228"/>
      <c r="J229" s="227"/>
      <c r="K229" s="227"/>
      <c r="L229" s="220">
        <f>SUM(D229,F229,H229,J229)</f>
        <v>137675794</v>
      </c>
      <c r="M229" s="220">
        <f t="shared" si="44"/>
        <v>91363474</v>
      </c>
    </row>
    <row r="230" spans="1:13" s="73" customFormat="1" ht="25.5" outlineLevel="1" x14ac:dyDescent="0.2">
      <c r="A230" s="70">
        <v>214</v>
      </c>
      <c r="B230" s="77" t="s">
        <v>1091</v>
      </c>
      <c r="C230" s="72" t="s">
        <v>1092</v>
      </c>
      <c r="D230" s="237">
        <v>61603957</v>
      </c>
      <c r="E230" s="237">
        <v>76675148</v>
      </c>
      <c r="F230" s="231"/>
      <c r="G230" s="231"/>
      <c r="H230" s="228"/>
      <c r="I230" s="228"/>
      <c r="J230" s="227"/>
      <c r="K230" s="227"/>
      <c r="L230" s="220">
        <f>SUM(D230,F230,H230,J230)</f>
        <v>61603957</v>
      </c>
      <c r="M230" s="220">
        <f t="shared" si="44"/>
        <v>76675148</v>
      </c>
    </row>
    <row r="231" spans="1:13" s="285" customFormat="1" x14ac:dyDescent="0.2">
      <c r="A231" s="263">
        <v>215</v>
      </c>
      <c r="B231" s="264" t="s">
        <v>1093</v>
      </c>
      <c r="C231" s="284" t="s">
        <v>1094</v>
      </c>
      <c r="D231" s="288">
        <f>SUM(D227:D230)</f>
        <v>289766761</v>
      </c>
      <c r="E231" s="288">
        <f>SUM(E227:E230)</f>
        <v>360657179</v>
      </c>
      <c r="F231" s="265">
        <f t="shared" ref="F231:L231" si="51">SUM(F227,F228:F230)</f>
        <v>0</v>
      </c>
      <c r="G231" s="265">
        <f t="shared" si="51"/>
        <v>0</v>
      </c>
      <c r="H231" s="265">
        <f t="shared" si="51"/>
        <v>0</v>
      </c>
      <c r="I231" s="265">
        <f t="shared" ref="I231" si="52">SUM(I227,I228:I230)</f>
        <v>0</v>
      </c>
      <c r="J231" s="265">
        <f t="shared" si="51"/>
        <v>0</v>
      </c>
      <c r="K231" s="265">
        <f t="shared" ref="K231" si="53">SUM(K227,K228:K230)</f>
        <v>0</v>
      </c>
      <c r="L231" s="265">
        <f t="shared" si="51"/>
        <v>289766761</v>
      </c>
      <c r="M231" s="266">
        <f t="shared" si="44"/>
        <v>360657179</v>
      </c>
    </row>
    <row r="232" spans="1:13" x14ac:dyDescent="0.2">
      <c r="A232" s="70"/>
      <c r="B232" s="35"/>
      <c r="C232" s="72"/>
      <c r="D232" s="225"/>
      <c r="E232" s="225"/>
      <c r="F232" s="228"/>
      <c r="G232" s="228"/>
      <c r="H232" s="227"/>
      <c r="I232" s="227"/>
      <c r="J232" s="227"/>
      <c r="K232" s="227"/>
      <c r="L232" s="227"/>
      <c r="M232" s="220">
        <f t="shared" si="44"/>
        <v>0</v>
      </c>
    </row>
    <row r="233" spans="1:13" s="73" customFormat="1" ht="38.25" outlineLevel="1" x14ac:dyDescent="0.2">
      <c r="A233" s="70">
        <v>216</v>
      </c>
      <c r="B233" s="77" t="s">
        <v>1095</v>
      </c>
      <c r="C233" s="72" t="s">
        <v>1096</v>
      </c>
      <c r="D233" s="231"/>
      <c r="E233" s="231"/>
      <c r="F233" s="228"/>
      <c r="G233" s="228"/>
      <c r="H233" s="227"/>
      <c r="I233" s="227"/>
      <c r="J233" s="227"/>
      <c r="K233" s="227"/>
      <c r="L233" s="220">
        <f t="shared" ref="L233:L264" si="54">SUM(D233,F233,H233,J233)</f>
        <v>0</v>
      </c>
      <c r="M233" s="220">
        <f t="shared" si="44"/>
        <v>0</v>
      </c>
    </row>
    <row r="234" spans="1:13" s="73" customFormat="1" ht="38.25" outlineLevel="1" x14ac:dyDescent="0.2">
      <c r="A234" s="70">
        <v>217</v>
      </c>
      <c r="B234" s="77" t="s">
        <v>1097</v>
      </c>
      <c r="C234" s="72" t="s">
        <v>1098</v>
      </c>
      <c r="D234" s="231"/>
      <c r="E234" s="231"/>
      <c r="F234" s="231"/>
      <c r="G234" s="231"/>
      <c r="H234" s="231"/>
      <c r="I234" s="231"/>
      <c r="J234" s="231"/>
      <c r="K234" s="231"/>
      <c r="L234" s="220">
        <f t="shared" si="54"/>
        <v>0</v>
      </c>
      <c r="M234" s="220">
        <f t="shared" si="44"/>
        <v>0</v>
      </c>
    </row>
    <row r="235" spans="1:13" s="69" customFormat="1" outlineLevel="1" x14ac:dyDescent="0.2">
      <c r="A235" s="66">
        <v>218</v>
      </c>
      <c r="B235" s="100" t="s">
        <v>91</v>
      </c>
      <c r="C235" s="68" t="s">
        <v>1098</v>
      </c>
      <c r="D235" s="232"/>
      <c r="E235" s="232"/>
      <c r="F235" s="232"/>
      <c r="G235" s="232"/>
      <c r="H235" s="235"/>
      <c r="I235" s="235"/>
      <c r="J235" s="235"/>
      <c r="K235" s="235"/>
      <c r="L235" s="223">
        <f t="shared" si="54"/>
        <v>0</v>
      </c>
      <c r="M235" s="220">
        <f t="shared" si="44"/>
        <v>0</v>
      </c>
    </row>
    <row r="236" spans="1:13" s="69" customFormat="1" outlineLevel="1" x14ac:dyDescent="0.2">
      <c r="A236" s="66">
        <v>219</v>
      </c>
      <c r="B236" s="100" t="s">
        <v>94</v>
      </c>
      <c r="C236" s="68" t="s">
        <v>1098</v>
      </c>
      <c r="D236" s="232"/>
      <c r="E236" s="232"/>
      <c r="F236" s="232"/>
      <c r="G236" s="232"/>
      <c r="H236" s="235"/>
      <c r="I236" s="235"/>
      <c r="J236" s="235"/>
      <c r="K236" s="235"/>
      <c r="L236" s="223">
        <f t="shared" si="54"/>
        <v>0</v>
      </c>
      <c r="M236" s="220">
        <f t="shared" si="44"/>
        <v>0</v>
      </c>
    </row>
    <row r="237" spans="1:13" s="69" customFormat="1" ht="25.5" outlineLevel="1" x14ac:dyDescent="0.2">
      <c r="A237" s="66">
        <v>220</v>
      </c>
      <c r="B237" s="100" t="s">
        <v>97</v>
      </c>
      <c r="C237" s="68" t="s">
        <v>1098</v>
      </c>
      <c r="D237" s="232"/>
      <c r="E237" s="232"/>
      <c r="F237" s="232"/>
      <c r="G237" s="232"/>
      <c r="H237" s="235"/>
      <c r="I237" s="235"/>
      <c r="J237" s="235"/>
      <c r="K237" s="235"/>
      <c r="L237" s="223">
        <f t="shared" si="54"/>
        <v>0</v>
      </c>
      <c r="M237" s="220">
        <f t="shared" si="44"/>
        <v>0</v>
      </c>
    </row>
    <row r="238" spans="1:13" s="69" customFormat="1" outlineLevel="1" x14ac:dyDescent="0.2">
      <c r="A238" s="66">
        <v>221</v>
      </c>
      <c r="B238" s="100" t="s">
        <v>100</v>
      </c>
      <c r="C238" s="68" t="s">
        <v>1098</v>
      </c>
      <c r="D238" s="232"/>
      <c r="E238" s="232"/>
      <c r="F238" s="232"/>
      <c r="G238" s="232"/>
      <c r="H238" s="235"/>
      <c r="I238" s="235"/>
      <c r="J238" s="235"/>
      <c r="K238" s="235"/>
      <c r="L238" s="223">
        <f t="shared" si="54"/>
        <v>0</v>
      </c>
      <c r="M238" s="220">
        <f t="shared" si="44"/>
        <v>0</v>
      </c>
    </row>
    <row r="239" spans="1:13" s="69" customFormat="1" outlineLevel="1" x14ac:dyDescent="0.2">
      <c r="A239" s="66">
        <v>222</v>
      </c>
      <c r="B239" s="100" t="s">
        <v>103</v>
      </c>
      <c r="C239" s="68" t="s">
        <v>1098</v>
      </c>
      <c r="D239" s="232"/>
      <c r="E239" s="232"/>
      <c r="F239" s="232"/>
      <c r="G239" s="232"/>
      <c r="H239" s="235"/>
      <c r="I239" s="235"/>
      <c r="J239" s="235"/>
      <c r="K239" s="235"/>
      <c r="L239" s="223">
        <f t="shared" si="54"/>
        <v>0</v>
      </c>
      <c r="M239" s="220">
        <f t="shared" si="44"/>
        <v>0</v>
      </c>
    </row>
    <row r="240" spans="1:13" s="69" customFormat="1" outlineLevel="1" x14ac:dyDescent="0.2">
      <c r="A240" s="66">
        <v>223</v>
      </c>
      <c r="B240" s="100" t="s">
        <v>106</v>
      </c>
      <c r="C240" s="68" t="s">
        <v>1098</v>
      </c>
      <c r="D240" s="232"/>
      <c r="E240" s="232"/>
      <c r="F240" s="232"/>
      <c r="G240" s="232"/>
      <c r="H240" s="235"/>
      <c r="I240" s="235"/>
      <c r="J240" s="235"/>
      <c r="K240" s="235"/>
      <c r="L240" s="223">
        <f t="shared" si="54"/>
        <v>0</v>
      </c>
      <c r="M240" s="220">
        <f t="shared" si="44"/>
        <v>0</v>
      </c>
    </row>
    <row r="241" spans="1:13" s="69" customFormat="1" ht="25.5" outlineLevel="1" x14ac:dyDescent="0.2">
      <c r="A241" s="66">
        <v>224</v>
      </c>
      <c r="B241" s="100" t="s">
        <v>109</v>
      </c>
      <c r="C241" s="68" t="s">
        <v>1098</v>
      </c>
      <c r="D241" s="232"/>
      <c r="E241" s="232"/>
      <c r="F241" s="232"/>
      <c r="G241" s="232"/>
      <c r="H241" s="235"/>
      <c r="I241" s="235"/>
      <c r="J241" s="235"/>
      <c r="K241" s="235"/>
      <c r="L241" s="223">
        <f t="shared" si="54"/>
        <v>0</v>
      </c>
      <c r="M241" s="220">
        <f t="shared" si="44"/>
        <v>0</v>
      </c>
    </row>
    <row r="242" spans="1:13" s="69" customFormat="1" outlineLevel="1" x14ac:dyDescent="0.2">
      <c r="A242" s="66">
        <v>225</v>
      </c>
      <c r="B242" s="100" t="s">
        <v>112</v>
      </c>
      <c r="C242" s="68" t="s">
        <v>1098</v>
      </c>
      <c r="D242" s="232"/>
      <c r="E242" s="232"/>
      <c r="F242" s="234"/>
      <c r="G242" s="234"/>
      <c r="H242" s="235"/>
      <c r="I242" s="235"/>
      <c r="J242" s="235"/>
      <c r="K242" s="235"/>
      <c r="L242" s="223">
        <f t="shared" si="54"/>
        <v>0</v>
      </c>
      <c r="M242" s="220">
        <f t="shared" si="44"/>
        <v>0</v>
      </c>
    </row>
    <row r="243" spans="1:13" s="69" customFormat="1" ht="25.5" outlineLevel="1" x14ac:dyDescent="0.2">
      <c r="A243" s="66">
        <v>226</v>
      </c>
      <c r="B243" s="100" t="s">
        <v>115</v>
      </c>
      <c r="C243" s="68" t="s">
        <v>1098</v>
      </c>
      <c r="D243" s="232"/>
      <c r="E243" s="232"/>
      <c r="F243" s="232"/>
      <c r="G243" s="232"/>
      <c r="H243" s="235"/>
      <c r="I243" s="235"/>
      <c r="J243" s="235"/>
      <c r="K243" s="235"/>
      <c r="L243" s="223">
        <f t="shared" si="54"/>
        <v>0</v>
      </c>
      <c r="M243" s="220">
        <f t="shared" si="44"/>
        <v>0</v>
      </c>
    </row>
    <row r="244" spans="1:13" s="69" customFormat="1" ht="25.5" outlineLevel="1" x14ac:dyDescent="0.2">
      <c r="A244" s="66">
        <v>227</v>
      </c>
      <c r="B244" s="100" t="s">
        <v>118</v>
      </c>
      <c r="C244" s="68" t="s">
        <v>1098</v>
      </c>
      <c r="D244" s="232"/>
      <c r="E244" s="232"/>
      <c r="F244" s="232"/>
      <c r="G244" s="232"/>
      <c r="H244" s="235"/>
      <c r="I244" s="235"/>
      <c r="J244" s="235"/>
      <c r="K244" s="235"/>
      <c r="L244" s="223">
        <f t="shared" si="54"/>
        <v>0</v>
      </c>
      <c r="M244" s="220">
        <f t="shared" si="44"/>
        <v>0</v>
      </c>
    </row>
    <row r="245" spans="1:13" s="73" customFormat="1" ht="38.25" outlineLevel="1" x14ac:dyDescent="0.2">
      <c r="A245" s="70">
        <v>228</v>
      </c>
      <c r="B245" s="77" t="s">
        <v>1099</v>
      </c>
      <c r="C245" s="72" t="s">
        <v>1100</v>
      </c>
      <c r="D245" s="231"/>
      <c r="E245" s="231"/>
      <c r="F245" s="231"/>
      <c r="G245" s="231"/>
      <c r="H245" s="231"/>
      <c r="I245" s="231"/>
      <c r="J245" s="231"/>
      <c r="K245" s="231"/>
      <c r="L245" s="220">
        <f t="shared" si="54"/>
        <v>0</v>
      </c>
      <c r="M245" s="220">
        <f t="shared" si="44"/>
        <v>0</v>
      </c>
    </row>
    <row r="246" spans="1:13" s="69" customFormat="1" outlineLevel="1" x14ac:dyDescent="0.2">
      <c r="A246" s="66">
        <v>229</v>
      </c>
      <c r="B246" s="100" t="s">
        <v>91</v>
      </c>
      <c r="C246" s="68" t="s">
        <v>1100</v>
      </c>
      <c r="D246" s="232"/>
      <c r="E246" s="232"/>
      <c r="F246" s="232"/>
      <c r="G246" s="232"/>
      <c r="H246" s="235"/>
      <c r="I246" s="235"/>
      <c r="J246" s="235"/>
      <c r="K246" s="235"/>
      <c r="L246" s="223">
        <f t="shared" si="54"/>
        <v>0</v>
      </c>
      <c r="M246" s="220">
        <f t="shared" si="44"/>
        <v>0</v>
      </c>
    </row>
    <row r="247" spans="1:13" s="69" customFormat="1" outlineLevel="1" x14ac:dyDescent="0.2">
      <c r="A247" s="66">
        <v>230</v>
      </c>
      <c r="B247" s="100" t="s">
        <v>94</v>
      </c>
      <c r="C247" s="68" t="s">
        <v>1100</v>
      </c>
      <c r="D247" s="232"/>
      <c r="E247" s="232"/>
      <c r="F247" s="232"/>
      <c r="G247" s="232"/>
      <c r="H247" s="235"/>
      <c r="I247" s="235"/>
      <c r="J247" s="235"/>
      <c r="K247" s="235"/>
      <c r="L247" s="223">
        <f t="shared" si="54"/>
        <v>0</v>
      </c>
      <c r="M247" s="220">
        <f t="shared" si="44"/>
        <v>0</v>
      </c>
    </row>
    <row r="248" spans="1:13" s="69" customFormat="1" ht="25.5" outlineLevel="1" x14ac:dyDescent="0.2">
      <c r="A248" s="66">
        <v>231</v>
      </c>
      <c r="B248" s="100" t="s">
        <v>97</v>
      </c>
      <c r="C248" s="68" t="s">
        <v>1100</v>
      </c>
      <c r="D248" s="232"/>
      <c r="E248" s="232"/>
      <c r="F248" s="232"/>
      <c r="G248" s="232"/>
      <c r="H248" s="235"/>
      <c r="I248" s="235"/>
      <c r="J248" s="235"/>
      <c r="K248" s="235"/>
      <c r="L248" s="223">
        <f t="shared" si="54"/>
        <v>0</v>
      </c>
      <c r="M248" s="220">
        <f t="shared" si="44"/>
        <v>0</v>
      </c>
    </row>
    <row r="249" spans="1:13" s="69" customFormat="1" outlineLevel="1" x14ac:dyDescent="0.2">
      <c r="A249" s="66">
        <v>232</v>
      </c>
      <c r="B249" s="100" t="s">
        <v>100</v>
      </c>
      <c r="C249" s="68" t="s">
        <v>1100</v>
      </c>
      <c r="D249" s="232"/>
      <c r="E249" s="232"/>
      <c r="F249" s="232"/>
      <c r="G249" s="232"/>
      <c r="H249" s="235"/>
      <c r="I249" s="235"/>
      <c r="J249" s="235"/>
      <c r="K249" s="235"/>
      <c r="L249" s="223">
        <f t="shared" si="54"/>
        <v>0</v>
      </c>
      <c r="M249" s="220">
        <f t="shared" si="44"/>
        <v>0</v>
      </c>
    </row>
    <row r="250" spans="1:13" s="69" customFormat="1" outlineLevel="1" x14ac:dyDescent="0.2">
      <c r="A250" s="66">
        <v>233</v>
      </c>
      <c r="B250" s="100" t="s">
        <v>103</v>
      </c>
      <c r="C250" s="68" t="s">
        <v>1100</v>
      </c>
      <c r="D250" s="232"/>
      <c r="E250" s="232"/>
      <c r="F250" s="232"/>
      <c r="G250" s="232"/>
      <c r="H250" s="235"/>
      <c r="I250" s="235"/>
      <c r="J250" s="235"/>
      <c r="K250" s="235"/>
      <c r="L250" s="223">
        <f t="shared" si="54"/>
        <v>0</v>
      </c>
      <c r="M250" s="220">
        <f t="shared" si="44"/>
        <v>0</v>
      </c>
    </row>
    <row r="251" spans="1:13" s="69" customFormat="1" outlineLevel="1" x14ac:dyDescent="0.2">
      <c r="A251" s="66">
        <v>234</v>
      </c>
      <c r="B251" s="100" t="s">
        <v>106</v>
      </c>
      <c r="C251" s="68" t="s">
        <v>1100</v>
      </c>
      <c r="D251" s="232"/>
      <c r="E251" s="232"/>
      <c r="F251" s="232"/>
      <c r="G251" s="232"/>
      <c r="H251" s="235"/>
      <c r="I251" s="235"/>
      <c r="J251" s="235"/>
      <c r="K251" s="235"/>
      <c r="L251" s="223">
        <f t="shared" si="54"/>
        <v>0</v>
      </c>
      <c r="M251" s="220">
        <f t="shared" si="44"/>
        <v>0</v>
      </c>
    </row>
    <row r="252" spans="1:13" s="69" customFormat="1" ht="25.5" outlineLevel="1" x14ac:dyDescent="0.2">
      <c r="A252" s="66">
        <v>235</v>
      </c>
      <c r="B252" s="100" t="s">
        <v>109</v>
      </c>
      <c r="C252" s="68" t="s">
        <v>1100</v>
      </c>
      <c r="D252" s="232"/>
      <c r="E252" s="232"/>
      <c r="F252" s="232"/>
      <c r="G252" s="232"/>
      <c r="H252" s="235"/>
      <c r="I252" s="235"/>
      <c r="J252" s="235"/>
      <c r="K252" s="235"/>
      <c r="L252" s="223">
        <f t="shared" si="54"/>
        <v>0</v>
      </c>
      <c r="M252" s="220">
        <f t="shared" si="44"/>
        <v>0</v>
      </c>
    </row>
    <row r="253" spans="1:13" s="69" customFormat="1" outlineLevel="1" x14ac:dyDescent="0.2">
      <c r="A253" s="66">
        <v>236</v>
      </c>
      <c r="B253" s="100" t="s">
        <v>112</v>
      </c>
      <c r="C253" s="68" t="s">
        <v>1100</v>
      </c>
      <c r="D253" s="232"/>
      <c r="E253" s="232"/>
      <c r="F253" s="234"/>
      <c r="G253" s="234"/>
      <c r="H253" s="235"/>
      <c r="I253" s="235"/>
      <c r="J253" s="235"/>
      <c r="K253" s="235"/>
      <c r="L253" s="223">
        <f t="shared" si="54"/>
        <v>0</v>
      </c>
      <c r="M253" s="220">
        <f t="shared" si="44"/>
        <v>0</v>
      </c>
    </row>
    <row r="254" spans="1:13" s="69" customFormat="1" ht="25.5" outlineLevel="1" x14ac:dyDescent="0.2">
      <c r="A254" s="66">
        <v>237</v>
      </c>
      <c r="B254" s="100" t="s">
        <v>115</v>
      </c>
      <c r="C254" s="68" t="s">
        <v>1100</v>
      </c>
      <c r="D254" s="232"/>
      <c r="E254" s="232"/>
      <c r="F254" s="232"/>
      <c r="G254" s="232"/>
      <c r="H254" s="235"/>
      <c r="I254" s="235"/>
      <c r="J254" s="235"/>
      <c r="K254" s="235"/>
      <c r="L254" s="223">
        <f t="shared" si="54"/>
        <v>0</v>
      </c>
      <c r="M254" s="220">
        <f t="shared" si="44"/>
        <v>0</v>
      </c>
    </row>
    <row r="255" spans="1:13" s="69" customFormat="1" ht="25.5" outlineLevel="1" x14ac:dyDescent="0.2">
      <c r="A255" s="66">
        <v>238</v>
      </c>
      <c r="B255" s="100" t="s">
        <v>118</v>
      </c>
      <c r="C255" s="68" t="s">
        <v>1100</v>
      </c>
      <c r="D255" s="232"/>
      <c r="E255" s="232"/>
      <c r="F255" s="232"/>
      <c r="G255" s="232"/>
      <c r="H255" s="235"/>
      <c r="I255" s="235"/>
      <c r="J255" s="235"/>
      <c r="K255" s="235"/>
      <c r="L255" s="223">
        <f t="shared" si="54"/>
        <v>0</v>
      </c>
      <c r="M255" s="220">
        <f t="shared" si="44"/>
        <v>0</v>
      </c>
    </row>
    <row r="256" spans="1:13" s="73" customFormat="1" ht="25.5" outlineLevel="1" x14ac:dyDescent="0.2">
      <c r="A256" s="70">
        <v>239</v>
      </c>
      <c r="B256" s="77" t="s">
        <v>1101</v>
      </c>
      <c r="C256" s="72" t="s">
        <v>1102</v>
      </c>
      <c r="D256" s="231"/>
      <c r="E256" s="231"/>
      <c r="F256" s="231"/>
      <c r="G256" s="231"/>
      <c r="H256" s="231"/>
      <c r="I256" s="231"/>
      <c r="J256" s="231"/>
      <c r="K256" s="231"/>
      <c r="L256" s="220">
        <f t="shared" si="54"/>
        <v>0</v>
      </c>
      <c r="M256" s="220">
        <f t="shared" si="44"/>
        <v>0</v>
      </c>
    </row>
    <row r="257" spans="1:13" s="69" customFormat="1" outlineLevel="1" x14ac:dyDescent="0.2">
      <c r="A257" s="66">
        <v>240</v>
      </c>
      <c r="B257" s="100" t="s">
        <v>91</v>
      </c>
      <c r="C257" s="68" t="s">
        <v>1102</v>
      </c>
      <c r="D257" s="232"/>
      <c r="E257" s="232"/>
      <c r="F257" s="232"/>
      <c r="G257" s="232"/>
      <c r="H257" s="235"/>
      <c r="I257" s="235"/>
      <c r="J257" s="235"/>
      <c r="K257" s="235"/>
      <c r="L257" s="223">
        <f t="shared" si="54"/>
        <v>0</v>
      </c>
      <c r="M257" s="220">
        <f t="shared" si="44"/>
        <v>0</v>
      </c>
    </row>
    <row r="258" spans="1:13" s="69" customFormat="1" outlineLevel="1" x14ac:dyDescent="0.2">
      <c r="A258" s="66">
        <v>241</v>
      </c>
      <c r="B258" s="100" t="s">
        <v>94</v>
      </c>
      <c r="C258" s="68" t="s">
        <v>1102</v>
      </c>
      <c r="D258" s="232"/>
      <c r="E258" s="232"/>
      <c r="F258" s="232"/>
      <c r="G258" s="232"/>
      <c r="H258" s="235"/>
      <c r="I258" s="235"/>
      <c r="J258" s="235"/>
      <c r="K258" s="235"/>
      <c r="L258" s="223">
        <f t="shared" si="54"/>
        <v>0</v>
      </c>
      <c r="M258" s="220">
        <f t="shared" si="44"/>
        <v>0</v>
      </c>
    </row>
    <row r="259" spans="1:13" s="69" customFormat="1" ht="25.5" outlineLevel="1" x14ac:dyDescent="0.2">
      <c r="A259" s="66">
        <v>242</v>
      </c>
      <c r="B259" s="100" t="s">
        <v>97</v>
      </c>
      <c r="C259" s="68" t="s">
        <v>1102</v>
      </c>
      <c r="D259" s="232"/>
      <c r="E259" s="232"/>
      <c r="F259" s="232"/>
      <c r="G259" s="232"/>
      <c r="H259" s="235"/>
      <c r="I259" s="235"/>
      <c r="J259" s="235"/>
      <c r="K259" s="235"/>
      <c r="L259" s="223">
        <f t="shared" si="54"/>
        <v>0</v>
      </c>
      <c r="M259" s="220">
        <f t="shared" si="44"/>
        <v>0</v>
      </c>
    </row>
    <row r="260" spans="1:13" s="69" customFormat="1" outlineLevel="1" x14ac:dyDescent="0.2">
      <c r="A260" s="66">
        <v>243</v>
      </c>
      <c r="B260" s="100" t="s">
        <v>100</v>
      </c>
      <c r="C260" s="68" t="s">
        <v>1102</v>
      </c>
      <c r="D260" s="232"/>
      <c r="E260" s="232"/>
      <c r="F260" s="232"/>
      <c r="G260" s="232"/>
      <c r="H260" s="235"/>
      <c r="I260" s="235"/>
      <c r="J260" s="235"/>
      <c r="K260" s="235"/>
      <c r="L260" s="223">
        <f t="shared" si="54"/>
        <v>0</v>
      </c>
      <c r="M260" s="220">
        <f t="shared" si="44"/>
        <v>0</v>
      </c>
    </row>
    <row r="261" spans="1:13" s="69" customFormat="1" outlineLevel="1" x14ac:dyDescent="0.2">
      <c r="A261" s="66">
        <v>244</v>
      </c>
      <c r="B261" s="100" t="s">
        <v>103</v>
      </c>
      <c r="C261" s="68" t="s">
        <v>1102</v>
      </c>
      <c r="D261" s="232"/>
      <c r="E261" s="232"/>
      <c r="F261" s="232"/>
      <c r="G261" s="232"/>
      <c r="H261" s="235"/>
      <c r="I261" s="235"/>
      <c r="J261" s="235"/>
      <c r="K261" s="235"/>
      <c r="L261" s="223">
        <f t="shared" si="54"/>
        <v>0</v>
      </c>
      <c r="M261" s="220">
        <f t="shared" si="44"/>
        <v>0</v>
      </c>
    </row>
    <row r="262" spans="1:13" s="69" customFormat="1" outlineLevel="1" x14ac:dyDescent="0.2">
      <c r="A262" s="66">
        <v>245</v>
      </c>
      <c r="B262" s="100" t="s">
        <v>106</v>
      </c>
      <c r="C262" s="68" t="s">
        <v>1102</v>
      </c>
      <c r="D262" s="232"/>
      <c r="E262" s="232"/>
      <c r="F262" s="232"/>
      <c r="G262" s="232"/>
      <c r="H262" s="235"/>
      <c r="I262" s="235"/>
      <c r="J262" s="235"/>
      <c r="K262" s="235"/>
      <c r="L262" s="223">
        <f t="shared" si="54"/>
        <v>0</v>
      </c>
      <c r="M262" s="220">
        <f t="shared" ref="M262:M325" si="55">SUM(E262,G262,I262,K262)</f>
        <v>0</v>
      </c>
    </row>
    <row r="263" spans="1:13" s="69" customFormat="1" ht="25.5" outlineLevel="1" x14ac:dyDescent="0.2">
      <c r="A263" s="66">
        <v>246</v>
      </c>
      <c r="B263" s="100" t="s">
        <v>109</v>
      </c>
      <c r="C263" s="68" t="s">
        <v>1102</v>
      </c>
      <c r="D263" s="232"/>
      <c r="E263" s="232"/>
      <c r="F263" s="232"/>
      <c r="G263" s="232"/>
      <c r="H263" s="235"/>
      <c r="I263" s="235"/>
      <c r="J263" s="235"/>
      <c r="K263" s="235"/>
      <c r="L263" s="223">
        <f t="shared" si="54"/>
        <v>0</v>
      </c>
      <c r="M263" s="220">
        <f t="shared" si="55"/>
        <v>0</v>
      </c>
    </row>
    <row r="264" spans="1:13" s="69" customFormat="1" outlineLevel="1" x14ac:dyDescent="0.2">
      <c r="A264" s="66">
        <v>247</v>
      </c>
      <c r="B264" s="100" t="s">
        <v>112</v>
      </c>
      <c r="C264" s="68" t="s">
        <v>1102</v>
      </c>
      <c r="D264" s="232"/>
      <c r="E264" s="232"/>
      <c r="F264" s="234"/>
      <c r="G264" s="234"/>
      <c r="H264" s="235"/>
      <c r="I264" s="235"/>
      <c r="J264" s="235"/>
      <c r="K264" s="235"/>
      <c r="L264" s="223">
        <f t="shared" si="54"/>
        <v>0</v>
      </c>
      <c r="M264" s="220">
        <f t="shared" si="55"/>
        <v>0</v>
      </c>
    </row>
    <row r="265" spans="1:13" s="69" customFormat="1" ht="25.5" outlineLevel="1" x14ac:dyDescent="0.2">
      <c r="A265" s="66">
        <v>248</v>
      </c>
      <c r="B265" s="100" t="s">
        <v>115</v>
      </c>
      <c r="C265" s="68" t="s">
        <v>1102</v>
      </c>
      <c r="D265" s="232"/>
      <c r="E265" s="232"/>
      <c r="F265" s="232"/>
      <c r="G265" s="232"/>
      <c r="H265" s="235"/>
      <c r="I265" s="235"/>
      <c r="J265" s="235"/>
      <c r="K265" s="235"/>
      <c r="L265" s="223">
        <f t="shared" ref="L265:L293" si="56">SUM(D265,F265,H265,J265)</f>
        <v>0</v>
      </c>
      <c r="M265" s="220">
        <f t="shared" si="55"/>
        <v>0</v>
      </c>
    </row>
    <row r="266" spans="1:13" s="69" customFormat="1" ht="25.5" outlineLevel="1" x14ac:dyDescent="0.2">
      <c r="A266" s="66">
        <v>249</v>
      </c>
      <c r="B266" s="100" t="s">
        <v>118</v>
      </c>
      <c r="C266" s="68" t="s">
        <v>1102</v>
      </c>
      <c r="D266" s="232"/>
      <c r="E266" s="232"/>
      <c r="F266" s="234"/>
      <c r="G266" s="234"/>
      <c r="H266" s="235"/>
      <c r="I266" s="235"/>
      <c r="J266" s="235"/>
      <c r="K266" s="235"/>
      <c r="L266" s="223">
        <f t="shared" si="56"/>
        <v>0</v>
      </c>
      <c r="M266" s="220">
        <f t="shared" si="55"/>
        <v>0</v>
      </c>
    </row>
    <row r="267" spans="1:13" s="73" customFormat="1" ht="38.25" outlineLevel="1" x14ac:dyDescent="0.2">
      <c r="A267" s="70">
        <v>250</v>
      </c>
      <c r="B267" s="77" t="s">
        <v>1103</v>
      </c>
      <c r="C267" s="72" t="s">
        <v>1104</v>
      </c>
      <c r="D267" s="231"/>
      <c r="E267" s="231"/>
      <c r="F267" s="228"/>
      <c r="G267" s="228"/>
      <c r="H267" s="227"/>
      <c r="I267" s="227"/>
      <c r="J267" s="227"/>
      <c r="K267" s="227"/>
      <c r="L267" s="220">
        <f t="shared" si="56"/>
        <v>0</v>
      </c>
      <c r="M267" s="220">
        <f t="shared" si="55"/>
        <v>0</v>
      </c>
    </row>
    <row r="268" spans="1:13" s="69" customFormat="1" ht="38.25" outlineLevel="1" x14ac:dyDescent="0.2">
      <c r="A268" s="66">
        <v>251</v>
      </c>
      <c r="B268" s="100" t="s">
        <v>1029</v>
      </c>
      <c r="C268" s="68" t="s">
        <v>1104</v>
      </c>
      <c r="D268" s="232"/>
      <c r="E268" s="232"/>
      <c r="F268" s="232"/>
      <c r="G268" s="232"/>
      <c r="H268" s="235"/>
      <c r="I268" s="235"/>
      <c r="J268" s="235"/>
      <c r="K268" s="235"/>
      <c r="L268" s="223">
        <f t="shared" si="56"/>
        <v>0</v>
      </c>
      <c r="M268" s="220">
        <f t="shared" si="55"/>
        <v>0</v>
      </c>
    </row>
    <row r="269" spans="1:13" s="73" customFormat="1" ht="38.25" outlineLevel="1" x14ac:dyDescent="0.2">
      <c r="A269" s="70">
        <v>252</v>
      </c>
      <c r="B269" s="77" t="s">
        <v>1105</v>
      </c>
      <c r="C269" s="72" t="s">
        <v>1106</v>
      </c>
      <c r="D269" s="231"/>
      <c r="E269" s="231"/>
      <c r="F269" s="231"/>
      <c r="G269" s="231"/>
      <c r="H269" s="231"/>
      <c r="I269" s="231"/>
      <c r="J269" s="231"/>
      <c r="K269" s="231"/>
      <c r="L269" s="220">
        <f t="shared" si="56"/>
        <v>0</v>
      </c>
      <c r="M269" s="220">
        <f t="shared" si="55"/>
        <v>0</v>
      </c>
    </row>
    <row r="270" spans="1:13" s="69" customFormat="1" outlineLevel="1" x14ac:dyDescent="0.2">
      <c r="A270" s="66">
        <v>253</v>
      </c>
      <c r="B270" s="100" t="s">
        <v>606</v>
      </c>
      <c r="C270" s="68" t="s">
        <v>1106</v>
      </c>
      <c r="D270" s="232"/>
      <c r="E270" s="232"/>
      <c r="F270" s="232"/>
      <c r="G270" s="232"/>
      <c r="H270" s="235"/>
      <c r="I270" s="235"/>
      <c r="J270" s="235"/>
      <c r="K270" s="235"/>
      <c r="L270" s="223">
        <f t="shared" si="56"/>
        <v>0</v>
      </c>
      <c r="M270" s="220">
        <f t="shared" si="55"/>
        <v>0</v>
      </c>
    </row>
    <row r="271" spans="1:13" s="69" customFormat="1" outlineLevel="1" x14ac:dyDescent="0.2">
      <c r="A271" s="66">
        <v>254</v>
      </c>
      <c r="B271" s="100" t="s">
        <v>608</v>
      </c>
      <c r="C271" s="68" t="s">
        <v>1106</v>
      </c>
      <c r="D271" s="232"/>
      <c r="E271" s="232"/>
      <c r="F271" s="232"/>
      <c r="G271" s="232"/>
      <c r="H271" s="235"/>
      <c r="I271" s="235"/>
      <c r="J271" s="235"/>
      <c r="K271" s="235"/>
      <c r="L271" s="223">
        <f t="shared" si="56"/>
        <v>0</v>
      </c>
      <c r="M271" s="220">
        <f t="shared" si="55"/>
        <v>0</v>
      </c>
    </row>
    <row r="272" spans="1:13" s="69" customFormat="1" outlineLevel="1" x14ac:dyDescent="0.2">
      <c r="A272" s="66">
        <v>255</v>
      </c>
      <c r="B272" s="100" t="s">
        <v>610</v>
      </c>
      <c r="C272" s="68" t="s">
        <v>1106</v>
      </c>
      <c r="D272" s="232"/>
      <c r="E272" s="232"/>
      <c r="F272" s="232"/>
      <c r="G272" s="232"/>
      <c r="H272" s="235"/>
      <c r="I272" s="235"/>
      <c r="J272" s="235"/>
      <c r="K272" s="235"/>
      <c r="L272" s="223">
        <f t="shared" si="56"/>
        <v>0</v>
      </c>
      <c r="M272" s="220">
        <f t="shared" si="55"/>
        <v>0</v>
      </c>
    </row>
    <row r="273" spans="1:13" s="69" customFormat="1" outlineLevel="1" x14ac:dyDescent="0.2">
      <c r="A273" s="66">
        <v>256</v>
      </c>
      <c r="B273" s="100" t="s">
        <v>612</v>
      </c>
      <c r="C273" s="68" t="s">
        <v>1106</v>
      </c>
      <c r="D273" s="232"/>
      <c r="E273" s="232"/>
      <c r="F273" s="232"/>
      <c r="G273" s="232"/>
      <c r="H273" s="235"/>
      <c r="I273" s="235"/>
      <c r="J273" s="235"/>
      <c r="K273" s="235"/>
      <c r="L273" s="223">
        <f t="shared" si="56"/>
        <v>0</v>
      </c>
      <c r="M273" s="220">
        <f t="shared" si="55"/>
        <v>0</v>
      </c>
    </row>
    <row r="274" spans="1:13" s="69" customFormat="1" outlineLevel="1" x14ac:dyDescent="0.2">
      <c r="A274" s="66">
        <v>257</v>
      </c>
      <c r="B274" s="100" t="s">
        <v>614</v>
      </c>
      <c r="C274" s="68" t="s">
        <v>1106</v>
      </c>
      <c r="D274" s="232"/>
      <c r="E274" s="232"/>
      <c r="F274" s="232"/>
      <c r="G274" s="232"/>
      <c r="H274" s="235"/>
      <c r="I274" s="235"/>
      <c r="J274" s="235"/>
      <c r="K274" s="235"/>
      <c r="L274" s="223">
        <f t="shared" si="56"/>
        <v>0</v>
      </c>
      <c r="M274" s="220">
        <f t="shared" si="55"/>
        <v>0</v>
      </c>
    </row>
    <row r="275" spans="1:13" s="69" customFormat="1" ht="25.5" outlineLevel="1" x14ac:dyDescent="0.2">
      <c r="A275" s="66">
        <v>258</v>
      </c>
      <c r="B275" s="100" t="s">
        <v>616</v>
      </c>
      <c r="C275" s="68" t="s">
        <v>1106</v>
      </c>
      <c r="D275" s="232"/>
      <c r="E275" s="232"/>
      <c r="F275" s="232"/>
      <c r="G275" s="232"/>
      <c r="H275" s="235"/>
      <c r="I275" s="235"/>
      <c r="J275" s="235"/>
      <c r="K275" s="235"/>
      <c r="L275" s="223">
        <f t="shared" si="56"/>
        <v>0</v>
      </c>
      <c r="M275" s="220">
        <f t="shared" si="55"/>
        <v>0</v>
      </c>
    </row>
    <row r="276" spans="1:13" s="69" customFormat="1" ht="25.5" outlineLevel="1" x14ac:dyDescent="0.2">
      <c r="A276" s="66">
        <v>259</v>
      </c>
      <c r="B276" s="100" t="s">
        <v>618</v>
      </c>
      <c r="C276" s="68" t="s">
        <v>1106</v>
      </c>
      <c r="D276" s="232"/>
      <c r="E276" s="232"/>
      <c r="F276" s="232"/>
      <c r="G276" s="232"/>
      <c r="H276" s="235"/>
      <c r="I276" s="235"/>
      <c r="J276" s="235"/>
      <c r="K276" s="235"/>
      <c r="L276" s="223">
        <f t="shared" si="56"/>
        <v>0</v>
      </c>
      <c r="M276" s="220">
        <f t="shared" si="55"/>
        <v>0</v>
      </c>
    </row>
    <row r="277" spans="1:13" s="69" customFormat="1" outlineLevel="1" x14ac:dyDescent="0.2">
      <c r="A277" s="66">
        <v>260</v>
      </c>
      <c r="B277" s="100" t="s">
        <v>620</v>
      </c>
      <c r="C277" s="68" t="s">
        <v>1106</v>
      </c>
      <c r="D277" s="232"/>
      <c r="E277" s="232"/>
      <c r="F277" s="232"/>
      <c r="G277" s="232"/>
      <c r="H277" s="235"/>
      <c r="I277" s="235"/>
      <c r="J277" s="235"/>
      <c r="K277" s="235"/>
      <c r="L277" s="223">
        <f t="shared" si="56"/>
        <v>0</v>
      </c>
      <c r="M277" s="220">
        <f t="shared" si="55"/>
        <v>0</v>
      </c>
    </row>
    <row r="278" spans="1:13" s="69" customFormat="1" outlineLevel="1" x14ac:dyDescent="0.2">
      <c r="A278" s="66">
        <v>261</v>
      </c>
      <c r="B278" s="100" t="s">
        <v>622</v>
      </c>
      <c r="C278" s="68" t="s">
        <v>1106</v>
      </c>
      <c r="D278" s="232"/>
      <c r="E278" s="232"/>
      <c r="F278" s="234"/>
      <c r="G278" s="234"/>
      <c r="H278" s="235"/>
      <c r="I278" s="235"/>
      <c r="J278" s="235"/>
      <c r="K278" s="235"/>
      <c r="L278" s="223">
        <f t="shared" si="56"/>
        <v>0</v>
      </c>
      <c r="M278" s="220">
        <f t="shared" si="55"/>
        <v>0</v>
      </c>
    </row>
    <row r="279" spans="1:13" s="69" customFormat="1" outlineLevel="1" x14ac:dyDescent="0.2">
      <c r="A279" s="66">
        <v>262</v>
      </c>
      <c r="B279" s="100" t="s">
        <v>624</v>
      </c>
      <c r="C279" s="68" t="s">
        <v>1106</v>
      </c>
      <c r="D279" s="232"/>
      <c r="E279" s="232"/>
      <c r="F279" s="234"/>
      <c r="G279" s="234"/>
      <c r="H279" s="235"/>
      <c r="I279" s="235"/>
      <c r="J279" s="235"/>
      <c r="K279" s="235"/>
      <c r="L279" s="223">
        <f t="shared" si="56"/>
        <v>0</v>
      </c>
      <c r="M279" s="220">
        <f t="shared" si="55"/>
        <v>0</v>
      </c>
    </row>
    <row r="280" spans="1:13" s="69" customFormat="1" outlineLevel="1" x14ac:dyDescent="0.2">
      <c r="A280" s="66">
        <v>263</v>
      </c>
      <c r="B280" s="100" t="s">
        <v>626</v>
      </c>
      <c r="C280" s="68" t="s">
        <v>1106</v>
      </c>
      <c r="D280" s="232"/>
      <c r="E280" s="232"/>
      <c r="F280" s="234"/>
      <c r="G280" s="234"/>
      <c r="H280" s="235"/>
      <c r="I280" s="235"/>
      <c r="J280" s="235"/>
      <c r="K280" s="235"/>
      <c r="L280" s="223">
        <f t="shared" si="56"/>
        <v>0</v>
      </c>
      <c r="M280" s="220">
        <f t="shared" si="55"/>
        <v>0</v>
      </c>
    </row>
    <row r="281" spans="1:13" s="73" customFormat="1" outlineLevel="1" x14ac:dyDescent="0.2">
      <c r="A281" s="70">
        <v>264</v>
      </c>
      <c r="B281" s="35" t="s">
        <v>1107</v>
      </c>
      <c r="C281" s="72" t="s">
        <v>1108</v>
      </c>
      <c r="D281" s="231"/>
      <c r="E281" s="231"/>
      <c r="F281" s="228"/>
      <c r="G281" s="228"/>
      <c r="H281" s="227"/>
      <c r="I281" s="227"/>
      <c r="J281" s="227"/>
      <c r="K281" s="227"/>
      <c r="L281" s="220">
        <f t="shared" si="56"/>
        <v>0</v>
      </c>
      <c r="M281" s="220">
        <f t="shared" si="55"/>
        <v>0</v>
      </c>
    </row>
    <row r="282" spans="1:13" s="73" customFormat="1" ht="25.5" outlineLevel="1" x14ac:dyDescent="0.2">
      <c r="A282" s="70">
        <v>265</v>
      </c>
      <c r="B282" s="35" t="s">
        <v>1109</v>
      </c>
      <c r="C282" s="72" t="s">
        <v>1110</v>
      </c>
      <c r="D282" s="231"/>
      <c r="E282" s="231"/>
      <c r="F282" s="228"/>
      <c r="G282" s="228"/>
      <c r="H282" s="227"/>
      <c r="I282" s="227"/>
      <c r="J282" s="227"/>
      <c r="K282" s="227"/>
      <c r="L282" s="220">
        <f t="shared" si="56"/>
        <v>0</v>
      </c>
      <c r="M282" s="220">
        <f t="shared" si="55"/>
        <v>0</v>
      </c>
    </row>
    <row r="283" spans="1:13" s="73" customFormat="1" ht="25.5" outlineLevel="1" x14ac:dyDescent="0.2">
      <c r="A283" s="70">
        <v>266</v>
      </c>
      <c r="B283" s="35" t="s">
        <v>1111</v>
      </c>
      <c r="C283" s="72" t="s">
        <v>1112</v>
      </c>
      <c r="D283" s="231"/>
      <c r="E283" s="231">
        <f>SUM(E284:E293)</f>
        <v>8500000</v>
      </c>
      <c r="F283" s="231"/>
      <c r="G283" s="231"/>
      <c r="H283" s="231"/>
      <c r="I283" s="231"/>
      <c r="J283" s="231"/>
      <c r="K283" s="231"/>
      <c r="L283" s="220">
        <f t="shared" si="56"/>
        <v>0</v>
      </c>
      <c r="M283" s="220">
        <f t="shared" si="55"/>
        <v>8500000</v>
      </c>
    </row>
    <row r="284" spans="1:13" s="69" customFormat="1" outlineLevel="1" x14ac:dyDescent="0.2">
      <c r="A284" s="66">
        <v>267</v>
      </c>
      <c r="B284" s="100" t="s">
        <v>606</v>
      </c>
      <c r="C284" s="68" t="s">
        <v>1112</v>
      </c>
      <c r="D284" s="232"/>
      <c r="E284" s="232"/>
      <c r="F284" s="232"/>
      <c r="G284" s="232"/>
      <c r="H284" s="235"/>
      <c r="I284" s="235"/>
      <c r="J284" s="235"/>
      <c r="K284" s="235"/>
      <c r="L284" s="223">
        <f t="shared" si="56"/>
        <v>0</v>
      </c>
      <c r="M284" s="220">
        <f t="shared" si="55"/>
        <v>0</v>
      </c>
    </row>
    <row r="285" spans="1:13" s="69" customFormat="1" outlineLevel="1" x14ac:dyDescent="0.2">
      <c r="A285" s="66">
        <v>268</v>
      </c>
      <c r="B285" s="100" t="s">
        <v>608</v>
      </c>
      <c r="C285" s="68" t="s">
        <v>1112</v>
      </c>
      <c r="D285" s="232"/>
      <c r="E285" s="232"/>
      <c r="F285" s="232"/>
      <c r="G285" s="232"/>
      <c r="H285" s="235"/>
      <c r="I285" s="235"/>
      <c r="J285" s="235"/>
      <c r="K285" s="235"/>
      <c r="L285" s="223">
        <f t="shared" si="56"/>
        <v>0</v>
      </c>
      <c r="M285" s="220">
        <f t="shared" si="55"/>
        <v>0</v>
      </c>
    </row>
    <row r="286" spans="1:13" s="69" customFormat="1" outlineLevel="1" x14ac:dyDescent="0.2">
      <c r="A286" s="66">
        <v>269</v>
      </c>
      <c r="B286" s="100" t="s">
        <v>610</v>
      </c>
      <c r="C286" s="68" t="s">
        <v>1112</v>
      </c>
      <c r="D286" s="232"/>
      <c r="E286" s="232"/>
      <c r="F286" s="232"/>
      <c r="G286" s="232"/>
      <c r="H286" s="235"/>
      <c r="I286" s="235"/>
      <c r="J286" s="235"/>
      <c r="K286" s="235"/>
      <c r="L286" s="223">
        <f t="shared" si="56"/>
        <v>0</v>
      </c>
      <c r="M286" s="220">
        <f t="shared" si="55"/>
        <v>0</v>
      </c>
    </row>
    <row r="287" spans="1:13" s="69" customFormat="1" outlineLevel="1" x14ac:dyDescent="0.2">
      <c r="A287" s="66">
        <v>270</v>
      </c>
      <c r="B287" s="100" t="s">
        <v>612</v>
      </c>
      <c r="C287" s="68" t="s">
        <v>1112</v>
      </c>
      <c r="D287" s="232"/>
      <c r="E287" s="232"/>
      <c r="F287" s="232"/>
      <c r="G287" s="232"/>
      <c r="H287" s="235"/>
      <c r="I287" s="235"/>
      <c r="J287" s="235"/>
      <c r="K287" s="235"/>
      <c r="L287" s="223">
        <f t="shared" si="56"/>
        <v>0</v>
      </c>
      <c r="M287" s="220">
        <f t="shared" si="55"/>
        <v>0</v>
      </c>
    </row>
    <row r="288" spans="1:13" s="94" customFormat="1" outlineLevel="1" x14ac:dyDescent="0.2">
      <c r="A288" s="66">
        <v>271</v>
      </c>
      <c r="B288" s="100" t="s">
        <v>614</v>
      </c>
      <c r="C288" s="68" t="s">
        <v>1112</v>
      </c>
      <c r="D288" s="232"/>
      <c r="E288" s="232"/>
      <c r="F288" s="232"/>
      <c r="G288" s="232"/>
      <c r="H288" s="235"/>
      <c r="I288" s="235"/>
      <c r="J288" s="235"/>
      <c r="K288" s="235"/>
      <c r="L288" s="223">
        <f t="shared" si="56"/>
        <v>0</v>
      </c>
      <c r="M288" s="220">
        <f t="shared" si="55"/>
        <v>0</v>
      </c>
    </row>
    <row r="289" spans="1:13" s="69" customFormat="1" ht="25.5" outlineLevel="1" x14ac:dyDescent="0.2">
      <c r="A289" s="66">
        <v>272</v>
      </c>
      <c r="B289" s="100" t="s">
        <v>616</v>
      </c>
      <c r="C289" s="68" t="s">
        <v>1112</v>
      </c>
      <c r="D289" s="232"/>
      <c r="E289" s="232"/>
      <c r="F289" s="232"/>
      <c r="G289" s="232"/>
      <c r="H289" s="235"/>
      <c r="I289" s="235"/>
      <c r="J289" s="235"/>
      <c r="K289" s="235"/>
      <c r="L289" s="223">
        <f t="shared" si="56"/>
        <v>0</v>
      </c>
      <c r="M289" s="220">
        <f t="shared" si="55"/>
        <v>0</v>
      </c>
    </row>
    <row r="290" spans="1:13" s="69" customFormat="1" ht="25.5" outlineLevel="1" x14ac:dyDescent="0.2">
      <c r="A290" s="66">
        <v>273</v>
      </c>
      <c r="B290" s="100" t="s">
        <v>618</v>
      </c>
      <c r="C290" s="68" t="s">
        <v>1112</v>
      </c>
      <c r="D290" s="232"/>
      <c r="E290" s="232">
        <v>7000000</v>
      </c>
      <c r="F290" s="232"/>
      <c r="G290" s="232"/>
      <c r="H290" s="235"/>
      <c r="I290" s="235"/>
      <c r="J290" s="235"/>
      <c r="K290" s="235"/>
      <c r="L290" s="223">
        <f t="shared" si="56"/>
        <v>0</v>
      </c>
      <c r="M290" s="220">
        <f t="shared" si="55"/>
        <v>7000000</v>
      </c>
    </row>
    <row r="291" spans="1:13" s="69" customFormat="1" outlineLevel="1" x14ac:dyDescent="0.2">
      <c r="A291" s="66">
        <v>274</v>
      </c>
      <c r="B291" s="100" t="s">
        <v>620</v>
      </c>
      <c r="C291" s="68" t="s">
        <v>1112</v>
      </c>
      <c r="D291" s="232"/>
      <c r="E291" s="232"/>
      <c r="F291" s="222"/>
      <c r="G291" s="222"/>
      <c r="H291" s="235"/>
      <c r="I291" s="235"/>
      <c r="J291" s="235"/>
      <c r="K291" s="235"/>
      <c r="L291" s="223">
        <f t="shared" si="56"/>
        <v>0</v>
      </c>
      <c r="M291" s="220">
        <f t="shared" si="55"/>
        <v>0</v>
      </c>
    </row>
    <row r="292" spans="1:13" s="69" customFormat="1" outlineLevel="1" x14ac:dyDescent="0.2">
      <c r="A292" s="66">
        <v>275</v>
      </c>
      <c r="B292" s="100" t="s">
        <v>624</v>
      </c>
      <c r="C292" s="68" t="s">
        <v>1112</v>
      </c>
      <c r="D292" s="232"/>
      <c r="E292" s="232"/>
      <c r="F292" s="222"/>
      <c r="G292" s="222"/>
      <c r="H292" s="235"/>
      <c r="I292" s="235"/>
      <c r="J292" s="235"/>
      <c r="K292" s="235"/>
      <c r="L292" s="223">
        <f t="shared" si="56"/>
        <v>0</v>
      </c>
      <c r="M292" s="220">
        <f t="shared" si="55"/>
        <v>0</v>
      </c>
    </row>
    <row r="293" spans="1:13" s="69" customFormat="1" outlineLevel="1" x14ac:dyDescent="0.2">
      <c r="A293" s="66">
        <v>276</v>
      </c>
      <c r="B293" s="100" t="s">
        <v>626</v>
      </c>
      <c r="C293" s="68" t="s">
        <v>1112</v>
      </c>
      <c r="D293" s="232"/>
      <c r="E293" s="232">
        <v>1500000</v>
      </c>
      <c r="F293" s="222"/>
      <c r="G293" s="222"/>
      <c r="H293" s="235"/>
      <c r="I293" s="235"/>
      <c r="J293" s="235"/>
      <c r="K293" s="235"/>
      <c r="L293" s="223">
        <f t="shared" si="56"/>
        <v>0</v>
      </c>
      <c r="M293" s="220">
        <f t="shared" si="55"/>
        <v>1500000</v>
      </c>
    </row>
    <row r="294" spans="1:13" s="285" customFormat="1" ht="25.5" x14ac:dyDescent="0.2">
      <c r="A294" s="263">
        <v>277</v>
      </c>
      <c r="B294" s="286" t="s">
        <v>1113</v>
      </c>
      <c r="C294" s="284" t="s">
        <v>1114</v>
      </c>
      <c r="D294" s="265">
        <f t="shared" ref="D294:L294" si="57">SUM(D233,D234,D245,D256,D267,D269,D281,D282,D283)</f>
        <v>0</v>
      </c>
      <c r="E294" s="265">
        <f t="shared" ref="E294" si="58">SUM(E233,E234,E245,E256,E267,E269,E281,E282,E283)</f>
        <v>8500000</v>
      </c>
      <c r="F294" s="265">
        <f t="shared" si="57"/>
        <v>0</v>
      </c>
      <c r="G294" s="265">
        <f t="shared" ref="G294" si="59">SUM(G233,G234,G245,G256,G267,G269,G281,G282,G283)</f>
        <v>0</v>
      </c>
      <c r="H294" s="265">
        <f t="shared" si="57"/>
        <v>0</v>
      </c>
      <c r="I294" s="265">
        <f t="shared" ref="I294" si="60">SUM(I233,I234,I245,I256,I267,I269,I281,I282,I283)</f>
        <v>0</v>
      </c>
      <c r="J294" s="265">
        <f t="shared" si="57"/>
        <v>0</v>
      </c>
      <c r="K294" s="265">
        <f t="shared" ref="K294" si="61">SUM(K233,K234,K245,K256,K267,K269,K281,K282,K283)</f>
        <v>0</v>
      </c>
      <c r="L294" s="265">
        <f t="shared" si="57"/>
        <v>0</v>
      </c>
      <c r="M294" s="266">
        <f t="shared" si="55"/>
        <v>8500000</v>
      </c>
    </row>
    <row r="295" spans="1:13" s="73" customFormat="1" x14ac:dyDescent="0.2">
      <c r="A295" s="70"/>
      <c r="B295" s="44"/>
      <c r="C295" s="72"/>
      <c r="D295" s="225"/>
      <c r="E295" s="225"/>
      <c r="F295" s="225"/>
      <c r="G295" s="225"/>
      <c r="H295" s="225"/>
      <c r="I295" s="225"/>
      <c r="J295" s="225"/>
      <c r="K295" s="225"/>
      <c r="L295" s="225"/>
      <c r="M295" s="220">
        <f t="shared" si="55"/>
        <v>0</v>
      </c>
    </row>
    <row r="296" spans="1:13" s="73" customFormat="1" x14ac:dyDescent="0.2">
      <c r="A296" s="70"/>
      <c r="B296" s="44" t="s">
        <v>69</v>
      </c>
      <c r="C296" s="72" t="s">
        <v>1115</v>
      </c>
      <c r="D296" s="225">
        <f t="shared" ref="D296:L296" si="62">SUM(D22,D24,D64,D137,D210,D225,D231,D294)</f>
        <v>1430787586</v>
      </c>
      <c r="E296" s="225">
        <f t="shared" ref="E296" si="63">SUM(E22,E24,E64,E137,E210,E225,E231,E294)</f>
        <v>1533560825</v>
      </c>
      <c r="F296" s="225">
        <f t="shared" si="62"/>
        <v>207815771</v>
      </c>
      <c r="G296" s="225">
        <f t="shared" ref="G296" si="64">SUM(G22,G24,G64,G137,G210,G225,G231,G294)</f>
        <v>217316360</v>
      </c>
      <c r="H296" s="225">
        <f>SUM(H22,H24,H64,H137,H210,H225,H231,H294)</f>
        <v>292401183</v>
      </c>
      <c r="I296" s="225">
        <f>SUM(I22,I24,I64,I137,I210,I225,I231,I294)</f>
        <v>301321869</v>
      </c>
      <c r="J296" s="225">
        <f t="shared" si="62"/>
        <v>94431971</v>
      </c>
      <c r="K296" s="225">
        <f t="shared" ref="K296" si="65">SUM(K22,K24,K64,K137,K210,K225,K231,K294)</f>
        <v>95534451</v>
      </c>
      <c r="L296" s="225">
        <f t="shared" si="62"/>
        <v>2025436511</v>
      </c>
      <c r="M296" s="220">
        <f t="shared" si="55"/>
        <v>2147733505</v>
      </c>
    </row>
    <row r="297" spans="1:13" x14ac:dyDescent="0.2">
      <c r="A297" s="70"/>
      <c r="B297" s="44"/>
      <c r="C297" s="72"/>
      <c r="D297" s="225"/>
      <c r="E297" s="225"/>
      <c r="F297" s="225"/>
      <c r="G297" s="225"/>
      <c r="H297" s="227"/>
      <c r="I297" s="227"/>
      <c r="J297" s="227"/>
      <c r="K297" s="227"/>
      <c r="L297" s="227"/>
      <c r="M297" s="220">
        <f t="shared" si="55"/>
        <v>0</v>
      </c>
    </row>
    <row r="298" spans="1:13" ht="25.5" outlineLevel="2" x14ac:dyDescent="0.2">
      <c r="A298" s="101" t="s">
        <v>1116</v>
      </c>
      <c r="B298" s="102" t="s">
        <v>1117</v>
      </c>
      <c r="C298" s="64" t="s">
        <v>1118</v>
      </c>
      <c r="D298" s="225"/>
      <c r="E298" s="225"/>
      <c r="F298" s="225"/>
      <c r="G298" s="225"/>
      <c r="H298" s="227"/>
      <c r="I298" s="227"/>
      <c r="J298" s="227"/>
      <c r="K298" s="227"/>
      <c r="L298" s="220">
        <f t="shared" ref="L298:L337" si="66">SUM(D298,F298,H298,J298)</f>
        <v>0</v>
      </c>
      <c r="M298" s="220">
        <f t="shared" si="55"/>
        <v>0</v>
      </c>
    </row>
    <row r="299" spans="1:13" outlineLevel="2" x14ac:dyDescent="0.2">
      <c r="A299" s="101" t="s">
        <v>1119</v>
      </c>
      <c r="B299" s="102" t="s">
        <v>1120</v>
      </c>
      <c r="C299" s="64" t="s">
        <v>1118</v>
      </c>
      <c r="D299" s="225"/>
      <c r="E299" s="225"/>
      <c r="F299" s="225"/>
      <c r="G299" s="225"/>
      <c r="H299" s="227"/>
      <c r="I299" s="227"/>
      <c r="J299" s="227"/>
      <c r="K299" s="227"/>
      <c r="L299" s="220">
        <f t="shared" si="66"/>
        <v>0</v>
      </c>
      <c r="M299" s="220">
        <f t="shared" si="55"/>
        <v>0</v>
      </c>
    </row>
    <row r="300" spans="1:13" ht="25.5" outlineLevel="2" x14ac:dyDescent="0.2">
      <c r="A300" s="101" t="s">
        <v>1121</v>
      </c>
      <c r="B300" s="102" t="s">
        <v>1122</v>
      </c>
      <c r="C300" s="64" t="s">
        <v>1123</v>
      </c>
      <c r="D300" s="225"/>
      <c r="E300" s="225"/>
      <c r="F300" s="225"/>
      <c r="G300" s="225"/>
      <c r="H300" s="227"/>
      <c r="I300" s="227"/>
      <c r="J300" s="227"/>
      <c r="K300" s="227"/>
      <c r="L300" s="220">
        <f t="shared" si="66"/>
        <v>0</v>
      </c>
      <c r="M300" s="220">
        <f t="shared" si="55"/>
        <v>0</v>
      </c>
    </row>
    <row r="301" spans="1:13" ht="25.5" outlineLevel="2" x14ac:dyDescent="0.2">
      <c r="A301" s="101" t="s">
        <v>1124</v>
      </c>
      <c r="B301" s="102" t="s">
        <v>1125</v>
      </c>
      <c r="C301" s="64" t="s">
        <v>1126</v>
      </c>
      <c r="D301" s="225"/>
      <c r="E301" s="225"/>
      <c r="F301" s="225"/>
      <c r="G301" s="225"/>
      <c r="H301" s="227"/>
      <c r="I301" s="227"/>
      <c r="J301" s="227"/>
      <c r="K301" s="227"/>
      <c r="L301" s="220">
        <f t="shared" si="66"/>
        <v>0</v>
      </c>
      <c r="M301" s="220">
        <f t="shared" si="55"/>
        <v>0</v>
      </c>
    </row>
    <row r="302" spans="1:13" outlineLevel="2" x14ac:dyDescent="0.2">
      <c r="A302" s="101" t="s">
        <v>1127</v>
      </c>
      <c r="B302" s="102" t="s">
        <v>1120</v>
      </c>
      <c r="C302" s="64" t="s">
        <v>1128</v>
      </c>
      <c r="D302" s="225"/>
      <c r="E302" s="225"/>
      <c r="F302" s="225"/>
      <c r="G302" s="225"/>
      <c r="H302" s="227"/>
      <c r="I302" s="227"/>
      <c r="J302" s="227"/>
      <c r="K302" s="227"/>
      <c r="L302" s="220">
        <f t="shared" si="66"/>
        <v>0</v>
      </c>
      <c r="M302" s="220">
        <f t="shared" si="55"/>
        <v>0</v>
      </c>
    </row>
    <row r="303" spans="1:13" ht="25.5" outlineLevel="2" x14ac:dyDescent="0.2">
      <c r="A303" s="101" t="s">
        <v>1129</v>
      </c>
      <c r="B303" s="102" t="s">
        <v>1130</v>
      </c>
      <c r="C303" s="64" t="s">
        <v>1131</v>
      </c>
      <c r="D303" s="225"/>
      <c r="E303" s="225"/>
      <c r="F303" s="225"/>
      <c r="G303" s="225"/>
      <c r="H303" s="225"/>
      <c r="I303" s="225"/>
      <c r="J303" s="225"/>
      <c r="K303" s="225"/>
      <c r="L303" s="220">
        <f t="shared" si="66"/>
        <v>0</v>
      </c>
      <c r="M303" s="220">
        <f t="shared" si="55"/>
        <v>0</v>
      </c>
    </row>
    <row r="304" spans="1:13" ht="25.5" outlineLevel="3" x14ac:dyDescent="0.2">
      <c r="A304" s="101" t="s">
        <v>1132</v>
      </c>
      <c r="B304" s="102" t="s">
        <v>1133</v>
      </c>
      <c r="C304" s="64" t="s">
        <v>1134</v>
      </c>
      <c r="D304" s="225"/>
      <c r="E304" s="225"/>
      <c r="F304" s="225"/>
      <c r="G304" s="225"/>
      <c r="H304" s="227"/>
      <c r="I304" s="227"/>
      <c r="J304" s="227"/>
      <c r="K304" s="227"/>
      <c r="L304" s="220">
        <f t="shared" si="66"/>
        <v>0</v>
      </c>
      <c r="M304" s="220">
        <f t="shared" si="55"/>
        <v>0</v>
      </c>
    </row>
    <row r="305" spans="1:13" outlineLevel="3" x14ac:dyDescent="0.2">
      <c r="A305" s="101" t="s">
        <v>1135</v>
      </c>
      <c r="B305" s="102" t="s">
        <v>1136</v>
      </c>
      <c r="C305" s="64" t="s">
        <v>1134</v>
      </c>
      <c r="D305" s="225"/>
      <c r="E305" s="225"/>
      <c r="F305" s="225"/>
      <c r="G305" s="225"/>
      <c r="H305" s="227"/>
      <c r="I305" s="227"/>
      <c r="J305" s="227"/>
      <c r="K305" s="227"/>
      <c r="L305" s="220">
        <f t="shared" si="66"/>
        <v>0</v>
      </c>
      <c r="M305" s="220">
        <f t="shared" si="55"/>
        <v>0</v>
      </c>
    </row>
    <row r="306" spans="1:13" outlineLevel="3" x14ac:dyDescent="0.2">
      <c r="A306" s="101" t="s">
        <v>1137</v>
      </c>
      <c r="B306" s="102" t="s">
        <v>1138</v>
      </c>
      <c r="C306" s="64" t="s">
        <v>1134</v>
      </c>
      <c r="D306" s="225"/>
      <c r="E306" s="225"/>
      <c r="F306" s="225"/>
      <c r="G306" s="225"/>
      <c r="H306" s="227"/>
      <c r="I306" s="227"/>
      <c r="J306" s="227"/>
      <c r="K306" s="227"/>
      <c r="L306" s="220">
        <f t="shared" si="66"/>
        <v>0</v>
      </c>
      <c r="M306" s="220">
        <f t="shared" si="55"/>
        <v>0</v>
      </c>
    </row>
    <row r="307" spans="1:13" outlineLevel="3" x14ac:dyDescent="0.2">
      <c r="A307" s="101" t="s">
        <v>766</v>
      </c>
      <c r="B307" s="102" t="s">
        <v>1139</v>
      </c>
      <c r="C307" s="64" t="s">
        <v>1140</v>
      </c>
      <c r="D307" s="225"/>
      <c r="E307" s="225"/>
      <c r="F307" s="225"/>
      <c r="G307" s="225"/>
      <c r="H307" s="227"/>
      <c r="I307" s="227"/>
      <c r="J307" s="227"/>
      <c r="K307" s="227"/>
      <c r="L307" s="220">
        <f t="shared" si="66"/>
        <v>0</v>
      </c>
      <c r="M307" s="220">
        <f t="shared" si="55"/>
        <v>0</v>
      </c>
    </row>
    <row r="308" spans="1:13" outlineLevel="3" x14ac:dyDescent="0.2">
      <c r="A308" s="101" t="s">
        <v>90</v>
      </c>
      <c r="B308" s="102" t="s">
        <v>1141</v>
      </c>
      <c r="C308" s="64" t="s">
        <v>1142</v>
      </c>
      <c r="D308" s="225"/>
      <c r="E308" s="225"/>
      <c r="F308" s="225"/>
      <c r="G308" s="225"/>
      <c r="H308" s="227"/>
      <c r="I308" s="227"/>
      <c r="J308" s="227"/>
      <c r="K308" s="227"/>
      <c r="L308" s="220">
        <f t="shared" si="66"/>
        <v>0</v>
      </c>
      <c r="M308" s="220">
        <f t="shared" si="55"/>
        <v>0</v>
      </c>
    </row>
    <row r="309" spans="1:13" ht="25.5" outlineLevel="3" x14ac:dyDescent="0.2">
      <c r="A309" s="101" t="s">
        <v>93</v>
      </c>
      <c r="B309" s="102" t="s">
        <v>1143</v>
      </c>
      <c r="C309" s="64" t="s">
        <v>1144</v>
      </c>
      <c r="D309" s="225"/>
      <c r="E309" s="225"/>
      <c r="F309" s="225"/>
      <c r="G309" s="225"/>
      <c r="H309" s="227"/>
      <c r="I309" s="227"/>
      <c r="J309" s="227"/>
      <c r="K309" s="227"/>
      <c r="L309" s="220">
        <f t="shared" si="66"/>
        <v>0</v>
      </c>
      <c r="M309" s="220">
        <f t="shared" si="55"/>
        <v>0</v>
      </c>
    </row>
    <row r="310" spans="1:13" outlineLevel="3" x14ac:dyDescent="0.2">
      <c r="A310" s="101" t="s">
        <v>96</v>
      </c>
      <c r="B310" s="102" t="s">
        <v>1120</v>
      </c>
      <c r="C310" s="64" t="s">
        <v>1144</v>
      </c>
      <c r="D310" s="225"/>
      <c r="E310" s="225"/>
      <c r="F310" s="225"/>
      <c r="G310" s="225"/>
      <c r="H310" s="227"/>
      <c r="I310" s="227"/>
      <c r="J310" s="227"/>
      <c r="K310" s="227"/>
      <c r="L310" s="220">
        <f t="shared" si="66"/>
        <v>0</v>
      </c>
      <c r="M310" s="220">
        <f t="shared" si="55"/>
        <v>0</v>
      </c>
    </row>
    <row r="311" spans="1:13" outlineLevel="3" x14ac:dyDescent="0.2">
      <c r="A311" s="101" t="s">
        <v>99</v>
      </c>
      <c r="B311" s="102" t="s">
        <v>1136</v>
      </c>
      <c r="C311" s="64" t="s">
        <v>1144</v>
      </c>
      <c r="D311" s="225"/>
      <c r="E311" s="225"/>
      <c r="F311" s="225"/>
      <c r="G311" s="225"/>
      <c r="H311" s="227"/>
      <c r="I311" s="227"/>
      <c r="J311" s="227"/>
      <c r="K311" s="227"/>
      <c r="L311" s="220">
        <f t="shared" si="66"/>
        <v>0</v>
      </c>
      <c r="M311" s="220">
        <f t="shared" si="55"/>
        <v>0</v>
      </c>
    </row>
    <row r="312" spans="1:13" outlineLevel="3" x14ac:dyDescent="0.2">
      <c r="A312" s="101" t="s">
        <v>102</v>
      </c>
      <c r="B312" s="102" t="s">
        <v>1138</v>
      </c>
      <c r="C312" s="64" t="s">
        <v>1144</v>
      </c>
      <c r="D312" s="225"/>
      <c r="E312" s="225"/>
      <c r="F312" s="225"/>
      <c r="G312" s="225"/>
      <c r="H312" s="227"/>
      <c r="I312" s="227"/>
      <c r="J312" s="227"/>
      <c r="K312" s="227"/>
      <c r="L312" s="220">
        <f t="shared" si="66"/>
        <v>0</v>
      </c>
      <c r="M312" s="220">
        <f t="shared" si="55"/>
        <v>0</v>
      </c>
    </row>
    <row r="313" spans="1:13" outlineLevel="3" x14ac:dyDescent="0.2">
      <c r="A313" s="101" t="s">
        <v>105</v>
      </c>
      <c r="B313" s="102" t="s">
        <v>1145</v>
      </c>
      <c r="C313" s="64" t="s">
        <v>1146</v>
      </c>
      <c r="D313" s="225"/>
      <c r="E313" s="225"/>
      <c r="F313" s="225"/>
      <c r="G313" s="225"/>
      <c r="H313" s="227"/>
      <c r="I313" s="227"/>
      <c r="J313" s="227"/>
      <c r="K313" s="227"/>
      <c r="L313" s="220">
        <f t="shared" si="66"/>
        <v>0</v>
      </c>
      <c r="M313" s="220">
        <f t="shared" si="55"/>
        <v>0</v>
      </c>
    </row>
    <row r="314" spans="1:13" outlineLevel="3" x14ac:dyDescent="0.2">
      <c r="A314" s="101" t="s">
        <v>108</v>
      </c>
      <c r="B314" s="102" t="s">
        <v>1147</v>
      </c>
      <c r="C314" s="64" t="s">
        <v>1148</v>
      </c>
      <c r="D314" s="225"/>
      <c r="E314" s="225"/>
      <c r="F314" s="225"/>
      <c r="G314" s="225"/>
      <c r="H314" s="227"/>
      <c r="I314" s="227"/>
      <c r="J314" s="227"/>
      <c r="K314" s="227"/>
      <c r="L314" s="220">
        <f t="shared" si="66"/>
        <v>0</v>
      </c>
      <c r="M314" s="220">
        <f t="shared" si="55"/>
        <v>0</v>
      </c>
    </row>
    <row r="315" spans="1:13" outlineLevel="3" x14ac:dyDescent="0.2">
      <c r="A315" s="101" t="s">
        <v>111</v>
      </c>
      <c r="B315" s="102" t="s">
        <v>1120</v>
      </c>
      <c r="C315" s="64" t="s">
        <v>1148</v>
      </c>
      <c r="D315" s="225"/>
      <c r="E315" s="225"/>
      <c r="F315" s="225"/>
      <c r="G315" s="225"/>
      <c r="H315" s="227"/>
      <c r="I315" s="227"/>
      <c r="J315" s="227"/>
      <c r="K315" s="227"/>
      <c r="L315" s="220">
        <f t="shared" si="66"/>
        <v>0</v>
      </c>
      <c r="M315" s="220">
        <f t="shared" si="55"/>
        <v>0</v>
      </c>
    </row>
    <row r="316" spans="1:13" outlineLevel="2" x14ac:dyDescent="0.2">
      <c r="A316" s="101" t="s">
        <v>114</v>
      </c>
      <c r="B316" s="102" t="s">
        <v>1149</v>
      </c>
      <c r="C316" s="64" t="s">
        <v>1150</v>
      </c>
      <c r="D316" s="225"/>
      <c r="E316" s="225"/>
      <c r="F316" s="225"/>
      <c r="G316" s="225"/>
      <c r="H316" s="225"/>
      <c r="I316" s="225"/>
      <c r="J316" s="225"/>
      <c r="K316" s="225"/>
      <c r="L316" s="220">
        <f t="shared" si="66"/>
        <v>0</v>
      </c>
      <c r="M316" s="220">
        <f t="shared" si="55"/>
        <v>0</v>
      </c>
    </row>
    <row r="317" spans="1:13" outlineLevel="2" x14ac:dyDescent="0.2">
      <c r="A317" s="101" t="s">
        <v>117</v>
      </c>
      <c r="B317" s="102" t="s">
        <v>1151</v>
      </c>
      <c r="C317" s="64" t="s">
        <v>1152</v>
      </c>
      <c r="D317" s="226"/>
      <c r="E317" s="226"/>
      <c r="F317" s="226"/>
      <c r="G317" s="226"/>
      <c r="H317" s="230"/>
      <c r="I317" s="230"/>
      <c r="J317" s="230"/>
      <c r="K317" s="230"/>
      <c r="L317" s="220">
        <f t="shared" si="66"/>
        <v>0</v>
      </c>
      <c r="M317" s="220">
        <f t="shared" si="55"/>
        <v>0</v>
      </c>
    </row>
    <row r="318" spans="1:13" outlineLevel="2" x14ac:dyDescent="0.2">
      <c r="A318" s="101" t="s">
        <v>1153</v>
      </c>
      <c r="B318" s="102" t="s">
        <v>1154</v>
      </c>
      <c r="C318" s="64" t="s">
        <v>1155</v>
      </c>
      <c r="D318" s="225">
        <v>8801336</v>
      </c>
      <c r="E318" s="225">
        <v>8801336</v>
      </c>
      <c r="F318" s="225"/>
      <c r="G318" s="225"/>
      <c r="H318" s="227"/>
      <c r="I318" s="227"/>
      <c r="J318" s="227"/>
      <c r="K318" s="227"/>
      <c r="L318" s="220">
        <f t="shared" si="66"/>
        <v>8801336</v>
      </c>
      <c r="M318" s="220">
        <f t="shared" si="55"/>
        <v>8801336</v>
      </c>
    </row>
    <row r="319" spans="1:13" outlineLevel="2" x14ac:dyDescent="0.2">
      <c r="A319" s="101" t="s">
        <v>122</v>
      </c>
      <c r="B319" s="102" t="s">
        <v>1156</v>
      </c>
      <c r="C319" s="64" t="s">
        <v>1157</v>
      </c>
      <c r="D319" s="225">
        <f>SUM('bevétel részletes'!F314,'bevétel részletes'!H314,'bevétel részletes'!J314)</f>
        <v>583256241</v>
      </c>
      <c r="E319" s="225">
        <f>SUM('bevétel részletes'!G314,'bevétel részletes'!I314,'bevétel részletes'!K314)</f>
        <v>588531770</v>
      </c>
      <c r="F319" s="225"/>
      <c r="G319" s="225"/>
      <c r="H319" s="227"/>
      <c r="I319" s="227"/>
      <c r="J319" s="227"/>
      <c r="K319" s="227"/>
      <c r="L319" s="220">
        <f t="shared" si="66"/>
        <v>583256241</v>
      </c>
      <c r="M319" s="220">
        <f t="shared" si="55"/>
        <v>588531770</v>
      </c>
    </row>
    <row r="320" spans="1:13" outlineLevel="2" x14ac:dyDescent="0.2">
      <c r="A320" s="101" t="s">
        <v>124</v>
      </c>
      <c r="B320" s="102" t="s">
        <v>1158</v>
      </c>
      <c r="C320" s="64" t="s">
        <v>1159</v>
      </c>
      <c r="D320" s="225"/>
      <c r="E320" s="225"/>
      <c r="F320" s="225"/>
      <c r="G320" s="225"/>
      <c r="H320" s="227"/>
      <c r="I320" s="227"/>
      <c r="J320" s="227"/>
      <c r="K320" s="227"/>
      <c r="L320" s="220">
        <f t="shared" si="66"/>
        <v>0</v>
      </c>
      <c r="M320" s="220">
        <f t="shared" si="55"/>
        <v>0</v>
      </c>
    </row>
    <row r="321" spans="1:13" outlineLevel="2" x14ac:dyDescent="0.2">
      <c r="A321" s="101" t="s">
        <v>126</v>
      </c>
      <c r="B321" s="102" t="s">
        <v>1160</v>
      </c>
      <c r="C321" s="64" t="s">
        <v>1161</v>
      </c>
      <c r="D321" s="225"/>
      <c r="E321" s="225"/>
      <c r="F321" s="225"/>
      <c r="G321" s="225"/>
      <c r="H321" s="227"/>
      <c r="I321" s="227"/>
      <c r="J321" s="227"/>
      <c r="K321" s="227"/>
      <c r="L321" s="220">
        <f t="shared" si="66"/>
        <v>0</v>
      </c>
      <c r="M321" s="220">
        <f t="shared" si="55"/>
        <v>0</v>
      </c>
    </row>
    <row r="322" spans="1:13" outlineLevel="2" x14ac:dyDescent="0.2">
      <c r="A322" s="101" t="s">
        <v>128</v>
      </c>
      <c r="B322" s="102" t="s">
        <v>1162</v>
      </c>
      <c r="C322" s="64" t="s">
        <v>1163</v>
      </c>
      <c r="D322" s="225"/>
      <c r="E322" s="225"/>
      <c r="F322" s="225"/>
      <c r="G322" s="225"/>
      <c r="H322" s="227"/>
      <c r="I322" s="227"/>
      <c r="J322" s="227"/>
      <c r="K322" s="227"/>
      <c r="L322" s="220">
        <f t="shared" si="66"/>
        <v>0</v>
      </c>
      <c r="M322" s="220">
        <f t="shared" si="55"/>
        <v>0</v>
      </c>
    </row>
    <row r="323" spans="1:13" outlineLevel="3" x14ac:dyDescent="0.2">
      <c r="A323" s="101" t="s">
        <v>130</v>
      </c>
      <c r="B323" s="102" t="s">
        <v>1164</v>
      </c>
      <c r="C323" s="64" t="s">
        <v>1165</v>
      </c>
      <c r="D323" s="225"/>
      <c r="E323" s="225"/>
      <c r="F323" s="225"/>
      <c r="G323" s="225"/>
      <c r="H323" s="227"/>
      <c r="I323" s="227"/>
      <c r="J323" s="227"/>
      <c r="K323" s="227"/>
      <c r="L323" s="220">
        <f t="shared" si="66"/>
        <v>0</v>
      </c>
      <c r="M323" s="220">
        <f t="shared" si="55"/>
        <v>0</v>
      </c>
    </row>
    <row r="324" spans="1:13" outlineLevel="3" x14ac:dyDescent="0.2">
      <c r="A324" s="101" t="s">
        <v>132</v>
      </c>
      <c r="B324" s="102" t="s">
        <v>1166</v>
      </c>
      <c r="C324" s="64" t="s">
        <v>1167</v>
      </c>
      <c r="D324" s="225"/>
      <c r="E324" s="225"/>
      <c r="F324" s="225"/>
      <c r="G324" s="225"/>
      <c r="H324" s="227"/>
      <c r="I324" s="227"/>
      <c r="J324" s="227"/>
      <c r="K324" s="227"/>
      <c r="L324" s="220">
        <f t="shared" si="66"/>
        <v>0</v>
      </c>
      <c r="M324" s="220">
        <f t="shared" si="55"/>
        <v>0</v>
      </c>
    </row>
    <row r="325" spans="1:13" outlineLevel="2" x14ac:dyDescent="0.2">
      <c r="A325" s="101" t="s">
        <v>134</v>
      </c>
      <c r="B325" s="102" t="s">
        <v>1168</v>
      </c>
      <c r="C325" s="64" t="s">
        <v>1169</v>
      </c>
      <c r="D325" s="225"/>
      <c r="E325" s="225"/>
      <c r="F325" s="225"/>
      <c r="G325" s="225"/>
      <c r="H325" s="225"/>
      <c r="I325" s="225"/>
      <c r="J325" s="225"/>
      <c r="K325" s="225"/>
      <c r="L325" s="220">
        <f t="shared" si="66"/>
        <v>0</v>
      </c>
      <c r="M325" s="220">
        <f t="shared" si="55"/>
        <v>0</v>
      </c>
    </row>
    <row r="326" spans="1:13" s="73" customFormat="1" ht="25.5" outlineLevel="1" x14ac:dyDescent="0.2">
      <c r="A326" s="103" t="s">
        <v>136</v>
      </c>
      <c r="B326" s="90" t="s">
        <v>1170</v>
      </c>
      <c r="C326" s="72" t="s">
        <v>1171</v>
      </c>
      <c r="D326" s="225">
        <f t="shared" ref="D326:J326" si="67">SUM(D303,D316,D317,D318,D319,D320,D321,D322,D325)</f>
        <v>592057577</v>
      </c>
      <c r="E326" s="225">
        <f>SUM(E303,E316,E317,E318,E319,E320,E321,E322,E325)</f>
        <v>597333106</v>
      </c>
      <c r="F326" s="225">
        <f t="shared" si="67"/>
        <v>0</v>
      </c>
      <c r="G326" s="225">
        <f t="shared" si="67"/>
        <v>0</v>
      </c>
      <c r="H326" s="225">
        <f t="shared" si="67"/>
        <v>0</v>
      </c>
      <c r="I326" s="225">
        <f t="shared" ref="I326" si="68">SUM(I303,I316,I317,I318,I319,I320,I321,I322,I325)</f>
        <v>0</v>
      </c>
      <c r="J326" s="225">
        <f t="shared" si="67"/>
        <v>0</v>
      </c>
      <c r="K326" s="225">
        <f t="shared" ref="K326" si="69">SUM(K303,K316,K317,K318,K319,K320,K321,K322,K325)</f>
        <v>0</v>
      </c>
      <c r="L326" s="220">
        <f t="shared" si="66"/>
        <v>592057577</v>
      </c>
      <c r="M326" s="220">
        <f>SUM(E326,G326,I326,K326)</f>
        <v>597333106</v>
      </c>
    </row>
    <row r="327" spans="1:13" hidden="1" outlineLevel="2" x14ac:dyDescent="0.2">
      <c r="A327" s="101" t="s">
        <v>138</v>
      </c>
      <c r="B327" s="102" t="s">
        <v>1172</v>
      </c>
      <c r="C327" s="64" t="s">
        <v>1173</v>
      </c>
      <c r="D327" s="225"/>
      <c r="E327" s="225"/>
      <c r="F327" s="225"/>
      <c r="G327" s="225"/>
      <c r="H327" s="227"/>
      <c r="I327" s="227"/>
      <c r="J327" s="227"/>
      <c r="K327" s="227"/>
      <c r="L327" s="220">
        <f t="shared" si="66"/>
        <v>0</v>
      </c>
      <c r="M327" s="220">
        <f t="shared" ref="M327:M339" si="70">SUM(E327,G327,I327,K327)</f>
        <v>0</v>
      </c>
    </row>
    <row r="328" spans="1:13" hidden="1" outlineLevel="2" x14ac:dyDescent="0.2">
      <c r="A328" s="101" t="s">
        <v>140</v>
      </c>
      <c r="B328" s="102" t="s">
        <v>1174</v>
      </c>
      <c r="C328" s="64" t="s">
        <v>1175</v>
      </c>
      <c r="D328" s="225"/>
      <c r="E328" s="225"/>
      <c r="F328" s="225"/>
      <c r="G328" s="225"/>
      <c r="H328" s="227"/>
      <c r="I328" s="227"/>
      <c r="J328" s="227"/>
      <c r="K328" s="227"/>
      <c r="L328" s="220">
        <f t="shared" si="66"/>
        <v>0</v>
      </c>
      <c r="M328" s="220">
        <f t="shared" si="70"/>
        <v>0</v>
      </c>
    </row>
    <row r="329" spans="1:13" hidden="1" outlineLevel="2" x14ac:dyDescent="0.2">
      <c r="A329" s="101" t="s">
        <v>808</v>
      </c>
      <c r="B329" s="102" t="s">
        <v>1176</v>
      </c>
      <c r="C329" s="64" t="s">
        <v>1177</v>
      </c>
      <c r="D329" s="225"/>
      <c r="E329" s="225"/>
      <c r="F329" s="225"/>
      <c r="G329" s="225"/>
      <c r="H329" s="227"/>
      <c r="I329" s="227"/>
      <c r="J329" s="227"/>
      <c r="K329" s="227"/>
      <c r="L329" s="220">
        <f t="shared" si="66"/>
        <v>0</v>
      </c>
      <c r="M329" s="220">
        <f t="shared" si="70"/>
        <v>0</v>
      </c>
    </row>
    <row r="330" spans="1:13" hidden="1" outlineLevel="2" x14ac:dyDescent="0.2">
      <c r="A330" s="101" t="s">
        <v>144</v>
      </c>
      <c r="B330" s="102" t="s">
        <v>1120</v>
      </c>
      <c r="C330" s="64" t="s">
        <v>1177</v>
      </c>
      <c r="D330" s="225"/>
      <c r="E330" s="225"/>
      <c r="F330" s="225"/>
      <c r="G330" s="225"/>
      <c r="H330" s="227"/>
      <c r="I330" s="227"/>
      <c r="J330" s="227"/>
      <c r="K330" s="227"/>
      <c r="L330" s="220">
        <f t="shared" si="66"/>
        <v>0</v>
      </c>
      <c r="M330" s="220">
        <f t="shared" si="70"/>
        <v>0</v>
      </c>
    </row>
    <row r="331" spans="1:13" ht="25.5" hidden="1" outlineLevel="2" x14ac:dyDescent="0.2">
      <c r="A331" s="101" t="s">
        <v>146</v>
      </c>
      <c r="B331" s="102" t="s">
        <v>1178</v>
      </c>
      <c r="C331" s="64" t="s">
        <v>1179</v>
      </c>
      <c r="D331" s="225"/>
      <c r="E331" s="225"/>
      <c r="F331" s="225"/>
      <c r="G331" s="225"/>
      <c r="H331" s="227"/>
      <c r="I331" s="227"/>
      <c r="J331" s="227"/>
      <c r="K331" s="227"/>
      <c r="L331" s="220">
        <f t="shared" si="66"/>
        <v>0</v>
      </c>
      <c r="M331" s="220">
        <f t="shared" si="70"/>
        <v>0</v>
      </c>
    </row>
    <row r="332" spans="1:13" ht="25.5" hidden="1" outlineLevel="2" x14ac:dyDescent="0.2">
      <c r="A332" s="101" t="s">
        <v>148</v>
      </c>
      <c r="B332" s="102" t="s">
        <v>1180</v>
      </c>
      <c r="C332" s="64" t="s">
        <v>1181</v>
      </c>
      <c r="D332" s="225"/>
      <c r="E332" s="225"/>
      <c r="F332" s="225"/>
      <c r="G332" s="225"/>
      <c r="H332" s="227"/>
      <c r="I332" s="227"/>
      <c r="J332" s="227"/>
      <c r="K332" s="227"/>
      <c r="L332" s="220">
        <f t="shared" si="66"/>
        <v>0</v>
      </c>
      <c r="M332" s="220">
        <f t="shared" si="70"/>
        <v>0</v>
      </c>
    </row>
    <row r="333" spans="1:13" hidden="1" outlineLevel="2" x14ac:dyDescent="0.2">
      <c r="A333" s="101" t="s">
        <v>150</v>
      </c>
      <c r="B333" s="102" t="s">
        <v>1120</v>
      </c>
      <c r="C333" s="64" t="s">
        <v>1181</v>
      </c>
      <c r="D333" s="225"/>
      <c r="E333" s="225"/>
      <c r="F333" s="225"/>
      <c r="G333" s="225"/>
      <c r="H333" s="227"/>
      <c r="I333" s="227"/>
      <c r="J333" s="227"/>
      <c r="K333" s="227"/>
      <c r="L333" s="220">
        <f t="shared" si="66"/>
        <v>0</v>
      </c>
      <c r="M333" s="220">
        <f t="shared" si="70"/>
        <v>0</v>
      </c>
    </row>
    <row r="334" spans="1:13" s="73" customFormat="1" ht="25.5" outlineLevel="1" collapsed="1" x14ac:dyDescent="0.2">
      <c r="A334" s="103" t="s">
        <v>152</v>
      </c>
      <c r="B334" s="90" t="s">
        <v>1182</v>
      </c>
      <c r="C334" s="72" t="s">
        <v>1183</v>
      </c>
      <c r="D334" s="225"/>
      <c r="E334" s="225"/>
      <c r="F334" s="225"/>
      <c r="G334" s="225"/>
      <c r="H334" s="225"/>
      <c r="I334" s="225"/>
      <c r="J334" s="225"/>
      <c r="K334" s="225"/>
      <c r="L334" s="220">
        <f t="shared" si="66"/>
        <v>0</v>
      </c>
      <c r="M334" s="220">
        <f t="shared" si="70"/>
        <v>0</v>
      </c>
    </row>
    <row r="335" spans="1:13" s="73" customFormat="1" ht="25.5" outlineLevel="1" x14ac:dyDescent="0.2">
      <c r="A335" s="103" t="s">
        <v>157</v>
      </c>
      <c r="B335" s="90" t="s">
        <v>1184</v>
      </c>
      <c r="C335" s="72" t="s">
        <v>1185</v>
      </c>
      <c r="D335" s="225"/>
      <c r="E335" s="225"/>
      <c r="F335" s="243"/>
      <c r="G335" s="243"/>
      <c r="H335" s="227"/>
      <c r="I335" s="227"/>
      <c r="J335" s="227"/>
      <c r="K335" s="227"/>
      <c r="L335" s="220">
        <f t="shared" si="66"/>
        <v>0</v>
      </c>
      <c r="M335" s="220">
        <f t="shared" si="70"/>
        <v>0</v>
      </c>
    </row>
    <row r="336" spans="1:13" s="73" customFormat="1" outlineLevel="1" x14ac:dyDescent="0.2">
      <c r="A336" s="103" t="s">
        <v>159</v>
      </c>
      <c r="B336" s="90" t="s">
        <v>1186</v>
      </c>
      <c r="C336" s="72" t="s">
        <v>1187</v>
      </c>
      <c r="D336" s="225"/>
      <c r="E336" s="225"/>
      <c r="F336" s="243"/>
      <c r="G336" s="243"/>
      <c r="H336" s="227"/>
      <c r="I336" s="227"/>
      <c r="J336" s="227"/>
      <c r="K336" s="227"/>
      <c r="L336" s="220">
        <f t="shared" si="66"/>
        <v>0</v>
      </c>
      <c r="M336" s="220">
        <f t="shared" si="70"/>
        <v>0</v>
      </c>
    </row>
    <row r="337" spans="1:13" s="285" customFormat="1" x14ac:dyDescent="0.2">
      <c r="A337" s="289" t="s">
        <v>161</v>
      </c>
      <c r="B337" s="283" t="s">
        <v>1188</v>
      </c>
      <c r="C337" s="284" t="s">
        <v>1189</v>
      </c>
      <c r="D337" s="265">
        <f t="shared" ref="D337:F337" si="71">SUM(D326,D334,D335,D336)</f>
        <v>592057577</v>
      </c>
      <c r="E337" s="265">
        <f t="shared" ref="E337" si="72">SUM(E326,E334,E335,E336)</f>
        <v>597333106</v>
      </c>
      <c r="F337" s="265">
        <f t="shared" si="71"/>
        <v>0</v>
      </c>
      <c r="G337" s="265">
        <f t="shared" ref="G337" si="73">SUM(G326,G334,G335,G336)</f>
        <v>0</v>
      </c>
      <c r="H337" s="265">
        <f>SUM(H326,H334,H335,H336)</f>
        <v>0</v>
      </c>
      <c r="I337" s="265">
        <f>SUM(I326,I334,I335,I336)</f>
        <v>0</v>
      </c>
      <c r="J337" s="265">
        <f>SUM(J326,J334,J335,J336)</f>
        <v>0</v>
      </c>
      <c r="K337" s="265">
        <f>SUM(K326,K334,K335,K336)</f>
        <v>0</v>
      </c>
      <c r="L337" s="266">
        <f t="shared" si="66"/>
        <v>592057577</v>
      </c>
      <c r="M337" s="266">
        <f t="shared" si="70"/>
        <v>597333106</v>
      </c>
    </row>
    <row r="338" spans="1:13" x14ac:dyDescent="0.2">
      <c r="A338" s="70"/>
      <c r="B338" s="44"/>
      <c r="C338" s="72"/>
      <c r="D338" s="225"/>
      <c r="E338" s="225"/>
      <c r="F338" s="243"/>
      <c r="G338" s="243"/>
      <c r="H338" s="227"/>
      <c r="I338" s="227"/>
      <c r="J338" s="227"/>
      <c r="K338" s="227"/>
      <c r="L338" s="227"/>
      <c r="M338" s="220">
        <f t="shared" si="70"/>
        <v>0</v>
      </c>
    </row>
    <row r="339" spans="1:13" s="73" customFormat="1" ht="25.5" x14ac:dyDescent="0.2">
      <c r="A339" s="70">
        <v>278</v>
      </c>
      <c r="B339" s="35" t="s">
        <v>1190</v>
      </c>
      <c r="C339" s="72" t="s">
        <v>1191</v>
      </c>
      <c r="D339" s="225">
        <f t="shared" ref="D339:J339" si="74">SUM(D294+D231+D225+D210+D137+D64+D24+D22+D337)</f>
        <v>2022845163</v>
      </c>
      <c r="E339" s="225">
        <f t="shared" ref="E339" si="75">SUM(E294+E231+E225+E210+E137+E64+E24+E22+E337)</f>
        <v>2130893931</v>
      </c>
      <c r="F339" s="225">
        <f t="shared" si="74"/>
        <v>207815771</v>
      </c>
      <c r="G339" s="225">
        <f t="shared" ref="G339" si="76">SUM(G294+G231+G225+G210+G137+G64+G24+G22+G337)</f>
        <v>217316360</v>
      </c>
      <c r="H339" s="225">
        <f t="shared" si="74"/>
        <v>292401183</v>
      </c>
      <c r="I339" s="225">
        <f t="shared" ref="I339" si="77">SUM(I294+I231+I225+I210+I137+I64+I24+I22+I337)</f>
        <v>301321869</v>
      </c>
      <c r="J339" s="225">
        <f t="shared" si="74"/>
        <v>94431971</v>
      </c>
      <c r="K339" s="225">
        <f t="shared" ref="K339" si="78">SUM(K294+K231+K225+K210+K137+K64+K24+K22+K337)</f>
        <v>95534451</v>
      </c>
      <c r="L339" s="225">
        <f>SUM(L294+L231+L225+L210+L137+L64+L24+L22+L337)</f>
        <v>2617494088</v>
      </c>
      <c r="M339" s="220">
        <f t="shared" si="70"/>
        <v>2745066611</v>
      </c>
    </row>
    <row r="340" spans="1:13" s="73" customFormat="1" ht="25.5" x14ac:dyDescent="0.2">
      <c r="A340" s="104"/>
      <c r="B340" s="44" t="s">
        <v>1192</v>
      </c>
      <c r="C340" s="44"/>
      <c r="D340" s="229"/>
      <c r="E340" s="229"/>
      <c r="F340" s="229"/>
      <c r="G340" s="229"/>
      <c r="H340" s="229"/>
      <c r="I340" s="229"/>
      <c r="J340" s="229"/>
      <c r="K340" s="229"/>
      <c r="L340" s="229">
        <f>SUM(L339-D319)</f>
        <v>2034237847</v>
      </c>
      <c r="M340" s="229">
        <f>SUM(M339-E319)</f>
        <v>2156534841</v>
      </c>
    </row>
    <row r="341" spans="1:13" x14ac:dyDescent="0.2">
      <c r="D341" s="228"/>
      <c r="E341" s="221"/>
      <c r="F341" s="243"/>
      <c r="G341" s="230"/>
      <c r="H341" s="227"/>
      <c r="I341" s="230"/>
      <c r="J341" s="227"/>
      <c r="K341" s="230"/>
      <c r="L341" s="227"/>
      <c r="M341" s="230"/>
    </row>
    <row r="342" spans="1:13" x14ac:dyDescent="0.2">
      <c r="D342" s="243">
        <f>D339-'bevétel részletes'!D294-'bevétel részletes'!D309</f>
        <v>0</v>
      </c>
      <c r="E342" s="243">
        <f>E339-'bevétel részletes'!E294-'bevétel részletes'!E309</f>
        <v>0</v>
      </c>
      <c r="F342" s="243">
        <f>F339-'bevétel részletes'!F294-'bevétel részletes'!F309</f>
        <v>206473171</v>
      </c>
      <c r="G342" s="243">
        <f>G339-'bevétel részletes'!G294-'bevétel részletes'!G309</f>
        <v>210028048</v>
      </c>
      <c r="H342" s="243">
        <f>H339-'bevétel részletes'!H294-'bevétel részletes'!H309</f>
        <v>283381099</v>
      </c>
      <c r="I342" s="243">
        <f>I339-'bevétel részletes'!I294-'bevétel részletes'!I309</f>
        <v>285101751</v>
      </c>
      <c r="J342" s="243">
        <f>J339-'bevétel részletes'!J294-'bevétel részletes'!J309</f>
        <v>93401971</v>
      </c>
      <c r="K342" s="243">
        <f>K339-'bevétel részletes'!K294-'bevétel részletes'!K309</f>
        <v>93401971</v>
      </c>
      <c r="L342" s="243">
        <f>L339-'bevétel részletes'!L294-'bevétel részletes'!L309</f>
        <v>583256241</v>
      </c>
      <c r="M342" s="243">
        <f>M339-'bevétel részletes'!M294-'bevétel részletes'!M309</f>
        <v>588531770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5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költségvetése4. számú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42"/>
  <sheetViews>
    <sheetView view="pageBreakPreview" zoomScaleSheetLayoutView="100" workbookViewId="0">
      <selection activeCell="B2" sqref="B2"/>
    </sheetView>
  </sheetViews>
  <sheetFormatPr defaultColWidth="9.140625" defaultRowHeight="12.75" x14ac:dyDescent="0.2"/>
  <cols>
    <col min="1" max="1" width="36.42578125" style="443" customWidth="1"/>
    <col min="2" max="2" width="16.28515625" style="443" customWidth="1"/>
    <col min="3" max="4" width="10.42578125" style="444" customWidth="1"/>
    <col min="5" max="5" width="10.42578125" style="443" customWidth="1"/>
    <col min="6" max="16384" width="9.140625" style="443"/>
  </cols>
  <sheetData>
    <row r="1" spans="1:14" x14ac:dyDescent="0.2">
      <c r="A1" s="766" t="s">
        <v>1587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</row>
    <row r="2" spans="1:14" ht="13.5" x14ac:dyDescent="0.25">
      <c r="A2" s="765" t="s">
        <v>1584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</row>
    <row r="3" spans="1:14" ht="26.25" customHeight="1" x14ac:dyDescent="0.2">
      <c r="A3" s="805" t="s">
        <v>1217</v>
      </c>
      <c r="B3" s="805"/>
      <c r="C3" s="805"/>
      <c r="D3" s="805"/>
      <c r="E3" s="805"/>
    </row>
    <row r="4" spans="1:14" x14ac:dyDescent="0.2">
      <c r="A4" s="806" t="s">
        <v>1446</v>
      </c>
      <c r="B4" s="806"/>
      <c r="C4" s="806"/>
      <c r="D4" s="806"/>
      <c r="E4" s="806"/>
    </row>
    <row r="5" spans="1:14" x14ac:dyDescent="0.2">
      <c r="A5" s="804" t="s">
        <v>1582</v>
      </c>
      <c r="B5" s="804"/>
      <c r="C5" s="804"/>
      <c r="D5" s="804"/>
      <c r="E5" s="804"/>
    </row>
    <row r="6" spans="1:14" x14ac:dyDescent="0.2">
      <c r="A6" s="445"/>
      <c r="B6" s="445"/>
      <c r="C6" s="445"/>
      <c r="D6" s="445"/>
      <c r="E6" s="445"/>
    </row>
    <row r="7" spans="1:14" x14ac:dyDescent="0.2">
      <c r="A7" s="804" t="s">
        <v>1407</v>
      </c>
      <c r="B7" s="804"/>
      <c r="C7" s="804"/>
      <c r="D7" s="804"/>
      <c r="E7" s="804"/>
    </row>
    <row r="8" spans="1:14" ht="13.5" thickBot="1" x14ac:dyDescent="0.25"/>
    <row r="9" spans="1:14" s="441" customFormat="1" ht="18.75" customHeight="1" x14ac:dyDescent="0.2">
      <c r="A9" s="802"/>
      <c r="B9" s="800" t="s">
        <v>35</v>
      </c>
      <c r="C9" s="800" t="s">
        <v>1439</v>
      </c>
      <c r="D9" s="800" t="s">
        <v>1440</v>
      </c>
      <c r="E9" s="807" t="s">
        <v>1441</v>
      </c>
    </row>
    <row r="10" spans="1:14" s="441" customFormat="1" ht="18.75" customHeight="1" x14ac:dyDescent="0.2">
      <c r="A10" s="803"/>
      <c r="B10" s="801"/>
      <c r="C10" s="801"/>
      <c r="D10" s="801"/>
      <c r="E10" s="808"/>
    </row>
    <row r="11" spans="1:14" s="441" customFormat="1" ht="18.75" customHeight="1" thickBot="1" x14ac:dyDescent="0.25">
      <c r="A11" s="798" t="s">
        <v>36</v>
      </c>
      <c r="B11" s="799"/>
      <c r="C11" s="510">
        <f>SUM(C12,C17,C27,C38)</f>
        <v>102</v>
      </c>
      <c r="D11" s="510">
        <f>SUM(D12,D17,D27,D38)</f>
        <v>103</v>
      </c>
      <c r="E11" s="511">
        <f>SUM(E12,E17,E27,E38)</f>
        <v>105</v>
      </c>
    </row>
    <row r="12" spans="1:14" s="442" customFormat="1" x14ac:dyDescent="0.2">
      <c r="A12" s="514" t="s">
        <v>37</v>
      </c>
      <c r="B12" s="515"/>
      <c r="C12" s="771">
        <f>SUM(C13:C16)</f>
        <v>22</v>
      </c>
      <c r="D12" s="783">
        <f>SUM(D13:D16)</f>
        <v>22</v>
      </c>
      <c r="E12" s="777">
        <f>SUM(E13:E16)</f>
        <v>22</v>
      </c>
    </row>
    <row r="13" spans="1:14" x14ac:dyDescent="0.2">
      <c r="A13" s="507" t="s">
        <v>38</v>
      </c>
      <c r="B13" s="506" t="s">
        <v>39</v>
      </c>
      <c r="C13" s="772">
        <v>9</v>
      </c>
      <c r="D13" s="784">
        <v>9</v>
      </c>
      <c r="E13" s="778">
        <v>9</v>
      </c>
    </row>
    <row r="14" spans="1:14" x14ac:dyDescent="0.2">
      <c r="A14" s="507" t="s">
        <v>40</v>
      </c>
      <c r="B14" s="506" t="s">
        <v>39</v>
      </c>
      <c r="C14" s="772">
        <v>0</v>
      </c>
      <c r="D14" s="784">
        <v>0</v>
      </c>
      <c r="E14" s="778">
        <v>0</v>
      </c>
    </row>
    <row r="15" spans="1:14" x14ac:dyDescent="0.2">
      <c r="A15" s="507" t="s">
        <v>41</v>
      </c>
      <c r="B15" s="506" t="s">
        <v>39</v>
      </c>
      <c r="C15" s="772">
        <v>9</v>
      </c>
      <c r="D15" s="784">
        <v>9</v>
      </c>
      <c r="E15" s="778">
        <v>9</v>
      </c>
    </row>
    <row r="16" spans="1:14" ht="13.5" thickBot="1" x14ac:dyDescent="0.25">
      <c r="A16" s="508" t="s">
        <v>42</v>
      </c>
      <c r="B16" s="509" t="s">
        <v>43</v>
      </c>
      <c r="C16" s="773">
        <v>4</v>
      </c>
      <c r="D16" s="785">
        <v>4</v>
      </c>
      <c r="E16" s="779">
        <v>4</v>
      </c>
    </row>
    <row r="17" spans="1:9" s="442" customFormat="1" x14ac:dyDescent="0.2">
      <c r="A17" s="514" t="s">
        <v>44</v>
      </c>
      <c r="B17" s="515"/>
      <c r="C17" s="771">
        <f>SUM(C18:C26)</f>
        <v>25</v>
      </c>
      <c r="D17" s="783">
        <f>SUM(D18:D26)</f>
        <v>25</v>
      </c>
      <c r="E17" s="777">
        <f>SUM(E18:E26)</f>
        <v>25</v>
      </c>
    </row>
    <row r="18" spans="1:9" x14ac:dyDescent="0.2">
      <c r="A18" s="507" t="s">
        <v>45</v>
      </c>
      <c r="B18" s="506" t="s">
        <v>1208</v>
      </c>
      <c r="C18" s="772">
        <v>2</v>
      </c>
      <c r="D18" s="784">
        <v>2</v>
      </c>
      <c r="E18" s="778">
        <v>2</v>
      </c>
    </row>
    <row r="19" spans="1:9" x14ac:dyDescent="0.2">
      <c r="A19" s="507" t="s">
        <v>46</v>
      </c>
      <c r="B19" s="506" t="s">
        <v>1208</v>
      </c>
      <c r="C19" s="772">
        <v>4</v>
      </c>
      <c r="D19" s="784">
        <v>4</v>
      </c>
      <c r="E19" s="778">
        <v>4</v>
      </c>
      <c r="F19" s="574" t="s">
        <v>1437</v>
      </c>
    </row>
    <row r="20" spans="1:9" x14ac:dyDescent="0.2">
      <c r="A20" s="507" t="s">
        <v>48</v>
      </c>
      <c r="B20" s="506" t="s">
        <v>1208</v>
      </c>
      <c r="C20" s="772">
        <v>3</v>
      </c>
      <c r="D20" s="784">
        <v>3</v>
      </c>
      <c r="E20" s="778">
        <v>3</v>
      </c>
    </row>
    <row r="21" spans="1:9" x14ac:dyDescent="0.2">
      <c r="A21" s="507" t="s">
        <v>49</v>
      </c>
      <c r="B21" s="506" t="s">
        <v>1208</v>
      </c>
      <c r="C21" s="772">
        <v>4</v>
      </c>
      <c r="D21" s="784">
        <v>4</v>
      </c>
      <c r="E21" s="778">
        <v>4</v>
      </c>
      <c r="F21" s="443" t="s">
        <v>1434</v>
      </c>
    </row>
    <row r="22" spans="1:9" x14ac:dyDescent="0.2">
      <c r="A22" s="507" t="s">
        <v>50</v>
      </c>
      <c r="B22" s="506" t="s">
        <v>1208</v>
      </c>
      <c r="C22" s="772">
        <v>3</v>
      </c>
      <c r="D22" s="784">
        <v>3</v>
      </c>
      <c r="E22" s="778">
        <v>3</v>
      </c>
      <c r="F22" s="443" t="s">
        <v>1432</v>
      </c>
    </row>
    <row r="23" spans="1:9" x14ac:dyDescent="0.2">
      <c r="A23" s="507" t="s">
        <v>1430</v>
      </c>
      <c r="B23" s="506" t="s">
        <v>1208</v>
      </c>
      <c r="C23" s="772">
        <v>2</v>
      </c>
      <c r="D23" s="784">
        <v>2</v>
      </c>
      <c r="E23" s="778">
        <v>2</v>
      </c>
      <c r="F23" s="443" t="s">
        <v>1431</v>
      </c>
      <c r="I23" s="443" t="s">
        <v>1433</v>
      </c>
    </row>
    <row r="24" spans="1:9" x14ac:dyDescent="0.2">
      <c r="A24" s="507" t="s">
        <v>51</v>
      </c>
      <c r="B24" s="506" t="s">
        <v>1208</v>
      </c>
      <c r="C24" s="772">
        <v>5</v>
      </c>
      <c r="D24" s="784">
        <v>5</v>
      </c>
      <c r="E24" s="778">
        <v>5</v>
      </c>
    </row>
    <row r="25" spans="1:9" x14ac:dyDescent="0.2">
      <c r="A25" s="565" t="s">
        <v>1435</v>
      </c>
      <c r="B25" s="506" t="s">
        <v>1208</v>
      </c>
      <c r="C25" s="774">
        <v>1</v>
      </c>
      <c r="D25" s="786">
        <v>1</v>
      </c>
      <c r="E25" s="780">
        <v>1</v>
      </c>
    </row>
    <row r="26" spans="1:9" ht="13.5" thickBot="1" x14ac:dyDescent="0.25">
      <c r="A26" s="508" t="s">
        <v>1262</v>
      </c>
      <c r="B26" s="509" t="s">
        <v>47</v>
      </c>
      <c r="C26" s="773">
        <v>1</v>
      </c>
      <c r="D26" s="785">
        <v>1</v>
      </c>
      <c r="E26" s="779">
        <v>1</v>
      </c>
    </row>
    <row r="27" spans="1:9" s="442" customFormat="1" x14ac:dyDescent="0.2">
      <c r="A27" s="514" t="s">
        <v>52</v>
      </c>
      <c r="B27" s="515"/>
      <c r="C27" s="771">
        <f>C37+C36+C35+C34+C33+C32+C31+C29+C28</f>
        <v>51</v>
      </c>
      <c r="D27" s="783">
        <f>D37+D36+D35+D34+D33+D32+D31+D29+D28</f>
        <v>51</v>
      </c>
      <c r="E27" s="777">
        <f>E37+E36+E35+E34+E33+E32+E31+E29+E28+E30</f>
        <v>53</v>
      </c>
    </row>
    <row r="28" spans="1:9" x14ac:dyDescent="0.2">
      <c r="A28" s="507" t="s">
        <v>53</v>
      </c>
      <c r="B28" s="506" t="s">
        <v>43</v>
      </c>
      <c r="C28" s="772">
        <v>1</v>
      </c>
      <c r="D28" s="784">
        <v>1</v>
      </c>
      <c r="E28" s="778">
        <v>1</v>
      </c>
    </row>
    <row r="29" spans="1:9" x14ac:dyDescent="0.2">
      <c r="A29" s="507" t="s">
        <v>54</v>
      </c>
      <c r="B29" s="506" t="s">
        <v>43</v>
      </c>
      <c r="C29" s="772">
        <v>26</v>
      </c>
      <c r="D29" s="784">
        <v>26</v>
      </c>
      <c r="E29" s="778">
        <v>26</v>
      </c>
    </row>
    <row r="30" spans="1:9" s="770" customFormat="1" x14ac:dyDescent="0.2">
      <c r="A30" s="768" t="s">
        <v>1568</v>
      </c>
      <c r="B30" s="769" t="s">
        <v>43</v>
      </c>
      <c r="C30" s="775">
        <v>0</v>
      </c>
      <c r="D30" s="787">
        <v>0</v>
      </c>
      <c r="E30" s="781">
        <v>1</v>
      </c>
    </row>
    <row r="31" spans="1:9" x14ac:dyDescent="0.2">
      <c r="A31" s="507" t="s">
        <v>55</v>
      </c>
      <c r="B31" s="506" t="s">
        <v>43</v>
      </c>
      <c r="C31" s="772">
        <v>13</v>
      </c>
      <c r="D31" s="784">
        <v>13</v>
      </c>
      <c r="E31" s="778">
        <v>14</v>
      </c>
    </row>
    <row r="32" spans="1:9" x14ac:dyDescent="0.2">
      <c r="A32" s="507" t="s">
        <v>56</v>
      </c>
      <c r="B32" s="506" t="s">
        <v>43</v>
      </c>
      <c r="C32" s="772">
        <v>4</v>
      </c>
      <c r="D32" s="784">
        <v>4</v>
      </c>
      <c r="E32" s="778">
        <v>4</v>
      </c>
    </row>
    <row r="33" spans="1:5" x14ac:dyDescent="0.2">
      <c r="A33" s="507" t="s">
        <v>57</v>
      </c>
      <c r="B33" s="506" t="s">
        <v>43</v>
      </c>
      <c r="C33" s="772">
        <v>1</v>
      </c>
      <c r="D33" s="784">
        <v>1</v>
      </c>
      <c r="E33" s="778">
        <v>1</v>
      </c>
    </row>
    <row r="34" spans="1:5" x14ac:dyDescent="0.2">
      <c r="A34" s="507" t="s">
        <v>58</v>
      </c>
      <c r="B34" s="506" t="s">
        <v>43</v>
      </c>
      <c r="C34" s="772">
        <v>1</v>
      </c>
      <c r="D34" s="784">
        <v>1</v>
      </c>
      <c r="E34" s="778">
        <v>1</v>
      </c>
    </row>
    <row r="35" spans="1:5" x14ac:dyDescent="0.2">
      <c r="A35" s="507" t="s">
        <v>1231</v>
      </c>
      <c r="B35" s="506" t="s">
        <v>43</v>
      </c>
      <c r="C35" s="772">
        <v>1</v>
      </c>
      <c r="D35" s="784">
        <v>1</v>
      </c>
      <c r="E35" s="778">
        <v>1</v>
      </c>
    </row>
    <row r="36" spans="1:5" x14ac:dyDescent="0.2">
      <c r="A36" s="507" t="s">
        <v>59</v>
      </c>
      <c r="B36" s="506" t="s">
        <v>43</v>
      </c>
      <c r="C36" s="772">
        <v>1</v>
      </c>
      <c r="D36" s="784">
        <v>1</v>
      </c>
      <c r="E36" s="778">
        <v>1</v>
      </c>
    </row>
    <row r="37" spans="1:5" ht="13.5" thickBot="1" x14ac:dyDescent="0.25">
      <c r="A37" s="508" t="s">
        <v>60</v>
      </c>
      <c r="B37" s="509" t="s">
        <v>43</v>
      </c>
      <c r="C37" s="773">
        <v>3</v>
      </c>
      <c r="D37" s="785">
        <v>3</v>
      </c>
      <c r="E37" s="779">
        <v>3</v>
      </c>
    </row>
    <row r="38" spans="1:5" s="442" customFormat="1" x14ac:dyDescent="0.2">
      <c r="A38" s="512" t="s">
        <v>61</v>
      </c>
      <c r="B38" s="513"/>
      <c r="C38" s="776">
        <v>4</v>
      </c>
      <c r="D38" s="788">
        <f>SUM(D39:D42)</f>
        <v>5</v>
      </c>
      <c r="E38" s="782">
        <f>SUM(E39:E42)</f>
        <v>5</v>
      </c>
    </row>
    <row r="39" spans="1:5" x14ac:dyDescent="0.2">
      <c r="A39" s="507" t="s">
        <v>62</v>
      </c>
      <c r="B39" s="506" t="s">
        <v>43</v>
      </c>
      <c r="C39" s="772">
        <v>1</v>
      </c>
      <c r="D39" s="784">
        <v>1</v>
      </c>
      <c r="E39" s="778">
        <v>1</v>
      </c>
    </row>
    <row r="40" spans="1:5" x14ac:dyDescent="0.2">
      <c r="A40" s="507" t="s">
        <v>63</v>
      </c>
      <c r="B40" s="506" t="s">
        <v>43</v>
      </c>
      <c r="C40" s="772">
        <v>2</v>
      </c>
      <c r="D40" s="784">
        <v>2</v>
      </c>
      <c r="E40" s="778">
        <v>2</v>
      </c>
    </row>
    <row r="41" spans="1:5" x14ac:dyDescent="0.2">
      <c r="A41" s="507" t="s">
        <v>64</v>
      </c>
      <c r="B41" s="506" t="s">
        <v>43</v>
      </c>
      <c r="C41" s="772">
        <v>1</v>
      </c>
      <c r="D41" s="784">
        <v>1</v>
      </c>
      <c r="E41" s="778">
        <v>1</v>
      </c>
    </row>
    <row r="42" spans="1:5" ht="13.5" thickBot="1" x14ac:dyDescent="0.25">
      <c r="A42" s="508" t="s">
        <v>60</v>
      </c>
      <c r="B42" s="509" t="s">
        <v>43</v>
      </c>
      <c r="C42" s="773">
        <v>1</v>
      </c>
      <c r="D42" s="785">
        <v>1</v>
      </c>
      <c r="E42" s="779">
        <v>1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N30"/>
  <sheetViews>
    <sheetView view="pageBreakPreview" workbookViewId="0">
      <selection sqref="A1:N1"/>
    </sheetView>
  </sheetViews>
  <sheetFormatPr defaultRowHeight="15" x14ac:dyDescent="0.25"/>
  <cols>
    <col min="1" max="2" width="8.85546875" style="160" customWidth="1"/>
    <col min="3" max="3" width="64.140625" style="160" customWidth="1"/>
    <col min="4" max="5" width="16" style="110" customWidth="1"/>
    <col min="6" max="6" width="14" style="110" customWidth="1"/>
    <col min="7" max="7" width="14.42578125" style="110" customWidth="1"/>
    <col min="8" max="8" width="13.28515625" style="110" customWidth="1"/>
    <col min="9" max="257" width="9.140625" style="110"/>
    <col min="258" max="259" width="8.85546875" style="110" customWidth="1"/>
    <col min="260" max="260" width="64.140625" style="110" customWidth="1"/>
    <col min="261" max="261" width="16" style="110" customWidth="1"/>
    <col min="262" max="262" width="13" style="110" customWidth="1"/>
    <col min="263" max="263" width="12.42578125" style="110" customWidth="1"/>
    <col min="264" max="264" width="12.140625" style="110" customWidth="1"/>
    <col min="265" max="513" width="9.140625" style="110"/>
    <col min="514" max="515" width="8.85546875" style="110" customWidth="1"/>
    <col min="516" max="516" width="64.140625" style="110" customWidth="1"/>
    <col min="517" max="517" width="16" style="110" customWidth="1"/>
    <col min="518" max="518" width="13" style="110" customWidth="1"/>
    <col min="519" max="519" width="12.42578125" style="110" customWidth="1"/>
    <col min="520" max="520" width="12.140625" style="110" customWidth="1"/>
    <col min="521" max="769" width="9.140625" style="110"/>
    <col min="770" max="771" width="8.85546875" style="110" customWidth="1"/>
    <col min="772" max="772" width="64.140625" style="110" customWidth="1"/>
    <col min="773" max="773" width="16" style="110" customWidth="1"/>
    <col min="774" max="774" width="13" style="110" customWidth="1"/>
    <col min="775" max="775" width="12.42578125" style="110" customWidth="1"/>
    <col min="776" max="776" width="12.140625" style="110" customWidth="1"/>
    <col min="777" max="1025" width="9.140625" style="110"/>
    <col min="1026" max="1027" width="8.85546875" style="110" customWidth="1"/>
    <col min="1028" max="1028" width="64.140625" style="110" customWidth="1"/>
    <col min="1029" max="1029" width="16" style="110" customWidth="1"/>
    <col min="1030" max="1030" width="13" style="110" customWidth="1"/>
    <col min="1031" max="1031" width="12.42578125" style="110" customWidth="1"/>
    <col min="1032" max="1032" width="12.140625" style="110" customWidth="1"/>
    <col min="1033" max="1281" width="9.140625" style="110"/>
    <col min="1282" max="1283" width="8.85546875" style="110" customWidth="1"/>
    <col min="1284" max="1284" width="64.140625" style="110" customWidth="1"/>
    <col min="1285" max="1285" width="16" style="110" customWidth="1"/>
    <col min="1286" max="1286" width="13" style="110" customWidth="1"/>
    <col min="1287" max="1287" width="12.42578125" style="110" customWidth="1"/>
    <col min="1288" max="1288" width="12.140625" style="110" customWidth="1"/>
    <col min="1289" max="1537" width="9.140625" style="110"/>
    <col min="1538" max="1539" width="8.85546875" style="110" customWidth="1"/>
    <col min="1540" max="1540" width="64.140625" style="110" customWidth="1"/>
    <col min="1541" max="1541" width="16" style="110" customWidth="1"/>
    <col min="1542" max="1542" width="13" style="110" customWidth="1"/>
    <col min="1543" max="1543" width="12.42578125" style="110" customWidth="1"/>
    <col min="1544" max="1544" width="12.140625" style="110" customWidth="1"/>
    <col min="1545" max="1793" width="9.140625" style="110"/>
    <col min="1794" max="1795" width="8.85546875" style="110" customWidth="1"/>
    <col min="1796" max="1796" width="64.140625" style="110" customWidth="1"/>
    <col min="1797" max="1797" width="16" style="110" customWidth="1"/>
    <col min="1798" max="1798" width="13" style="110" customWidth="1"/>
    <col min="1799" max="1799" width="12.42578125" style="110" customWidth="1"/>
    <col min="1800" max="1800" width="12.140625" style="110" customWidth="1"/>
    <col min="1801" max="2049" width="9.140625" style="110"/>
    <col min="2050" max="2051" width="8.85546875" style="110" customWidth="1"/>
    <col min="2052" max="2052" width="64.140625" style="110" customWidth="1"/>
    <col min="2053" max="2053" width="16" style="110" customWidth="1"/>
    <col min="2054" max="2054" width="13" style="110" customWidth="1"/>
    <col min="2055" max="2055" width="12.42578125" style="110" customWidth="1"/>
    <col min="2056" max="2056" width="12.140625" style="110" customWidth="1"/>
    <col min="2057" max="2305" width="9.140625" style="110"/>
    <col min="2306" max="2307" width="8.85546875" style="110" customWidth="1"/>
    <col min="2308" max="2308" width="64.140625" style="110" customWidth="1"/>
    <col min="2309" max="2309" width="16" style="110" customWidth="1"/>
    <col min="2310" max="2310" width="13" style="110" customWidth="1"/>
    <col min="2311" max="2311" width="12.42578125" style="110" customWidth="1"/>
    <col min="2312" max="2312" width="12.140625" style="110" customWidth="1"/>
    <col min="2313" max="2561" width="9.140625" style="110"/>
    <col min="2562" max="2563" width="8.85546875" style="110" customWidth="1"/>
    <col min="2564" max="2564" width="64.140625" style="110" customWidth="1"/>
    <col min="2565" max="2565" width="16" style="110" customWidth="1"/>
    <col min="2566" max="2566" width="13" style="110" customWidth="1"/>
    <col min="2567" max="2567" width="12.42578125" style="110" customWidth="1"/>
    <col min="2568" max="2568" width="12.140625" style="110" customWidth="1"/>
    <col min="2569" max="2817" width="9.140625" style="110"/>
    <col min="2818" max="2819" width="8.85546875" style="110" customWidth="1"/>
    <col min="2820" max="2820" width="64.140625" style="110" customWidth="1"/>
    <col min="2821" max="2821" width="16" style="110" customWidth="1"/>
    <col min="2822" max="2822" width="13" style="110" customWidth="1"/>
    <col min="2823" max="2823" width="12.42578125" style="110" customWidth="1"/>
    <col min="2824" max="2824" width="12.140625" style="110" customWidth="1"/>
    <col min="2825" max="3073" width="9.140625" style="110"/>
    <col min="3074" max="3075" width="8.85546875" style="110" customWidth="1"/>
    <col min="3076" max="3076" width="64.140625" style="110" customWidth="1"/>
    <col min="3077" max="3077" width="16" style="110" customWidth="1"/>
    <col min="3078" max="3078" width="13" style="110" customWidth="1"/>
    <col min="3079" max="3079" width="12.42578125" style="110" customWidth="1"/>
    <col min="3080" max="3080" width="12.140625" style="110" customWidth="1"/>
    <col min="3081" max="3329" width="9.140625" style="110"/>
    <col min="3330" max="3331" width="8.85546875" style="110" customWidth="1"/>
    <col min="3332" max="3332" width="64.140625" style="110" customWidth="1"/>
    <col min="3333" max="3333" width="16" style="110" customWidth="1"/>
    <col min="3334" max="3334" width="13" style="110" customWidth="1"/>
    <col min="3335" max="3335" width="12.42578125" style="110" customWidth="1"/>
    <col min="3336" max="3336" width="12.140625" style="110" customWidth="1"/>
    <col min="3337" max="3585" width="9.140625" style="110"/>
    <col min="3586" max="3587" width="8.85546875" style="110" customWidth="1"/>
    <col min="3588" max="3588" width="64.140625" style="110" customWidth="1"/>
    <col min="3589" max="3589" width="16" style="110" customWidth="1"/>
    <col min="3590" max="3590" width="13" style="110" customWidth="1"/>
    <col min="3591" max="3591" width="12.42578125" style="110" customWidth="1"/>
    <col min="3592" max="3592" width="12.140625" style="110" customWidth="1"/>
    <col min="3593" max="3841" width="9.140625" style="110"/>
    <col min="3842" max="3843" width="8.85546875" style="110" customWidth="1"/>
    <col min="3844" max="3844" width="64.140625" style="110" customWidth="1"/>
    <col min="3845" max="3845" width="16" style="110" customWidth="1"/>
    <col min="3846" max="3846" width="13" style="110" customWidth="1"/>
    <col min="3847" max="3847" width="12.42578125" style="110" customWidth="1"/>
    <col min="3848" max="3848" width="12.140625" style="110" customWidth="1"/>
    <col min="3849" max="4097" width="9.140625" style="110"/>
    <col min="4098" max="4099" width="8.85546875" style="110" customWidth="1"/>
    <col min="4100" max="4100" width="64.140625" style="110" customWidth="1"/>
    <col min="4101" max="4101" width="16" style="110" customWidth="1"/>
    <col min="4102" max="4102" width="13" style="110" customWidth="1"/>
    <col min="4103" max="4103" width="12.42578125" style="110" customWidth="1"/>
    <col min="4104" max="4104" width="12.140625" style="110" customWidth="1"/>
    <col min="4105" max="4353" width="9.140625" style="110"/>
    <col min="4354" max="4355" width="8.85546875" style="110" customWidth="1"/>
    <col min="4356" max="4356" width="64.140625" style="110" customWidth="1"/>
    <col min="4357" max="4357" width="16" style="110" customWidth="1"/>
    <col min="4358" max="4358" width="13" style="110" customWidth="1"/>
    <col min="4359" max="4359" width="12.42578125" style="110" customWidth="1"/>
    <col min="4360" max="4360" width="12.140625" style="110" customWidth="1"/>
    <col min="4361" max="4609" width="9.140625" style="110"/>
    <col min="4610" max="4611" width="8.85546875" style="110" customWidth="1"/>
    <col min="4612" max="4612" width="64.140625" style="110" customWidth="1"/>
    <col min="4613" max="4613" width="16" style="110" customWidth="1"/>
    <col min="4614" max="4614" width="13" style="110" customWidth="1"/>
    <col min="4615" max="4615" width="12.42578125" style="110" customWidth="1"/>
    <col min="4616" max="4616" width="12.140625" style="110" customWidth="1"/>
    <col min="4617" max="4865" width="9.140625" style="110"/>
    <col min="4866" max="4867" width="8.85546875" style="110" customWidth="1"/>
    <col min="4868" max="4868" width="64.140625" style="110" customWidth="1"/>
    <col min="4869" max="4869" width="16" style="110" customWidth="1"/>
    <col min="4870" max="4870" width="13" style="110" customWidth="1"/>
    <col min="4871" max="4871" width="12.42578125" style="110" customWidth="1"/>
    <col min="4872" max="4872" width="12.140625" style="110" customWidth="1"/>
    <col min="4873" max="5121" width="9.140625" style="110"/>
    <col min="5122" max="5123" width="8.85546875" style="110" customWidth="1"/>
    <col min="5124" max="5124" width="64.140625" style="110" customWidth="1"/>
    <col min="5125" max="5125" width="16" style="110" customWidth="1"/>
    <col min="5126" max="5126" width="13" style="110" customWidth="1"/>
    <col min="5127" max="5127" width="12.42578125" style="110" customWidth="1"/>
    <col min="5128" max="5128" width="12.140625" style="110" customWidth="1"/>
    <col min="5129" max="5377" width="9.140625" style="110"/>
    <col min="5378" max="5379" width="8.85546875" style="110" customWidth="1"/>
    <col min="5380" max="5380" width="64.140625" style="110" customWidth="1"/>
    <col min="5381" max="5381" width="16" style="110" customWidth="1"/>
    <col min="5382" max="5382" width="13" style="110" customWidth="1"/>
    <col min="5383" max="5383" width="12.42578125" style="110" customWidth="1"/>
    <col min="5384" max="5384" width="12.140625" style="110" customWidth="1"/>
    <col min="5385" max="5633" width="9.140625" style="110"/>
    <col min="5634" max="5635" width="8.85546875" style="110" customWidth="1"/>
    <col min="5636" max="5636" width="64.140625" style="110" customWidth="1"/>
    <col min="5637" max="5637" width="16" style="110" customWidth="1"/>
    <col min="5638" max="5638" width="13" style="110" customWidth="1"/>
    <col min="5639" max="5639" width="12.42578125" style="110" customWidth="1"/>
    <col min="5640" max="5640" width="12.140625" style="110" customWidth="1"/>
    <col min="5641" max="5889" width="9.140625" style="110"/>
    <col min="5890" max="5891" width="8.85546875" style="110" customWidth="1"/>
    <col min="5892" max="5892" width="64.140625" style="110" customWidth="1"/>
    <col min="5893" max="5893" width="16" style="110" customWidth="1"/>
    <col min="5894" max="5894" width="13" style="110" customWidth="1"/>
    <col min="5895" max="5895" width="12.42578125" style="110" customWidth="1"/>
    <col min="5896" max="5896" width="12.140625" style="110" customWidth="1"/>
    <col min="5897" max="6145" width="9.140625" style="110"/>
    <col min="6146" max="6147" width="8.85546875" style="110" customWidth="1"/>
    <col min="6148" max="6148" width="64.140625" style="110" customWidth="1"/>
    <col min="6149" max="6149" width="16" style="110" customWidth="1"/>
    <col min="6150" max="6150" width="13" style="110" customWidth="1"/>
    <col min="6151" max="6151" width="12.42578125" style="110" customWidth="1"/>
    <col min="6152" max="6152" width="12.140625" style="110" customWidth="1"/>
    <col min="6153" max="6401" width="9.140625" style="110"/>
    <col min="6402" max="6403" width="8.85546875" style="110" customWidth="1"/>
    <col min="6404" max="6404" width="64.140625" style="110" customWidth="1"/>
    <col min="6405" max="6405" width="16" style="110" customWidth="1"/>
    <col min="6406" max="6406" width="13" style="110" customWidth="1"/>
    <col min="6407" max="6407" width="12.42578125" style="110" customWidth="1"/>
    <col min="6408" max="6408" width="12.140625" style="110" customWidth="1"/>
    <col min="6409" max="6657" width="9.140625" style="110"/>
    <col min="6658" max="6659" width="8.85546875" style="110" customWidth="1"/>
    <col min="6660" max="6660" width="64.140625" style="110" customWidth="1"/>
    <col min="6661" max="6661" width="16" style="110" customWidth="1"/>
    <col min="6662" max="6662" width="13" style="110" customWidth="1"/>
    <col min="6663" max="6663" width="12.42578125" style="110" customWidth="1"/>
    <col min="6664" max="6664" width="12.140625" style="110" customWidth="1"/>
    <col min="6665" max="6913" width="9.140625" style="110"/>
    <col min="6914" max="6915" width="8.85546875" style="110" customWidth="1"/>
    <col min="6916" max="6916" width="64.140625" style="110" customWidth="1"/>
    <col min="6917" max="6917" width="16" style="110" customWidth="1"/>
    <col min="6918" max="6918" width="13" style="110" customWidth="1"/>
    <col min="6919" max="6919" width="12.42578125" style="110" customWidth="1"/>
    <col min="6920" max="6920" width="12.140625" style="110" customWidth="1"/>
    <col min="6921" max="7169" width="9.140625" style="110"/>
    <col min="7170" max="7171" width="8.85546875" style="110" customWidth="1"/>
    <col min="7172" max="7172" width="64.140625" style="110" customWidth="1"/>
    <col min="7173" max="7173" width="16" style="110" customWidth="1"/>
    <col min="7174" max="7174" width="13" style="110" customWidth="1"/>
    <col min="7175" max="7175" width="12.42578125" style="110" customWidth="1"/>
    <col min="7176" max="7176" width="12.140625" style="110" customWidth="1"/>
    <col min="7177" max="7425" width="9.140625" style="110"/>
    <col min="7426" max="7427" width="8.85546875" style="110" customWidth="1"/>
    <col min="7428" max="7428" width="64.140625" style="110" customWidth="1"/>
    <col min="7429" max="7429" width="16" style="110" customWidth="1"/>
    <col min="7430" max="7430" width="13" style="110" customWidth="1"/>
    <col min="7431" max="7431" width="12.42578125" style="110" customWidth="1"/>
    <col min="7432" max="7432" width="12.140625" style="110" customWidth="1"/>
    <col min="7433" max="7681" width="9.140625" style="110"/>
    <col min="7682" max="7683" width="8.85546875" style="110" customWidth="1"/>
    <col min="7684" max="7684" width="64.140625" style="110" customWidth="1"/>
    <col min="7685" max="7685" width="16" style="110" customWidth="1"/>
    <col min="7686" max="7686" width="13" style="110" customWidth="1"/>
    <col min="7687" max="7687" width="12.42578125" style="110" customWidth="1"/>
    <col min="7688" max="7688" width="12.140625" style="110" customWidth="1"/>
    <col min="7689" max="7937" width="9.140625" style="110"/>
    <col min="7938" max="7939" width="8.85546875" style="110" customWidth="1"/>
    <col min="7940" max="7940" width="64.140625" style="110" customWidth="1"/>
    <col min="7941" max="7941" width="16" style="110" customWidth="1"/>
    <col min="7942" max="7942" width="13" style="110" customWidth="1"/>
    <col min="7943" max="7943" width="12.42578125" style="110" customWidth="1"/>
    <col min="7944" max="7944" width="12.140625" style="110" customWidth="1"/>
    <col min="7945" max="8193" width="9.140625" style="110"/>
    <col min="8194" max="8195" width="8.85546875" style="110" customWidth="1"/>
    <col min="8196" max="8196" width="64.140625" style="110" customWidth="1"/>
    <col min="8197" max="8197" width="16" style="110" customWidth="1"/>
    <col min="8198" max="8198" width="13" style="110" customWidth="1"/>
    <col min="8199" max="8199" width="12.42578125" style="110" customWidth="1"/>
    <col min="8200" max="8200" width="12.140625" style="110" customWidth="1"/>
    <col min="8201" max="8449" width="9.140625" style="110"/>
    <col min="8450" max="8451" width="8.85546875" style="110" customWidth="1"/>
    <col min="8452" max="8452" width="64.140625" style="110" customWidth="1"/>
    <col min="8453" max="8453" width="16" style="110" customWidth="1"/>
    <col min="8454" max="8454" width="13" style="110" customWidth="1"/>
    <col min="8455" max="8455" width="12.42578125" style="110" customWidth="1"/>
    <col min="8456" max="8456" width="12.140625" style="110" customWidth="1"/>
    <col min="8457" max="8705" width="9.140625" style="110"/>
    <col min="8706" max="8707" width="8.85546875" style="110" customWidth="1"/>
    <col min="8708" max="8708" width="64.140625" style="110" customWidth="1"/>
    <col min="8709" max="8709" width="16" style="110" customWidth="1"/>
    <col min="8710" max="8710" width="13" style="110" customWidth="1"/>
    <col min="8711" max="8711" width="12.42578125" style="110" customWidth="1"/>
    <col min="8712" max="8712" width="12.140625" style="110" customWidth="1"/>
    <col min="8713" max="8961" width="9.140625" style="110"/>
    <col min="8962" max="8963" width="8.85546875" style="110" customWidth="1"/>
    <col min="8964" max="8964" width="64.140625" style="110" customWidth="1"/>
    <col min="8965" max="8965" width="16" style="110" customWidth="1"/>
    <col min="8966" max="8966" width="13" style="110" customWidth="1"/>
    <col min="8967" max="8967" width="12.42578125" style="110" customWidth="1"/>
    <col min="8968" max="8968" width="12.140625" style="110" customWidth="1"/>
    <col min="8969" max="9217" width="9.140625" style="110"/>
    <col min="9218" max="9219" width="8.85546875" style="110" customWidth="1"/>
    <col min="9220" max="9220" width="64.140625" style="110" customWidth="1"/>
    <col min="9221" max="9221" width="16" style="110" customWidth="1"/>
    <col min="9222" max="9222" width="13" style="110" customWidth="1"/>
    <col min="9223" max="9223" width="12.42578125" style="110" customWidth="1"/>
    <col min="9224" max="9224" width="12.140625" style="110" customWidth="1"/>
    <col min="9225" max="9473" width="9.140625" style="110"/>
    <col min="9474" max="9475" width="8.85546875" style="110" customWidth="1"/>
    <col min="9476" max="9476" width="64.140625" style="110" customWidth="1"/>
    <col min="9477" max="9477" width="16" style="110" customWidth="1"/>
    <col min="9478" max="9478" width="13" style="110" customWidth="1"/>
    <col min="9479" max="9479" width="12.42578125" style="110" customWidth="1"/>
    <col min="9480" max="9480" width="12.140625" style="110" customWidth="1"/>
    <col min="9481" max="9729" width="9.140625" style="110"/>
    <col min="9730" max="9731" width="8.85546875" style="110" customWidth="1"/>
    <col min="9732" max="9732" width="64.140625" style="110" customWidth="1"/>
    <col min="9733" max="9733" width="16" style="110" customWidth="1"/>
    <col min="9734" max="9734" width="13" style="110" customWidth="1"/>
    <col min="9735" max="9735" width="12.42578125" style="110" customWidth="1"/>
    <col min="9736" max="9736" width="12.140625" style="110" customWidth="1"/>
    <col min="9737" max="9985" width="9.140625" style="110"/>
    <col min="9986" max="9987" width="8.85546875" style="110" customWidth="1"/>
    <col min="9988" max="9988" width="64.140625" style="110" customWidth="1"/>
    <col min="9989" max="9989" width="16" style="110" customWidth="1"/>
    <col min="9990" max="9990" width="13" style="110" customWidth="1"/>
    <col min="9991" max="9991" width="12.42578125" style="110" customWidth="1"/>
    <col min="9992" max="9992" width="12.140625" style="110" customWidth="1"/>
    <col min="9993" max="10241" width="9.140625" style="110"/>
    <col min="10242" max="10243" width="8.85546875" style="110" customWidth="1"/>
    <col min="10244" max="10244" width="64.140625" style="110" customWidth="1"/>
    <col min="10245" max="10245" width="16" style="110" customWidth="1"/>
    <col min="10246" max="10246" width="13" style="110" customWidth="1"/>
    <col min="10247" max="10247" width="12.42578125" style="110" customWidth="1"/>
    <col min="10248" max="10248" width="12.140625" style="110" customWidth="1"/>
    <col min="10249" max="10497" width="9.140625" style="110"/>
    <col min="10498" max="10499" width="8.85546875" style="110" customWidth="1"/>
    <col min="10500" max="10500" width="64.140625" style="110" customWidth="1"/>
    <col min="10501" max="10501" width="16" style="110" customWidth="1"/>
    <col min="10502" max="10502" width="13" style="110" customWidth="1"/>
    <col min="10503" max="10503" width="12.42578125" style="110" customWidth="1"/>
    <col min="10504" max="10504" width="12.140625" style="110" customWidth="1"/>
    <col min="10505" max="10753" width="9.140625" style="110"/>
    <col min="10754" max="10755" width="8.85546875" style="110" customWidth="1"/>
    <col min="10756" max="10756" width="64.140625" style="110" customWidth="1"/>
    <col min="10757" max="10757" width="16" style="110" customWidth="1"/>
    <col min="10758" max="10758" width="13" style="110" customWidth="1"/>
    <col min="10759" max="10759" width="12.42578125" style="110" customWidth="1"/>
    <col min="10760" max="10760" width="12.140625" style="110" customWidth="1"/>
    <col min="10761" max="11009" width="9.140625" style="110"/>
    <col min="11010" max="11011" width="8.85546875" style="110" customWidth="1"/>
    <col min="11012" max="11012" width="64.140625" style="110" customWidth="1"/>
    <col min="11013" max="11013" width="16" style="110" customWidth="1"/>
    <col min="11014" max="11014" width="13" style="110" customWidth="1"/>
    <col min="11015" max="11015" width="12.42578125" style="110" customWidth="1"/>
    <col min="11016" max="11016" width="12.140625" style="110" customWidth="1"/>
    <col min="11017" max="11265" width="9.140625" style="110"/>
    <col min="11266" max="11267" width="8.85546875" style="110" customWidth="1"/>
    <col min="11268" max="11268" width="64.140625" style="110" customWidth="1"/>
    <col min="11269" max="11269" width="16" style="110" customWidth="1"/>
    <col min="11270" max="11270" width="13" style="110" customWidth="1"/>
    <col min="11271" max="11271" width="12.42578125" style="110" customWidth="1"/>
    <col min="11272" max="11272" width="12.140625" style="110" customWidth="1"/>
    <col min="11273" max="11521" width="9.140625" style="110"/>
    <col min="11522" max="11523" width="8.85546875" style="110" customWidth="1"/>
    <col min="11524" max="11524" width="64.140625" style="110" customWidth="1"/>
    <col min="11525" max="11525" width="16" style="110" customWidth="1"/>
    <col min="11526" max="11526" width="13" style="110" customWidth="1"/>
    <col min="11527" max="11527" width="12.42578125" style="110" customWidth="1"/>
    <col min="11528" max="11528" width="12.140625" style="110" customWidth="1"/>
    <col min="11529" max="11777" width="9.140625" style="110"/>
    <col min="11778" max="11779" width="8.85546875" style="110" customWidth="1"/>
    <col min="11780" max="11780" width="64.140625" style="110" customWidth="1"/>
    <col min="11781" max="11781" width="16" style="110" customWidth="1"/>
    <col min="11782" max="11782" width="13" style="110" customWidth="1"/>
    <col min="11783" max="11783" width="12.42578125" style="110" customWidth="1"/>
    <col min="11784" max="11784" width="12.140625" style="110" customWidth="1"/>
    <col min="11785" max="12033" width="9.140625" style="110"/>
    <col min="12034" max="12035" width="8.85546875" style="110" customWidth="1"/>
    <col min="12036" max="12036" width="64.140625" style="110" customWidth="1"/>
    <col min="12037" max="12037" width="16" style="110" customWidth="1"/>
    <col min="12038" max="12038" width="13" style="110" customWidth="1"/>
    <col min="12039" max="12039" width="12.42578125" style="110" customWidth="1"/>
    <col min="12040" max="12040" width="12.140625" style="110" customWidth="1"/>
    <col min="12041" max="12289" width="9.140625" style="110"/>
    <col min="12290" max="12291" width="8.85546875" style="110" customWidth="1"/>
    <col min="12292" max="12292" width="64.140625" style="110" customWidth="1"/>
    <col min="12293" max="12293" width="16" style="110" customWidth="1"/>
    <col min="12294" max="12294" width="13" style="110" customWidth="1"/>
    <col min="12295" max="12295" width="12.42578125" style="110" customWidth="1"/>
    <col min="12296" max="12296" width="12.140625" style="110" customWidth="1"/>
    <col min="12297" max="12545" width="9.140625" style="110"/>
    <col min="12546" max="12547" width="8.85546875" style="110" customWidth="1"/>
    <col min="12548" max="12548" width="64.140625" style="110" customWidth="1"/>
    <col min="12549" max="12549" width="16" style="110" customWidth="1"/>
    <col min="12550" max="12550" width="13" style="110" customWidth="1"/>
    <col min="12551" max="12551" width="12.42578125" style="110" customWidth="1"/>
    <col min="12552" max="12552" width="12.140625" style="110" customWidth="1"/>
    <col min="12553" max="12801" width="9.140625" style="110"/>
    <col min="12802" max="12803" width="8.85546875" style="110" customWidth="1"/>
    <col min="12804" max="12804" width="64.140625" style="110" customWidth="1"/>
    <col min="12805" max="12805" width="16" style="110" customWidth="1"/>
    <col min="12806" max="12806" width="13" style="110" customWidth="1"/>
    <col min="12807" max="12807" width="12.42578125" style="110" customWidth="1"/>
    <col min="12808" max="12808" width="12.140625" style="110" customWidth="1"/>
    <col min="12809" max="13057" width="9.140625" style="110"/>
    <col min="13058" max="13059" width="8.85546875" style="110" customWidth="1"/>
    <col min="13060" max="13060" width="64.140625" style="110" customWidth="1"/>
    <col min="13061" max="13061" width="16" style="110" customWidth="1"/>
    <col min="13062" max="13062" width="13" style="110" customWidth="1"/>
    <col min="13063" max="13063" width="12.42578125" style="110" customWidth="1"/>
    <col min="13064" max="13064" width="12.140625" style="110" customWidth="1"/>
    <col min="13065" max="13313" width="9.140625" style="110"/>
    <col min="13314" max="13315" width="8.85546875" style="110" customWidth="1"/>
    <col min="13316" max="13316" width="64.140625" style="110" customWidth="1"/>
    <col min="13317" max="13317" width="16" style="110" customWidth="1"/>
    <col min="13318" max="13318" width="13" style="110" customWidth="1"/>
    <col min="13319" max="13319" width="12.42578125" style="110" customWidth="1"/>
    <col min="13320" max="13320" width="12.140625" style="110" customWidth="1"/>
    <col min="13321" max="13569" width="9.140625" style="110"/>
    <col min="13570" max="13571" width="8.85546875" style="110" customWidth="1"/>
    <col min="13572" max="13572" width="64.140625" style="110" customWidth="1"/>
    <col min="13573" max="13573" width="16" style="110" customWidth="1"/>
    <col min="13574" max="13574" width="13" style="110" customWidth="1"/>
    <col min="13575" max="13575" width="12.42578125" style="110" customWidth="1"/>
    <col min="13576" max="13576" width="12.140625" style="110" customWidth="1"/>
    <col min="13577" max="13825" width="9.140625" style="110"/>
    <col min="13826" max="13827" width="8.85546875" style="110" customWidth="1"/>
    <col min="13828" max="13828" width="64.140625" style="110" customWidth="1"/>
    <col min="13829" max="13829" width="16" style="110" customWidth="1"/>
    <col min="13830" max="13830" width="13" style="110" customWidth="1"/>
    <col min="13831" max="13831" width="12.42578125" style="110" customWidth="1"/>
    <col min="13832" max="13832" width="12.140625" style="110" customWidth="1"/>
    <col min="13833" max="14081" width="9.140625" style="110"/>
    <col min="14082" max="14083" width="8.85546875" style="110" customWidth="1"/>
    <col min="14084" max="14084" width="64.140625" style="110" customWidth="1"/>
    <col min="14085" max="14085" width="16" style="110" customWidth="1"/>
    <col min="14086" max="14086" width="13" style="110" customWidth="1"/>
    <col min="14087" max="14087" width="12.42578125" style="110" customWidth="1"/>
    <col min="14088" max="14088" width="12.140625" style="110" customWidth="1"/>
    <col min="14089" max="14337" width="9.140625" style="110"/>
    <col min="14338" max="14339" width="8.85546875" style="110" customWidth="1"/>
    <col min="14340" max="14340" width="64.140625" style="110" customWidth="1"/>
    <col min="14341" max="14341" width="16" style="110" customWidth="1"/>
    <col min="14342" max="14342" width="13" style="110" customWidth="1"/>
    <col min="14343" max="14343" width="12.42578125" style="110" customWidth="1"/>
    <col min="14344" max="14344" width="12.140625" style="110" customWidth="1"/>
    <col min="14345" max="14593" width="9.140625" style="110"/>
    <col min="14594" max="14595" width="8.85546875" style="110" customWidth="1"/>
    <col min="14596" max="14596" width="64.140625" style="110" customWidth="1"/>
    <col min="14597" max="14597" width="16" style="110" customWidth="1"/>
    <col min="14598" max="14598" width="13" style="110" customWidth="1"/>
    <col min="14599" max="14599" width="12.42578125" style="110" customWidth="1"/>
    <col min="14600" max="14600" width="12.140625" style="110" customWidth="1"/>
    <col min="14601" max="14849" width="9.140625" style="110"/>
    <col min="14850" max="14851" width="8.85546875" style="110" customWidth="1"/>
    <col min="14852" max="14852" width="64.140625" style="110" customWidth="1"/>
    <col min="14853" max="14853" width="16" style="110" customWidth="1"/>
    <col min="14854" max="14854" width="13" style="110" customWidth="1"/>
    <col min="14855" max="14855" width="12.42578125" style="110" customWidth="1"/>
    <col min="14856" max="14856" width="12.140625" style="110" customWidth="1"/>
    <col min="14857" max="15105" width="9.140625" style="110"/>
    <col min="15106" max="15107" width="8.85546875" style="110" customWidth="1"/>
    <col min="15108" max="15108" width="64.140625" style="110" customWidth="1"/>
    <col min="15109" max="15109" width="16" style="110" customWidth="1"/>
    <col min="15110" max="15110" width="13" style="110" customWidth="1"/>
    <col min="15111" max="15111" width="12.42578125" style="110" customWidth="1"/>
    <col min="15112" max="15112" width="12.140625" style="110" customWidth="1"/>
    <col min="15113" max="15361" width="9.140625" style="110"/>
    <col min="15362" max="15363" width="8.85546875" style="110" customWidth="1"/>
    <col min="15364" max="15364" width="64.140625" style="110" customWidth="1"/>
    <col min="15365" max="15365" width="16" style="110" customWidth="1"/>
    <col min="15366" max="15366" width="13" style="110" customWidth="1"/>
    <col min="15367" max="15367" width="12.42578125" style="110" customWidth="1"/>
    <col min="15368" max="15368" width="12.140625" style="110" customWidth="1"/>
    <col min="15369" max="15617" width="9.140625" style="110"/>
    <col min="15618" max="15619" width="8.85546875" style="110" customWidth="1"/>
    <col min="15620" max="15620" width="64.140625" style="110" customWidth="1"/>
    <col min="15621" max="15621" width="16" style="110" customWidth="1"/>
    <col min="15622" max="15622" width="13" style="110" customWidth="1"/>
    <col min="15623" max="15623" width="12.42578125" style="110" customWidth="1"/>
    <col min="15624" max="15624" width="12.140625" style="110" customWidth="1"/>
    <col min="15625" max="15873" width="9.140625" style="110"/>
    <col min="15874" max="15875" width="8.85546875" style="110" customWidth="1"/>
    <col min="15876" max="15876" width="64.140625" style="110" customWidth="1"/>
    <col min="15877" max="15877" width="16" style="110" customWidth="1"/>
    <col min="15878" max="15878" width="13" style="110" customWidth="1"/>
    <col min="15879" max="15879" width="12.42578125" style="110" customWidth="1"/>
    <col min="15880" max="15880" width="12.140625" style="110" customWidth="1"/>
    <col min="15881" max="16129" width="9.140625" style="110"/>
    <col min="16130" max="16131" width="8.85546875" style="110" customWidth="1"/>
    <col min="16132" max="16132" width="64.140625" style="110" customWidth="1"/>
    <col min="16133" max="16133" width="16" style="110" customWidth="1"/>
    <col min="16134" max="16134" width="13" style="110" customWidth="1"/>
    <col min="16135" max="16135" width="12.42578125" style="110" customWidth="1"/>
    <col min="16136" max="16136" width="12.140625" style="110" customWidth="1"/>
    <col min="16137" max="16384" width="9.140625" style="110"/>
  </cols>
  <sheetData>
    <row r="1" spans="1:14" s="112" customFormat="1" ht="12.75" x14ac:dyDescent="0.2">
      <c r="A1" s="1" t="s">
        <v>1531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12" customFormat="1" ht="12.75" x14ac:dyDescent="0.2"/>
    <row r="3" spans="1:14" s="112" customFormat="1" ht="14.25" x14ac:dyDescent="0.2">
      <c r="A3" s="797" t="s">
        <v>1217</v>
      </c>
      <c r="B3" s="797"/>
      <c r="C3" s="797"/>
      <c r="D3" s="797"/>
      <c r="E3" s="797"/>
      <c r="F3" s="797"/>
      <c r="G3" s="797"/>
    </row>
    <row r="4" spans="1:14" s="112" customFormat="1" ht="14.25" x14ac:dyDescent="0.2">
      <c r="A4" s="797" t="s">
        <v>1286</v>
      </c>
      <c r="B4" s="797"/>
      <c r="C4" s="797"/>
      <c r="D4" s="797"/>
      <c r="E4" s="797"/>
      <c r="F4" s="797"/>
      <c r="G4" s="797"/>
    </row>
    <row r="5" spans="1:14" s="112" customFormat="1" x14ac:dyDescent="0.25">
      <c r="A5" s="160"/>
      <c r="B5" s="160"/>
      <c r="C5" s="160"/>
    </row>
    <row r="6" spans="1:14" s="112" customFormat="1" ht="12.75" x14ac:dyDescent="0.2"/>
    <row r="7" spans="1:14" s="112" customFormat="1" ht="15.75" thickBot="1" x14ac:dyDescent="0.25">
      <c r="A7" s="811"/>
      <c r="B7" s="811"/>
      <c r="C7" s="161"/>
      <c r="F7" s="116"/>
    </row>
    <row r="8" spans="1:14" s="112" customFormat="1" x14ac:dyDescent="0.2">
      <c r="A8" s="812"/>
      <c r="B8" s="813"/>
      <c r="C8" s="162" t="s">
        <v>1287</v>
      </c>
      <c r="D8" s="162" t="s">
        <v>1368</v>
      </c>
      <c r="E8" s="162" t="s">
        <v>1369</v>
      </c>
      <c r="F8" s="162" t="s">
        <v>1370</v>
      </c>
      <c r="G8" s="162" t="s">
        <v>1371</v>
      </c>
      <c r="H8" s="162" t="s">
        <v>1442</v>
      </c>
    </row>
    <row r="9" spans="1:14" s="112" customFormat="1" x14ac:dyDescent="0.25">
      <c r="A9" s="809"/>
      <c r="B9" s="810"/>
      <c r="C9" s="163"/>
      <c r="D9" s="164" t="s">
        <v>1288</v>
      </c>
      <c r="E9" s="164" t="s">
        <v>1289</v>
      </c>
      <c r="F9" s="164" t="s">
        <v>1289</v>
      </c>
      <c r="G9" s="164" t="s">
        <v>1289</v>
      </c>
      <c r="H9" s="165" t="s">
        <v>1289</v>
      </c>
    </row>
    <row r="10" spans="1:14" s="170" customFormat="1" x14ac:dyDescent="0.2">
      <c r="A10" s="166" t="s">
        <v>1290</v>
      </c>
      <c r="B10" s="167"/>
      <c r="C10" s="167" t="s">
        <v>1291</v>
      </c>
      <c r="D10" s="168">
        <f>SUM(D11:D16)</f>
        <v>592200000</v>
      </c>
      <c r="E10" s="168">
        <f>SUM(E11:E16)</f>
        <v>503300000</v>
      </c>
      <c r="F10" s="168">
        <f>SUM(F11:F16)</f>
        <v>503300000</v>
      </c>
      <c r="G10" s="168">
        <f>SUM(G11:G16)</f>
        <v>503300000</v>
      </c>
      <c r="H10" s="169">
        <f>SUM(H11:H16)</f>
        <v>503300000</v>
      </c>
    </row>
    <row r="11" spans="1:14" s="112" customFormat="1" x14ac:dyDescent="0.2">
      <c r="A11" s="171"/>
      <c r="B11" s="172" t="s">
        <v>1292</v>
      </c>
      <c r="C11" s="173" t="s">
        <v>1293</v>
      </c>
      <c r="D11" s="174">
        <f>'04 Közhatalmi bevételek'!B18</f>
        <v>587400000</v>
      </c>
      <c r="E11" s="174">
        <v>501300000</v>
      </c>
      <c r="F11" s="174">
        <v>501300000</v>
      </c>
      <c r="G11" s="174">
        <v>501300000</v>
      </c>
      <c r="H11" s="175">
        <v>501300000</v>
      </c>
    </row>
    <row r="12" spans="1:14" s="112" customFormat="1" ht="30" x14ac:dyDescent="0.2">
      <c r="A12" s="171"/>
      <c r="B12" s="172" t="s">
        <v>1294</v>
      </c>
      <c r="C12" s="173" t="s">
        <v>1295</v>
      </c>
      <c r="D12" s="174">
        <v>0</v>
      </c>
      <c r="E12" s="174"/>
      <c r="F12" s="174">
        <v>0</v>
      </c>
      <c r="G12" s="174">
        <v>0</v>
      </c>
      <c r="H12" s="175">
        <v>0</v>
      </c>
    </row>
    <row r="13" spans="1:14" s="112" customFormat="1" ht="17.25" customHeight="1" x14ac:dyDescent="0.25">
      <c r="A13" s="171"/>
      <c r="B13" s="172" t="s">
        <v>1296</v>
      </c>
      <c r="C13" s="176" t="s">
        <v>1297</v>
      </c>
      <c r="D13" s="177">
        <v>0</v>
      </c>
      <c r="E13" s="177"/>
      <c r="F13" s="177">
        <v>0</v>
      </c>
      <c r="G13" s="177">
        <v>0</v>
      </c>
      <c r="H13" s="178">
        <v>0</v>
      </c>
    </row>
    <row r="14" spans="1:14" s="112" customFormat="1" ht="30" x14ac:dyDescent="0.2">
      <c r="A14" s="171"/>
      <c r="B14" s="172" t="s">
        <v>1298</v>
      </c>
      <c r="C14" s="173" t="s">
        <v>1299</v>
      </c>
      <c r="D14" s="174">
        <v>0</v>
      </c>
      <c r="E14" s="174"/>
      <c r="F14" s="174">
        <v>0</v>
      </c>
      <c r="G14" s="174">
        <v>0</v>
      </c>
      <c r="H14" s="175">
        <v>0</v>
      </c>
    </row>
    <row r="15" spans="1:14" s="112" customFormat="1" x14ac:dyDescent="0.2">
      <c r="A15" s="171"/>
      <c r="B15" s="179" t="s">
        <v>1300</v>
      </c>
      <c r="C15" s="173" t="s">
        <v>1301</v>
      </c>
      <c r="D15" s="174">
        <f>'04 Közhatalmi bevételek'!B20</f>
        <v>4800000</v>
      </c>
      <c r="E15" s="174">
        <v>2000000</v>
      </c>
      <c r="F15" s="174">
        <v>2000000</v>
      </c>
      <c r="G15" s="174">
        <v>2000000</v>
      </c>
      <c r="H15" s="175">
        <v>2000000</v>
      </c>
    </row>
    <row r="16" spans="1:14" s="112" customFormat="1" x14ac:dyDescent="0.2">
      <c r="A16" s="171"/>
      <c r="B16" s="179" t="s">
        <v>1302</v>
      </c>
      <c r="C16" s="173" t="s">
        <v>1303</v>
      </c>
      <c r="D16" s="174">
        <v>0</v>
      </c>
      <c r="E16" s="174"/>
      <c r="F16" s="174">
        <v>0</v>
      </c>
      <c r="G16" s="174">
        <v>0</v>
      </c>
      <c r="H16" s="180">
        <v>0</v>
      </c>
    </row>
    <row r="17" spans="1:8" s="170" customFormat="1" ht="31.5" customHeight="1" x14ac:dyDescent="0.2">
      <c r="A17" s="166" t="s">
        <v>1248</v>
      </c>
      <c r="B17" s="167"/>
      <c r="C17" s="167" t="s">
        <v>1304</v>
      </c>
      <c r="D17" s="181">
        <f>D10*50%</f>
        <v>296100000</v>
      </c>
      <c r="E17" s="181">
        <f>E10*50%</f>
        <v>251650000</v>
      </c>
      <c r="F17" s="181">
        <f>F10*50%</f>
        <v>251650000</v>
      </c>
      <c r="G17" s="181">
        <f>G10*50%</f>
        <v>251650000</v>
      </c>
      <c r="H17" s="182">
        <f>H10*50%</f>
        <v>251650000</v>
      </c>
    </row>
    <row r="18" spans="1:8" s="170" customFormat="1" ht="14.25" x14ac:dyDescent="0.2">
      <c r="A18" s="183" t="s">
        <v>1250</v>
      </c>
      <c r="B18" s="184"/>
      <c r="C18" s="184" t="s">
        <v>1305</v>
      </c>
      <c r="D18" s="185">
        <f>SUM(D19:D25)</f>
        <v>0</v>
      </c>
      <c r="E18" s="185">
        <f>SUM(E19:E25)</f>
        <v>0</v>
      </c>
      <c r="F18" s="185">
        <f>SUM(F19:F25)</f>
        <v>0</v>
      </c>
      <c r="G18" s="185">
        <f>SUM(G19:G25)</f>
        <v>0</v>
      </c>
      <c r="H18" s="186">
        <f>SUM(H19:H25)</f>
        <v>0</v>
      </c>
    </row>
    <row r="19" spans="1:8" s="112" customFormat="1" x14ac:dyDescent="0.25">
      <c r="A19" s="187"/>
      <c r="B19" s="188" t="s">
        <v>1306</v>
      </c>
      <c r="C19" s="189" t="s">
        <v>1307</v>
      </c>
      <c r="D19" s="190">
        <v>0</v>
      </c>
      <c r="E19" s="190">
        <v>0</v>
      </c>
      <c r="F19" s="190">
        <v>0</v>
      </c>
      <c r="G19" s="190">
        <v>0</v>
      </c>
      <c r="H19" s="191">
        <v>0</v>
      </c>
    </row>
    <row r="20" spans="1:8" s="112" customFormat="1" x14ac:dyDescent="0.25">
      <c r="A20" s="187"/>
      <c r="B20" s="188" t="s">
        <v>1308</v>
      </c>
      <c r="C20" s="189" t="s">
        <v>1309</v>
      </c>
      <c r="D20" s="192">
        <v>0</v>
      </c>
      <c r="E20" s="192">
        <v>0</v>
      </c>
      <c r="F20" s="192">
        <v>0</v>
      </c>
      <c r="G20" s="192">
        <v>0</v>
      </c>
      <c r="H20" s="193">
        <v>0</v>
      </c>
    </row>
    <row r="21" spans="1:8" s="112" customFormat="1" x14ac:dyDescent="0.25">
      <c r="A21" s="187"/>
      <c r="B21" s="188" t="s">
        <v>1310</v>
      </c>
      <c r="C21" s="189" t="s">
        <v>1311</v>
      </c>
      <c r="D21" s="192">
        <v>0</v>
      </c>
      <c r="E21" s="192">
        <v>0</v>
      </c>
      <c r="F21" s="192">
        <v>0</v>
      </c>
      <c r="G21" s="192">
        <v>0</v>
      </c>
      <c r="H21" s="193">
        <v>0</v>
      </c>
    </row>
    <row r="22" spans="1:8" s="112" customFormat="1" x14ac:dyDescent="0.25">
      <c r="A22" s="187"/>
      <c r="B22" s="188" t="s">
        <v>1312</v>
      </c>
      <c r="C22" s="189" t="s">
        <v>1313</v>
      </c>
      <c r="D22" s="192">
        <v>0</v>
      </c>
      <c r="E22" s="192">
        <v>0</v>
      </c>
      <c r="F22" s="192">
        <v>0</v>
      </c>
      <c r="G22" s="192">
        <v>0</v>
      </c>
      <c r="H22" s="193">
        <v>0</v>
      </c>
    </row>
    <row r="23" spans="1:8" s="112" customFormat="1" x14ac:dyDescent="0.25">
      <c r="A23" s="187"/>
      <c r="B23" s="188" t="s">
        <v>1314</v>
      </c>
      <c r="C23" s="189" t="s">
        <v>1315</v>
      </c>
      <c r="D23" s="192">
        <v>0</v>
      </c>
      <c r="E23" s="192">
        <v>0</v>
      </c>
      <c r="F23" s="192">
        <v>0</v>
      </c>
      <c r="G23" s="192">
        <v>0</v>
      </c>
      <c r="H23" s="193">
        <v>0</v>
      </c>
    </row>
    <row r="24" spans="1:8" s="112" customFormat="1" x14ac:dyDescent="0.25">
      <c r="A24" s="187"/>
      <c r="B24" s="188" t="s">
        <v>1316</v>
      </c>
      <c r="C24" s="189" t="s">
        <v>1317</v>
      </c>
      <c r="D24" s="192">
        <v>0</v>
      </c>
      <c r="E24" s="192">
        <v>0</v>
      </c>
      <c r="F24" s="192">
        <v>0</v>
      </c>
      <c r="G24" s="192">
        <v>0</v>
      </c>
      <c r="H24" s="193">
        <v>0</v>
      </c>
    </row>
    <row r="25" spans="1:8" s="112" customFormat="1" x14ac:dyDescent="0.25">
      <c r="A25" s="187"/>
      <c r="B25" s="188" t="s">
        <v>1318</v>
      </c>
      <c r="C25" s="189" t="s">
        <v>1319</v>
      </c>
      <c r="D25" s="192">
        <v>0</v>
      </c>
      <c r="E25" s="192">
        <v>0</v>
      </c>
      <c r="F25" s="192">
        <v>0</v>
      </c>
      <c r="G25" s="192">
        <v>0</v>
      </c>
      <c r="H25" s="193">
        <v>0</v>
      </c>
    </row>
    <row r="26" spans="1:8" s="112" customFormat="1" ht="15.75" thickBot="1" x14ac:dyDescent="0.3">
      <c r="A26" s="194"/>
      <c r="B26" s="195"/>
      <c r="C26" s="195"/>
      <c r="D26" s="195"/>
      <c r="E26" s="195"/>
      <c r="F26" s="195"/>
      <c r="G26" s="195"/>
      <c r="H26" s="196"/>
    </row>
    <row r="27" spans="1:8" s="112" customFormat="1" x14ac:dyDescent="0.25">
      <c r="A27" s="160"/>
      <c r="B27" s="160"/>
      <c r="C27" s="160"/>
    </row>
    <row r="28" spans="1:8" s="112" customFormat="1" x14ac:dyDescent="0.25">
      <c r="A28" s="160"/>
      <c r="B28" s="160"/>
      <c r="C28" s="160"/>
    </row>
    <row r="29" spans="1:8" s="112" customFormat="1" x14ac:dyDescent="0.25">
      <c r="A29" s="160"/>
      <c r="B29" s="160"/>
      <c r="C29" s="160"/>
    </row>
    <row r="30" spans="1:8" s="112" customFormat="1" x14ac:dyDescent="0.25">
      <c r="A30" s="160"/>
      <c r="B30" s="160"/>
      <c r="C30" s="160"/>
    </row>
  </sheetData>
  <mergeCells count="6">
    <mergeCell ref="A9:B9"/>
    <mergeCell ref="A1:N1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22"/>
  <sheetViews>
    <sheetView view="pageBreakPreview" zoomScaleNormal="100" zoomScaleSheetLayoutView="100" workbookViewId="0"/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343" t="s">
        <v>1532</v>
      </c>
      <c r="B1" s="344"/>
      <c r="C1" s="344"/>
    </row>
    <row r="2" spans="1:3" x14ac:dyDescent="0.2">
      <c r="A2" s="343"/>
      <c r="B2" s="344"/>
      <c r="C2" s="344"/>
    </row>
    <row r="3" spans="1:3" x14ac:dyDescent="0.2">
      <c r="A3" s="805" t="s">
        <v>1217</v>
      </c>
      <c r="B3" s="805"/>
      <c r="C3" s="684"/>
    </row>
    <row r="4" spans="1:3" x14ac:dyDescent="0.2">
      <c r="A4" s="806" t="s">
        <v>1466</v>
      </c>
      <c r="B4" s="806"/>
      <c r="C4" s="215"/>
    </row>
    <row r="5" spans="1:3" x14ac:dyDescent="0.2">
      <c r="A5" s="215"/>
      <c r="B5" s="215"/>
      <c r="C5" s="215"/>
    </row>
    <row r="6" spans="1:3" x14ac:dyDescent="0.2">
      <c r="A6" s="359"/>
      <c r="B6" s="359"/>
      <c r="C6" s="215"/>
    </row>
    <row r="7" spans="1:3" x14ac:dyDescent="0.2">
      <c r="A7" s="806" t="s">
        <v>1249</v>
      </c>
      <c r="B7" s="806"/>
      <c r="C7" s="215"/>
    </row>
    <row r="8" spans="1:3" x14ac:dyDescent="0.2">
      <c r="A8" s="345"/>
      <c r="B8" s="344"/>
      <c r="C8" s="344"/>
    </row>
    <row r="9" spans="1:3" ht="13.5" thickBot="1" x14ac:dyDescent="0.25">
      <c r="A9" s="344"/>
      <c r="B9" s="346"/>
      <c r="C9" s="346"/>
    </row>
    <row r="10" spans="1:3" ht="25.5" x14ac:dyDescent="0.2">
      <c r="A10" s="347" t="s">
        <v>1232</v>
      </c>
      <c r="B10" s="348" t="s">
        <v>1443</v>
      </c>
      <c r="C10" s="348" t="s">
        <v>1444</v>
      </c>
    </row>
    <row r="11" spans="1:3" x14ac:dyDescent="0.2">
      <c r="A11" s="349" t="s">
        <v>1270</v>
      </c>
      <c r="B11" s="350">
        <v>104400000</v>
      </c>
      <c r="C11" s="350">
        <v>85000000</v>
      </c>
    </row>
    <row r="12" spans="1:3" x14ac:dyDescent="0.2">
      <c r="A12" s="349" t="s">
        <v>1272</v>
      </c>
      <c r="B12" s="350">
        <v>87000000</v>
      </c>
      <c r="C12" s="350">
        <v>388317802</v>
      </c>
    </row>
    <row r="13" spans="1:3" x14ac:dyDescent="0.2">
      <c r="A13" s="349" t="s">
        <v>1388</v>
      </c>
      <c r="B13" s="350">
        <v>0</v>
      </c>
      <c r="C13" s="350">
        <v>0</v>
      </c>
    </row>
    <row r="14" spans="1:3" x14ac:dyDescent="0.2">
      <c r="A14" s="349" t="s">
        <v>1389</v>
      </c>
      <c r="B14" s="351">
        <v>26000000</v>
      </c>
      <c r="C14" s="351">
        <v>23000000</v>
      </c>
    </row>
    <row r="15" spans="1:3" x14ac:dyDescent="0.2">
      <c r="A15" s="349" t="s">
        <v>1390</v>
      </c>
      <c r="B15" s="351">
        <v>0</v>
      </c>
      <c r="C15" s="351">
        <v>0</v>
      </c>
    </row>
    <row r="16" spans="1:3" x14ac:dyDescent="0.2">
      <c r="A16" s="349" t="s">
        <v>1391</v>
      </c>
      <c r="B16" s="351">
        <v>370000000</v>
      </c>
      <c r="C16" s="351">
        <v>310000290</v>
      </c>
    </row>
    <row r="17" spans="1:3" x14ac:dyDescent="0.2">
      <c r="A17" s="349" t="s">
        <v>1392</v>
      </c>
      <c r="B17" s="352">
        <v>0</v>
      </c>
      <c r="C17" s="352">
        <v>0</v>
      </c>
    </row>
    <row r="18" spans="1:3" ht="13.5" thickBot="1" x14ac:dyDescent="0.25">
      <c r="A18" s="353" t="s">
        <v>1393</v>
      </c>
      <c r="B18" s="354">
        <f>SUM(B11:B17)</f>
        <v>587400000</v>
      </c>
      <c r="C18" s="354">
        <f>SUM(C11:C17)</f>
        <v>806318092</v>
      </c>
    </row>
    <row r="19" spans="1:3" x14ac:dyDescent="0.2">
      <c r="A19" s="355" t="s">
        <v>1394</v>
      </c>
      <c r="B19" s="356">
        <v>26000000</v>
      </c>
      <c r="C19" s="356">
        <v>22000000</v>
      </c>
    </row>
    <row r="20" spans="1:3" x14ac:dyDescent="0.2">
      <c r="A20" s="349" t="s">
        <v>1395</v>
      </c>
      <c r="B20" s="350">
        <v>4800000</v>
      </c>
      <c r="C20" s="350">
        <v>14327435</v>
      </c>
    </row>
    <row r="21" spans="1:3" x14ac:dyDescent="0.2">
      <c r="A21" s="349" t="s">
        <v>1396</v>
      </c>
      <c r="B21" s="350">
        <v>1000000</v>
      </c>
      <c r="C21" s="350">
        <v>500000</v>
      </c>
    </row>
    <row r="22" spans="1:3" ht="13.5" thickBot="1" x14ac:dyDescent="0.25">
      <c r="A22" s="357" t="s">
        <v>1397</v>
      </c>
      <c r="B22" s="358">
        <f>SUM(B18:B21)</f>
        <v>619200000</v>
      </c>
      <c r="C22" s="358">
        <f>SUM(C18:C21)</f>
        <v>843145527</v>
      </c>
    </row>
  </sheetData>
  <mergeCells count="3">
    <mergeCell ref="A7:B7"/>
    <mergeCell ref="A4:B4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O436"/>
  <sheetViews>
    <sheetView view="pageBreakPreview" zoomScale="85" zoomScaleSheetLayoutView="85" workbookViewId="0">
      <selection activeCell="B2" sqref="B2"/>
    </sheetView>
  </sheetViews>
  <sheetFormatPr defaultColWidth="9.140625" defaultRowHeight="15" x14ac:dyDescent="0.2"/>
  <cols>
    <col min="1" max="1" width="38.5703125" style="446" customWidth="1"/>
    <col min="2" max="2" width="14.140625" style="446" bestFit="1" customWidth="1"/>
    <col min="3" max="4" width="12.7109375" style="446" bestFit="1" customWidth="1"/>
    <col min="5" max="5" width="11.42578125" style="446" bestFit="1" customWidth="1"/>
    <col min="6" max="6" width="11.140625" style="446" customWidth="1"/>
    <col min="7" max="7" width="12.42578125" style="446" bestFit="1" customWidth="1"/>
    <col min="8" max="9" width="14.140625" style="447" bestFit="1" customWidth="1"/>
    <col min="10" max="10" width="12.28515625" style="447" bestFit="1" customWidth="1"/>
    <col min="11" max="11" width="12.7109375" style="447" bestFit="1" customWidth="1"/>
    <col min="12" max="12" width="11.7109375" style="447" customWidth="1"/>
    <col min="13" max="13" width="14.140625" style="446" customWidth="1"/>
    <col min="14" max="14" width="13.5703125" style="446" bestFit="1" customWidth="1"/>
    <col min="15" max="15" width="12.7109375" style="446" bestFit="1" customWidth="1"/>
    <col min="16" max="16384" width="9.140625" style="446"/>
  </cols>
  <sheetData>
    <row r="1" spans="1:15" x14ac:dyDescent="0.2">
      <c r="A1" s="343" t="s">
        <v>1588</v>
      </c>
      <c r="B1" s="344"/>
      <c r="C1" s="344"/>
    </row>
    <row r="2" spans="1:15" x14ac:dyDescent="0.25">
      <c r="A2" s="731" t="s">
        <v>1533</v>
      </c>
      <c r="B2" s="344"/>
      <c r="C2" s="344"/>
    </row>
    <row r="3" spans="1:15" x14ac:dyDescent="0.2">
      <c r="A3" s="819" t="s">
        <v>1217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</row>
    <row r="4" spans="1:15" x14ac:dyDescent="0.2">
      <c r="A4" s="820" t="s">
        <v>1466</v>
      </c>
      <c r="B4" s="820"/>
      <c r="C4" s="820"/>
      <c r="D4" s="820"/>
      <c r="E4" s="820"/>
      <c r="F4" s="820"/>
      <c r="G4" s="820"/>
      <c r="H4" s="820"/>
      <c r="I4" s="820"/>
      <c r="J4" s="820"/>
      <c r="K4" s="820"/>
      <c r="L4" s="820"/>
      <c r="M4" s="820"/>
    </row>
    <row r="5" spans="1:15" x14ac:dyDescent="0.2">
      <c r="A5" s="820" t="s">
        <v>1582</v>
      </c>
      <c r="B5" s="820"/>
      <c r="C5" s="820"/>
      <c r="D5" s="820"/>
      <c r="E5" s="820"/>
      <c r="F5" s="820"/>
      <c r="G5" s="820"/>
      <c r="H5" s="820"/>
      <c r="I5" s="820"/>
      <c r="J5" s="820"/>
      <c r="K5" s="820"/>
      <c r="L5" s="820"/>
      <c r="M5" s="820"/>
    </row>
    <row r="6" spans="1:15" x14ac:dyDescent="0.2">
      <c r="A6" s="359"/>
      <c r="B6" s="359"/>
      <c r="C6" s="359"/>
    </row>
    <row r="7" spans="1:15" x14ac:dyDescent="0.2">
      <c r="A7" s="821" t="s">
        <v>1408</v>
      </c>
      <c r="B7" s="821"/>
      <c r="C7" s="821"/>
      <c r="D7" s="821"/>
      <c r="E7" s="821"/>
      <c r="F7" s="821"/>
      <c r="G7" s="821"/>
      <c r="H7" s="821"/>
      <c r="I7" s="821"/>
      <c r="J7" s="821"/>
      <c r="K7" s="821"/>
      <c r="L7" s="821"/>
      <c r="M7" s="821"/>
    </row>
    <row r="8" spans="1:15" ht="15.75" thickBot="1" x14ac:dyDescent="0.25">
      <c r="M8" s="446" t="s">
        <v>1265</v>
      </c>
    </row>
    <row r="9" spans="1:15" ht="33.75" customHeight="1" thickBot="1" x14ac:dyDescent="0.25">
      <c r="A9" s="814" t="s">
        <v>1193</v>
      </c>
      <c r="B9" s="816" t="s">
        <v>1524</v>
      </c>
      <c r="C9" s="817"/>
      <c r="D9" s="817"/>
      <c r="E9" s="817"/>
      <c r="F9" s="817"/>
      <c r="G9" s="818"/>
      <c r="H9" s="822" t="s">
        <v>1445</v>
      </c>
      <c r="I9" s="823"/>
      <c r="J9" s="823"/>
      <c r="K9" s="823"/>
      <c r="L9" s="823"/>
      <c r="M9" s="824"/>
    </row>
    <row r="10" spans="1:15" ht="24" customHeight="1" x14ac:dyDescent="0.2">
      <c r="A10" s="815"/>
      <c r="B10" s="825" t="s">
        <v>1194</v>
      </c>
      <c r="C10" s="826"/>
      <c r="D10" s="827"/>
      <c r="E10" s="825" t="s">
        <v>1195</v>
      </c>
      <c r="F10" s="828"/>
      <c r="G10" s="829"/>
      <c r="H10" s="830" t="s">
        <v>1194</v>
      </c>
      <c r="I10" s="831"/>
      <c r="J10" s="832"/>
      <c r="K10" s="830" t="s">
        <v>1195</v>
      </c>
      <c r="L10" s="833"/>
      <c r="M10" s="834"/>
    </row>
    <row r="11" spans="1:15" s="368" customFormat="1" ht="42.75" customHeight="1" thickBot="1" x14ac:dyDescent="0.25">
      <c r="A11" s="815"/>
      <c r="B11" s="739" t="s">
        <v>1196</v>
      </c>
      <c r="C11" s="740" t="s">
        <v>1197</v>
      </c>
      <c r="D11" s="741" t="s">
        <v>1198</v>
      </c>
      <c r="E11" s="742" t="s">
        <v>1199</v>
      </c>
      <c r="F11" s="743" t="s">
        <v>1200</v>
      </c>
      <c r="G11" s="744" t="s">
        <v>1201</v>
      </c>
      <c r="H11" s="745" t="s">
        <v>1196</v>
      </c>
      <c r="I11" s="746" t="s">
        <v>1197</v>
      </c>
      <c r="J11" s="747" t="s">
        <v>1198</v>
      </c>
      <c r="K11" s="748" t="s">
        <v>1199</v>
      </c>
      <c r="L11" s="749" t="s">
        <v>1200</v>
      </c>
      <c r="M11" s="750" t="s">
        <v>1201</v>
      </c>
    </row>
    <row r="12" spans="1:15" s="368" customFormat="1" ht="31.5" customHeight="1" thickBot="1" x14ac:dyDescent="0.25">
      <c r="A12" s="695" t="s">
        <v>1202</v>
      </c>
      <c r="B12" s="757">
        <f>SUM(B13:B16)</f>
        <v>156778582</v>
      </c>
      <c r="C12" s="448">
        <f>SUM(C13:C16)</f>
        <v>123554001.8031496</v>
      </c>
      <c r="D12" s="758">
        <f>SUM(D13:D16)</f>
        <v>33224580.196850397</v>
      </c>
      <c r="E12" s="757">
        <f>SUM(E13:E16)</f>
        <v>6616210</v>
      </c>
      <c r="F12" s="448">
        <f t="shared" ref="F12" si="0">SUM(F13:F16)</f>
        <v>0</v>
      </c>
      <c r="G12" s="758">
        <f>SUM(G13:G16)</f>
        <v>150156372</v>
      </c>
      <c r="H12" s="757">
        <f>SUM(H13:H16)</f>
        <v>156778582</v>
      </c>
      <c r="I12" s="448">
        <f>SUM(I13:I17)</f>
        <v>123554001.8031496</v>
      </c>
      <c r="J12" s="758">
        <f>SUM(J13:J16)</f>
        <v>33224580.196850397</v>
      </c>
      <c r="K12" s="757">
        <f>SUM(K13:K16)</f>
        <v>6616210</v>
      </c>
      <c r="L12" s="448">
        <f t="shared" ref="L12" si="1">SUM(L13:L16)</f>
        <v>0</v>
      </c>
      <c r="M12" s="758">
        <f>SUM(M13:M16)</f>
        <v>150156372</v>
      </c>
    </row>
    <row r="13" spans="1:15" s="369" customFormat="1" ht="65.25" customHeight="1" x14ac:dyDescent="0.2">
      <c r="A13" s="751" t="s">
        <v>1526</v>
      </c>
      <c r="B13" s="752">
        <v>30818015</v>
      </c>
      <c r="C13" s="753">
        <f>B13/1.27</f>
        <v>24266153.543307085</v>
      </c>
      <c r="D13" s="754">
        <f>B13-C13</f>
        <v>6551861.4566929154</v>
      </c>
      <c r="E13" s="752">
        <v>3095015</v>
      </c>
      <c r="F13" s="755" t="s">
        <v>1521</v>
      </c>
      <c r="G13" s="756">
        <v>27717000</v>
      </c>
      <c r="H13" s="752">
        <v>30818015</v>
      </c>
      <c r="I13" s="753">
        <f>H13/1.27</f>
        <v>24266153.543307085</v>
      </c>
      <c r="J13" s="754">
        <f>H13-I13</f>
        <v>6551861.4566929154</v>
      </c>
      <c r="K13" s="752">
        <v>3095015</v>
      </c>
      <c r="L13" s="755" t="s">
        <v>1521</v>
      </c>
      <c r="M13" s="756">
        <v>27717000</v>
      </c>
      <c r="N13" s="449"/>
      <c r="O13" s="450"/>
    </row>
    <row r="14" spans="1:15" s="369" customFormat="1" ht="65.25" customHeight="1" x14ac:dyDescent="0.2">
      <c r="A14" s="701" t="s">
        <v>1367</v>
      </c>
      <c r="B14" s="702">
        <v>104880727</v>
      </c>
      <c r="C14" s="697">
        <v>82689549</v>
      </c>
      <c r="D14" s="698">
        <v>22191178</v>
      </c>
      <c r="E14" s="696">
        <v>0</v>
      </c>
      <c r="F14" s="699">
        <v>0</v>
      </c>
      <c r="G14" s="700">
        <v>104880727</v>
      </c>
      <c r="H14" s="451">
        <v>104880727</v>
      </c>
      <c r="I14" s="452">
        <v>82689549</v>
      </c>
      <c r="J14" s="453">
        <v>22191178</v>
      </c>
      <c r="K14" s="451">
        <v>0</v>
      </c>
      <c r="L14" s="452">
        <v>0</v>
      </c>
      <c r="M14" s="453">
        <v>104880727</v>
      </c>
      <c r="N14" s="449"/>
      <c r="O14" s="450"/>
    </row>
    <row r="15" spans="1:15" s="449" customFormat="1" ht="65.25" customHeight="1" x14ac:dyDescent="0.2">
      <c r="A15" s="703" t="s">
        <v>1523</v>
      </c>
      <c r="B15" s="702">
        <v>14084780</v>
      </c>
      <c r="C15" s="697">
        <v>11090378</v>
      </c>
      <c r="D15" s="698">
        <v>2994402</v>
      </c>
      <c r="E15" s="696">
        <v>3521195</v>
      </c>
      <c r="F15" s="704" t="s">
        <v>1522</v>
      </c>
      <c r="G15" s="705">
        <v>10563585</v>
      </c>
      <c r="H15" s="702">
        <v>14084780</v>
      </c>
      <c r="I15" s="697">
        <v>11090378</v>
      </c>
      <c r="J15" s="698">
        <v>2994402</v>
      </c>
      <c r="K15" s="696">
        <v>3521195</v>
      </c>
      <c r="L15" s="704" t="s">
        <v>1522</v>
      </c>
      <c r="M15" s="705">
        <v>10563585</v>
      </c>
      <c r="O15" s="450"/>
    </row>
    <row r="16" spans="1:15" ht="39" customHeight="1" x14ac:dyDescent="0.2">
      <c r="A16" s="732" t="s">
        <v>1525</v>
      </c>
      <c r="B16" s="733">
        <v>6995060</v>
      </c>
      <c r="C16" s="734">
        <f>B16/1.27</f>
        <v>5507921.2598425196</v>
      </c>
      <c r="D16" s="735">
        <f>B16-C16</f>
        <v>1487138.7401574804</v>
      </c>
      <c r="E16" s="736">
        <v>0</v>
      </c>
      <c r="F16" s="737">
        <v>0</v>
      </c>
      <c r="G16" s="738">
        <v>6995060</v>
      </c>
      <c r="H16" s="733">
        <v>6995060</v>
      </c>
      <c r="J16" s="735">
        <f>H16-I17</f>
        <v>1487138.7401574804</v>
      </c>
      <c r="K16" s="736">
        <v>0</v>
      </c>
      <c r="L16" s="737">
        <v>0</v>
      </c>
      <c r="M16" s="738">
        <v>6995060</v>
      </c>
    </row>
    <row r="17" spans="1:13" ht="42" customHeight="1" thickBot="1" x14ac:dyDescent="0.25">
      <c r="A17" s="759" t="s">
        <v>1569</v>
      </c>
      <c r="B17" s="691">
        <v>0</v>
      </c>
      <c r="C17" s="692">
        <v>0</v>
      </c>
      <c r="D17" s="693">
        <v>0</v>
      </c>
      <c r="E17" s="691">
        <v>0</v>
      </c>
      <c r="F17" s="692">
        <v>0</v>
      </c>
      <c r="G17" s="693">
        <v>0</v>
      </c>
      <c r="H17" s="691">
        <v>45676086</v>
      </c>
      <c r="I17" s="692">
        <f>H16/1.27</f>
        <v>5507921.2598425196</v>
      </c>
      <c r="J17" s="693">
        <f>H17-I18</f>
        <v>45676086</v>
      </c>
      <c r="K17" s="691">
        <v>15683942</v>
      </c>
      <c r="L17" s="692"/>
      <c r="M17" s="693">
        <v>29992144</v>
      </c>
    </row>
    <row r="18" spans="1:13" x14ac:dyDescent="0.2">
      <c r="B18" s="447"/>
      <c r="C18" s="447"/>
      <c r="D18" s="447"/>
      <c r="E18" s="447"/>
      <c r="F18" s="447"/>
      <c r="G18" s="447"/>
      <c r="H18" s="446"/>
      <c r="I18" s="446"/>
      <c r="J18" s="446"/>
      <c r="K18" s="446"/>
      <c r="L18" s="446"/>
    </row>
    <row r="19" spans="1:13" x14ac:dyDescent="0.2">
      <c r="B19" s="447"/>
      <c r="C19" s="447"/>
      <c r="D19" s="447"/>
      <c r="E19" s="447"/>
      <c r="F19" s="447"/>
      <c r="G19" s="447"/>
      <c r="H19" s="446"/>
      <c r="I19" s="446"/>
      <c r="J19" s="446"/>
      <c r="K19" s="446"/>
      <c r="L19" s="446"/>
    </row>
    <row r="20" spans="1:13" x14ac:dyDescent="0.2">
      <c r="B20" s="447"/>
      <c r="C20" s="447"/>
      <c r="D20" s="447"/>
      <c r="E20" s="447"/>
      <c r="F20" s="447"/>
      <c r="G20" s="447"/>
      <c r="H20" s="446"/>
      <c r="I20" s="446"/>
      <c r="J20" s="446"/>
      <c r="K20" s="446"/>
      <c r="L20" s="446"/>
    </row>
    <row r="21" spans="1:13" x14ac:dyDescent="0.2">
      <c r="B21" s="447"/>
      <c r="C21" s="447"/>
      <c r="D21" s="447"/>
      <c r="E21" s="447"/>
      <c r="F21" s="447"/>
      <c r="G21" s="447"/>
      <c r="H21" s="446"/>
      <c r="I21" s="446"/>
      <c r="J21" s="446"/>
      <c r="K21" s="446"/>
      <c r="L21" s="446"/>
    </row>
    <row r="22" spans="1:13" x14ac:dyDescent="0.2">
      <c r="B22" s="447"/>
      <c r="C22" s="447"/>
      <c r="D22" s="447"/>
      <c r="E22" s="447"/>
      <c r="F22" s="447"/>
      <c r="G22" s="447"/>
      <c r="H22" s="446"/>
      <c r="I22" s="446"/>
      <c r="J22" s="446"/>
      <c r="K22" s="446"/>
      <c r="L22" s="446"/>
    </row>
    <row r="23" spans="1:13" x14ac:dyDescent="0.2">
      <c r="B23" s="447"/>
      <c r="C23" s="447"/>
      <c r="D23" s="447"/>
      <c r="E23" s="447"/>
      <c r="F23" s="447"/>
      <c r="G23" s="447"/>
      <c r="H23" s="446"/>
      <c r="I23" s="446"/>
      <c r="J23" s="446"/>
      <c r="K23" s="446"/>
      <c r="L23" s="446"/>
    </row>
    <row r="24" spans="1:13" x14ac:dyDescent="0.2">
      <c r="B24" s="447"/>
      <c r="C24" s="447"/>
      <c r="D24" s="447"/>
      <c r="E24" s="447"/>
      <c r="F24" s="447"/>
      <c r="G24" s="447"/>
      <c r="H24" s="446"/>
      <c r="I24" s="446"/>
      <c r="J24" s="446"/>
      <c r="K24" s="446"/>
      <c r="L24" s="446"/>
    </row>
    <row r="25" spans="1:13" x14ac:dyDescent="0.2">
      <c r="B25" s="447"/>
      <c r="C25" s="447"/>
      <c r="D25" s="447"/>
      <c r="E25" s="447"/>
      <c r="F25" s="447"/>
      <c r="G25" s="447"/>
      <c r="H25" s="446"/>
      <c r="I25" s="446"/>
      <c r="J25" s="446"/>
      <c r="K25" s="446"/>
      <c r="L25" s="446"/>
    </row>
    <row r="26" spans="1:13" x14ac:dyDescent="0.2">
      <c r="B26" s="447"/>
      <c r="C26" s="447"/>
      <c r="D26" s="447"/>
      <c r="E26" s="447"/>
      <c r="F26" s="447"/>
      <c r="G26" s="447"/>
      <c r="H26" s="446"/>
      <c r="I26" s="446"/>
      <c r="J26" s="446"/>
      <c r="K26" s="446"/>
      <c r="L26" s="446"/>
    </row>
    <row r="27" spans="1:13" x14ac:dyDescent="0.2">
      <c r="B27" s="447"/>
      <c r="C27" s="447"/>
      <c r="D27" s="447"/>
      <c r="E27" s="447"/>
      <c r="F27" s="447"/>
      <c r="G27" s="447"/>
      <c r="H27" s="446"/>
      <c r="I27" s="446"/>
      <c r="J27" s="446"/>
      <c r="K27" s="446"/>
      <c r="L27" s="446"/>
    </row>
    <row r="28" spans="1:13" x14ac:dyDescent="0.2">
      <c r="B28" s="447"/>
      <c r="C28" s="447"/>
      <c r="D28" s="447"/>
      <c r="E28" s="447"/>
      <c r="F28" s="447"/>
      <c r="G28" s="447"/>
      <c r="H28" s="446"/>
      <c r="I28" s="446"/>
      <c r="J28" s="446"/>
      <c r="K28" s="446"/>
      <c r="L28" s="446"/>
    </row>
    <row r="29" spans="1:13" x14ac:dyDescent="0.2">
      <c r="B29" s="447"/>
      <c r="C29" s="447"/>
      <c r="D29" s="447"/>
      <c r="E29" s="447"/>
      <c r="F29" s="447"/>
      <c r="G29" s="447"/>
      <c r="H29" s="446"/>
      <c r="I29" s="446"/>
      <c r="J29" s="446"/>
      <c r="K29" s="446"/>
      <c r="L29" s="446"/>
    </row>
    <row r="30" spans="1:13" x14ac:dyDescent="0.2">
      <c r="B30" s="447"/>
      <c r="C30" s="447"/>
      <c r="D30" s="447"/>
      <c r="E30" s="447"/>
      <c r="F30" s="447"/>
      <c r="G30" s="447"/>
      <c r="H30" s="446"/>
      <c r="I30" s="446"/>
      <c r="J30" s="446"/>
      <c r="K30" s="446"/>
      <c r="L30" s="446"/>
    </row>
    <row r="31" spans="1:13" x14ac:dyDescent="0.2">
      <c r="B31" s="447"/>
      <c r="C31" s="447"/>
      <c r="D31" s="447"/>
      <c r="E31" s="447"/>
      <c r="F31" s="447"/>
      <c r="G31" s="447"/>
      <c r="H31" s="446"/>
      <c r="I31" s="446"/>
      <c r="J31" s="446"/>
      <c r="K31" s="446"/>
      <c r="L31" s="446"/>
    </row>
    <row r="32" spans="1:13" x14ac:dyDescent="0.2">
      <c r="B32" s="447"/>
      <c r="C32" s="447"/>
      <c r="D32" s="447"/>
      <c r="E32" s="447"/>
      <c r="F32" s="447"/>
      <c r="G32" s="447"/>
      <c r="H32" s="446"/>
      <c r="I32" s="446"/>
      <c r="J32" s="446"/>
      <c r="K32" s="446"/>
      <c r="L32" s="446"/>
    </row>
    <row r="33" spans="2:12" x14ac:dyDescent="0.2">
      <c r="B33" s="447"/>
      <c r="C33" s="447"/>
      <c r="D33" s="447"/>
      <c r="E33" s="447"/>
      <c r="F33" s="447"/>
      <c r="G33" s="447"/>
      <c r="H33" s="446"/>
      <c r="I33" s="446"/>
      <c r="J33" s="446"/>
      <c r="K33" s="446"/>
      <c r="L33" s="446"/>
    </row>
    <row r="34" spans="2:12" x14ac:dyDescent="0.2">
      <c r="B34" s="447"/>
      <c r="C34" s="447"/>
      <c r="D34" s="447"/>
      <c r="E34" s="447"/>
      <c r="F34" s="447"/>
      <c r="G34" s="447"/>
      <c r="H34" s="446"/>
      <c r="I34" s="446"/>
      <c r="J34" s="446"/>
      <c r="K34" s="446"/>
      <c r="L34" s="446"/>
    </row>
    <row r="35" spans="2:12" x14ac:dyDescent="0.2">
      <c r="B35" s="447"/>
      <c r="C35" s="447"/>
      <c r="D35" s="447"/>
      <c r="E35" s="447"/>
      <c r="F35" s="447"/>
      <c r="G35" s="447"/>
      <c r="H35" s="446"/>
      <c r="I35" s="446"/>
      <c r="J35" s="446"/>
      <c r="K35" s="446"/>
      <c r="L35" s="446"/>
    </row>
    <row r="36" spans="2:12" x14ac:dyDescent="0.2">
      <c r="B36" s="447"/>
      <c r="C36" s="447"/>
      <c r="D36" s="447"/>
      <c r="E36" s="447"/>
      <c r="F36" s="447"/>
      <c r="G36" s="447"/>
      <c r="H36" s="446"/>
      <c r="I36" s="446"/>
      <c r="J36" s="446"/>
      <c r="K36" s="446"/>
      <c r="L36" s="446"/>
    </row>
    <row r="37" spans="2:12" x14ac:dyDescent="0.2">
      <c r="B37" s="447"/>
      <c r="C37" s="447"/>
      <c r="D37" s="447"/>
      <c r="E37" s="447"/>
      <c r="F37" s="447"/>
      <c r="G37" s="447"/>
      <c r="H37" s="446"/>
      <c r="I37" s="446"/>
      <c r="J37" s="446"/>
      <c r="K37" s="446"/>
      <c r="L37" s="446"/>
    </row>
    <row r="38" spans="2:12" x14ac:dyDescent="0.2">
      <c r="B38" s="447"/>
      <c r="C38" s="447"/>
      <c r="D38" s="447"/>
      <c r="E38" s="447"/>
      <c r="F38" s="447"/>
      <c r="G38" s="447"/>
      <c r="H38" s="446"/>
      <c r="I38" s="446"/>
      <c r="J38" s="446"/>
      <c r="K38" s="446"/>
      <c r="L38" s="446"/>
    </row>
    <row r="39" spans="2:12" x14ac:dyDescent="0.2">
      <c r="B39" s="447"/>
      <c r="C39" s="447"/>
      <c r="D39" s="447"/>
      <c r="E39" s="447"/>
      <c r="F39" s="447"/>
      <c r="G39" s="447"/>
      <c r="H39" s="446"/>
      <c r="I39" s="446"/>
      <c r="J39" s="446"/>
      <c r="K39" s="446"/>
      <c r="L39" s="446"/>
    </row>
    <row r="40" spans="2:12" x14ac:dyDescent="0.2">
      <c r="B40" s="447"/>
      <c r="C40" s="447"/>
      <c r="D40" s="447"/>
      <c r="E40" s="447"/>
      <c r="F40" s="447"/>
      <c r="G40" s="447"/>
      <c r="H40" s="446"/>
      <c r="I40" s="446"/>
      <c r="J40" s="446"/>
      <c r="K40" s="446"/>
      <c r="L40" s="446"/>
    </row>
    <row r="41" spans="2:12" x14ac:dyDescent="0.2">
      <c r="B41" s="447"/>
      <c r="C41" s="447"/>
      <c r="D41" s="447"/>
      <c r="E41" s="447"/>
      <c r="F41" s="447"/>
      <c r="G41" s="447"/>
      <c r="H41" s="446"/>
      <c r="I41" s="446"/>
      <c r="J41" s="446"/>
      <c r="K41" s="446"/>
      <c r="L41" s="446"/>
    </row>
    <row r="42" spans="2:12" x14ac:dyDescent="0.2">
      <c r="B42" s="447"/>
      <c r="C42" s="447"/>
      <c r="D42" s="447"/>
      <c r="E42" s="447"/>
      <c r="F42" s="447"/>
      <c r="G42" s="447"/>
      <c r="H42" s="446"/>
      <c r="I42" s="446"/>
      <c r="J42" s="446"/>
      <c r="K42" s="446"/>
      <c r="L42" s="446"/>
    </row>
    <row r="43" spans="2:12" x14ac:dyDescent="0.2">
      <c r="B43" s="447"/>
      <c r="C43" s="447"/>
      <c r="D43" s="447"/>
      <c r="E43" s="447"/>
      <c r="F43" s="447"/>
      <c r="G43" s="447"/>
      <c r="H43" s="446"/>
      <c r="I43" s="446"/>
      <c r="J43" s="446"/>
      <c r="K43" s="446"/>
      <c r="L43" s="446"/>
    </row>
    <row r="44" spans="2:12" x14ac:dyDescent="0.2">
      <c r="B44" s="447"/>
      <c r="C44" s="447"/>
      <c r="D44" s="447"/>
      <c r="E44" s="447"/>
      <c r="F44" s="447"/>
      <c r="G44" s="447"/>
      <c r="H44" s="446"/>
      <c r="I44" s="446"/>
      <c r="J44" s="446"/>
      <c r="K44" s="446"/>
      <c r="L44" s="446"/>
    </row>
    <row r="45" spans="2:12" x14ac:dyDescent="0.2">
      <c r="B45" s="447"/>
      <c r="C45" s="447"/>
      <c r="D45" s="447"/>
      <c r="E45" s="447"/>
      <c r="F45" s="447"/>
      <c r="G45" s="447"/>
      <c r="H45" s="446"/>
      <c r="I45" s="446"/>
      <c r="J45" s="446"/>
      <c r="K45" s="446"/>
      <c r="L45" s="446"/>
    </row>
    <row r="46" spans="2:12" x14ac:dyDescent="0.2">
      <c r="B46" s="447"/>
      <c r="C46" s="447"/>
      <c r="D46" s="447"/>
      <c r="E46" s="447"/>
      <c r="F46" s="447"/>
      <c r="G46" s="447"/>
      <c r="H46" s="446"/>
      <c r="I46" s="446"/>
      <c r="J46" s="446"/>
      <c r="K46" s="446"/>
      <c r="L46" s="446"/>
    </row>
    <row r="47" spans="2:12" x14ac:dyDescent="0.2">
      <c r="B47" s="447"/>
      <c r="C47" s="447"/>
      <c r="D47" s="447"/>
      <c r="E47" s="447"/>
      <c r="F47" s="447"/>
      <c r="G47" s="447"/>
      <c r="H47" s="446"/>
      <c r="I47" s="446"/>
      <c r="J47" s="446"/>
      <c r="K47" s="446"/>
      <c r="L47" s="446"/>
    </row>
    <row r="48" spans="2:12" x14ac:dyDescent="0.2">
      <c r="B48" s="447"/>
      <c r="C48" s="447"/>
      <c r="D48" s="447"/>
      <c r="E48" s="447"/>
      <c r="F48" s="447"/>
      <c r="G48" s="447"/>
      <c r="H48" s="446"/>
      <c r="I48" s="446"/>
      <c r="J48" s="446"/>
      <c r="K48" s="446"/>
      <c r="L48" s="446"/>
    </row>
    <row r="49" spans="2:12" x14ac:dyDescent="0.2">
      <c r="B49" s="447"/>
      <c r="C49" s="447"/>
      <c r="D49" s="447"/>
      <c r="E49" s="447"/>
      <c r="F49" s="447"/>
      <c r="G49" s="447"/>
      <c r="H49" s="446"/>
      <c r="I49" s="446"/>
      <c r="J49" s="446"/>
      <c r="K49" s="446"/>
      <c r="L49" s="446"/>
    </row>
    <row r="50" spans="2:12" x14ac:dyDescent="0.2">
      <c r="B50" s="447"/>
      <c r="C50" s="447"/>
      <c r="D50" s="447"/>
      <c r="E50" s="447"/>
      <c r="F50" s="447"/>
      <c r="G50" s="447"/>
      <c r="H50" s="446"/>
      <c r="I50" s="446"/>
      <c r="J50" s="446"/>
      <c r="K50" s="446"/>
      <c r="L50" s="446"/>
    </row>
    <row r="51" spans="2:12" x14ac:dyDescent="0.2">
      <c r="B51" s="447"/>
      <c r="C51" s="447"/>
      <c r="D51" s="447"/>
      <c r="E51" s="447"/>
      <c r="F51" s="447"/>
      <c r="G51" s="447"/>
      <c r="H51" s="446"/>
      <c r="I51" s="446"/>
      <c r="J51" s="446"/>
      <c r="K51" s="446"/>
      <c r="L51" s="446"/>
    </row>
    <row r="52" spans="2:12" x14ac:dyDescent="0.2">
      <c r="B52" s="447"/>
      <c r="C52" s="447"/>
      <c r="D52" s="447"/>
      <c r="E52" s="447"/>
      <c r="F52" s="447"/>
      <c r="G52" s="447"/>
      <c r="H52" s="446"/>
      <c r="I52" s="446"/>
      <c r="J52" s="446"/>
      <c r="K52" s="446"/>
      <c r="L52" s="446"/>
    </row>
    <row r="53" spans="2:12" x14ac:dyDescent="0.2">
      <c r="B53" s="447"/>
      <c r="C53" s="447"/>
      <c r="D53" s="447"/>
      <c r="E53" s="447"/>
      <c r="F53" s="447"/>
      <c r="G53" s="447"/>
      <c r="H53" s="446"/>
      <c r="I53" s="446"/>
      <c r="J53" s="446"/>
      <c r="K53" s="446"/>
      <c r="L53" s="446"/>
    </row>
    <row r="54" spans="2:12" x14ac:dyDescent="0.2">
      <c r="B54" s="447"/>
      <c r="C54" s="447"/>
      <c r="D54" s="447"/>
      <c r="E54" s="447"/>
      <c r="F54" s="447"/>
      <c r="G54" s="447"/>
      <c r="H54" s="446"/>
      <c r="I54" s="446"/>
      <c r="J54" s="446"/>
      <c r="K54" s="446"/>
      <c r="L54" s="446"/>
    </row>
    <row r="55" spans="2:12" x14ac:dyDescent="0.2">
      <c r="B55" s="447"/>
      <c r="C55" s="447"/>
      <c r="D55" s="447"/>
      <c r="E55" s="447"/>
      <c r="F55" s="447"/>
      <c r="G55" s="447"/>
      <c r="H55" s="446"/>
      <c r="I55" s="446"/>
      <c r="J55" s="446"/>
      <c r="K55" s="446"/>
      <c r="L55" s="446"/>
    </row>
    <row r="56" spans="2:12" x14ac:dyDescent="0.2">
      <c r="B56" s="447"/>
      <c r="C56" s="447"/>
      <c r="D56" s="447"/>
      <c r="E56" s="447"/>
      <c r="F56" s="447"/>
      <c r="G56" s="447"/>
      <c r="H56" s="446"/>
      <c r="I56" s="446"/>
      <c r="J56" s="446"/>
      <c r="K56" s="446"/>
      <c r="L56" s="446"/>
    </row>
    <row r="57" spans="2:12" x14ac:dyDescent="0.2">
      <c r="B57" s="447"/>
      <c r="C57" s="447"/>
      <c r="D57" s="447"/>
      <c r="E57" s="447"/>
      <c r="F57" s="447"/>
      <c r="G57" s="447"/>
      <c r="H57" s="446"/>
      <c r="I57" s="446"/>
      <c r="J57" s="446"/>
      <c r="K57" s="446"/>
      <c r="L57" s="446"/>
    </row>
    <row r="58" spans="2:12" x14ac:dyDescent="0.2">
      <c r="B58" s="447"/>
      <c r="C58" s="447"/>
      <c r="D58" s="447"/>
      <c r="E58" s="447"/>
      <c r="F58" s="447"/>
      <c r="G58" s="447"/>
      <c r="H58" s="446"/>
      <c r="I58" s="446"/>
      <c r="J58" s="446"/>
      <c r="K58" s="446"/>
      <c r="L58" s="446"/>
    </row>
    <row r="59" spans="2:12" x14ac:dyDescent="0.2">
      <c r="B59" s="447"/>
      <c r="C59" s="447"/>
      <c r="D59" s="447"/>
      <c r="E59" s="447"/>
      <c r="F59" s="447"/>
      <c r="G59" s="447"/>
      <c r="H59" s="446"/>
      <c r="I59" s="446"/>
      <c r="J59" s="446"/>
      <c r="K59" s="446"/>
      <c r="L59" s="446"/>
    </row>
    <row r="60" spans="2:12" x14ac:dyDescent="0.2">
      <c r="B60" s="447"/>
      <c r="C60" s="447"/>
      <c r="D60" s="447"/>
      <c r="E60" s="447"/>
      <c r="F60" s="447"/>
      <c r="G60" s="447"/>
      <c r="H60" s="446"/>
      <c r="I60" s="446"/>
      <c r="J60" s="446"/>
      <c r="K60" s="446"/>
      <c r="L60" s="446"/>
    </row>
    <row r="61" spans="2:12" x14ac:dyDescent="0.2">
      <c r="B61" s="447"/>
      <c r="C61" s="447"/>
      <c r="D61" s="447"/>
      <c r="E61" s="447"/>
      <c r="F61" s="447"/>
      <c r="G61" s="447"/>
      <c r="H61" s="446"/>
      <c r="I61" s="446"/>
      <c r="J61" s="446"/>
      <c r="K61" s="446"/>
      <c r="L61" s="446"/>
    </row>
    <row r="62" spans="2:12" x14ac:dyDescent="0.2">
      <c r="B62" s="447"/>
      <c r="C62" s="447"/>
      <c r="D62" s="447"/>
      <c r="E62" s="447"/>
      <c r="F62" s="447"/>
      <c r="G62" s="447"/>
      <c r="H62" s="446"/>
      <c r="I62" s="446"/>
      <c r="J62" s="446"/>
      <c r="K62" s="446"/>
      <c r="L62" s="446"/>
    </row>
    <row r="63" spans="2:12" x14ac:dyDescent="0.2">
      <c r="B63" s="447"/>
      <c r="C63" s="447"/>
      <c r="D63" s="447"/>
      <c r="E63" s="447"/>
      <c r="F63" s="447"/>
      <c r="G63" s="447"/>
      <c r="H63" s="446"/>
      <c r="I63" s="446"/>
      <c r="J63" s="446"/>
      <c r="K63" s="446"/>
      <c r="L63" s="446"/>
    </row>
    <row r="64" spans="2:12" x14ac:dyDescent="0.2">
      <c r="B64" s="447"/>
      <c r="C64" s="447"/>
      <c r="D64" s="447"/>
      <c r="E64" s="447"/>
      <c r="F64" s="447"/>
      <c r="G64" s="447"/>
      <c r="H64" s="446"/>
      <c r="I64" s="446"/>
      <c r="J64" s="446"/>
      <c r="K64" s="446"/>
      <c r="L64" s="446"/>
    </row>
    <row r="65" spans="2:12" x14ac:dyDescent="0.2">
      <c r="B65" s="447"/>
      <c r="C65" s="447"/>
      <c r="D65" s="447"/>
      <c r="E65" s="447"/>
      <c r="F65" s="447"/>
      <c r="G65" s="447"/>
      <c r="H65" s="446"/>
      <c r="I65" s="446"/>
      <c r="J65" s="446"/>
      <c r="K65" s="446"/>
      <c r="L65" s="446"/>
    </row>
    <row r="66" spans="2:12" x14ac:dyDescent="0.2">
      <c r="B66" s="447"/>
      <c r="C66" s="447"/>
      <c r="D66" s="447"/>
      <c r="E66" s="447"/>
      <c r="F66" s="447"/>
      <c r="G66" s="447"/>
      <c r="H66" s="446"/>
      <c r="I66" s="446"/>
      <c r="J66" s="446"/>
      <c r="K66" s="446"/>
      <c r="L66" s="446"/>
    </row>
    <row r="67" spans="2:12" x14ac:dyDescent="0.2">
      <c r="B67" s="447"/>
      <c r="C67" s="447"/>
      <c r="D67" s="447"/>
      <c r="E67" s="447"/>
      <c r="F67" s="447"/>
      <c r="G67" s="447"/>
      <c r="H67" s="446"/>
      <c r="I67" s="446"/>
      <c r="J67" s="446"/>
      <c r="K67" s="446"/>
      <c r="L67" s="446"/>
    </row>
    <row r="68" spans="2:12" x14ac:dyDescent="0.2">
      <c r="B68" s="447"/>
      <c r="C68" s="447"/>
      <c r="D68" s="447"/>
      <c r="E68" s="447"/>
      <c r="F68" s="447"/>
      <c r="G68" s="447"/>
      <c r="H68" s="446"/>
      <c r="I68" s="446"/>
      <c r="J68" s="446"/>
      <c r="K68" s="446"/>
      <c r="L68" s="446"/>
    </row>
    <row r="69" spans="2:12" x14ac:dyDescent="0.2">
      <c r="B69" s="447"/>
      <c r="C69" s="447"/>
      <c r="D69" s="447"/>
      <c r="E69" s="447"/>
      <c r="F69" s="447"/>
      <c r="G69" s="447"/>
      <c r="H69" s="446"/>
      <c r="I69" s="446"/>
      <c r="J69" s="446"/>
      <c r="K69" s="446"/>
      <c r="L69" s="446"/>
    </row>
    <row r="70" spans="2:12" x14ac:dyDescent="0.2">
      <c r="B70" s="447"/>
      <c r="C70" s="447"/>
      <c r="D70" s="447"/>
      <c r="E70" s="447"/>
      <c r="F70" s="447"/>
      <c r="G70" s="447"/>
      <c r="H70" s="446"/>
      <c r="I70" s="446"/>
      <c r="J70" s="446"/>
      <c r="K70" s="446"/>
      <c r="L70" s="446"/>
    </row>
    <row r="71" spans="2:12" x14ac:dyDescent="0.2">
      <c r="B71" s="447"/>
      <c r="C71" s="447"/>
      <c r="D71" s="447"/>
      <c r="E71" s="447"/>
      <c r="F71" s="447"/>
      <c r="G71" s="447"/>
      <c r="H71" s="446"/>
      <c r="I71" s="446"/>
      <c r="J71" s="446"/>
      <c r="K71" s="446"/>
      <c r="L71" s="446"/>
    </row>
    <row r="72" spans="2:12" x14ac:dyDescent="0.2">
      <c r="B72" s="447"/>
      <c r="C72" s="447"/>
      <c r="D72" s="447"/>
      <c r="E72" s="447"/>
      <c r="F72" s="447"/>
      <c r="G72" s="447"/>
      <c r="H72" s="446"/>
      <c r="I72" s="446"/>
      <c r="J72" s="446"/>
      <c r="K72" s="446"/>
      <c r="L72" s="446"/>
    </row>
    <row r="73" spans="2:12" x14ac:dyDescent="0.2">
      <c r="B73" s="447"/>
      <c r="C73" s="447"/>
      <c r="D73" s="447"/>
      <c r="E73" s="447"/>
      <c r="F73" s="447"/>
      <c r="G73" s="447"/>
      <c r="H73" s="446"/>
      <c r="I73" s="446"/>
      <c r="J73" s="446"/>
      <c r="K73" s="446"/>
      <c r="L73" s="446"/>
    </row>
    <row r="74" spans="2:12" x14ac:dyDescent="0.2">
      <c r="B74" s="447"/>
      <c r="C74" s="447"/>
      <c r="D74" s="447"/>
      <c r="E74" s="447"/>
      <c r="F74" s="447"/>
      <c r="G74" s="447"/>
      <c r="H74" s="446"/>
      <c r="I74" s="446"/>
      <c r="J74" s="446"/>
      <c r="K74" s="446"/>
      <c r="L74" s="446"/>
    </row>
    <row r="75" spans="2:12" x14ac:dyDescent="0.2">
      <c r="B75" s="447"/>
      <c r="C75" s="447"/>
      <c r="D75" s="447"/>
      <c r="E75" s="447"/>
      <c r="F75" s="447"/>
      <c r="G75" s="447"/>
      <c r="H75" s="446"/>
      <c r="I75" s="446"/>
      <c r="J75" s="446"/>
      <c r="K75" s="446"/>
      <c r="L75" s="446"/>
    </row>
    <row r="76" spans="2:12" x14ac:dyDescent="0.2">
      <c r="B76" s="447"/>
      <c r="C76" s="447"/>
      <c r="D76" s="447"/>
      <c r="E76" s="447"/>
      <c r="F76" s="447"/>
      <c r="G76" s="447"/>
      <c r="H76" s="446"/>
      <c r="I76" s="446"/>
      <c r="J76" s="446"/>
      <c r="K76" s="446"/>
      <c r="L76" s="446"/>
    </row>
    <row r="77" spans="2:12" x14ac:dyDescent="0.2">
      <c r="B77" s="447"/>
      <c r="C77" s="447"/>
      <c r="D77" s="447"/>
      <c r="E77" s="447"/>
      <c r="F77" s="447"/>
      <c r="G77" s="447"/>
      <c r="H77" s="446"/>
      <c r="I77" s="446"/>
      <c r="J77" s="446"/>
      <c r="K77" s="446"/>
      <c r="L77" s="446"/>
    </row>
    <row r="78" spans="2:12" x14ac:dyDescent="0.2">
      <c r="B78" s="447"/>
      <c r="C78" s="447"/>
      <c r="D78" s="447"/>
      <c r="E78" s="447"/>
      <c r="F78" s="447"/>
      <c r="G78" s="447"/>
      <c r="H78" s="446"/>
      <c r="I78" s="446"/>
      <c r="J78" s="446"/>
      <c r="K78" s="446"/>
      <c r="L78" s="446"/>
    </row>
    <row r="79" spans="2:12" x14ac:dyDescent="0.2">
      <c r="B79" s="447"/>
      <c r="C79" s="447"/>
      <c r="D79" s="447"/>
      <c r="E79" s="447"/>
      <c r="F79" s="447"/>
      <c r="G79" s="447"/>
      <c r="H79" s="446"/>
      <c r="I79" s="446"/>
      <c r="J79" s="446"/>
      <c r="K79" s="446"/>
      <c r="L79" s="446"/>
    </row>
    <row r="80" spans="2:12" x14ac:dyDescent="0.2">
      <c r="B80" s="447"/>
      <c r="C80" s="447"/>
      <c r="D80" s="447"/>
      <c r="E80" s="447"/>
      <c r="F80" s="447"/>
      <c r="G80" s="447"/>
      <c r="H80" s="446"/>
      <c r="I80" s="446"/>
      <c r="J80" s="446"/>
      <c r="K80" s="446"/>
      <c r="L80" s="446"/>
    </row>
    <row r="81" spans="2:12" x14ac:dyDescent="0.2">
      <c r="B81" s="447"/>
      <c r="C81" s="447"/>
      <c r="D81" s="447"/>
      <c r="E81" s="447"/>
      <c r="F81" s="447"/>
      <c r="G81" s="447"/>
      <c r="H81" s="446"/>
      <c r="I81" s="446"/>
      <c r="J81" s="446"/>
      <c r="K81" s="446"/>
      <c r="L81" s="446"/>
    </row>
    <row r="82" spans="2:12" x14ac:dyDescent="0.2">
      <c r="B82" s="447"/>
      <c r="C82" s="447"/>
      <c r="D82" s="447"/>
      <c r="E82" s="447"/>
      <c r="F82" s="447"/>
      <c r="G82" s="447"/>
      <c r="H82" s="446"/>
      <c r="I82" s="446"/>
      <c r="J82" s="446"/>
      <c r="K82" s="446"/>
      <c r="L82" s="446"/>
    </row>
    <row r="83" spans="2:12" x14ac:dyDescent="0.2">
      <c r="B83" s="447"/>
      <c r="C83" s="447"/>
      <c r="D83" s="447"/>
      <c r="E83" s="447"/>
      <c r="F83" s="447"/>
      <c r="G83" s="447"/>
      <c r="H83" s="446"/>
      <c r="I83" s="446"/>
      <c r="J83" s="446"/>
      <c r="K83" s="446"/>
      <c r="L83" s="446"/>
    </row>
    <row r="84" spans="2:12" x14ac:dyDescent="0.2">
      <c r="B84" s="447"/>
      <c r="C84" s="447"/>
      <c r="D84" s="447"/>
      <c r="E84" s="447"/>
      <c r="F84" s="447"/>
      <c r="G84" s="447"/>
      <c r="H84" s="446"/>
      <c r="I84" s="446"/>
      <c r="J84" s="446"/>
      <c r="K84" s="446"/>
      <c r="L84" s="446"/>
    </row>
    <row r="85" spans="2:12" x14ac:dyDescent="0.2">
      <c r="B85" s="447"/>
      <c r="C85" s="447"/>
      <c r="D85" s="447"/>
      <c r="E85" s="447"/>
      <c r="F85" s="447"/>
      <c r="G85" s="447"/>
      <c r="H85" s="446"/>
      <c r="I85" s="446"/>
      <c r="J85" s="446"/>
      <c r="K85" s="446"/>
      <c r="L85" s="446"/>
    </row>
    <row r="86" spans="2:12" x14ac:dyDescent="0.2">
      <c r="B86" s="447"/>
      <c r="C86" s="447"/>
      <c r="D86" s="447"/>
      <c r="E86" s="447"/>
      <c r="F86" s="447"/>
      <c r="G86" s="447"/>
      <c r="H86" s="446"/>
      <c r="I86" s="446"/>
      <c r="J86" s="446"/>
      <c r="K86" s="446"/>
      <c r="L86" s="446"/>
    </row>
    <row r="87" spans="2:12" x14ac:dyDescent="0.2">
      <c r="B87" s="447"/>
      <c r="C87" s="447"/>
      <c r="D87" s="447"/>
      <c r="E87" s="447"/>
      <c r="F87" s="447"/>
      <c r="G87" s="447"/>
      <c r="H87" s="446"/>
      <c r="I87" s="446"/>
      <c r="J87" s="446"/>
      <c r="K87" s="446"/>
      <c r="L87" s="446"/>
    </row>
    <row r="88" spans="2:12" x14ac:dyDescent="0.2">
      <c r="B88" s="447"/>
      <c r="C88" s="447"/>
      <c r="D88" s="447"/>
      <c r="E88" s="447"/>
      <c r="F88" s="447"/>
      <c r="G88" s="447"/>
      <c r="H88" s="446"/>
      <c r="I88" s="446"/>
      <c r="J88" s="446"/>
      <c r="K88" s="446"/>
      <c r="L88" s="446"/>
    </row>
    <row r="89" spans="2:12" x14ac:dyDescent="0.2">
      <c r="B89" s="447"/>
      <c r="C89" s="447"/>
      <c r="D89" s="447"/>
      <c r="E89" s="447"/>
      <c r="F89" s="447"/>
      <c r="G89" s="447"/>
      <c r="H89" s="446"/>
      <c r="I89" s="446"/>
      <c r="J89" s="446"/>
      <c r="K89" s="446"/>
      <c r="L89" s="446"/>
    </row>
    <row r="90" spans="2:12" x14ac:dyDescent="0.2">
      <c r="B90" s="447"/>
      <c r="C90" s="447"/>
      <c r="D90" s="447"/>
      <c r="E90" s="447"/>
      <c r="F90" s="447"/>
      <c r="G90" s="447"/>
      <c r="H90" s="446"/>
      <c r="I90" s="446"/>
      <c r="J90" s="446"/>
      <c r="K90" s="446"/>
      <c r="L90" s="446"/>
    </row>
    <row r="91" spans="2:12" x14ac:dyDescent="0.2">
      <c r="B91" s="447"/>
      <c r="C91" s="447"/>
      <c r="D91" s="447"/>
      <c r="E91" s="447"/>
      <c r="F91" s="447"/>
      <c r="G91" s="447"/>
      <c r="H91" s="446"/>
      <c r="I91" s="446"/>
      <c r="J91" s="446"/>
      <c r="K91" s="446"/>
      <c r="L91" s="446"/>
    </row>
    <row r="92" spans="2:12" x14ac:dyDescent="0.2">
      <c r="B92" s="447"/>
      <c r="C92" s="447"/>
      <c r="D92" s="447"/>
      <c r="E92" s="447"/>
      <c r="F92" s="447"/>
      <c r="G92" s="447"/>
      <c r="H92" s="446"/>
      <c r="I92" s="446"/>
      <c r="J92" s="446"/>
      <c r="K92" s="446"/>
      <c r="L92" s="446"/>
    </row>
    <row r="93" spans="2:12" x14ac:dyDescent="0.2">
      <c r="B93" s="447"/>
      <c r="C93" s="447"/>
      <c r="D93" s="447"/>
      <c r="E93" s="447"/>
      <c r="F93" s="447"/>
      <c r="G93" s="447"/>
      <c r="H93" s="446"/>
      <c r="I93" s="446"/>
      <c r="J93" s="446"/>
      <c r="K93" s="446"/>
      <c r="L93" s="446"/>
    </row>
    <row r="94" spans="2:12" x14ac:dyDescent="0.2">
      <c r="B94" s="447"/>
      <c r="C94" s="447"/>
      <c r="D94" s="447"/>
      <c r="E94" s="447"/>
      <c r="F94" s="447"/>
      <c r="G94" s="447"/>
      <c r="H94" s="446"/>
      <c r="I94" s="446"/>
      <c r="J94" s="446"/>
      <c r="K94" s="446"/>
      <c r="L94" s="446"/>
    </row>
    <row r="95" spans="2:12" x14ac:dyDescent="0.2">
      <c r="B95" s="447"/>
      <c r="C95" s="447"/>
      <c r="D95" s="447"/>
      <c r="E95" s="447"/>
      <c r="F95" s="447"/>
      <c r="G95" s="447"/>
      <c r="H95" s="446"/>
      <c r="I95" s="446"/>
      <c r="J95" s="446"/>
      <c r="K95" s="446"/>
      <c r="L95" s="446"/>
    </row>
    <row r="96" spans="2:12" x14ac:dyDescent="0.2">
      <c r="B96" s="447"/>
      <c r="C96" s="447"/>
      <c r="D96" s="447"/>
      <c r="E96" s="447"/>
      <c r="F96" s="447"/>
      <c r="G96" s="447"/>
      <c r="H96" s="446"/>
      <c r="I96" s="446"/>
      <c r="J96" s="446"/>
      <c r="K96" s="446"/>
      <c r="L96" s="446"/>
    </row>
    <row r="97" spans="2:12" x14ac:dyDescent="0.2">
      <c r="B97" s="447"/>
      <c r="C97" s="447"/>
      <c r="D97" s="447"/>
      <c r="E97" s="447"/>
      <c r="F97" s="447"/>
      <c r="G97" s="447"/>
      <c r="H97" s="446"/>
      <c r="I97" s="446"/>
      <c r="J97" s="446"/>
      <c r="K97" s="446"/>
      <c r="L97" s="446"/>
    </row>
    <row r="98" spans="2:12" x14ac:dyDescent="0.2">
      <c r="B98" s="447"/>
      <c r="C98" s="447"/>
      <c r="D98" s="447"/>
      <c r="E98" s="447"/>
      <c r="F98" s="447"/>
      <c r="G98" s="447"/>
      <c r="H98" s="446"/>
      <c r="I98" s="446"/>
      <c r="J98" s="446"/>
      <c r="K98" s="446"/>
      <c r="L98" s="446"/>
    </row>
    <row r="99" spans="2:12" x14ac:dyDescent="0.2">
      <c r="B99" s="447"/>
      <c r="C99" s="447"/>
      <c r="D99" s="447"/>
      <c r="E99" s="447"/>
      <c r="F99" s="447"/>
      <c r="G99" s="447"/>
      <c r="H99" s="446"/>
      <c r="I99" s="446"/>
      <c r="J99" s="446"/>
      <c r="K99" s="446"/>
      <c r="L99" s="446"/>
    </row>
    <row r="100" spans="2:12" x14ac:dyDescent="0.2">
      <c r="B100" s="447"/>
      <c r="C100" s="447"/>
      <c r="D100" s="447"/>
      <c r="E100" s="447"/>
      <c r="F100" s="447"/>
      <c r="G100" s="447"/>
      <c r="H100" s="446"/>
      <c r="I100" s="446"/>
      <c r="J100" s="446"/>
      <c r="K100" s="446"/>
      <c r="L100" s="446"/>
    </row>
    <row r="101" spans="2:12" x14ac:dyDescent="0.2">
      <c r="B101" s="447"/>
      <c r="C101" s="447"/>
      <c r="D101" s="447"/>
      <c r="E101" s="447"/>
      <c r="F101" s="447"/>
      <c r="G101" s="447"/>
      <c r="H101" s="446"/>
      <c r="I101" s="446"/>
      <c r="J101" s="446"/>
      <c r="K101" s="446"/>
      <c r="L101" s="446"/>
    </row>
    <row r="102" spans="2:12" x14ac:dyDescent="0.2">
      <c r="B102" s="447"/>
      <c r="C102" s="447"/>
      <c r="D102" s="447"/>
      <c r="E102" s="447"/>
      <c r="F102" s="447"/>
      <c r="G102" s="447"/>
      <c r="H102" s="446"/>
      <c r="I102" s="446"/>
      <c r="J102" s="446"/>
      <c r="K102" s="446"/>
      <c r="L102" s="446"/>
    </row>
    <row r="103" spans="2:12" x14ac:dyDescent="0.2">
      <c r="B103" s="447"/>
      <c r="C103" s="447"/>
      <c r="D103" s="447"/>
      <c r="E103" s="447"/>
      <c r="F103" s="447"/>
      <c r="G103" s="447"/>
      <c r="H103" s="446"/>
      <c r="I103" s="446"/>
      <c r="J103" s="446"/>
      <c r="K103" s="446"/>
      <c r="L103" s="446"/>
    </row>
    <row r="104" spans="2:12" x14ac:dyDescent="0.2">
      <c r="B104" s="447"/>
      <c r="C104" s="447"/>
      <c r="D104" s="447"/>
      <c r="E104" s="447"/>
      <c r="F104" s="447"/>
      <c r="G104" s="447"/>
      <c r="H104" s="446"/>
      <c r="I104" s="446"/>
      <c r="J104" s="446"/>
      <c r="K104" s="446"/>
      <c r="L104" s="446"/>
    </row>
    <row r="105" spans="2:12" x14ac:dyDescent="0.2">
      <c r="B105" s="447"/>
      <c r="C105" s="447"/>
      <c r="D105" s="447"/>
      <c r="E105" s="447"/>
      <c r="F105" s="447"/>
      <c r="G105" s="447"/>
      <c r="H105" s="446"/>
      <c r="I105" s="446"/>
      <c r="J105" s="446"/>
      <c r="K105" s="446"/>
      <c r="L105" s="446"/>
    </row>
    <row r="106" spans="2:12" x14ac:dyDescent="0.2">
      <c r="B106" s="447"/>
      <c r="C106" s="447"/>
      <c r="D106" s="447"/>
      <c r="E106" s="447"/>
      <c r="F106" s="447"/>
      <c r="G106" s="447"/>
      <c r="H106" s="446"/>
      <c r="I106" s="446"/>
      <c r="J106" s="446"/>
      <c r="K106" s="446"/>
      <c r="L106" s="446"/>
    </row>
    <row r="107" spans="2:12" x14ac:dyDescent="0.2">
      <c r="B107" s="447"/>
      <c r="C107" s="447"/>
      <c r="D107" s="447"/>
      <c r="E107" s="447"/>
      <c r="F107" s="447"/>
      <c r="G107" s="447"/>
      <c r="H107" s="446"/>
      <c r="I107" s="446"/>
      <c r="J107" s="446"/>
      <c r="K107" s="446"/>
      <c r="L107" s="446"/>
    </row>
    <row r="108" spans="2:12" x14ac:dyDescent="0.2">
      <c r="B108" s="447"/>
      <c r="C108" s="447"/>
      <c r="D108" s="447"/>
      <c r="E108" s="447"/>
      <c r="F108" s="447"/>
      <c r="G108" s="447"/>
      <c r="H108" s="446"/>
      <c r="I108" s="446"/>
      <c r="J108" s="446"/>
      <c r="K108" s="446"/>
      <c r="L108" s="446"/>
    </row>
    <row r="109" spans="2:12" x14ac:dyDescent="0.2">
      <c r="B109" s="447"/>
      <c r="C109" s="447"/>
      <c r="D109" s="447"/>
      <c r="E109" s="447"/>
      <c r="F109" s="447"/>
      <c r="G109" s="447"/>
      <c r="H109" s="446"/>
      <c r="I109" s="446"/>
      <c r="J109" s="446"/>
      <c r="K109" s="446"/>
      <c r="L109" s="446"/>
    </row>
    <row r="110" spans="2:12" x14ac:dyDescent="0.2">
      <c r="B110" s="447"/>
      <c r="C110" s="447"/>
      <c r="D110" s="447"/>
      <c r="E110" s="447"/>
      <c r="F110" s="447"/>
      <c r="G110" s="447"/>
      <c r="H110" s="446"/>
      <c r="I110" s="446"/>
      <c r="J110" s="446"/>
      <c r="K110" s="446"/>
      <c r="L110" s="446"/>
    </row>
    <row r="111" spans="2:12" x14ac:dyDescent="0.2">
      <c r="B111" s="447"/>
      <c r="C111" s="447"/>
      <c r="D111" s="447"/>
      <c r="E111" s="447"/>
      <c r="F111" s="447"/>
      <c r="G111" s="447"/>
      <c r="H111" s="446"/>
      <c r="I111" s="446"/>
      <c r="J111" s="446"/>
      <c r="K111" s="446"/>
      <c r="L111" s="446"/>
    </row>
    <row r="112" spans="2:12" x14ac:dyDescent="0.2">
      <c r="B112" s="447"/>
      <c r="C112" s="447"/>
      <c r="D112" s="447"/>
      <c r="E112" s="447"/>
      <c r="F112" s="447"/>
      <c r="G112" s="447"/>
      <c r="H112" s="446"/>
      <c r="I112" s="446"/>
      <c r="J112" s="446"/>
      <c r="K112" s="446"/>
      <c r="L112" s="446"/>
    </row>
    <row r="113" spans="2:12" x14ac:dyDescent="0.2">
      <c r="B113" s="447"/>
      <c r="C113" s="447"/>
      <c r="D113" s="447"/>
      <c r="E113" s="447"/>
      <c r="F113" s="447"/>
      <c r="G113" s="447"/>
      <c r="H113" s="446"/>
      <c r="I113" s="446"/>
      <c r="J113" s="446"/>
      <c r="K113" s="446"/>
      <c r="L113" s="446"/>
    </row>
    <row r="114" spans="2:12" x14ac:dyDescent="0.2">
      <c r="B114" s="447"/>
      <c r="C114" s="447"/>
      <c r="D114" s="447"/>
      <c r="E114" s="447"/>
      <c r="F114" s="447"/>
      <c r="G114" s="447"/>
      <c r="H114" s="446"/>
      <c r="I114" s="446"/>
      <c r="J114" s="446"/>
      <c r="K114" s="446"/>
      <c r="L114" s="446"/>
    </row>
    <row r="115" spans="2:12" x14ac:dyDescent="0.2">
      <c r="B115" s="447"/>
      <c r="C115" s="447"/>
      <c r="D115" s="447"/>
      <c r="E115" s="447"/>
      <c r="F115" s="447"/>
      <c r="G115" s="447"/>
      <c r="H115" s="446"/>
      <c r="I115" s="446"/>
      <c r="J115" s="446"/>
      <c r="K115" s="446"/>
      <c r="L115" s="446"/>
    </row>
    <row r="116" spans="2:12" x14ac:dyDescent="0.2">
      <c r="B116" s="447"/>
      <c r="C116" s="447"/>
      <c r="D116" s="447"/>
      <c r="E116" s="447"/>
      <c r="F116" s="447"/>
      <c r="G116" s="447"/>
      <c r="H116" s="446"/>
      <c r="I116" s="446"/>
      <c r="J116" s="446"/>
      <c r="K116" s="446"/>
      <c r="L116" s="446"/>
    </row>
    <row r="117" spans="2:12" x14ac:dyDescent="0.2">
      <c r="B117" s="447"/>
      <c r="C117" s="447"/>
      <c r="D117" s="447"/>
      <c r="E117" s="447"/>
      <c r="F117" s="447"/>
      <c r="G117" s="447"/>
      <c r="H117" s="446"/>
      <c r="I117" s="446"/>
      <c r="J117" s="446"/>
      <c r="K117" s="446"/>
      <c r="L117" s="446"/>
    </row>
    <row r="118" spans="2:12" x14ac:dyDescent="0.2">
      <c r="B118" s="447"/>
      <c r="C118" s="447"/>
      <c r="D118" s="447"/>
      <c r="E118" s="447"/>
      <c r="F118" s="447"/>
      <c r="G118" s="447"/>
      <c r="H118" s="446"/>
      <c r="I118" s="446"/>
      <c r="J118" s="446"/>
      <c r="K118" s="446"/>
      <c r="L118" s="446"/>
    </row>
    <row r="119" spans="2:12" x14ac:dyDescent="0.2">
      <c r="B119" s="447"/>
      <c r="C119" s="447"/>
      <c r="D119" s="447"/>
      <c r="E119" s="447"/>
      <c r="F119" s="447"/>
      <c r="G119" s="447"/>
      <c r="H119" s="446"/>
      <c r="I119" s="446"/>
      <c r="J119" s="446"/>
      <c r="K119" s="446"/>
      <c r="L119" s="446"/>
    </row>
    <row r="120" spans="2:12" x14ac:dyDescent="0.2">
      <c r="B120" s="447"/>
      <c r="C120" s="447"/>
      <c r="D120" s="447"/>
      <c r="E120" s="447"/>
      <c r="F120" s="447"/>
      <c r="G120" s="447"/>
      <c r="H120" s="446"/>
      <c r="I120" s="446"/>
      <c r="J120" s="446"/>
      <c r="K120" s="446"/>
      <c r="L120" s="446"/>
    </row>
    <row r="121" spans="2:12" x14ac:dyDescent="0.2">
      <c r="B121" s="447"/>
      <c r="C121" s="447"/>
      <c r="D121" s="447"/>
      <c r="E121" s="447"/>
      <c r="F121" s="447"/>
      <c r="G121" s="447"/>
      <c r="H121" s="446"/>
      <c r="I121" s="446"/>
      <c r="J121" s="446"/>
      <c r="K121" s="446"/>
      <c r="L121" s="446"/>
    </row>
    <row r="122" spans="2:12" x14ac:dyDescent="0.2">
      <c r="B122" s="447"/>
      <c r="C122" s="447"/>
      <c r="D122" s="447"/>
      <c r="E122" s="447"/>
      <c r="F122" s="447"/>
      <c r="G122" s="447"/>
      <c r="H122" s="446"/>
      <c r="I122" s="446"/>
      <c r="J122" s="446"/>
      <c r="K122" s="446"/>
      <c r="L122" s="446"/>
    </row>
    <row r="123" spans="2:12" x14ac:dyDescent="0.2">
      <c r="B123" s="447"/>
      <c r="C123" s="447"/>
      <c r="D123" s="447"/>
      <c r="E123" s="447"/>
      <c r="F123" s="447"/>
      <c r="G123" s="447"/>
      <c r="H123" s="446"/>
      <c r="I123" s="446"/>
      <c r="J123" s="446"/>
      <c r="K123" s="446"/>
      <c r="L123" s="446"/>
    </row>
    <row r="124" spans="2:12" x14ac:dyDescent="0.2">
      <c r="B124" s="447"/>
      <c r="C124" s="447"/>
      <c r="D124" s="447"/>
      <c r="E124" s="447"/>
      <c r="F124" s="447"/>
      <c r="G124" s="447"/>
      <c r="H124" s="446"/>
      <c r="I124" s="446"/>
      <c r="J124" s="446"/>
      <c r="K124" s="446"/>
      <c r="L124" s="446"/>
    </row>
    <row r="125" spans="2:12" x14ac:dyDescent="0.2">
      <c r="B125" s="447"/>
      <c r="C125" s="447"/>
      <c r="D125" s="447"/>
      <c r="E125" s="447"/>
      <c r="F125" s="447"/>
      <c r="G125" s="447"/>
      <c r="H125" s="446"/>
      <c r="I125" s="446"/>
      <c r="J125" s="446"/>
      <c r="K125" s="446"/>
      <c r="L125" s="446"/>
    </row>
    <row r="126" spans="2:12" x14ac:dyDescent="0.2">
      <c r="B126" s="447"/>
      <c r="C126" s="447"/>
      <c r="D126" s="447"/>
      <c r="E126" s="447"/>
      <c r="F126" s="447"/>
      <c r="G126" s="447"/>
      <c r="H126" s="446"/>
      <c r="I126" s="446"/>
      <c r="J126" s="446"/>
      <c r="K126" s="446"/>
      <c r="L126" s="446"/>
    </row>
    <row r="127" spans="2:12" x14ac:dyDescent="0.2">
      <c r="B127" s="447"/>
      <c r="C127" s="447"/>
      <c r="D127" s="447"/>
      <c r="E127" s="447"/>
      <c r="F127" s="447"/>
      <c r="G127" s="447"/>
      <c r="H127" s="446"/>
      <c r="I127" s="446"/>
      <c r="J127" s="446"/>
      <c r="K127" s="446"/>
      <c r="L127" s="446"/>
    </row>
    <row r="128" spans="2:12" x14ac:dyDescent="0.2">
      <c r="B128" s="447"/>
      <c r="C128" s="447"/>
      <c r="D128" s="447"/>
      <c r="E128" s="447"/>
      <c r="F128" s="447"/>
      <c r="G128" s="447"/>
      <c r="H128" s="446"/>
      <c r="I128" s="446"/>
      <c r="J128" s="446"/>
      <c r="K128" s="446"/>
      <c r="L128" s="446"/>
    </row>
    <row r="129" spans="2:12" x14ac:dyDescent="0.2">
      <c r="B129" s="447"/>
      <c r="C129" s="447"/>
      <c r="D129" s="447"/>
      <c r="E129" s="447"/>
      <c r="F129" s="447"/>
      <c r="G129" s="447"/>
      <c r="H129" s="446"/>
      <c r="I129" s="446"/>
      <c r="J129" s="446"/>
      <c r="K129" s="446"/>
      <c r="L129" s="446"/>
    </row>
    <row r="130" spans="2:12" x14ac:dyDescent="0.2">
      <c r="B130" s="447"/>
      <c r="C130" s="447"/>
      <c r="D130" s="447"/>
      <c r="E130" s="447"/>
      <c r="F130" s="447"/>
      <c r="G130" s="447"/>
      <c r="H130" s="446"/>
      <c r="I130" s="446"/>
      <c r="J130" s="446"/>
      <c r="K130" s="446"/>
      <c r="L130" s="446"/>
    </row>
    <row r="131" spans="2:12" x14ac:dyDescent="0.2">
      <c r="B131" s="447"/>
      <c r="C131" s="447"/>
      <c r="D131" s="447"/>
      <c r="E131" s="447"/>
      <c r="F131" s="447"/>
      <c r="G131" s="447"/>
      <c r="H131" s="446"/>
      <c r="I131" s="446"/>
      <c r="J131" s="446"/>
      <c r="K131" s="446"/>
      <c r="L131" s="446"/>
    </row>
    <row r="132" spans="2:12" x14ac:dyDescent="0.2">
      <c r="B132" s="447"/>
      <c r="C132" s="447"/>
      <c r="D132" s="447"/>
      <c r="E132" s="447"/>
      <c r="F132" s="447"/>
      <c r="G132" s="447"/>
      <c r="H132" s="446"/>
      <c r="I132" s="446"/>
      <c r="J132" s="446"/>
      <c r="K132" s="446"/>
      <c r="L132" s="446"/>
    </row>
    <row r="133" spans="2:12" x14ac:dyDescent="0.2">
      <c r="B133" s="447"/>
      <c r="C133" s="447"/>
      <c r="D133" s="447"/>
      <c r="E133" s="447"/>
      <c r="F133" s="447"/>
      <c r="G133" s="447"/>
      <c r="H133" s="446"/>
      <c r="I133" s="446"/>
      <c r="J133" s="446"/>
      <c r="K133" s="446"/>
      <c r="L133" s="446"/>
    </row>
    <row r="134" spans="2:12" x14ac:dyDescent="0.2">
      <c r="B134" s="447"/>
      <c r="C134" s="447"/>
      <c r="D134" s="447"/>
      <c r="E134" s="447"/>
      <c r="F134" s="447"/>
      <c r="G134" s="447"/>
      <c r="H134" s="446"/>
      <c r="I134" s="446"/>
      <c r="J134" s="446"/>
      <c r="K134" s="446"/>
      <c r="L134" s="446"/>
    </row>
    <row r="135" spans="2:12" x14ac:dyDescent="0.2">
      <c r="B135" s="447"/>
      <c r="C135" s="447"/>
      <c r="D135" s="447"/>
      <c r="E135" s="447"/>
      <c r="F135" s="447"/>
      <c r="G135" s="447"/>
      <c r="H135" s="446"/>
      <c r="I135" s="446"/>
      <c r="J135" s="446"/>
      <c r="K135" s="446"/>
      <c r="L135" s="446"/>
    </row>
    <row r="136" spans="2:12" x14ac:dyDescent="0.2">
      <c r="B136" s="447"/>
      <c r="C136" s="447"/>
      <c r="D136" s="447"/>
      <c r="E136" s="447"/>
      <c r="F136" s="447"/>
      <c r="G136" s="447"/>
      <c r="H136" s="446"/>
      <c r="I136" s="446"/>
      <c r="J136" s="446"/>
      <c r="K136" s="446"/>
      <c r="L136" s="446"/>
    </row>
    <row r="137" spans="2:12" x14ac:dyDescent="0.2">
      <c r="B137" s="447"/>
      <c r="C137" s="447"/>
      <c r="D137" s="447"/>
      <c r="E137" s="447"/>
      <c r="F137" s="447"/>
      <c r="G137" s="447"/>
      <c r="H137" s="446"/>
      <c r="I137" s="446"/>
      <c r="J137" s="446"/>
      <c r="K137" s="446"/>
      <c r="L137" s="446"/>
    </row>
    <row r="138" spans="2:12" x14ac:dyDescent="0.2">
      <c r="B138" s="447"/>
      <c r="C138" s="447"/>
      <c r="D138" s="447"/>
      <c r="E138" s="447"/>
      <c r="F138" s="447"/>
      <c r="G138" s="447"/>
      <c r="H138" s="446"/>
      <c r="I138" s="446"/>
      <c r="J138" s="446"/>
      <c r="K138" s="446"/>
      <c r="L138" s="446"/>
    </row>
    <row r="139" spans="2:12" x14ac:dyDescent="0.2">
      <c r="B139" s="447"/>
      <c r="C139" s="447"/>
      <c r="D139" s="447"/>
      <c r="E139" s="447"/>
      <c r="F139" s="447"/>
      <c r="G139" s="447"/>
      <c r="H139" s="446"/>
      <c r="I139" s="446"/>
      <c r="J139" s="446"/>
      <c r="K139" s="446"/>
      <c r="L139" s="446"/>
    </row>
    <row r="140" spans="2:12" x14ac:dyDescent="0.2">
      <c r="B140" s="447"/>
      <c r="C140" s="447"/>
      <c r="D140" s="447"/>
      <c r="E140" s="447"/>
      <c r="F140" s="447"/>
      <c r="G140" s="447"/>
      <c r="H140" s="446"/>
      <c r="I140" s="446"/>
      <c r="J140" s="446"/>
      <c r="K140" s="446"/>
      <c r="L140" s="446"/>
    </row>
    <row r="141" spans="2:12" x14ac:dyDescent="0.2">
      <c r="B141" s="447"/>
      <c r="C141" s="447"/>
      <c r="D141" s="447"/>
      <c r="E141" s="447"/>
      <c r="F141" s="447"/>
      <c r="G141" s="447"/>
      <c r="H141" s="446"/>
      <c r="I141" s="446"/>
      <c r="J141" s="446"/>
      <c r="K141" s="446"/>
      <c r="L141" s="446"/>
    </row>
    <row r="142" spans="2:12" x14ac:dyDescent="0.2">
      <c r="B142" s="447"/>
      <c r="C142" s="447"/>
      <c r="D142" s="447"/>
      <c r="E142" s="447"/>
      <c r="F142" s="447"/>
      <c r="G142" s="447"/>
      <c r="H142" s="446"/>
      <c r="I142" s="446"/>
      <c r="J142" s="446"/>
      <c r="K142" s="446"/>
      <c r="L142" s="446"/>
    </row>
    <row r="143" spans="2:12" x14ac:dyDescent="0.2">
      <c r="B143" s="447"/>
      <c r="C143" s="447"/>
      <c r="D143" s="447"/>
      <c r="E143" s="447"/>
      <c r="F143" s="447"/>
      <c r="G143" s="447"/>
      <c r="H143" s="446"/>
      <c r="I143" s="446"/>
      <c r="J143" s="446"/>
      <c r="K143" s="446"/>
      <c r="L143" s="446"/>
    </row>
    <row r="144" spans="2:12" x14ac:dyDescent="0.2">
      <c r="B144" s="447"/>
      <c r="C144" s="447"/>
      <c r="D144" s="447"/>
      <c r="E144" s="447"/>
      <c r="F144" s="447"/>
      <c r="G144" s="447"/>
      <c r="H144" s="446"/>
      <c r="I144" s="446"/>
      <c r="J144" s="446"/>
      <c r="K144" s="446"/>
      <c r="L144" s="446"/>
    </row>
    <row r="145" spans="2:12" x14ac:dyDescent="0.2">
      <c r="B145" s="447"/>
      <c r="C145" s="447"/>
      <c r="D145" s="447"/>
      <c r="E145" s="447"/>
      <c r="F145" s="447"/>
      <c r="G145" s="447"/>
      <c r="H145" s="446"/>
      <c r="I145" s="446"/>
      <c r="J145" s="446"/>
      <c r="K145" s="446"/>
      <c r="L145" s="446"/>
    </row>
    <row r="146" spans="2:12" x14ac:dyDescent="0.2">
      <c r="B146" s="447"/>
      <c r="C146" s="447"/>
      <c r="D146" s="447"/>
      <c r="E146" s="447"/>
      <c r="F146" s="447"/>
      <c r="G146" s="447"/>
      <c r="H146" s="446"/>
      <c r="I146" s="446"/>
      <c r="J146" s="446"/>
      <c r="K146" s="446"/>
      <c r="L146" s="446"/>
    </row>
    <row r="147" spans="2:12" x14ac:dyDescent="0.2">
      <c r="B147" s="447"/>
      <c r="C147" s="447"/>
      <c r="D147" s="447"/>
      <c r="E147" s="447"/>
      <c r="F147" s="447"/>
      <c r="G147" s="447"/>
      <c r="H147" s="446"/>
      <c r="I147" s="446"/>
      <c r="J147" s="446"/>
      <c r="K147" s="446"/>
      <c r="L147" s="446"/>
    </row>
    <row r="148" spans="2:12" x14ac:dyDescent="0.2">
      <c r="B148" s="447"/>
      <c r="C148" s="447"/>
      <c r="D148" s="447"/>
      <c r="E148" s="447"/>
      <c r="F148" s="447"/>
      <c r="G148" s="447"/>
      <c r="H148" s="446"/>
      <c r="I148" s="446"/>
      <c r="J148" s="446"/>
      <c r="K148" s="446"/>
      <c r="L148" s="446"/>
    </row>
    <row r="149" spans="2:12" x14ac:dyDescent="0.2">
      <c r="B149" s="447"/>
      <c r="C149" s="447"/>
      <c r="D149" s="447"/>
      <c r="E149" s="447"/>
      <c r="F149" s="447"/>
      <c r="G149" s="447"/>
      <c r="H149" s="446"/>
      <c r="I149" s="446"/>
      <c r="J149" s="446"/>
      <c r="K149" s="446"/>
      <c r="L149" s="446"/>
    </row>
    <row r="150" spans="2:12" x14ac:dyDescent="0.2">
      <c r="B150" s="447"/>
      <c r="C150" s="447"/>
      <c r="D150" s="447"/>
      <c r="E150" s="447"/>
      <c r="F150" s="447"/>
      <c r="G150" s="447"/>
      <c r="H150" s="446"/>
      <c r="I150" s="446"/>
      <c r="J150" s="446"/>
      <c r="K150" s="446"/>
      <c r="L150" s="446"/>
    </row>
    <row r="151" spans="2:12" x14ac:dyDescent="0.2">
      <c r="B151" s="447"/>
      <c r="C151" s="447"/>
      <c r="D151" s="447"/>
      <c r="E151" s="447"/>
      <c r="F151" s="447"/>
      <c r="G151" s="447"/>
      <c r="H151" s="446"/>
      <c r="I151" s="446"/>
      <c r="J151" s="446"/>
      <c r="K151" s="446"/>
      <c r="L151" s="446"/>
    </row>
    <row r="152" spans="2:12" x14ac:dyDescent="0.2">
      <c r="B152" s="447"/>
      <c r="C152" s="447"/>
      <c r="D152" s="447"/>
      <c r="E152" s="447"/>
      <c r="F152" s="447"/>
      <c r="G152" s="447"/>
      <c r="H152" s="446"/>
      <c r="I152" s="446"/>
      <c r="J152" s="446"/>
      <c r="K152" s="446"/>
      <c r="L152" s="446"/>
    </row>
    <row r="153" spans="2:12" x14ac:dyDescent="0.2">
      <c r="B153" s="447"/>
      <c r="C153" s="447"/>
      <c r="D153" s="447"/>
      <c r="E153" s="447"/>
      <c r="F153" s="447"/>
      <c r="G153" s="447"/>
      <c r="H153" s="446"/>
      <c r="I153" s="446"/>
      <c r="J153" s="446"/>
      <c r="K153" s="446"/>
      <c r="L153" s="446"/>
    </row>
    <row r="154" spans="2:12" x14ac:dyDescent="0.2">
      <c r="B154" s="447"/>
      <c r="C154" s="447"/>
      <c r="D154" s="447"/>
      <c r="E154" s="447"/>
      <c r="F154" s="447"/>
      <c r="G154" s="447"/>
      <c r="H154" s="446"/>
      <c r="I154" s="446"/>
      <c r="J154" s="446"/>
      <c r="K154" s="446"/>
      <c r="L154" s="446"/>
    </row>
    <row r="155" spans="2:12" x14ac:dyDescent="0.2">
      <c r="B155" s="447"/>
      <c r="C155" s="447"/>
      <c r="D155" s="447"/>
      <c r="E155" s="447"/>
      <c r="F155" s="447"/>
      <c r="G155" s="447"/>
      <c r="H155" s="446"/>
      <c r="I155" s="446"/>
      <c r="J155" s="446"/>
      <c r="K155" s="446"/>
      <c r="L155" s="446"/>
    </row>
    <row r="156" spans="2:12" x14ac:dyDescent="0.2">
      <c r="B156" s="447"/>
      <c r="C156" s="447"/>
      <c r="D156" s="447"/>
      <c r="E156" s="447"/>
      <c r="F156" s="447"/>
      <c r="G156" s="447"/>
      <c r="H156" s="446"/>
      <c r="I156" s="446"/>
      <c r="J156" s="446"/>
      <c r="K156" s="446"/>
      <c r="L156" s="446"/>
    </row>
    <row r="157" spans="2:12" x14ac:dyDescent="0.2">
      <c r="B157" s="447"/>
      <c r="C157" s="447"/>
      <c r="D157" s="447"/>
      <c r="E157" s="447"/>
      <c r="F157" s="447"/>
      <c r="G157" s="447"/>
      <c r="H157" s="446"/>
      <c r="I157" s="446"/>
      <c r="J157" s="446"/>
      <c r="K157" s="446"/>
      <c r="L157" s="446"/>
    </row>
    <row r="158" spans="2:12" x14ac:dyDescent="0.2">
      <c r="B158" s="447"/>
      <c r="C158" s="447"/>
      <c r="D158" s="447"/>
      <c r="E158" s="447"/>
      <c r="F158" s="447"/>
      <c r="G158" s="447"/>
      <c r="H158" s="446"/>
      <c r="I158" s="446"/>
      <c r="J158" s="446"/>
      <c r="K158" s="446"/>
      <c r="L158" s="446"/>
    </row>
    <row r="159" spans="2:12" x14ac:dyDescent="0.2">
      <c r="B159" s="447"/>
      <c r="C159" s="447"/>
      <c r="D159" s="447"/>
      <c r="E159" s="447"/>
      <c r="F159" s="447"/>
      <c r="G159" s="447"/>
      <c r="H159" s="446"/>
      <c r="I159" s="446"/>
      <c r="J159" s="446"/>
      <c r="K159" s="446"/>
      <c r="L159" s="446"/>
    </row>
    <row r="160" spans="2:12" x14ac:dyDescent="0.2">
      <c r="B160" s="447"/>
      <c r="C160" s="447"/>
      <c r="D160" s="447"/>
      <c r="E160" s="447"/>
      <c r="F160" s="447"/>
      <c r="G160" s="447"/>
      <c r="H160" s="446"/>
      <c r="I160" s="446"/>
      <c r="J160" s="446"/>
      <c r="K160" s="446"/>
      <c r="L160" s="446"/>
    </row>
    <row r="161" spans="2:12" x14ac:dyDescent="0.2">
      <c r="B161" s="447"/>
      <c r="C161" s="447"/>
      <c r="D161" s="447"/>
      <c r="E161" s="447"/>
      <c r="F161" s="447"/>
      <c r="G161" s="447"/>
      <c r="H161" s="446"/>
      <c r="I161" s="446"/>
      <c r="J161" s="446"/>
      <c r="K161" s="446"/>
      <c r="L161" s="446"/>
    </row>
    <row r="162" spans="2:12" x14ac:dyDescent="0.2">
      <c r="B162" s="447"/>
      <c r="C162" s="447"/>
      <c r="D162" s="447"/>
      <c r="E162" s="447"/>
      <c r="F162" s="447"/>
      <c r="G162" s="447"/>
      <c r="H162" s="446"/>
      <c r="I162" s="446"/>
      <c r="J162" s="446"/>
      <c r="K162" s="446"/>
      <c r="L162" s="446"/>
    </row>
    <row r="163" spans="2:12" x14ac:dyDescent="0.2">
      <c r="B163" s="447"/>
      <c r="C163" s="447"/>
      <c r="D163" s="447"/>
      <c r="E163" s="447"/>
      <c r="F163" s="447"/>
      <c r="G163" s="447"/>
      <c r="H163" s="446"/>
      <c r="I163" s="446"/>
      <c r="J163" s="446"/>
      <c r="K163" s="446"/>
      <c r="L163" s="446"/>
    </row>
    <row r="164" spans="2:12" x14ac:dyDescent="0.2">
      <c r="B164" s="447"/>
      <c r="C164" s="447"/>
      <c r="D164" s="447"/>
      <c r="E164" s="447"/>
      <c r="F164" s="447"/>
      <c r="G164" s="447"/>
      <c r="H164" s="446"/>
      <c r="I164" s="446"/>
      <c r="J164" s="446"/>
      <c r="K164" s="446"/>
      <c r="L164" s="446"/>
    </row>
    <row r="165" spans="2:12" x14ac:dyDescent="0.2">
      <c r="B165" s="447"/>
      <c r="C165" s="447"/>
      <c r="D165" s="447"/>
      <c r="E165" s="447"/>
      <c r="F165" s="447"/>
      <c r="G165" s="447"/>
      <c r="H165" s="446"/>
      <c r="I165" s="446"/>
      <c r="J165" s="446"/>
      <c r="K165" s="446"/>
      <c r="L165" s="446"/>
    </row>
    <row r="166" spans="2:12" x14ac:dyDescent="0.2">
      <c r="B166" s="447"/>
      <c r="C166" s="447"/>
      <c r="D166" s="447"/>
      <c r="E166" s="447"/>
      <c r="F166" s="447"/>
      <c r="G166" s="447"/>
      <c r="H166" s="446"/>
      <c r="I166" s="446"/>
      <c r="J166" s="446"/>
      <c r="K166" s="446"/>
      <c r="L166" s="446"/>
    </row>
    <row r="167" spans="2:12" x14ac:dyDescent="0.2">
      <c r="B167" s="447"/>
      <c r="C167" s="447"/>
      <c r="D167" s="447"/>
      <c r="E167" s="447"/>
      <c r="F167" s="447"/>
      <c r="G167" s="447"/>
      <c r="H167" s="446"/>
      <c r="I167" s="446"/>
      <c r="J167" s="446"/>
      <c r="K167" s="446"/>
      <c r="L167" s="446"/>
    </row>
    <row r="168" spans="2:12" x14ac:dyDescent="0.2">
      <c r="B168" s="447"/>
      <c r="C168" s="447"/>
      <c r="D168" s="447"/>
      <c r="E168" s="447"/>
      <c r="F168" s="447"/>
      <c r="G168" s="447"/>
      <c r="H168" s="446"/>
      <c r="I168" s="446"/>
      <c r="J168" s="446"/>
      <c r="K168" s="446"/>
      <c r="L168" s="446"/>
    </row>
    <row r="169" spans="2:12" x14ac:dyDescent="0.2">
      <c r="B169" s="447"/>
      <c r="C169" s="447"/>
      <c r="D169" s="447"/>
      <c r="E169" s="447"/>
      <c r="F169" s="447"/>
      <c r="G169" s="447"/>
      <c r="H169" s="446"/>
      <c r="I169" s="446"/>
      <c r="J169" s="446"/>
      <c r="K169" s="446"/>
      <c r="L169" s="446"/>
    </row>
    <row r="170" spans="2:12" x14ac:dyDescent="0.2">
      <c r="B170" s="447"/>
      <c r="C170" s="447"/>
      <c r="D170" s="447"/>
      <c r="E170" s="447"/>
      <c r="F170" s="447"/>
      <c r="G170" s="447"/>
      <c r="H170" s="446"/>
      <c r="I170" s="446"/>
      <c r="J170" s="446"/>
      <c r="K170" s="446"/>
      <c r="L170" s="446"/>
    </row>
    <row r="171" spans="2:12" x14ac:dyDescent="0.2">
      <c r="B171" s="447"/>
      <c r="C171" s="447"/>
      <c r="D171" s="447"/>
      <c r="E171" s="447"/>
      <c r="F171" s="447"/>
      <c r="G171" s="447"/>
      <c r="H171" s="446"/>
      <c r="I171" s="446"/>
      <c r="J171" s="446"/>
      <c r="K171" s="446"/>
      <c r="L171" s="446"/>
    </row>
    <row r="172" spans="2:12" x14ac:dyDescent="0.2">
      <c r="B172" s="447"/>
      <c r="C172" s="447"/>
      <c r="D172" s="447"/>
      <c r="E172" s="447"/>
      <c r="F172" s="447"/>
      <c r="G172" s="447"/>
      <c r="H172" s="446"/>
      <c r="I172" s="446"/>
      <c r="J172" s="446"/>
      <c r="K172" s="446"/>
      <c r="L172" s="446"/>
    </row>
    <row r="173" spans="2:12" x14ac:dyDescent="0.2">
      <c r="B173" s="447"/>
      <c r="C173" s="447"/>
      <c r="D173" s="447"/>
      <c r="E173" s="447"/>
      <c r="F173" s="447"/>
      <c r="G173" s="447"/>
      <c r="H173" s="446"/>
      <c r="I173" s="446"/>
      <c r="J173" s="446"/>
      <c r="K173" s="446"/>
      <c r="L173" s="446"/>
    </row>
    <row r="174" spans="2:12" x14ac:dyDescent="0.2">
      <c r="B174" s="447"/>
      <c r="C174" s="447"/>
      <c r="D174" s="447"/>
      <c r="E174" s="447"/>
      <c r="F174" s="447"/>
      <c r="G174" s="447"/>
      <c r="H174" s="446"/>
      <c r="I174" s="446"/>
      <c r="J174" s="446"/>
      <c r="K174" s="446"/>
      <c r="L174" s="446"/>
    </row>
    <row r="175" spans="2:12" x14ac:dyDescent="0.2">
      <c r="B175" s="447"/>
      <c r="C175" s="447"/>
      <c r="D175" s="447"/>
      <c r="E175" s="447"/>
      <c r="F175" s="447"/>
      <c r="G175" s="447"/>
      <c r="H175" s="446"/>
      <c r="I175" s="446"/>
      <c r="J175" s="446"/>
      <c r="K175" s="446"/>
      <c r="L175" s="446"/>
    </row>
    <row r="176" spans="2:12" x14ac:dyDescent="0.2">
      <c r="B176" s="447"/>
      <c r="C176" s="447"/>
      <c r="D176" s="447"/>
      <c r="E176" s="447"/>
      <c r="F176" s="447"/>
      <c r="G176" s="447"/>
      <c r="H176" s="446"/>
      <c r="I176" s="446"/>
      <c r="J176" s="446"/>
      <c r="K176" s="446"/>
      <c r="L176" s="446"/>
    </row>
    <row r="177" spans="2:12" x14ac:dyDescent="0.2">
      <c r="B177" s="447"/>
      <c r="C177" s="447"/>
      <c r="D177" s="447"/>
      <c r="E177" s="447"/>
      <c r="F177" s="447"/>
      <c r="G177" s="447"/>
      <c r="H177" s="446"/>
      <c r="I177" s="446"/>
      <c r="J177" s="446"/>
      <c r="K177" s="446"/>
      <c r="L177" s="446"/>
    </row>
    <row r="178" spans="2:12" x14ac:dyDescent="0.2">
      <c r="B178" s="447"/>
      <c r="C178" s="447"/>
      <c r="D178" s="447"/>
      <c r="E178" s="447"/>
      <c r="F178" s="447"/>
      <c r="G178" s="447"/>
      <c r="H178" s="446"/>
      <c r="I178" s="446"/>
      <c r="J178" s="446"/>
      <c r="K178" s="446"/>
      <c r="L178" s="446"/>
    </row>
    <row r="179" spans="2:12" x14ac:dyDescent="0.2">
      <c r="B179" s="447"/>
      <c r="C179" s="447"/>
      <c r="D179" s="447"/>
      <c r="E179" s="447"/>
      <c r="F179" s="447"/>
      <c r="G179" s="447"/>
      <c r="H179" s="446"/>
      <c r="I179" s="446"/>
      <c r="J179" s="446"/>
      <c r="K179" s="446"/>
      <c r="L179" s="446"/>
    </row>
    <row r="180" spans="2:12" x14ac:dyDescent="0.2">
      <c r="B180" s="447"/>
      <c r="C180" s="447"/>
      <c r="D180" s="447"/>
      <c r="E180" s="447"/>
      <c r="F180" s="447"/>
      <c r="G180" s="447"/>
      <c r="H180" s="446"/>
      <c r="I180" s="446"/>
      <c r="J180" s="446"/>
      <c r="K180" s="446"/>
      <c r="L180" s="446"/>
    </row>
    <row r="181" spans="2:12" x14ac:dyDescent="0.2">
      <c r="B181" s="447"/>
      <c r="C181" s="447"/>
      <c r="D181" s="447"/>
      <c r="E181" s="447"/>
      <c r="F181" s="447"/>
      <c r="G181" s="447"/>
      <c r="H181" s="446"/>
      <c r="I181" s="446"/>
      <c r="J181" s="446"/>
      <c r="K181" s="446"/>
      <c r="L181" s="446"/>
    </row>
    <row r="182" spans="2:12" x14ac:dyDescent="0.2">
      <c r="B182" s="447"/>
      <c r="C182" s="447"/>
      <c r="D182" s="447"/>
      <c r="E182" s="447"/>
      <c r="F182" s="447"/>
      <c r="G182" s="447"/>
      <c r="H182" s="446"/>
      <c r="I182" s="446"/>
      <c r="J182" s="446"/>
      <c r="K182" s="446"/>
      <c r="L182" s="446"/>
    </row>
    <row r="183" spans="2:12" x14ac:dyDescent="0.2">
      <c r="B183" s="447"/>
      <c r="C183" s="447"/>
      <c r="D183" s="447"/>
      <c r="E183" s="447"/>
      <c r="F183" s="447"/>
      <c r="G183" s="447"/>
      <c r="H183" s="446"/>
      <c r="I183" s="446"/>
      <c r="J183" s="446"/>
      <c r="K183" s="446"/>
      <c r="L183" s="446"/>
    </row>
    <row r="184" spans="2:12" x14ac:dyDescent="0.2">
      <c r="B184" s="447"/>
      <c r="C184" s="447"/>
      <c r="D184" s="447"/>
      <c r="E184" s="447"/>
      <c r="F184" s="447"/>
      <c r="G184" s="447"/>
      <c r="H184" s="446"/>
      <c r="I184" s="446"/>
      <c r="J184" s="446"/>
      <c r="K184" s="446"/>
      <c r="L184" s="446"/>
    </row>
    <row r="185" spans="2:12" x14ac:dyDescent="0.2">
      <c r="B185" s="447"/>
      <c r="C185" s="447"/>
      <c r="D185" s="447"/>
      <c r="E185" s="447"/>
      <c r="F185" s="447"/>
      <c r="G185" s="447"/>
      <c r="H185" s="446"/>
      <c r="I185" s="446"/>
      <c r="J185" s="446"/>
      <c r="K185" s="446"/>
      <c r="L185" s="446"/>
    </row>
    <row r="186" spans="2:12" x14ac:dyDescent="0.2">
      <c r="B186" s="447"/>
      <c r="C186" s="447"/>
      <c r="D186" s="447"/>
      <c r="E186" s="447"/>
      <c r="F186" s="447"/>
      <c r="G186" s="447"/>
      <c r="H186" s="446"/>
      <c r="I186" s="446"/>
      <c r="J186" s="446"/>
      <c r="K186" s="446"/>
      <c r="L186" s="446"/>
    </row>
    <row r="187" spans="2:12" x14ac:dyDescent="0.2">
      <c r="B187" s="447"/>
      <c r="C187" s="447"/>
      <c r="D187" s="447"/>
      <c r="E187" s="447"/>
      <c r="F187" s="447"/>
      <c r="G187" s="447"/>
      <c r="H187" s="446"/>
      <c r="I187" s="446"/>
      <c r="J187" s="446"/>
      <c r="K187" s="446"/>
      <c r="L187" s="446"/>
    </row>
    <row r="188" spans="2:12" x14ac:dyDescent="0.2">
      <c r="B188" s="447"/>
      <c r="C188" s="447"/>
      <c r="D188" s="447"/>
      <c r="E188" s="447"/>
      <c r="F188" s="447"/>
      <c r="G188" s="447"/>
      <c r="H188" s="446"/>
      <c r="I188" s="446"/>
      <c r="J188" s="446"/>
      <c r="K188" s="446"/>
      <c r="L188" s="446"/>
    </row>
    <row r="189" spans="2:12" x14ac:dyDescent="0.2">
      <c r="B189" s="447"/>
      <c r="C189" s="447"/>
      <c r="D189" s="447"/>
      <c r="E189" s="447"/>
      <c r="F189" s="447"/>
      <c r="G189" s="447"/>
      <c r="H189" s="446"/>
      <c r="I189" s="446"/>
      <c r="J189" s="446"/>
      <c r="K189" s="446"/>
      <c r="L189" s="446"/>
    </row>
    <row r="190" spans="2:12" x14ac:dyDescent="0.2">
      <c r="B190" s="447"/>
      <c r="C190" s="447"/>
      <c r="D190" s="447"/>
      <c r="E190" s="447"/>
      <c r="F190" s="447"/>
      <c r="G190" s="447"/>
      <c r="H190" s="446"/>
      <c r="I190" s="446"/>
      <c r="J190" s="446"/>
      <c r="K190" s="446"/>
      <c r="L190" s="446"/>
    </row>
    <row r="191" spans="2:12" x14ac:dyDescent="0.2">
      <c r="B191" s="447"/>
      <c r="C191" s="447"/>
      <c r="D191" s="447"/>
      <c r="E191" s="447"/>
      <c r="F191" s="447"/>
      <c r="G191" s="447"/>
      <c r="H191" s="446"/>
      <c r="I191" s="446"/>
      <c r="J191" s="446"/>
      <c r="K191" s="446"/>
      <c r="L191" s="446"/>
    </row>
    <row r="192" spans="2:12" x14ac:dyDescent="0.2">
      <c r="B192" s="447"/>
      <c r="C192" s="447"/>
      <c r="D192" s="447"/>
      <c r="E192" s="447"/>
      <c r="F192" s="447"/>
      <c r="G192" s="447"/>
      <c r="H192" s="446"/>
      <c r="I192" s="446"/>
      <c r="J192" s="446"/>
      <c r="K192" s="446"/>
      <c r="L192" s="446"/>
    </row>
    <row r="193" spans="2:12" x14ac:dyDescent="0.2">
      <c r="B193" s="447"/>
      <c r="C193" s="447"/>
      <c r="D193" s="447"/>
      <c r="E193" s="447"/>
      <c r="F193" s="447"/>
      <c r="G193" s="447"/>
      <c r="H193" s="446"/>
      <c r="I193" s="446"/>
      <c r="J193" s="446"/>
      <c r="K193" s="446"/>
      <c r="L193" s="446"/>
    </row>
    <row r="194" spans="2:12" x14ac:dyDescent="0.2">
      <c r="B194" s="447"/>
      <c r="C194" s="447"/>
      <c r="D194" s="447"/>
      <c r="E194" s="447"/>
      <c r="F194" s="447"/>
      <c r="G194" s="447"/>
      <c r="H194" s="446"/>
      <c r="I194" s="446"/>
      <c r="J194" s="446"/>
      <c r="K194" s="446"/>
      <c r="L194" s="446"/>
    </row>
    <row r="195" spans="2:12" x14ac:dyDescent="0.2">
      <c r="B195" s="447"/>
      <c r="C195" s="447"/>
      <c r="D195" s="447"/>
      <c r="E195" s="447"/>
      <c r="F195" s="447"/>
      <c r="G195" s="447"/>
      <c r="H195" s="446"/>
      <c r="I195" s="446"/>
      <c r="J195" s="446"/>
      <c r="K195" s="446"/>
      <c r="L195" s="446"/>
    </row>
    <row r="196" spans="2:12" x14ac:dyDescent="0.2">
      <c r="B196" s="447"/>
      <c r="C196" s="447"/>
      <c r="D196" s="447"/>
      <c r="E196" s="447"/>
      <c r="F196" s="447"/>
      <c r="G196" s="447"/>
      <c r="H196" s="446"/>
      <c r="I196" s="446"/>
      <c r="J196" s="446"/>
      <c r="K196" s="446"/>
      <c r="L196" s="446"/>
    </row>
    <row r="197" spans="2:12" x14ac:dyDescent="0.2">
      <c r="B197" s="447"/>
      <c r="C197" s="447"/>
      <c r="D197" s="447"/>
      <c r="E197" s="447"/>
      <c r="F197" s="447"/>
      <c r="G197" s="447"/>
      <c r="H197" s="446"/>
      <c r="I197" s="446"/>
      <c r="J197" s="446"/>
      <c r="K197" s="446"/>
      <c r="L197" s="446"/>
    </row>
    <row r="198" spans="2:12" x14ac:dyDescent="0.2">
      <c r="B198" s="447"/>
      <c r="C198" s="447"/>
      <c r="D198" s="447"/>
      <c r="E198" s="447"/>
      <c r="F198" s="447"/>
      <c r="G198" s="447"/>
      <c r="H198" s="446"/>
      <c r="I198" s="446"/>
      <c r="J198" s="446"/>
      <c r="K198" s="446"/>
      <c r="L198" s="446"/>
    </row>
    <row r="199" spans="2:12" x14ac:dyDescent="0.2">
      <c r="B199" s="447"/>
      <c r="C199" s="447"/>
      <c r="D199" s="447"/>
      <c r="E199" s="447"/>
      <c r="F199" s="447"/>
      <c r="G199" s="447"/>
      <c r="H199" s="446"/>
      <c r="I199" s="446"/>
      <c r="J199" s="446"/>
      <c r="K199" s="446"/>
      <c r="L199" s="446"/>
    </row>
    <row r="200" spans="2:12" x14ac:dyDescent="0.2">
      <c r="B200" s="447"/>
      <c r="C200" s="447"/>
      <c r="D200" s="447"/>
      <c r="E200" s="447"/>
      <c r="F200" s="447"/>
      <c r="G200" s="447"/>
      <c r="H200" s="446"/>
      <c r="I200" s="446"/>
      <c r="J200" s="446"/>
      <c r="K200" s="446"/>
      <c r="L200" s="446"/>
    </row>
    <row r="201" spans="2:12" x14ac:dyDescent="0.2">
      <c r="B201" s="447"/>
      <c r="C201" s="447"/>
      <c r="D201" s="447"/>
      <c r="E201" s="447"/>
      <c r="F201" s="447"/>
      <c r="G201" s="447"/>
      <c r="H201" s="446"/>
      <c r="I201" s="446"/>
      <c r="J201" s="446"/>
      <c r="K201" s="446"/>
      <c r="L201" s="446"/>
    </row>
    <row r="202" spans="2:12" x14ac:dyDescent="0.2">
      <c r="B202" s="447"/>
      <c r="C202" s="447"/>
      <c r="D202" s="447"/>
      <c r="E202" s="447"/>
      <c r="F202" s="447"/>
      <c r="G202" s="447"/>
      <c r="H202" s="446"/>
      <c r="I202" s="446"/>
      <c r="J202" s="446"/>
      <c r="K202" s="446"/>
      <c r="L202" s="446"/>
    </row>
    <row r="203" spans="2:12" x14ac:dyDescent="0.2">
      <c r="B203" s="447"/>
      <c r="C203" s="447"/>
      <c r="D203" s="447"/>
      <c r="E203" s="447"/>
      <c r="F203" s="447"/>
      <c r="G203" s="447"/>
      <c r="H203" s="446"/>
      <c r="I203" s="446"/>
      <c r="J203" s="446"/>
      <c r="K203" s="446"/>
      <c r="L203" s="446"/>
    </row>
    <row r="204" spans="2:12" x14ac:dyDescent="0.2">
      <c r="B204" s="447"/>
      <c r="C204" s="447"/>
      <c r="D204" s="447"/>
      <c r="E204" s="447"/>
      <c r="F204" s="447"/>
      <c r="G204" s="447"/>
      <c r="H204" s="446"/>
      <c r="I204" s="446"/>
      <c r="J204" s="446"/>
      <c r="K204" s="446"/>
      <c r="L204" s="446"/>
    </row>
    <row r="205" spans="2:12" x14ac:dyDescent="0.2">
      <c r="B205" s="447"/>
      <c r="C205" s="447"/>
      <c r="D205" s="447"/>
      <c r="E205" s="447"/>
      <c r="F205" s="447"/>
      <c r="G205" s="447"/>
      <c r="H205" s="446"/>
      <c r="I205" s="446"/>
      <c r="J205" s="446"/>
      <c r="K205" s="446"/>
      <c r="L205" s="446"/>
    </row>
    <row r="206" spans="2:12" x14ac:dyDescent="0.2">
      <c r="B206" s="447"/>
      <c r="C206" s="447"/>
      <c r="D206" s="447"/>
      <c r="E206" s="447"/>
      <c r="F206" s="447"/>
      <c r="G206" s="447"/>
      <c r="H206" s="446"/>
      <c r="I206" s="446"/>
      <c r="J206" s="446"/>
      <c r="K206" s="446"/>
      <c r="L206" s="446"/>
    </row>
    <row r="207" spans="2:12" x14ac:dyDescent="0.2">
      <c r="B207" s="447"/>
      <c r="C207" s="447"/>
      <c r="D207" s="447"/>
      <c r="E207" s="447"/>
      <c r="F207" s="447"/>
      <c r="G207" s="447"/>
      <c r="H207" s="446"/>
      <c r="I207" s="446"/>
      <c r="J207" s="446"/>
      <c r="K207" s="446"/>
      <c r="L207" s="446"/>
    </row>
    <row r="208" spans="2:12" x14ac:dyDescent="0.2">
      <c r="B208" s="447"/>
      <c r="C208" s="447"/>
      <c r="D208" s="447"/>
      <c r="E208" s="447"/>
      <c r="F208" s="447"/>
      <c r="G208" s="447"/>
      <c r="H208" s="446"/>
      <c r="I208" s="446"/>
      <c r="J208" s="446"/>
      <c r="K208" s="446"/>
      <c r="L208" s="446"/>
    </row>
    <row r="209" spans="2:12" x14ac:dyDescent="0.2">
      <c r="B209" s="447"/>
      <c r="C209" s="447"/>
      <c r="D209" s="447"/>
      <c r="E209" s="447"/>
      <c r="F209" s="447"/>
      <c r="G209" s="447"/>
      <c r="H209" s="446"/>
      <c r="I209" s="446"/>
      <c r="J209" s="446"/>
      <c r="K209" s="446"/>
      <c r="L209" s="446"/>
    </row>
    <row r="210" spans="2:12" x14ac:dyDescent="0.2">
      <c r="B210" s="447"/>
      <c r="C210" s="447"/>
      <c r="D210" s="447"/>
      <c r="E210" s="447"/>
      <c r="F210" s="447"/>
      <c r="G210" s="447"/>
      <c r="H210" s="446"/>
      <c r="I210" s="446"/>
      <c r="J210" s="446"/>
      <c r="K210" s="446"/>
      <c r="L210" s="446"/>
    </row>
    <row r="211" spans="2:12" x14ac:dyDescent="0.2">
      <c r="B211" s="447"/>
      <c r="C211" s="447"/>
      <c r="D211" s="447"/>
      <c r="E211" s="447"/>
      <c r="F211" s="447"/>
      <c r="G211" s="447"/>
      <c r="H211" s="446"/>
      <c r="I211" s="446"/>
      <c r="J211" s="446"/>
      <c r="K211" s="446"/>
      <c r="L211" s="446"/>
    </row>
    <row r="212" spans="2:12" x14ac:dyDescent="0.2">
      <c r="B212" s="447"/>
      <c r="C212" s="447"/>
      <c r="D212" s="447"/>
      <c r="E212" s="447"/>
      <c r="F212" s="447"/>
      <c r="G212" s="447"/>
      <c r="H212" s="446"/>
      <c r="I212" s="446"/>
      <c r="J212" s="446"/>
      <c r="K212" s="446"/>
      <c r="L212" s="446"/>
    </row>
    <row r="213" spans="2:12" x14ac:dyDescent="0.2">
      <c r="B213" s="447"/>
      <c r="C213" s="447"/>
      <c r="D213" s="447"/>
      <c r="E213" s="447"/>
      <c r="F213" s="447"/>
      <c r="G213" s="447"/>
      <c r="H213" s="446"/>
      <c r="I213" s="446"/>
      <c r="J213" s="446"/>
      <c r="K213" s="446"/>
      <c r="L213" s="446"/>
    </row>
    <row r="214" spans="2:12" x14ac:dyDescent="0.2">
      <c r="B214" s="447"/>
      <c r="C214" s="447"/>
      <c r="D214" s="447"/>
      <c r="E214" s="447"/>
      <c r="F214" s="447"/>
      <c r="G214" s="447"/>
      <c r="H214" s="446"/>
      <c r="I214" s="446"/>
      <c r="J214" s="446"/>
      <c r="K214" s="446"/>
      <c r="L214" s="446"/>
    </row>
    <row r="215" spans="2:12" x14ac:dyDescent="0.2">
      <c r="B215" s="447"/>
      <c r="C215" s="447"/>
      <c r="D215" s="447"/>
      <c r="E215" s="447"/>
      <c r="F215" s="447"/>
      <c r="G215" s="447"/>
      <c r="H215" s="446"/>
      <c r="I215" s="446"/>
      <c r="J215" s="446"/>
      <c r="K215" s="446"/>
      <c r="L215" s="446"/>
    </row>
    <row r="216" spans="2:12" x14ac:dyDescent="0.2">
      <c r="B216" s="447"/>
      <c r="C216" s="447"/>
      <c r="D216" s="447"/>
      <c r="E216" s="447"/>
      <c r="F216" s="447"/>
      <c r="G216" s="447"/>
      <c r="H216" s="446"/>
      <c r="I216" s="446"/>
      <c r="J216" s="446"/>
      <c r="K216" s="446"/>
      <c r="L216" s="446"/>
    </row>
    <row r="217" spans="2:12" x14ac:dyDescent="0.2">
      <c r="B217" s="447"/>
      <c r="C217" s="447"/>
      <c r="D217" s="447"/>
      <c r="E217" s="447"/>
      <c r="F217" s="447"/>
      <c r="G217" s="447"/>
      <c r="H217" s="446"/>
      <c r="I217" s="446"/>
      <c r="J217" s="446"/>
      <c r="K217" s="446"/>
      <c r="L217" s="446"/>
    </row>
    <row r="218" spans="2:12" x14ac:dyDescent="0.2">
      <c r="B218" s="447"/>
      <c r="C218" s="447"/>
      <c r="D218" s="447"/>
      <c r="E218" s="447"/>
      <c r="F218" s="447"/>
      <c r="G218" s="447"/>
      <c r="H218" s="446"/>
      <c r="I218" s="446"/>
      <c r="J218" s="446"/>
      <c r="K218" s="446"/>
      <c r="L218" s="446"/>
    </row>
    <row r="219" spans="2:12" x14ac:dyDescent="0.2">
      <c r="B219" s="447"/>
      <c r="C219" s="447"/>
      <c r="D219" s="447"/>
      <c r="E219" s="447"/>
      <c r="F219" s="447"/>
      <c r="G219" s="447"/>
      <c r="H219" s="446"/>
      <c r="I219" s="446"/>
      <c r="J219" s="446"/>
      <c r="K219" s="446"/>
      <c r="L219" s="446"/>
    </row>
    <row r="220" spans="2:12" x14ac:dyDescent="0.2">
      <c r="B220" s="447"/>
      <c r="C220" s="447"/>
      <c r="D220" s="447"/>
      <c r="E220" s="447"/>
      <c r="F220" s="447"/>
      <c r="G220" s="447"/>
      <c r="H220" s="446"/>
      <c r="I220" s="446"/>
      <c r="J220" s="446"/>
      <c r="K220" s="446"/>
      <c r="L220" s="446"/>
    </row>
    <row r="221" spans="2:12" x14ac:dyDescent="0.2">
      <c r="B221" s="447"/>
      <c r="C221" s="447"/>
      <c r="D221" s="447"/>
      <c r="E221" s="447"/>
      <c r="F221" s="447"/>
      <c r="G221" s="447"/>
      <c r="H221" s="446"/>
      <c r="I221" s="446"/>
      <c r="J221" s="446"/>
      <c r="K221" s="446"/>
      <c r="L221" s="446"/>
    </row>
    <row r="222" spans="2:12" x14ac:dyDescent="0.2">
      <c r="B222" s="447"/>
      <c r="C222" s="447"/>
      <c r="D222" s="447"/>
      <c r="E222" s="447"/>
      <c r="F222" s="447"/>
      <c r="G222" s="447"/>
      <c r="H222" s="446"/>
      <c r="I222" s="446"/>
      <c r="J222" s="446"/>
      <c r="K222" s="446"/>
      <c r="L222" s="446"/>
    </row>
    <row r="223" spans="2:12" x14ac:dyDescent="0.2">
      <c r="B223" s="447"/>
      <c r="C223" s="447"/>
      <c r="D223" s="447"/>
      <c r="E223" s="447"/>
      <c r="F223" s="447"/>
      <c r="G223" s="447"/>
      <c r="H223" s="446"/>
      <c r="I223" s="446"/>
      <c r="J223" s="446"/>
      <c r="K223" s="446"/>
      <c r="L223" s="446"/>
    </row>
    <row r="224" spans="2:12" x14ac:dyDescent="0.2">
      <c r="B224" s="447"/>
      <c r="C224" s="447"/>
      <c r="D224" s="447"/>
      <c r="E224" s="447"/>
      <c r="F224" s="447"/>
      <c r="G224" s="447"/>
      <c r="H224" s="446"/>
      <c r="I224" s="446"/>
      <c r="J224" s="446"/>
      <c r="K224" s="446"/>
      <c r="L224" s="446"/>
    </row>
    <row r="225" spans="2:12" x14ac:dyDescent="0.2">
      <c r="B225" s="447"/>
      <c r="C225" s="447"/>
      <c r="D225" s="447"/>
      <c r="E225" s="447"/>
      <c r="F225" s="447"/>
      <c r="G225" s="447"/>
      <c r="H225" s="446"/>
      <c r="I225" s="446"/>
      <c r="J225" s="446"/>
      <c r="K225" s="446"/>
      <c r="L225" s="446"/>
    </row>
    <row r="226" spans="2:12" x14ac:dyDescent="0.2">
      <c r="B226" s="447"/>
      <c r="C226" s="447"/>
      <c r="D226" s="447"/>
      <c r="E226" s="447"/>
      <c r="F226" s="447"/>
      <c r="G226" s="447"/>
      <c r="H226" s="446"/>
      <c r="I226" s="446"/>
      <c r="J226" s="446"/>
      <c r="K226" s="446"/>
      <c r="L226" s="446"/>
    </row>
    <row r="227" spans="2:12" x14ac:dyDescent="0.2">
      <c r="B227" s="447"/>
      <c r="C227" s="447"/>
      <c r="D227" s="447"/>
      <c r="E227" s="447"/>
      <c r="F227" s="447"/>
      <c r="G227" s="447"/>
      <c r="H227" s="446"/>
      <c r="I227" s="446"/>
      <c r="J227" s="446"/>
      <c r="K227" s="446"/>
      <c r="L227" s="446"/>
    </row>
    <row r="228" spans="2:12" x14ac:dyDescent="0.2">
      <c r="B228" s="447"/>
      <c r="C228" s="447"/>
      <c r="D228" s="447"/>
      <c r="E228" s="447"/>
      <c r="F228" s="447"/>
      <c r="G228" s="447"/>
      <c r="H228" s="446"/>
      <c r="I228" s="446"/>
      <c r="J228" s="446"/>
      <c r="K228" s="446"/>
      <c r="L228" s="446"/>
    </row>
    <row r="229" spans="2:12" x14ac:dyDescent="0.2">
      <c r="B229" s="447"/>
      <c r="C229" s="447"/>
      <c r="D229" s="447"/>
      <c r="E229" s="447"/>
      <c r="F229" s="447"/>
      <c r="G229" s="447"/>
      <c r="H229" s="446"/>
      <c r="I229" s="446"/>
      <c r="J229" s="446"/>
      <c r="K229" s="446"/>
      <c r="L229" s="446"/>
    </row>
    <row r="230" spans="2:12" x14ac:dyDescent="0.2">
      <c r="B230" s="447"/>
      <c r="C230" s="447"/>
      <c r="D230" s="447"/>
      <c r="E230" s="447"/>
      <c r="F230" s="447"/>
      <c r="G230" s="447"/>
      <c r="H230" s="446"/>
      <c r="I230" s="446"/>
      <c r="J230" s="446"/>
      <c r="K230" s="446"/>
      <c r="L230" s="446"/>
    </row>
    <row r="231" spans="2:12" x14ac:dyDescent="0.2">
      <c r="B231" s="447"/>
      <c r="C231" s="447"/>
      <c r="D231" s="447"/>
      <c r="E231" s="447"/>
      <c r="F231" s="447"/>
      <c r="G231" s="447"/>
      <c r="H231" s="446"/>
      <c r="I231" s="446"/>
      <c r="J231" s="446"/>
      <c r="K231" s="446"/>
      <c r="L231" s="446"/>
    </row>
    <row r="232" spans="2:12" x14ac:dyDescent="0.2">
      <c r="B232" s="447"/>
      <c r="C232" s="447"/>
      <c r="D232" s="447"/>
      <c r="E232" s="447"/>
      <c r="F232" s="447"/>
      <c r="G232" s="447"/>
      <c r="H232" s="446"/>
      <c r="I232" s="446"/>
      <c r="J232" s="446"/>
      <c r="K232" s="446"/>
      <c r="L232" s="446"/>
    </row>
    <row r="233" spans="2:12" x14ac:dyDescent="0.2">
      <c r="B233" s="447"/>
      <c r="C233" s="447"/>
      <c r="D233" s="447"/>
      <c r="E233" s="447"/>
      <c r="F233" s="447"/>
      <c r="G233" s="447"/>
      <c r="H233" s="446"/>
      <c r="I233" s="446"/>
      <c r="J233" s="446"/>
      <c r="K233" s="446"/>
      <c r="L233" s="446"/>
    </row>
    <row r="234" spans="2:12" x14ac:dyDescent="0.2">
      <c r="B234" s="447"/>
      <c r="C234" s="447"/>
      <c r="D234" s="447"/>
      <c r="E234" s="447"/>
      <c r="F234" s="447"/>
      <c r="G234" s="447"/>
      <c r="H234" s="446"/>
      <c r="I234" s="446"/>
      <c r="J234" s="446"/>
      <c r="K234" s="446"/>
      <c r="L234" s="446"/>
    </row>
    <row r="235" spans="2:12" x14ac:dyDescent="0.2">
      <c r="B235" s="447"/>
      <c r="C235" s="447"/>
      <c r="D235" s="447"/>
      <c r="E235" s="447"/>
      <c r="F235" s="447"/>
      <c r="G235" s="447"/>
      <c r="H235" s="446"/>
      <c r="I235" s="446"/>
      <c r="J235" s="446"/>
      <c r="K235" s="446"/>
      <c r="L235" s="446"/>
    </row>
    <row r="236" spans="2:12" x14ac:dyDescent="0.2">
      <c r="B236" s="447"/>
      <c r="C236" s="447"/>
      <c r="D236" s="447"/>
      <c r="E236" s="447"/>
      <c r="F236" s="447"/>
      <c r="G236" s="447"/>
      <c r="H236" s="446"/>
      <c r="I236" s="446"/>
      <c r="J236" s="446"/>
      <c r="K236" s="446"/>
      <c r="L236" s="446"/>
    </row>
    <row r="237" spans="2:12" x14ac:dyDescent="0.2">
      <c r="B237" s="447"/>
      <c r="C237" s="447"/>
      <c r="D237" s="447"/>
      <c r="E237" s="447"/>
      <c r="F237" s="447"/>
      <c r="G237" s="447"/>
      <c r="H237" s="446"/>
      <c r="I237" s="446"/>
      <c r="J237" s="446"/>
      <c r="K237" s="446"/>
      <c r="L237" s="446"/>
    </row>
    <row r="238" spans="2:12" x14ac:dyDescent="0.2">
      <c r="B238" s="447"/>
      <c r="C238" s="447"/>
      <c r="D238" s="447"/>
      <c r="E238" s="447"/>
      <c r="F238" s="447"/>
      <c r="G238" s="447"/>
      <c r="H238" s="446"/>
      <c r="I238" s="446"/>
      <c r="J238" s="446"/>
      <c r="K238" s="446"/>
      <c r="L238" s="446"/>
    </row>
    <row r="239" spans="2:12" x14ac:dyDescent="0.2">
      <c r="B239" s="447"/>
      <c r="C239" s="447"/>
      <c r="D239" s="447"/>
      <c r="E239" s="447"/>
      <c r="F239" s="447"/>
      <c r="G239" s="447"/>
      <c r="H239" s="446"/>
      <c r="I239" s="446"/>
      <c r="J239" s="446"/>
      <c r="K239" s="446"/>
      <c r="L239" s="446"/>
    </row>
    <row r="240" spans="2:12" x14ac:dyDescent="0.2">
      <c r="B240" s="447"/>
      <c r="C240" s="447"/>
      <c r="D240" s="447"/>
      <c r="E240" s="447"/>
      <c r="F240" s="447"/>
      <c r="G240" s="447"/>
      <c r="H240" s="446"/>
      <c r="I240" s="446"/>
      <c r="J240" s="446"/>
      <c r="K240" s="446"/>
      <c r="L240" s="446"/>
    </row>
    <row r="241" spans="2:12" x14ac:dyDescent="0.2">
      <c r="B241" s="447"/>
      <c r="C241" s="447"/>
      <c r="D241" s="447"/>
      <c r="E241" s="447"/>
      <c r="F241" s="447"/>
      <c r="G241" s="447"/>
      <c r="H241" s="446"/>
      <c r="I241" s="446"/>
      <c r="J241" s="446"/>
      <c r="K241" s="446"/>
      <c r="L241" s="446"/>
    </row>
    <row r="242" spans="2:12" x14ac:dyDescent="0.2">
      <c r="B242" s="447"/>
      <c r="C242" s="447"/>
      <c r="D242" s="447"/>
      <c r="E242" s="447"/>
      <c r="F242" s="447"/>
      <c r="G242" s="447"/>
      <c r="H242" s="446"/>
      <c r="I242" s="446"/>
      <c r="J242" s="446"/>
      <c r="K242" s="446"/>
      <c r="L242" s="446"/>
    </row>
    <row r="243" spans="2:12" x14ac:dyDescent="0.2">
      <c r="B243" s="447"/>
      <c r="C243" s="447"/>
      <c r="D243" s="447"/>
      <c r="E243" s="447"/>
      <c r="F243" s="447"/>
      <c r="G243" s="447"/>
      <c r="H243" s="446"/>
      <c r="I243" s="446"/>
      <c r="J243" s="446"/>
      <c r="K243" s="446"/>
      <c r="L243" s="446"/>
    </row>
    <row r="244" spans="2:12" x14ac:dyDescent="0.2">
      <c r="B244" s="447"/>
      <c r="C244" s="447"/>
      <c r="D244" s="447"/>
      <c r="E244" s="447"/>
      <c r="F244" s="447"/>
      <c r="G244" s="447"/>
      <c r="H244" s="446"/>
      <c r="I244" s="446"/>
      <c r="J244" s="446"/>
      <c r="K244" s="446"/>
      <c r="L244" s="446"/>
    </row>
    <row r="245" spans="2:12" x14ac:dyDescent="0.2">
      <c r="B245" s="447"/>
      <c r="C245" s="447"/>
      <c r="D245" s="447"/>
      <c r="E245" s="447"/>
      <c r="F245" s="447"/>
      <c r="G245" s="447"/>
      <c r="H245" s="446"/>
      <c r="I245" s="446"/>
      <c r="J245" s="446"/>
      <c r="K245" s="446"/>
      <c r="L245" s="446"/>
    </row>
    <row r="246" spans="2:12" x14ac:dyDescent="0.2">
      <c r="B246" s="447"/>
      <c r="C246" s="447"/>
      <c r="D246" s="447"/>
      <c r="E246" s="447"/>
      <c r="F246" s="447"/>
      <c r="G246" s="447"/>
      <c r="H246" s="446"/>
      <c r="I246" s="446"/>
      <c r="J246" s="446"/>
      <c r="K246" s="446"/>
      <c r="L246" s="446"/>
    </row>
    <row r="247" spans="2:12" x14ac:dyDescent="0.2">
      <c r="B247" s="447"/>
      <c r="C247" s="447"/>
      <c r="D247" s="447"/>
      <c r="E247" s="447"/>
      <c r="F247" s="447"/>
      <c r="G247" s="447"/>
      <c r="H247" s="446"/>
      <c r="I247" s="446"/>
      <c r="J247" s="446"/>
      <c r="K247" s="446"/>
      <c r="L247" s="446"/>
    </row>
    <row r="248" spans="2:12" x14ac:dyDescent="0.2">
      <c r="B248" s="447"/>
      <c r="C248" s="447"/>
      <c r="D248" s="447"/>
      <c r="E248" s="447"/>
      <c r="F248" s="447"/>
      <c r="G248" s="447"/>
      <c r="H248" s="446"/>
      <c r="I248" s="446"/>
      <c r="J248" s="446"/>
      <c r="K248" s="446"/>
      <c r="L248" s="446"/>
    </row>
    <row r="249" spans="2:12" x14ac:dyDescent="0.2">
      <c r="B249" s="447"/>
      <c r="C249" s="447"/>
      <c r="D249" s="447"/>
      <c r="E249" s="447"/>
      <c r="F249" s="447"/>
      <c r="G249" s="447"/>
      <c r="H249" s="446"/>
      <c r="I249" s="446"/>
      <c r="J249" s="446"/>
      <c r="K249" s="446"/>
      <c r="L249" s="446"/>
    </row>
    <row r="250" spans="2:12" x14ac:dyDescent="0.2">
      <c r="B250" s="447"/>
      <c r="C250" s="447"/>
      <c r="D250" s="447"/>
      <c r="E250" s="447"/>
      <c r="F250" s="447"/>
      <c r="G250" s="447"/>
      <c r="H250" s="446"/>
      <c r="I250" s="446"/>
      <c r="J250" s="446"/>
      <c r="K250" s="446"/>
      <c r="L250" s="446"/>
    </row>
    <row r="251" spans="2:12" x14ac:dyDescent="0.2">
      <c r="B251" s="447"/>
      <c r="C251" s="447"/>
      <c r="D251" s="447"/>
      <c r="E251" s="447"/>
      <c r="F251" s="447"/>
      <c r="G251" s="447"/>
      <c r="H251" s="446"/>
      <c r="I251" s="446"/>
      <c r="J251" s="446"/>
      <c r="K251" s="446"/>
      <c r="L251" s="446"/>
    </row>
    <row r="252" spans="2:12" x14ac:dyDescent="0.2">
      <c r="B252" s="447"/>
      <c r="C252" s="447"/>
      <c r="D252" s="447"/>
      <c r="E252" s="447"/>
      <c r="F252" s="447"/>
      <c r="G252" s="447"/>
      <c r="H252" s="446"/>
      <c r="I252" s="446"/>
      <c r="J252" s="446"/>
      <c r="K252" s="446"/>
      <c r="L252" s="446"/>
    </row>
    <row r="253" spans="2:12" x14ac:dyDescent="0.2">
      <c r="B253" s="447"/>
      <c r="C253" s="447"/>
      <c r="D253" s="447"/>
      <c r="E253" s="447"/>
      <c r="F253" s="447"/>
      <c r="G253" s="447"/>
      <c r="H253" s="446"/>
      <c r="I253" s="446"/>
      <c r="J253" s="446"/>
      <c r="K253" s="446"/>
      <c r="L253" s="446"/>
    </row>
    <row r="254" spans="2:12" x14ac:dyDescent="0.2">
      <c r="B254" s="447"/>
      <c r="C254" s="447"/>
      <c r="D254" s="447"/>
      <c r="E254" s="447"/>
      <c r="F254" s="447"/>
      <c r="G254" s="447"/>
      <c r="H254" s="446"/>
      <c r="I254" s="446"/>
      <c r="J254" s="446"/>
      <c r="K254" s="446"/>
      <c r="L254" s="446"/>
    </row>
    <row r="255" spans="2:12" x14ac:dyDescent="0.2">
      <c r="B255" s="447"/>
      <c r="C255" s="447"/>
      <c r="D255" s="447"/>
      <c r="E255" s="447"/>
      <c r="F255" s="447"/>
      <c r="G255" s="447"/>
      <c r="H255" s="446"/>
      <c r="I255" s="446"/>
      <c r="J255" s="446"/>
      <c r="K255" s="446"/>
      <c r="L255" s="446"/>
    </row>
    <row r="256" spans="2:12" x14ac:dyDescent="0.2">
      <c r="B256" s="447"/>
      <c r="C256" s="447"/>
      <c r="D256" s="447"/>
      <c r="E256" s="447"/>
      <c r="F256" s="447"/>
      <c r="G256" s="447"/>
      <c r="H256" s="446"/>
      <c r="I256" s="446"/>
      <c r="J256" s="446"/>
      <c r="K256" s="446"/>
      <c r="L256" s="446"/>
    </row>
    <row r="257" spans="2:12" x14ac:dyDescent="0.2">
      <c r="B257" s="447"/>
      <c r="C257" s="447"/>
      <c r="D257" s="447"/>
      <c r="E257" s="447"/>
      <c r="F257" s="447"/>
      <c r="G257" s="447"/>
      <c r="H257" s="446"/>
      <c r="I257" s="446"/>
      <c r="J257" s="446"/>
      <c r="K257" s="446"/>
      <c r="L257" s="446"/>
    </row>
    <row r="258" spans="2:12" x14ac:dyDescent="0.2">
      <c r="B258" s="447"/>
      <c r="C258" s="447"/>
      <c r="D258" s="447"/>
      <c r="E258" s="447"/>
      <c r="F258" s="447"/>
      <c r="G258" s="447"/>
      <c r="H258" s="446"/>
      <c r="I258" s="446"/>
      <c r="J258" s="446"/>
      <c r="K258" s="446"/>
      <c r="L258" s="446"/>
    </row>
    <row r="259" spans="2:12" x14ac:dyDescent="0.2">
      <c r="B259" s="447"/>
      <c r="C259" s="447"/>
      <c r="D259" s="447"/>
      <c r="E259" s="447"/>
      <c r="F259" s="447"/>
      <c r="G259" s="447"/>
      <c r="H259" s="446"/>
      <c r="I259" s="446"/>
      <c r="J259" s="446"/>
      <c r="K259" s="446"/>
      <c r="L259" s="446"/>
    </row>
    <row r="260" spans="2:12" x14ac:dyDescent="0.2">
      <c r="B260" s="447"/>
      <c r="C260" s="447"/>
      <c r="D260" s="447"/>
      <c r="E260" s="447"/>
      <c r="F260" s="447"/>
      <c r="G260" s="447"/>
      <c r="H260" s="446"/>
      <c r="I260" s="446"/>
      <c r="J260" s="446"/>
      <c r="K260" s="446"/>
      <c r="L260" s="446"/>
    </row>
    <row r="261" spans="2:12" x14ac:dyDescent="0.2">
      <c r="B261" s="447"/>
      <c r="C261" s="447"/>
      <c r="D261" s="447"/>
      <c r="E261" s="447"/>
      <c r="F261" s="447"/>
      <c r="G261" s="447"/>
      <c r="H261" s="446"/>
      <c r="I261" s="446"/>
      <c r="J261" s="446"/>
      <c r="K261" s="446"/>
      <c r="L261" s="446"/>
    </row>
    <row r="262" spans="2:12" x14ac:dyDescent="0.2">
      <c r="B262" s="447"/>
      <c r="C262" s="447"/>
      <c r="D262" s="447"/>
      <c r="E262" s="447"/>
      <c r="F262" s="447"/>
      <c r="G262" s="447"/>
      <c r="H262" s="446"/>
      <c r="I262" s="446"/>
      <c r="J262" s="446"/>
      <c r="K262" s="446"/>
      <c r="L262" s="446"/>
    </row>
    <row r="263" spans="2:12" x14ac:dyDescent="0.2">
      <c r="B263" s="447"/>
      <c r="C263" s="447"/>
      <c r="D263" s="447"/>
      <c r="E263" s="447"/>
      <c r="F263" s="447"/>
      <c r="G263" s="447"/>
      <c r="H263" s="446"/>
      <c r="I263" s="446"/>
      <c r="J263" s="446"/>
      <c r="K263" s="446"/>
      <c r="L263" s="446"/>
    </row>
    <row r="264" spans="2:12" x14ac:dyDescent="0.2">
      <c r="B264" s="447"/>
      <c r="C264" s="447"/>
      <c r="D264" s="447"/>
      <c r="E264" s="447"/>
      <c r="F264" s="447"/>
      <c r="G264" s="447"/>
      <c r="H264" s="446"/>
      <c r="I264" s="446"/>
      <c r="J264" s="446"/>
      <c r="K264" s="446"/>
      <c r="L264" s="446"/>
    </row>
    <row r="265" spans="2:12" x14ac:dyDescent="0.2">
      <c r="B265" s="447"/>
      <c r="C265" s="447"/>
      <c r="D265" s="447"/>
      <c r="E265" s="447"/>
      <c r="F265" s="447"/>
      <c r="G265" s="447"/>
      <c r="H265" s="446"/>
      <c r="I265" s="446"/>
      <c r="J265" s="446"/>
      <c r="K265" s="446"/>
      <c r="L265" s="446"/>
    </row>
    <row r="266" spans="2:12" x14ac:dyDescent="0.2">
      <c r="B266" s="447"/>
      <c r="C266" s="447"/>
      <c r="D266" s="447"/>
      <c r="E266" s="447"/>
      <c r="F266" s="447"/>
      <c r="G266" s="447"/>
      <c r="H266" s="446"/>
      <c r="I266" s="446"/>
      <c r="J266" s="446"/>
      <c r="K266" s="446"/>
      <c r="L266" s="446"/>
    </row>
    <row r="267" spans="2:12" x14ac:dyDescent="0.2">
      <c r="B267" s="447"/>
      <c r="C267" s="447"/>
      <c r="D267" s="447"/>
      <c r="E267" s="447"/>
      <c r="F267" s="447"/>
      <c r="G267" s="447"/>
      <c r="H267" s="446"/>
      <c r="I267" s="446"/>
      <c r="J267" s="446"/>
      <c r="K267" s="446"/>
      <c r="L267" s="446"/>
    </row>
    <row r="268" spans="2:12" x14ac:dyDescent="0.2">
      <c r="B268" s="447"/>
      <c r="C268" s="447"/>
      <c r="D268" s="447"/>
      <c r="E268" s="447"/>
      <c r="F268" s="447"/>
      <c r="G268" s="447"/>
      <c r="H268" s="446"/>
      <c r="I268" s="446"/>
      <c r="J268" s="446"/>
      <c r="K268" s="446"/>
      <c r="L268" s="446"/>
    </row>
    <row r="269" spans="2:12" x14ac:dyDescent="0.2">
      <c r="B269" s="447"/>
      <c r="C269" s="447"/>
      <c r="D269" s="447"/>
      <c r="E269" s="447"/>
      <c r="F269" s="447"/>
      <c r="G269" s="447"/>
      <c r="H269" s="446"/>
      <c r="I269" s="446"/>
      <c r="J269" s="446"/>
      <c r="K269" s="446"/>
      <c r="L269" s="446"/>
    </row>
    <row r="270" spans="2:12" x14ac:dyDescent="0.2">
      <c r="B270" s="447"/>
      <c r="C270" s="447"/>
      <c r="D270" s="447"/>
      <c r="E270" s="447"/>
      <c r="F270" s="447"/>
      <c r="G270" s="447"/>
      <c r="H270" s="446"/>
      <c r="I270" s="446"/>
      <c r="J270" s="446"/>
      <c r="K270" s="446"/>
      <c r="L270" s="446"/>
    </row>
    <row r="271" spans="2:12" x14ac:dyDescent="0.2">
      <c r="B271" s="447"/>
      <c r="C271" s="447"/>
      <c r="D271" s="447"/>
      <c r="E271" s="447"/>
      <c r="F271" s="447"/>
      <c r="G271" s="447"/>
      <c r="H271" s="446"/>
      <c r="I271" s="446"/>
      <c r="J271" s="446"/>
      <c r="K271" s="446"/>
      <c r="L271" s="446"/>
    </row>
    <row r="272" spans="2:12" x14ac:dyDescent="0.2">
      <c r="B272" s="447"/>
      <c r="C272" s="447"/>
      <c r="D272" s="447"/>
      <c r="E272" s="447"/>
      <c r="F272" s="447"/>
      <c r="G272" s="447"/>
      <c r="H272" s="446"/>
      <c r="I272" s="446"/>
      <c r="J272" s="446"/>
      <c r="K272" s="446"/>
      <c r="L272" s="446"/>
    </row>
    <row r="273" spans="2:12" x14ac:dyDescent="0.2">
      <c r="B273" s="447"/>
      <c r="C273" s="447"/>
      <c r="D273" s="447"/>
      <c r="E273" s="447"/>
      <c r="F273" s="447"/>
      <c r="G273" s="447"/>
      <c r="H273" s="446"/>
      <c r="I273" s="446"/>
      <c r="J273" s="446"/>
      <c r="K273" s="446"/>
      <c r="L273" s="446"/>
    </row>
    <row r="274" spans="2:12" x14ac:dyDescent="0.2">
      <c r="B274" s="447"/>
      <c r="C274" s="447"/>
      <c r="D274" s="447"/>
      <c r="E274" s="447"/>
      <c r="F274" s="447"/>
      <c r="G274" s="447"/>
      <c r="H274" s="446"/>
      <c r="I274" s="446"/>
      <c r="J274" s="446"/>
      <c r="K274" s="446"/>
      <c r="L274" s="446"/>
    </row>
    <row r="275" spans="2:12" x14ac:dyDescent="0.2">
      <c r="B275" s="447"/>
      <c r="C275" s="447"/>
      <c r="D275" s="447"/>
      <c r="E275" s="447"/>
      <c r="F275" s="447"/>
      <c r="G275" s="447"/>
      <c r="H275" s="446"/>
      <c r="I275" s="446"/>
      <c r="J275" s="446"/>
      <c r="K275" s="446"/>
      <c r="L275" s="446"/>
    </row>
    <row r="276" spans="2:12" x14ac:dyDescent="0.2">
      <c r="B276" s="447"/>
      <c r="C276" s="447"/>
      <c r="D276" s="447"/>
      <c r="E276" s="447"/>
      <c r="F276" s="447"/>
      <c r="G276" s="447"/>
      <c r="H276" s="446"/>
      <c r="I276" s="446"/>
      <c r="J276" s="446"/>
      <c r="K276" s="446"/>
      <c r="L276" s="446"/>
    </row>
    <row r="277" spans="2:12" x14ac:dyDescent="0.2">
      <c r="B277" s="447"/>
      <c r="C277" s="447"/>
      <c r="D277" s="447"/>
      <c r="E277" s="447"/>
      <c r="F277" s="447"/>
      <c r="G277" s="447"/>
      <c r="H277" s="446"/>
      <c r="I277" s="446"/>
      <c r="J277" s="446"/>
      <c r="K277" s="446"/>
      <c r="L277" s="446"/>
    </row>
    <row r="278" spans="2:12" x14ac:dyDescent="0.2">
      <c r="B278" s="447"/>
      <c r="C278" s="447"/>
      <c r="D278" s="447"/>
      <c r="E278" s="447"/>
      <c r="F278" s="447"/>
      <c r="G278" s="447"/>
      <c r="H278" s="446"/>
      <c r="I278" s="446"/>
      <c r="J278" s="446"/>
      <c r="K278" s="446"/>
      <c r="L278" s="446"/>
    </row>
    <row r="279" spans="2:12" x14ac:dyDescent="0.2">
      <c r="B279" s="447"/>
      <c r="C279" s="447"/>
      <c r="D279" s="447"/>
      <c r="E279" s="447"/>
      <c r="F279" s="447"/>
      <c r="G279" s="447"/>
      <c r="H279" s="446"/>
      <c r="I279" s="446"/>
      <c r="J279" s="446"/>
      <c r="K279" s="446"/>
      <c r="L279" s="446"/>
    </row>
    <row r="280" spans="2:12" x14ac:dyDescent="0.2">
      <c r="B280" s="447"/>
      <c r="C280" s="447"/>
      <c r="D280" s="447"/>
      <c r="E280" s="447"/>
      <c r="F280" s="447"/>
      <c r="G280" s="447"/>
      <c r="H280" s="446"/>
      <c r="I280" s="446"/>
      <c r="J280" s="446"/>
      <c r="K280" s="446"/>
      <c r="L280" s="446"/>
    </row>
    <row r="281" spans="2:12" x14ac:dyDescent="0.2">
      <c r="B281" s="447"/>
      <c r="C281" s="447"/>
      <c r="D281" s="447"/>
      <c r="E281" s="447"/>
      <c r="F281" s="447"/>
      <c r="G281" s="447"/>
      <c r="H281" s="446"/>
      <c r="I281" s="446"/>
      <c r="J281" s="446"/>
      <c r="K281" s="446"/>
      <c r="L281" s="446"/>
    </row>
    <row r="282" spans="2:12" x14ac:dyDescent="0.2">
      <c r="B282" s="447"/>
      <c r="C282" s="447"/>
      <c r="D282" s="447"/>
      <c r="E282" s="447"/>
      <c r="F282" s="447"/>
      <c r="G282" s="447"/>
      <c r="H282" s="446"/>
      <c r="I282" s="446"/>
      <c r="J282" s="446"/>
      <c r="K282" s="446"/>
      <c r="L282" s="446"/>
    </row>
    <row r="283" spans="2:12" x14ac:dyDescent="0.2">
      <c r="B283" s="447"/>
      <c r="C283" s="447"/>
      <c r="D283" s="447"/>
      <c r="E283" s="447"/>
      <c r="F283" s="447"/>
      <c r="G283" s="447"/>
      <c r="H283" s="446"/>
      <c r="I283" s="446"/>
      <c r="J283" s="446"/>
      <c r="K283" s="446"/>
      <c r="L283" s="446"/>
    </row>
    <row r="284" spans="2:12" x14ac:dyDescent="0.2">
      <c r="B284" s="447"/>
      <c r="C284" s="447"/>
      <c r="D284" s="447"/>
      <c r="E284" s="447"/>
      <c r="F284" s="447"/>
      <c r="G284" s="447"/>
      <c r="H284" s="446"/>
      <c r="I284" s="446"/>
      <c r="J284" s="446"/>
      <c r="K284" s="446"/>
      <c r="L284" s="446"/>
    </row>
    <row r="285" spans="2:12" x14ac:dyDescent="0.2">
      <c r="B285" s="447"/>
      <c r="C285" s="447"/>
      <c r="D285" s="447"/>
      <c r="E285" s="447"/>
      <c r="F285" s="447"/>
      <c r="G285" s="447"/>
      <c r="H285" s="446"/>
      <c r="I285" s="446"/>
      <c r="J285" s="446"/>
      <c r="K285" s="446"/>
      <c r="L285" s="446"/>
    </row>
    <row r="286" spans="2:12" x14ac:dyDescent="0.2">
      <c r="B286" s="447"/>
      <c r="C286" s="447"/>
      <c r="D286" s="447"/>
      <c r="E286" s="447"/>
      <c r="F286" s="447"/>
      <c r="G286" s="447"/>
      <c r="H286" s="446"/>
      <c r="I286" s="446"/>
      <c r="J286" s="446"/>
      <c r="K286" s="446"/>
      <c r="L286" s="446"/>
    </row>
    <row r="287" spans="2:12" x14ac:dyDescent="0.2">
      <c r="B287" s="447"/>
      <c r="C287" s="447"/>
      <c r="D287" s="447"/>
      <c r="E287" s="447"/>
      <c r="F287" s="447"/>
      <c r="G287" s="447"/>
      <c r="H287" s="446"/>
      <c r="I287" s="446"/>
      <c r="J287" s="446"/>
      <c r="K287" s="446"/>
      <c r="L287" s="446"/>
    </row>
    <row r="288" spans="2:12" x14ac:dyDescent="0.2">
      <c r="B288" s="447"/>
      <c r="C288" s="447"/>
      <c r="D288" s="447"/>
      <c r="E288" s="447"/>
      <c r="F288" s="447"/>
      <c r="G288" s="447"/>
      <c r="H288" s="446"/>
      <c r="I288" s="446"/>
      <c r="J288" s="446"/>
      <c r="K288" s="446"/>
      <c r="L288" s="446"/>
    </row>
    <row r="289" spans="2:12" x14ac:dyDescent="0.2">
      <c r="B289" s="447"/>
      <c r="C289" s="447"/>
      <c r="D289" s="447"/>
      <c r="E289" s="447"/>
      <c r="F289" s="447"/>
      <c r="G289" s="447"/>
      <c r="H289" s="446"/>
      <c r="I289" s="446"/>
      <c r="J289" s="446"/>
      <c r="K289" s="446"/>
      <c r="L289" s="446"/>
    </row>
    <row r="290" spans="2:12" x14ac:dyDescent="0.2">
      <c r="B290" s="447"/>
      <c r="C290" s="447"/>
      <c r="D290" s="447"/>
      <c r="E290" s="447"/>
      <c r="F290" s="447"/>
      <c r="G290" s="447"/>
      <c r="H290" s="446"/>
      <c r="I290" s="446"/>
      <c r="J290" s="446"/>
      <c r="K290" s="446"/>
      <c r="L290" s="446"/>
    </row>
    <row r="291" spans="2:12" x14ac:dyDescent="0.2">
      <c r="B291" s="447"/>
      <c r="C291" s="447"/>
      <c r="D291" s="447"/>
      <c r="E291" s="447"/>
      <c r="F291" s="447"/>
      <c r="G291" s="447"/>
      <c r="H291" s="446"/>
      <c r="I291" s="446"/>
      <c r="J291" s="446"/>
      <c r="K291" s="446"/>
      <c r="L291" s="446"/>
    </row>
    <row r="292" spans="2:12" x14ac:dyDescent="0.2">
      <c r="B292" s="447"/>
      <c r="C292" s="447"/>
      <c r="D292" s="447"/>
      <c r="E292" s="447"/>
      <c r="F292" s="447"/>
      <c r="G292" s="447"/>
      <c r="H292" s="446"/>
      <c r="I292" s="446"/>
      <c r="J292" s="446"/>
      <c r="K292" s="446"/>
      <c r="L292" s="446"/>
    </row>
    <row r="293" spans="2:12" x14ac:dyDescent="0.2">
      <c r="B293" s="447"/>
      <c r="C293" s="447"/>
      <c r="D293" s="447"/>
      <c r="E293" s="447"/>
      <c r="F293" s="447"/>
      <c r="G293" s="447"/>
      <c r="H293" s="446"/>
      <c r="I293" s="446"/>
      <c r="J293" s="446"/>
      <c r="K293" s="446"/>
      <c r="L293" s="446"/>
    </row>
    <row r="294" spans="2:12" x14ac:dyDescent="0.2">
      <c r="B294" s="447"/>
      <c r="C294" s="447"/>
      <c r="D294" s="447"/>
      <c r="E294" s="447"/>
      <c r="F294" s="447"/>
      <c r="G294" s="447"/>
      <c r="H294" s="446"/>
      <c r="I294" s="446"/>
      <c r="J294" s="446"/>
      <c r="K294" s="446"/>
      <c r="L294" s="446"/>
    </row>
    <row r="295" spans="2:12" x14ac:dyDescent="0.2">
      <c r="B295" s="447"/>
      <c r="C295" s="447"/>
      <c r="D295" s="447"/>
      <c r="E295" s="447"/>
      <c r="F295" s="447"/>
      <c r="G295" s="447"/>
      <c r="H295" s="446"/>
      <c r="I295" s="446"/>
      <c r="J295" s="446"/>
      <c r="K295" s="446"/>
      <c r="L295" s="446"/>
    </row>
    <row r="296" spans="2:12" x14ac:dyDescent="0.2">
      <c r="B296" s="447"/>
      <c r="C296" s="447"/>
      <c r="D296" s="447"/>
      <c r="E296" s="447"/>
      <c r="F296" s="447"/>
      <c r="G296" s="447"/>
      <c r="H296" s="446"/>
      <c r="I296" s="446"/>
      <c r="J296" s="446"/>
      <c r="K296" s="446"/>
      <c r="L296" s="446"/>
    </row>
    <row r="297" spans="2:12" x14ac:dyDescent="0.2">
      <c r="B297" s="447"/>
      <c r="C297" s="447"/>
      <c r="D297" s="447"/>
      <c r="E297" s="447"/>
      <c r="F297" s="447"/>
      <c r="G297" s="447"/>
      <c r="H297" s="446"/>
      <c r="I297" s="446"/>
      <c r="J297" s="446"/>
      <c r="K297" s="446"/>
      <c r="L297" s="446"/>
    </row>
    <row r="298" spans="2:12" x14ac:dyDescent="0.2">
      <c r="B298" s="447"/>
      <c r="C298" s="447"/>
      <c r="D298" s="447"/>
      <c r="E298" s="447"/>
      <c r="F298" s="447"/>
      <c r="G298" s="447"/>
      <c r="H298" s="446"/>
      <c r="I298" s="446"/>
      <c r="J298" s="446"/>
      <c r="K298" s="446"/>
      <c r="L298" s="446"/>
    </row>
    <row r="299" spans="2:12" x14ac:dyDescent="0.2">
      <c r="B299" s="447"/>
      <c r="C299" s="447"/>
      <c r="D299" s="447"/>
      <c r="E299" s="447"/>
      <c r="F299" s="447"/>
      <c r="G299" s="447"/>
      <c r="H299" s="446"/>
      <c r="I299" s="446"/>
      <c r="J299" s="446"/>
      <c r="K299" s="446"/>
      <c r="L299" s="446"/>
    </row>
    <row r="300" spans="2:12" x14ac:dyDescent="0.2">
      <c r="B300" s="447"/>
      <c r="C300" s="447"/>
      <c r="D300" s="447"/>
      <c r="E300" s="447"/>
      <c r="F300" s="447"/>
      <c r="G300" s="447"/>
      <c r="H300" s="446"/>
      <c r="I300" s="446"/>
      <c r="J300" s="446"/>
      <c r="K300" s="446"/>
      <c r="L300" s="446"/>
    </row>
    <row r="301" spans="2:12" x14ac:dyDescent="0.2">
      <c r="B301" s="447"/>
      <c r="C301" s="447"/>
      <c r="D301" s="447"/>
      <c r="E301" s="447"/>
      <c r="F301" s="447"/>
      <c r="G301" s="447"/>
      <c r="H301" s="446"/>
      <c r="I301" s="446"/>
      <c r="J301" s="446"/>
      <c r="K301" s="446"/>
      <c r="L301" s="446"/>
    </row>
    <row r="302" spans="2:12" x14ac:dyDescent="0.2">
      <c r="B302" s="447"/>
      <c r="C302" s="447"/>
      <c r="D302" s="447"/>
      <c r="E302" s="447"/>
      <c r="F302" s="447"/>
      <c r="G302" s="447"/>
      <c r="H302" s="446"/>
      <c r="I302" s="446"/>
      <c r="J302" s="446"/>
      <c r="K302" s="446"/>
      <c r="L302" s="446"/>
    </row>
    <row r="303" spans="2:12" x14ac:dyDescent="0.2">
      <c r="B303" s="447"/>
      <c r="C303" s="447"/>
      <c r="D303" s="447"/>
      <c r="E303" s="447"/>
      <c r="F303" s="447"/>
      <c r="G303" s="447"/>
      <c r="H303" s="446"/>
      <c r="I303" s="446"/>
      <c r="J303" s="446"/>
      <c r="K303" s="446"/>
      <c r="L303" s="446"/>
    </row>
    <row r="304" spans="2:12" x14ac:dyDescent="0.2">
      <c r="B304" s="447"/>
      <c r="C304" s="447"/>
      <c r="D304" s="447"/>
      <c r="E304" s="447"/>
      <c r="F304" s="447"/>
      <c r="G304" s="447"/>
      <c r="H304" s="446"/>
      <c r="I304" s="446"/>
      <c r="J304" s="446"/>
      <c r="K304" s="446"/>
      <c r="L304" s="446"/>
    </row>
    <row r="305" spans="2:12" x14ac:dyDescent="0.2">
      <c r="B305" s="447"/>
      <c r="C305" s="447"/>
      <c r="D305" s="447"/>
      <c r="E305" s="447"/>
      <c r="F305" s="447"/>
      <c r="G305" s="447"/>
      <c r="H305" s="446"/>
      <c r="I305" s="446"/>
      <c r="J305" s="446"/>
      <c r="K305" s="446"/>
      <c r="L305" s="446"/>
    </row>
    <row r="306" spans="2:12" x14ac:dyDescent="0.2">
      <c r="B306" s="447"/>
      <c r="C306" s="447"/>
      <c r="D306" s="447"/>
      <c r="E306" s="447"/>
      <c r="F306" s="447"/>
      <c r="G306" s="447"/>
      <c r="H306" s="446"/>
      <c r="I306" s="446"/>
      <c r="J306" s="446"/>
      <c r="K306" s="446"/>
      <c r="L306" s="446"/>
    </row>
    <row r="307" spans="2:12" x14ac:dyDescent="0.2">
      <c r="B307" s="447"/>
      <c r="C307" s="447"/>
      <c r="D307" s="447"/>
      <c r="E307" s="447"/>
      <c r="F307" s="447"/>
      <c r="G307" s="447"/>
      <c r="H307" s="446"/>
      <c r="I307" s="446"/>
      <c r="J307" s="446"/>
      <c r="K307" s="446"/>
      <c r="L307" s="446"/>
    </row>
    <row r="308" spans="2:12" x14ac:dyDescent="0.2">
      <c r="B308" s="447"/>
      <c r="C308" s="447"/>
      <c r="D308" s="447"/>
      <c r="E308" s="447"/>
      <c r="F308" s="447"/>
      <c r="G308" s="447"/>
      <c r="H308" s="446"/>
      <c r="I308" s="446"/>
      <c r="J308" s="446"/>
      <c r="K308" s="446"/>
      <c r="L308" s="446"/>
    </row>
    <row r="309" spans="2:12" x14ac:dyDescent="0.2">
      <c r="B309" s="447"/>
      <c r="C309" s="447"/>
      <c r="D309" s="447"/>
      <c r="E309" s="447"/>
      <c r="F309" s="447"/>
      <c r="G309" s="447"/>
      <c r="H309" s="446"/>
      <c r="I309" s="446"/>
      <c r="J309" s="446"/>
      <c r="K309" s="446"/>
      <c r="L309" s="446"/>
    </row>
    <row r="310" spans="2:12" x14ac:dyDescent="0.2">
      <c r="B310" s="447"/>
      <c r="C310" s="447"/>
      <c r="D310" s="447"/>
      <c r="E310" s="447"/>
      <c r="F310" s="447"/>
      <c r="G310" s="447"/>
      <c r="H310" s="446"/>
      <c r="I310" s="446"/>
      <c r="J310" s="446"/>
      <c r="K310" s="446"/>
      <c r="L310" s="446"/>
    </row>
    <row r="311" spans="2:12" x14ac:dyDescent="0.2">
      <c r="B311" s="447"/>
      <c r="C311" s="447"/>
      <c r="D311" s="447"/>
      <c r="E311" s="447"/>
      <c r="F311" s="447"/>
      <c r="G311" s="447"/>
      <c r="H311" s="446"/>
      <c r="I311" s="446"/>
      <c r="J311" s="446"/>
      <c r="K311" s="446"/>
      <c r="L311" s="446"/>
    </row>
    <row r="312" spans="2:12" x14ac:dyDescent="0.2">
      <c r="B312" s="447"/>
      <c r="C312" s="447"/>
      <c r="D312" s="447"/>
      <c r="E312" s="447"/>
      <c r="F312" s="447"/>
      <c r="G312" s="447"/>
      <c r="H312" s="446"/>
      <c r="I312" s="446"/>
      <c r="J312" s="446"/>
      <c r="K312" s="446"/>
      <c r="L312" s="446"/>
    </row>
    <row r="313" spans="2:12" x14ac:dyDescent="0.2">
      <c r="B313" s="447"/>
      <c r="C313" s="447"/>
      <c r="D313" s="447"/>
      <c r="E313" s="447"/>
      <c r="F313" s="447"/>
      <c r="G313" s="447"/>
      <c r="H313" s="446"/>
      <c r="I313" s="446"/>
      <c r="J313" s="446"/>
      <c r="K313" s="446"/>
      <c r="L313" s="446"/>
    </row>
    <row r="314" spans="2:12" x14ac:dyDescent="0.2">
      <c r="B314" s="447"/>
      <c r="C314" s="447"/>
      <c r="D314" s="447"/>
      <c r="E314" s="447"/>
      <c r="F314" s="447"/>
      <c r="G314" s="447"/>
      <c r="H314" s="446"/>
      <c r="I314" s="446"/>
      <c r="J314" s="446"/>
      <c r="K314" s="446"/>
      <c r="L314" s="446"/>
    </row>
    <row r="315" spans="2:12" x14ac:dyDescent="0.2">
      <c r="B315" s="447"/>
      <c r="C315" s="447"/>
      <c r="D315" s="447"/>
      <c r="E315" s="447"/>
      <c r="F315" s="447"/>
      <c r="G315" s="447"/>
      <c r="H315" s="446"/>
      <c r="I315" s="446"/>
      <c r="J315" s="446"/>
      <c r="K315" s="446"/>
      <c r="L315" s="446"/>
    </row>
    <row r="316" spans="2:12" x14ac:dyDescent="0.2">
      <c r="B316" s="447"/>
      <c r="C316" s="447"/>
      <c r="D316" s="447"/>
      <c r="E316" s="447"/>
      <c r="F316" s="447"/>
      <c r="G316" s="447"/>
      <c r="H316" s="446"/>
      <c r="I316" s="446"/>
      <c r="J316" s="446"/>
      <c r="K316" s="446"/>
      <c r="L316" s="446"/>
    </row>
    <row r="317" spans="2:12" x14ac:dyDescent="0.2">
      <c r="B317" s="447"/>
      <c r="C317" s="447"/>
      <c r="D317" s="447"/>
      <c r="E317" s="447"/>
      <c r="F317" s="447"/>
      <c r="G317" s="447"/>
      <c r="H317" s="446"/>
      <c r="I317" s="446"/>
      <c r="J317" s="446"/>
      <c r="K317" s="446"/>
      <c r="L317" s="446"/>
    </row>
    <row r="318" spans="2:12" x14ac:dyDescent="0.2">
      <c r="B318" s="447"/>
      <c r="C318" s="447"/>
      <c r="D318" s="447"/>
      <c r="E318" s="447"/>
      <c r="F318" s="447"/>
      <c r="G318" s="447"/>
      <c r="H318" s="446"/>
      <c r="I318" s="446"/>
      <c r="J318" s="446"/>
      <c r="K318" s="446"/>
      <c r="L318" s="446"/>
    </row>
    <row r="319" spans="2:12" x14ac:dyDescent="0.2">
      <c r="B319" s="447"/>
      <c r="C319" s="447"/>
      <c r="D319" s="447"/>
      <c r="E319" s="447"/>
      <c r="F319" s="447"/>
      <c r="G319" s="447"/>
      <c r="H319" s="446"/>
      <c r="I319" s="446"/>
      <c r="J319" s="446"/>
      <c r="K319" s="446"/>
      <c r="L319" s="446"/>
    </row>
    <row r="320" spans="2:12" x14ac:dyDescent="0.2">
      <c r="B320" s="447"/>
      <c r="C320" s="447"/>
      <c r="D320" s="447"/>
      <c r="E320" s="447"/>
      <c r="F320" s="447"/>
      <c r="G320" s="447"/>
      <c r="H320" s="446"/>
      <c r="I320" s="446"/>
      <c r="J320" s="446"/>
      <c r="K320" s="446"/>
      <c r="L320" s="446"/>
    </row>
    <row r="321" spans="2:12" x14ac:dyDescent="0.2">
      <c r="B321" s="447"/>
      <c r="C321" s="447"/>
      <c r="D321" s="447"/>
      <c r="E321" s="447"/>
      <c r="F321" s="447"/>
      <c r="G321" s="447"/>
      <c r="H321" s="446"/>
      <c r="I321" s="446"/>
      <c r="J321" s="446"/>
      <c r="K321" s="446"/>
      <c r="L321" s="446"/>
    </row>
    <row r="322" spans="2:12" x14ac:dyDescent="0.2">
      <c r="B322" s="447"/>
      <c r="C322" s="447"/>
      <c r="D322" s="447"/>
      <c r="E322" s="447"/>
      <c r="F322" s="447"/>
      <c r="G322" s="447"/>
      <c r="H322" s="446"/>
      <c r="I322" s="446"/>
      <c r="J322" s="446"/>
      <c r="K322" s="446"/>
      <c r="L322" s="446"/>
    </row>
    <row r="323" spans="2:12" x14ac:dyDescent="0.2">
      <c r="B323" s="447"/>
      <c r="C323" s="447"/>
      <c r="D323" s="447"/>
      <c r="E323" s="447"/>
      <c r="F323" s="447"/>
      <c r="G323" s="447"/>
      <c r="H323" s="446"/>
      <c r="I323" s="446"/>
      <c r="J323" s="446"/>
      <c r="K323" s="446"/>
      <c r="L323" s="446"/>
    </row>
    <row r="324" spans="2:12" x14ac:dyDescent="0.2">
      <c r="B324" s="447"/>
      <c r="C324" s="447"/>
      <c r="D324" s="447"/>
      <c r="E324" s="447"/>
      <c r="F324" s="447"/>
      <c r="G324" s="447"/>
      <c r="H324" s="446"/>
      <c r="I324" s="446"/>
      <c r="J324" s="446"/>
      <c r="K324" s="446"/>
      <c r="L324" s="446"/>
    </row>
    <row r="325" spans="2:12" x14ac:dyDescent="0.2">
      <c r="B325" s="447"/>
      <c r="C325" s="447"/>
      <c r="D325" s="447"/>
      <c r="E325" s="447"/>
      <c r="F325" s="447"/>
      <c r="G325" s="447"/>
      <c r="H325" s="446"/>
      <c r="I325" s="446"/>
      <c r="J325" s="446"/>
      <c r="K325" s="446"/>
      <c r="L325" s="446"/>
    </row>
    <row r="326" spans="2:12" x14ac:dyDescent="0.2">
      <c r="B326" s="447"/>
      <c r="C326" s="447"/>
      <c r="D326" s="447"/>
      <c r="E326" s="447"/>
      <c r="F326" s="447"/>
      <c r="G326" s="447"/>
      <c r="H326" s="446"/>
      <c r="I326" s="446"/>
      <c r="J326" s="446"/>
      <c r="K326" s="446"/>
      <c r="L326" s="446"/>
    </row>
    <row r="327" spans="2:12" x14ac:dyDescent="0.2">
      <c r="B327" s="447"/>
      <c r="C327" s="447"/>
      <c r="D327" s="447"/>
      <c r="E327" s="447"/>
      <c r="F327" s="447"/>
      <c r="G327" s="447"/>
      <c r="H327" s="446"/>
      <c r="I327" s="446"/>
      <c r="J327" s="446"/>
      <c r="K327" s="446"/>
      <c r="L327" s="446"/>
    </row>
    <row r="328" spans="2:12" x14ac:dyDescent="0.2">
      <c r="B328" s="447"/>
      <c r="C328" s="447"/>
      <c r="D328" s="447"/>
      <c r="E328" s="447"/>
      <c r="F328" s="447"/>
      <c r="G328" s="447"/>
      <c r="H328" s="446"/>
      <c r="I328" s="446"/>
      <c r="J328" s="446"/>
      <c r="K328" s="446"/>
      <c r="L328" s="446"/>
    </row>
    <row r="329" spans="2:12" x14ac:dyDescent="0.2">
      <c r="B329" s="447"/>
      <c r="C329" s="447"/>
      <c r="D329" s="447"/>
      <c r="E329" s="447"/>
      <c r="F329" s="447"/>
      <c r="G329" s="447"/>
      <c r="H329" s="446"/>
      <c r="I329" s="446"/>
      <c r="J329" s="446"/>
      <c r="K329" s="446"/>
      <c r="L329" s="446"/>
    </row>
    <row r="330" spans="2:12" x14ac:dyDescent="0.2">
      <c r="B330" s="447"/>
      <c r="C330" s="447"/>
      <c r="D330" s="447"/>
      <c r="E330" s="447"/>
      <c r="F330" s="447"/>
      <c r="G330" s="447"/>
      <c r="H330" s="446"/>
      <c r="I330" s="446"/>
      <c r="J330" s="446"/>
      <c r="K330" s="446"/>
      <c r="L330" s="446"/>
    </row>
    <row r="331" spans="2:12" x14ac:dyDescent="0.2">
      <c r="B331" s="447"/>
      <c r="C331" s="447"/>
      <c r="D331" s="447"/>
      <c r="E331" s="447"/>
      <c r="F331" s="447"/>
      <c r="G331" s="447"/>
      <c r="H331" s="446"/>
      <c r="I331" s="446"/>
      <c r="J331" s="446"/>
      <c r="K331" s="446"/>
      <c r="L331" s="446"/>
    </row>
    <row r="332" spans="2:12" x14ac:dyDescent="0.2">
      <c r="B332" s="447"/>
      <c r="C332" s="447"/>
      <c r="D332" s="447"/>
      <c r="E332" s="447"/>
      <c r="F332" s="447"/>
      <c r="G332" s="447"/>
      <c r="H332" s="446"/>
      <c r="I332" s="446"/>
      <c r="J332" s="446"/>
      <c r="K332" s="446"/>
      <c r="L332" s="446"/>
    </row>
    <row r="333" spans="2:12" x14ac:dyDescent="0.2">
      <c r="B333" s="447"/>
      <c r="C333" s="447"/>
      <c r="D333" s="447"/>
      <c r="E333" s="447"/>
      <c r="F333" s="447"/>
      <c r="G333" s="447"/>
      <c r="H333" s="446"/>
      <c r="I333" s="446"/>
      <c r="J333" s="446"/>
      <c r="K333" s="446"/>
      <c r="L333" s="446"/>
    </row>
    <row r="334" spans="2:12" x14ac:dyDescent="0.2">
      <c r="B334" s="447"/>
      <c r="C334" s="447"/>
      <c r="D334" s="447"/>
      <c r="E334" s="447"/>
      <c r="F334" s="447"/>
      <c r="G334" s="447"/>
      <c r="H334" s="446"/>
      <c r="I334" s="446"/>
      <c r="J334" s="446"/>
      <c r="K334" s="446"/>
      <c r="L334" s="446"/>
    </row>
    <row r="335" spans="2:12" x14ac:dyDescent="0.2">
      <c r="B335" s="447"/>
      <c r="C335" s="447"/>
      <c r="D335" s="447"/>
      <c r="E335" s="447"/>
      <c r="F335" s="447"/>
      <c r="G335" s="447"/>
      <c r="H335" s="446"/>
      <c r="I335" s="446"/>
      <c r="J335" s="446"/>
      <c r="K335" s="446"/>
      <c r="L335" s="446"/>
    </row>
    <row r="336" spans="2:12" x14ac:dyDescent="0.2">
      <c r="B336" s="447"/>
      <c r="C336" s="447"/>
      <c r="D336" s="447"/>
      <c r="E336" s="447"/>
      <c r="F336" s="447"/>
      <c r="G336" s="447"/>
      <c r="H336" s="446"/>
      <c r="I336" s="446"/>
      <c r="J336" s="446"/>
      <c r="K336" s="446"/>
      <c r="L336" s="446"/>
    </row>
    <row r="337" spans="2:12" x14ac:dyDescent="0.2">
      <c r="B337" s="447"/>
      <c r="C337" s="447"/>
      <c r="D337" s="447"/>
      <c r="E337" s="447"/>
      <c r="F337" s="447"/>
      <c r="G337" s="447"/>
      <c r="H337" s="446"/>
      <c r="I337" s="446"/>
      <c r="J337" s="446"/>
      <c r="K337" s="446"/>
      <c r="L337" s="446"/>
    </row>
    <row r="338" spans="2:12" x14ac:dyDescent="0.2">
      <c r="B338" s="447"/>
      <c r="C338" s="447"/>
      <c r="D338" s="447"/>
      <c r="E338" s="447"/>
      <c r="F338" s="447"/>
      <c r="G338" s="447"/>
      <c r="H338" s="446"/>
      <c r="I338" s="446"/>
      <c r="J338" s="446"/>
      <c r="K338" s="446"/>
      <c r="L338" s="446"/>
    </row>
    <row r="339" spans="2:12" x14ac:dyDescent="0.2">
      <c r="B339" s="447"/>
      <c r="C339" s="447"/>
      <c r="D339" s="447"/>
      <c r="E339" s="447"/>
      <c r="F339" s="447"/>
      <c r="G339" s="447"/>
      <c r="H339" s="446"/>
      <c r="I339" s="446"/>
      <c r="J339" s="446"/>
      <c r="K339" s="446"/>
      <c r="L339" s="446"/>
    </row>
    <row r="340" spans="2:12" x14ac:dyDescent="0.2">
      <c r="B340" s="447"/>
      <c r="C340" s="447"/>
      <c r="D340" s="447"/>
      <c r="E340" s="447"/>
      <c r="F340" s="447"/>
      <c r="G340" s="447"/>
      <c r="H340" s="446"/>
      <c r="I340" s="446"/>
      <c r="J340" s="446"/>
      <c r="K340" s="446"/>
      <c r="L340" s="446"/>
    </row>
    <row r="341" spans="2:12" x14ac:dyDescent="0.2">
      <c r="B341" s="447"/>
      <c r="C341" s="447"/>
      <c r="D341" s="447"/>
      <c r="E341" s="447"/>
      <c r="F341" s="447"/>
      <c r="G341" s="447"/>
      <c r="H341" s="446"/>
      <c r="I341" s="446"/>
      <c r="J341" s="446"/>
      <c r="K341" s="446"/>
      <c r="L341" s="446"/>
    </row>
    <row r="342" spans="2:12" x14ac:dyDescent="0.2">
      <c r="B342" s="447"/>
      <c r="C342" s="447"/>
      <c r="D342" s="447"/>
      <c r="E342" s="447"/>
      <c r="F342" s="447"/>
      <c r="G342" s="447"/>
      <c r="H342" s="446"/>
      <c r="I342" s="446"/>
      <c r="J342" s="446"/>
      <c r="K342" s="446"/>
      <c r="L342" s="446"/>
    </row>
    <row r="343" spans="2:12" x14ac:dyDescent="0.2">
      <c r="B343" s="447"/>
      <c r="C343" s="447"/>
      <c r="D343" s="447"/>
      <c r="E343" s="447"/>
      <c r="F343" s="447"/>
      <c r="G343" s="447"/>
      <c r="H343" s="446"/>
      <c r="I343" s="446"/>
      <c r="J343" s="446"/>
      <c r="K343" s="446"/>
      <c r="L343" s="446"/>
    </row>
    <row r="344" spans="2:12" x14ac:dyDescent="0.2">
      <c r="B344" s="447"/>
      <c r="C344" s="447"/>
      <c r="D344" s="447"/>
      <c r="E344" s="447"/>
      <c r="F344" s="447"/>
      <c r="G344" s="447"/>
      <c r="H344" s="446"/>
      <c r="I344" s="446"/>
      <c r="J344" s="446"/>
      <c r="K344" s="446"/>
      <c r="L344" s="446"/>
    </row>
    <row r="345" spans="2:12" x14ac:dyDescent="0.2">
      <c r="B345" s="447"/>
      <c r="C345" s="447"/>
      <c r="D345" s="447"/>
      <c r="E345" s="447"/>
      <c r="F345" s="447"/>
      <c r="G345" s="447"/>
      <c r="H345" s="446"/>
      <c r="I345" s="446"/>
      <c r="J345" s="446"/>
      <c r="K345" s="446"/>
      <c r="L345" s="446"/>
    </row>
    <row r="346" spans="2:12" x14ac:dyDescent="0.2">
      <c r="B346" s="447"/>
      <c r="C346" s="447"/>
      <c r="D346" s="447"/>
      <c r="E346" s="447"/>
      <c r="F346" s="447"/>
      <c r="G346" s="447"/>
      <c r="H346" s="446"/>
      <c r="I346" s="446"/>
      <c r="J346" s="446"/>
      <c r="K346" s="446"/>
      <c r="L346" s="446"/>
    </row>
    <row r="347" spans="2:12" x14ac:dyDescent="0.2">
      <c r="B347" s="447"/>
      <c r="C347" s="447"/>
      <c r="D347" s="447"/>
      <c r="E347" s="447"/>
      <c r="F347" s="447"/>
      <c r="G347" s="447"/>
      <c r="H347" s="446"/>
      <c r="I347" s="446"/>
      <c r="J347" s="446"/>
      <c r="K347" s="446"/>
      <c r="L347" s="446"/>
    </row>
    <row r="348" spans="2:12" x14ac:dyDescent="0.2">
      <c r="B348" s="447"/>
      <c r="C348" s="447"/>
      <c r="D348" s="447"/>
      <c r="E348" s="447"/>
      <c r="F348" s="447"/>
      <c r="G348" s="447"/>
      <c r="H348" s="446"/>
      <c r="I348" s="446"/>
      <c r="J348" s="446"/>
      <c r="K348" s="446"/>
      <c r="L348" s="446"/>
    </row>
    <row r="349" spans="2:12" x14ac:dyDescent="0.2">
      <c r="B349" s="447"/>
      <c r="C349" s="447"/>
      <c r="D349" s="447"/>
      <c r="E349" s="447"/>
      <c r="F349" s="447"/>
      <c r="G349" s="447"/>
      <c r="H349" s="446"/>
      <c r="I349" s="446"/>
      <c r="J349" s="446"/>
      <c r="K349" s="446"/>
      <c r="L349" s="446"/>
    </row>
    <row r="350" spans="2:12" x14ac:dyDescent="0.2">
      <c r="B350" s="447"/>
      <c r="C350" s="447"/>
      <c r="D350" s="447"/>
      <c r="E350" s="447"/>
      <c r="F350" s="447"/>
      <c r="G350" s="447"/>
      <c r="H350" s="446"/>
      <c r="I350" s="446"/>
      <c r="J350" s="446"/>
      <c r="K350" s="446"/>
      <c r="L350" s="446"/>
    </row>
    <row r="351" spans="2:12" x14ac:dyDescent="0.2">
      <c r="B351" s="447"/>
      <c r="C351" s="447"/>
      <c r="D351" s="447"/>
      <c r="E351" s="447"/>
      <c r="F351" s="447"/>
      <c r="G351" s="447"/>
      <c r="H351" s="446"/>
      <c r="I351" s="446"/>
      <c r="J351" s="446"/>
      <c r="K351" s="446"/>
      <c r="L351" s="446"/>
    </row>
    <row r="352" spans="2:12" x14ac:dyDescent="0.2">
      <c r="B352" s="447"/>
      <c r="C352" s="447"/>
      <c r="D352" s="447"/>
      <c r="E352" s="447"/>
      <c r="F352" s="447"/>
      <c r="G352" s="447"/>
      <c r="H352" s="446"/>
      <c r="I352" s="446"/>
      <c r="J352" s="446"/>
      <c r="K352" s="446"/>
      <c r="L352" s="446"/>
    </row>
    <row r="353" spans="2:12" x14ac:dyDescent="0.2">
      <c r="B353" s="447"/>
      <c r="C353" s="447"/>
      <c r="D353" s="447"/>
      <c r="E353" s="447"/>
      <c r="F353" s="447"/>
      <c r="G353" s="447"/>
      <c r="H353" s="446"/>
      <c r="I353" s="446"/>
      <c r="J353" s="446"/>
      <c r="K353" s="446"/>
      <c r="L353" s="446"/>
    </row>
    <row r="354" spans="2:12" x14ac:dyDescent="0.2">
      <c r="B354" s="447"/>
      <c r="C354" s="447"/>
      <c r="D354" s="447"/>
      <c r="E354" s="447"/>
      <c r="F354" s="447"/>
      <c r="G354" s="447"/>
      <c r="H354" s="446"/>
      <c r="I354" s="446"/>
      <c r="J354" s="446"/>
      <c r="K354" s="446"/>
      <c r="L354" s="446"/>
    </row>
    <row r="355" spans="2:12" x14ac:dyDescent="0.2">
      <c r="B355" s="447"/>
      <c r="C355" s="447"/>
      <c r="D355" s="447"/>
      <c r="E355" s="447"/>
      <c r="F355" s="447"/>
      <c r="G355" s="447"/>
      <c r="H355" s="446"/>
      <c r="I355" s="446"/>
      <c r="J355" s="446"/>
      <c r="K355" s="446"/>
      <c r="L355" s="446"/>
    </row>
    <row r="356" spans="2:12" x14ac:dyDescent="0.2">
      <c r="B356" s="447"/>
      <c r="C356" s="447"/>
      <c r="D356" s="447"/>
      <c r="E356" s="447"/>
      <c r="F356" s="447"/>
      <c r="G356" s="447"/>
      <c r="H356" s="446"/>
      <c r="I356" s="446"/>
      <c r="J356" s="446"/>
      <c r="K356" s="446"/>
      <c r="L356" s="446"/>
    </row>
    <row r="357" spans="2:12" x14ac:dyDescent="0.2">
      <c r="B357" s="447"/>
      <c r="C357" s="447"/>
      <c r="D357" s="447"/>
      <c r="E357" s="447"/>
      <c r="F357" s="447"/>
      <c r="G357" s="447"/>
      <c r="H357" s="446"/>
      <c r="I357" s="446"/>
      <c r="J357" s="446"/>
      <c r="K357" s="446"/>
      <c r="L357" s="446"/>
    </row>
    <row r="358" spans="2:12" x14ac:dyDescent="0.2">
      <c r="B358" s="447"/>
      <c r="C358" s="447"/>
      <c r="D358" s="447"/>
      <c r="E358" s="447"/>
      <c r="F358" s="447"/>
      <c r="G358" s="447"/>
      <c r="H358" s="446"/>
      <c r="I358" s="446"/>
      <c r="J358" s="446"/>
      <c r="K358" s="446"/>
      <c r="L358" s="446"/>
    </row>
    <row r="359" spans="2:12" x14ac:dyDescent="0.2">
      <c r="B359" s="447"/>
      <c r="C359" s="447"/>
      <c r="D359" s="447"/>
      <c r="E359" s="447"/>
      <c r="F359" s="447"/>
      <c r="G359" s="447"/>
      <c r="H359" s="446"/>
      <c r="I359" s="446"/>
      <c r="J359" s="446"/>
      <c r="K359" s="446"/>
      <c r="L359" s="446"/>
    </row>
    <row r="360" spans="2:12" x14ac:dyDescent="0.2">
      <c r="B360" s="447"/>
      <c r="C360" s="447"/>
      <c r="D360" s="447"/>
      <c r="E360" s="447"/>
      <c r="F360" s="447"/>
      <c r="G360" s="447"/>
      <c r="H360" s="446"/>
      <c r="I360" s="446"/>
      <c r="J360" s="446"/>
      <c r="K360" s="446"/>
      <c r="L360" s="446"/>
    </row>
    <row r="361" spans="2:12" x14ac:dyDescent="0.2">
      <c r="B361" s="447"/>
      <c r="C361" s="447"/>
      <c r="D361" s="447"/>
      <c r="E361" s="447"/>
      <c r="F361" s="447"/>
      <c r="G361" s="447"/>
      <c r="H361" s="446"/>
      <c r="I361" s="446"/>
      <c r="J361" s="446"/>
      <c r="K361" s="446"/>
      <c r="L361" s="446"/>
    </row>
    <row r="362" spans="2:12" x14ac:dyDescent="0.2">
      <c r="B362" s="447"/>
      <c r="C362" s="447"/>
      <c r="D362" s="447"/>
      <c r="E362" s="447"/>
      <c r="F362" s="447"/>
      <c r="G362" s="447"/>
      <c r="H362" s="446"/>
      <c r="I362" s="446"/>
      <c r="J362" s="446"/>
      <c r="K362" s="446"/>
      <c r="L362" s="446"/>
    </row>
    <row r="363" spans="2:12" x14ac:dyDescent="0.2">
      <c r="B363" s="447"/>
      <c r="C363" s="447"/>
      <c r="D363" s="447"/>
      <c r="E363" s="447"/>
      <c r="F363" s="447"/>
      <c r="G363" s="447"/>
      <c r="H363" s="446"/>
      <c r="I363" s="446"/>
      <c r="J363" s="446"/>
      <c r="K363" s="446"/>
      <c r="L363" s="446"/>
    </row>
    <row r="364" spans="2:12" x14ac:dyDescent="0.2">
      <c r="B364" s="447"/>
      <c r="C364" s="447"/>
      <c r="D364" s="447"/>
      <c r="E364" s="447"/>
      <c r="F364" s="447"/>
      <c r="G364" s="447"/>
      <c r="H364" s="446"/>
      <c r="I364" s="446"/>
      <c r="J364" s="446"/>
      <c r="K364" s="446"/>
      <c r="L364" s="446"/>
    </row>
    <row r="365" spans="2:12" x14ac:dyDescent="0.2">
      <c r="B365" s="447"/>
      <c r="C365" s="447"/>
      <c r="D365" s="447"/>
      <c r="E365" s="447"/>
      <c r="F365" s="447"/>
      <c r="G365" s="447"/>
      <c r="H365" s="446"/>
      <c r="I365" s="446"/>
      <c r="J365" s="446"/>
      <c r="K365" s="446"/>
      <c r="L365" s="446"/>
    </row>
    <row r="366" spans="2:12" x14ac:dyDescent="0.2">
      <c r="B366" s="447"/>
      <c r="C366" s="447"/>
      <c r="D366" s="447"/>
      <c r="E366" s="447"/>
      <c r="F366" s="447"/>
      <c r="G366" s="447"/>
      <c r="H366" s="446"/>
      <c r="I366" s="446"/>
      <c r="J366" s="446"/>
      <c r="K366" s="446"/>
      <c r="L366" s="446"/>
    </row>
    <row r="367" spans="2:12" x14ac:dyDescent="0.2">
      <c r="B367" s="447"/>
      <c r="C367" s="447"/>
      <c r="D367" s="447"/>
      <c r="E367" s="447"/>
      <c r="F367" s="447"/>
      <c r="G367" s="447"/>
      <c r="H367" s="446"/>
      <c r="I367" s="446"/>
      <c r="J367" s="446"/>
      <c r="K367" s="446"/>
      <c r="L367" s="446"/>
    </row>
    <row r="368" spans="2:12" x14ac:dyDescent="0.2">
      <c r="B368" s="447"/>
      <c r="C368" s="447"/>
      <c r="D368" s="447"/>
      <c r="E368" s="447"/>
      <c r="F368" s="447"/>
      <c r="G368" s="447"/>
      <c r="H368" s="446"/>
      <c r="I368" s="446"/>
      <c r="J368" s="446"/>
      <c r="K368" s="446"/>
      <c r="L368" s="446"/>
    </row>
    <row r="369" spans="2:12" x14ac:dyDescent="0.2">
      <c r="B369" s="447"/>
      <c r="C369" s="447"/>
      <c r="D369" s="447"/>
      <c r="E369" s="447"/>
      <c r="F369" s="447"/>
      <c r="G369" s="447"/>
      <c r="H369" s="446"/>
      <c r="I369" s="446"/>
      <c r="J369" s="446"/>
      <c r="K369" s="446"/>
      <c r="L369" s="446"/>
    </row>
    <row r="370" spans="2:12" x14ac:dyDescent="0.2">
      <c r="B370" s="447"/>
      <c r="C370" s="447"/>
      <c r="D370" s="447"/>
      <c r="E370" s="447"/>
      <c r="F370" s="447"/>
      <c r="G370" s="447"/>
      <c r="H370" s="446"/>
      <c r="I370" s="446"/>
      <c r="J370" s="446"/>
      <c r="K370" s="446"/>
      <c r="L370" s="446"/>
    </row>
    <row r="371" spans="2:12" x14ac:dyDescent="0.2">
      <c r="B371" s="447"/>
      <c r="C371" s="447"/>
      <c r="D371" s="447"/>
      <c r="E371" s="447"/>
      <c r="F371" s="447"/>
      <c r="G371" s="447"/>
      <c r="H371" s="446"/>
      <c r="I371" s="446"/>
      <c r="J371" s="446"/>
      <c r="K371" s="446"/>
      <c r="L371" s="446"/>
    </row>
    <row r="372" spans="2:12" x14ac:dyDescent="0.2">
      <c r="B372" s="447"/>
      <c r="C372" s="447"/>
      <c r="D372" s="447"/>
      <c r="E372" s="447"/>
      <c r="F372" s="447"/>
      <c r="G372" s="447"/>
      <c r="H372" s="446"/>
      <c r="I372" s="446"/>
      <c r="J372" s="446"/>
      <c r="K372" s="446"/>
      <c r="L372" s="446"/>
    </row>
    <row r="373" spans="2:12" x14ac:dyDescent="0.2">
      <c r="B373" s="447"/>
      <c r="C373" s="447"/>
      <c r="D373" s="447"/>
      <c r="E373" s="447"/>
      <c r="F373" s="447"/>
      <c r="G373" s="447"/>
      <c r="H373" s="446"/>
      <c r="I373" s="446"/>
      <c r="J373" s="446"/>
      <c r="K373" s="446"/>
      <c r="L373" s="446"/>
    </row>
    <row r="374" spans="2:12" x14ac:dyDescent="0.2">
      <c r="B374" s="447"/>
      <c r="C374" s="447"/>
      <c r="D374" s="447"/>
      <c r="E374" s="447"/>
      <c r="F374" s="447"/>
      <c r="G374" s="447"/>
      <c r="H374" s="446"/>
      <c r="I374" s="446"/>
      <c r="J374" s="446"/>
      <c r="K374" s="446"/>
      <c r="L374" s="446"/>
    </row>
    <row r="375" spans="2:12" x14ac:dyDescent="0.2">
      <c r="B375" s="447"/>
      <c r="C375" s="447"/>
      <c r="D375" s="447"/>
      <c r="E375" s="447"/>
      <c r="F375" s="447"/>
      <c r="G375" s="447"/>
      <c r="H375" s="446"/>
      <c r="I375" s="446"/>
      <c r="J375" s="446"/>
      <c r="K375" s="446"/>
      <c r="L375" s="446"/>
    </row>
    <row r="376" spans="2:12" x14ac:dyDescent="0.2">
      <c r="B376" s="447"/>
      <c r="C376" s="447"/>
      <c r="D376" s="447"/>
      <c r="E376" s="447"/>
      <c r="F376" s="447"/>
      <c r="G376" s="447"/>
      <c r="H376" s="446"/>
      <c r="I376" s="446"/>
      <c r="J376" s="446"/>
      <c r="K376" s="446"/>
      <c r="L376" s="446"/>
    </row>
    <row r="377" spans="2:12" x14ac:dyDescent="0.2">
      <c r="B377" s="447"/>
      <c r="C377" s="447"/>
      <c r="D377" s="447"/>
      <c r="E377" s="447"/>
      <c r="F377" s="447"/>
      <c r="G377" s="447"/>
      <c r="H377" s="446"/>
      <c r="I377" s="446"/>
      <c r="J377" s="446"/>
      <c r="K377" s="446"/>
      <c r="L377" s="446"/>
    </row>
    <row r="378" spans="2:12" x14ac:dyDescent="0.2">
      <c r="B378" s="447"/>
      <c r="C378" s="447"/>
      <c r="D378" s="447"/>
      <c r="E378" s="447"/>
      <c r="F378" s="447"/>
      <c r="G378" s="447"/>
      <c r="H378" s="446"/>
      <c r="I378" s="446"/>
      <c r="J378" s="446"/>
      <c r="K378" s="446"/>
      <c r="L378" s="446"/>
    </row>
    <row r="379" spans="2:12" x14ac:dyDescent="0.2">
      <c r="B379" s="447"/>
      <c r="C379" s="447"/>
      <c r="D379" s="447"/>
      <c r="E379" s="447"/>
      <c r="F379" s="447"/>
      <c r="G379" s="447"/>
      <c r="H379" s="446"/>
      <c r="I379" s="446"/>
      <c r="J379" s="446"/>
      <c r="K379" s="446"/>
      <c r="L379" s="446"/>
    </row>
    <row r="380" spans="2:12" x14ac:dyDescent="0.2">
      <c r="B380" s="447"/>
      <c r="C380" s="447"/>
      <c r="D380" s="447"/>
      <c r="E380" s="447"/>
      <c r="F380" s="447"/>
      <c r="G380" s="447"/>
      <c r="H380" s="446"/>
      <c r="I380" s="446"/>
      <c r="J380" s="446"/>
      <c r="K380" s="446"/>
      <c r="L380" s="446"/>
    </row>
    <row r="381" spans="2:12" x14ac:dyDescent="0.2">
      <c r="B381" s="447"/>
      <c r="C381" s="447"/>
      <c r="D381" s="447"/>
      <c r="E381" s="447"/>
      <c r="F381" s="447"/>
      <c r="G381" s="447"/>
      <c r="H381" s="446"/>
      <c r="I381" s="446"/>
      <c r="J381" s="446"/>
      <c r="K381" s="446"/>
      <c r="L381" s="446"/>
    </row>
    <row r="382" spans="2:12" x14ac:dyDescent="0.2">
      <c r="B382" s="447"/>
      <c r="C382" s="447"/>
      <c r="D382" s="447"/>
      <c r="E382" s="447"/>
      <c r="F382" s="447"/>
      <c r="G382" s="447"/>
      <c r="H382" s="446"/>
      <c r="I382" s="446"/>
      <c r="J382" s="446"/>
      <c r="K382" s="446"/>
      <c r="L382" s="446"/>
    </row>
    <row r="383" spans="2:12" x14ac:dyDescent="0.2">
      <c r="B383" s="447"/>
      <c r="C383" s="447"/>
      <c r="D383" s="447"/>
      <c r="E383" s="447"/>
      <c r="F383" s="447"/>
      <c r="G383" s="447"/>
      <c r="H383" s="446"/>
      <c r="I383" s="446"/>
      <c r="J383" s="446"/>
      <c r="K383" s="446"/>
      <c r="L383" s="446"/>
    </row>
    <row r="384" spans="2:12" x14ac:dyDescent="0.2">
      <c r="B384" s="447"/>
      <c r="C384" s="447"/>
      <c r="D384" s="447"/>
      <c r="E384" s="447"/>
      <c r="F384" s="447"/>
      <c r="G384" s="447"/>
      <c r="H384" s="446"/>
      <c r="I384" s="446"/>
      <c r="J384" s="446"/>
      <c r="K384" s="446"/>
      <c r="L384" s="446"/>
    </row>
    <row r="385" spans="2:12" x14ac:dyDescent="0.2">
      <c r="B385" s="447"/>
      <c r="C385" s="447"/>
      <c r="D385" s="447"/>
      <c r="E385" s="447"/>
      <c r="F385" s="447"/>
      <c r="G385" s="447"/>
      <c r="H385" s="446"/>
      <c r="I385" s="446"/>
      <c r="J385" s="446"/>
      <c r="K385" s="446"/>
      <c r="L385" s="446"/>
    </row>
    <row r="386" spans="2:12" x14ac:dyDescent="0.2">
      <c r="B386" s="447"/>
      <c r="C386" s="447"/>
      <c r="D386" s="447"/>
      <c r="E386" s="447"/>
      <c r="F386" s="447"/>
      <c r="G386" s="447"/>
      <c r="H386" s="446"/>
      <c r="I386" s="446"/>
      <c r="J386" s="446"/>
      <c r="K386" s="446"/>
      <c r="L386" s="446"/>
    </row>
    <row r="387" spans="2:12" x14ac:dyDescent="0.2">
      <c r="B387" s="447"/>
      <c r="C387" s="447"/>
      <c r="D387" s="447"/>
      <c r="E387" s="447"/>
      <c r="F387" s="447"/>
      <c r="G387" s="447"/>
      <c r="H387" s="446"/>
      <c r="I387" s="446"/>
      <c r="J387" s="446"/>
      <c r="K387" s="446"/>
      <c r="L387" s="446"/>
    </row>
    <row r="388" spans="2:12" x14ac:dyDescent="0.2">
      <c r="B388" s="447"/>
      <c r="C388" s="447"/>
      <c r="D388" s="447"/>
      <c r="E388" s="447"/>
      <c r="F388" s="447"/>
      <c r="G388" s="447"/>
      <c r="H388" s="446"/>
      <c r="I388" s="446"/>
      <c r="J388" s="446"/>
      <c r="K388" s="446"/>
      <c r="L388" s="446"/>
    </row>
    <row r="389" spans="2:12" x14ac:dyDescent="0.2">
      <c r="B389" s="447"/>
      <c r="C389" s="447"/>
      <c r="D389" s="447"/>
      <c r="E389" s="447"/>
      <c r="F389" s="447"/>
      <c r="G389" s="447"/>
      <c r="H389" s="446"/>
      <c r="I389" s="446"/>
      <c r="J389" s="446"/>
      <c r="K389" s="446"/>
      <c r="L389" s="446"/>
    </row>
    <row r="390" spans="2:12" x14ac:dyDescent="0.2">
      <c r="B390" s="447"/>
      <c r="C390" s="447"/>
      <c r="D390" s="447"/>
      <c r="E390" s="447"/>
      <c r="F390" s="447"/>
      <c r="G390" s="447"/>
      <c r="H390" s="446"/>
      <c r="I390" s="446"/>
      <c r="J390" s="446"/>
      <c r="K390" s="446"/>
      <c r="L390" s="446"/>
    </row>
    <row r="391" spans="2:12" x14ac:dyDescent="0.2">
      <c r="B391" s="447"/>
      <c r="C391" s="447"/>
      <c r="D391" s="447"/>
      <c r="E391" s="447"/>
      <c r="F391" s="447"/>
      <c r="G391" s="447"/>
      <c r="H391" s="446"/>
      <c r="I391" s="446"/>
      <c r="J391" s="446"/>
      <c r="K391" s="446"/>
      <c r="L391" s="446"/>
    </row>
    <row r="392" spans="2:12" x14ac:dyDescent="0.2">
      <c r="B392" s="447"/>
      <c r="C392" s="447"/>
      <c r="D392" s="447"/>
      <c r="E392" s="447"/>
      <c r="F392" s="447"/>
      <c r="G392" s="447"/>
      <c r="H392" s="446"/>
      <c r="I392" s="446"/>
      <c r="J392" s="446"/>
      <c r="K392" s="446"/>
      <c r="L392" s="446"/>
    </row>
    <row r="393" spans="2:12" x14ac:dyDescent="0.2">
      <c r="B393" s="447"/>
      <c r="C393" s="447"/>
      <c r="D393" s="447"/>
      <c r="E393" s="447"/>
      <c r="F393" s="447"/>
      <c r="G393" s="447"/>
      <c r="H393" s="446"/>
      <c r="I393" s="446"/>
      <c r="J393" s="446"/>
      <c r="K393" s="446"/>
      <c r="L393" s="446"/>
    </row>
    <row r="394" spans="2:12" x14ac:dyDescent="0.2">
      <c r="B394" s="447"/>
      <c r="C394" s="447"/>
      <c r="D394" s="447"/>
      <c r="E394" s="447"/>
      <c r="F394" s="447"/>
      <c r="G394" s="447"/>
      <c r="H394" s="446"/>
      <c r="I394" s="446"/>
      <c r="J394" s="446"/>
      <c r="K394" s="446"/>
      <c r="L394" s="446"/>
    </row>
    <row r="395" spans="2:12" x14ac:dyDescent="0.2">
      <c r="B395" s="447"/>
      <c r="C395" s="447"/>
      <c r="D395" s="447"/>
      <c r="E395" s="447"/>
      <c r="F395" s="447"/>
      <c r="G395" s="447"/>
      <c r="H395" s="446"/>
      <c r="I395" s="446"/>
      <c r="J395" s="446"/>
      <c r="K395" s="446"/>
      <c r="L395" s="446"/>
    </row>
    <row r="396" spans="2:12" x14ac:dyDescent="0.2">
      <c r="B396" s="447"/>
      <c r="C396" s="447"/>
      <c r="D396" s="447"/>
      <c r="E396" s="447"/>
      <c r="F396" s="447"/>
      <c r="G396" s="447"/>
      <c r="H396" s="446"/>
      <c r="I396" s="446"/>
      <c r="J396" s="446"/>
      <c r="K396" s="446"/>
      <c r="L396" s="446"/>
    </row>
    <row r="397" spans="2:12" x14ac:dyDescent="0.2">
      <c r="B397" s="447"/>
      <c r="C397" s="447"/>
      <c r="D397" s="447"/>
      <c r="E397" s="447"/>
      <c r="F397" s="447"/>
      <c r="G397" s="447"/>
      <c r="H397" s="446"/>
      <c r="I397" s="446"/>
      <c r="J397" s="446"/>
      <c r="K397" s="446"/>
      <c r="L397" s="446"/>
    </row>
    <row r="398" spans="2:12" x14ac:dyDescent="0.2">
      <c r="B398" s="447"/>
      <c r="C398" s="447"/>
      <c r="D398" s="447"/>
      <c r="E398" s="447"/>
      <c r="F398" s="447"/>
      <c r="G398" s="447"/>
      <c r="H398" s="446"/>
      <c r="I398" s="446"/>
      <c r="J398" s="446"/>
      <c r="K398" s="446"/>
      <c r="L398" s="446"/>
    </row>
    <row r="399" spans="2:12" x14ac:dyDescent="0.2">
      <c r="B399" s="447"/>
      <c r="C399" s="447"/>
      <c r="D399" s="447"/>
      <c r="E399" s="447"/>
      <c r="F399" s="447"/>
      <c r="G399" s="447"/>
      <c r="H399" s="446"/>
      <c r="I399" s="446"/>
      <c r="J399" s="446"/>
      <c r="K399" s="446"/>
      <c r="L399" s="446"/>
    </row>
    <row r="400" spans="2:12" x14ac:dyDescent="0.2">
      <c r="B400" s="447"/>
      <c r="C400" s="447"/>
      <c r="D400" s="447"/>
      <c r="E400" s="447"/>
      <c r="F400" s="447"/>
      <c r="G400" s="447"/>
      <c r="H400" s="446"/>
      <c r="I400" s="446"/>
      <c r="J400" s="446"/>
      <c r="K400" s="446"/>
      <c r="L400" s="446"/>
    </row>
    <row r="401" spans="2:12" x14ac:dyDescent="0.2">
      <c r="B401" s="447"/>
      <c r="C401" s="447"/>
      <c r="D401" s="447"/>
      <c r="E401" s="447"/>
      <c r="F401" s="447"/>
      <c r="G401" s="447"/>
      <c r="H401" s="446"/>
      <c r="I401" s="446"/>
      <c r="J401" s="446"/>
      <c r="K401" s="446"/>
      <c r="L401" s="446"/>
    </row>
    <row r="402" spans="2:12" x14ac:dyDescent="0.2">
      <c r="B402" s="447"/>
      <c r="C402" s="447"/>
      <c r="D402" s="447"/>
      <c r="E402" s="447"/>
      <c r="F402" s="447"/>
      <c r="G402" s="447"/>
      <c r="H402" s="446"/>
      <c r="I402" s="446"/>
      <c r="J402" s="446"/>
      <c r="K402" s="446"/>
      <c r="L402" s="446"/>
    </row>
    <row r="403" spans="2:12" x14ac:dyDescent="0.2">
      <c r="B403" s="447"/>
      <c r="C403" s="447"/>
      <c r="D403" s="447"/>
      <c r="E403" s="447"/>
      <c r="F403" s="447"/>
      <c r="G403" s="447"/>
      <c r="H403" s="446"/>
      <c r="I403" s="446"/>
      <c r="J403" s="446"/>
      <c r="K403" s="446"/>
      <c r="L403" s="446"/>
    </row>
    <row r="404" spans="2:12" x14ac:dyDescent="0.2">
      <c r="B404" s="447"/>
      <c r="C404" s="447"/>
      <c r="D404" s="447"/>
      <c r="E404" s="447"/>
      <c r="F404" s="447"/>
      <c r="G404" s="447"/>
      <c r="H404" s="446"/>
      <c r="I404" s="446"/>
      <c r="J404" s="446"/>
      <c r="K404" s="446"/>
      <c r="L404" s="446"/>
    </row>
    <row r="405" spans="2:12" x14ac:dyDescent="0.2">
      <c r="B405" s="447"/>
      <c r="C405" s="447"/>
      <c r="D405" s="447"/>
      <c r="E405" s="447"/>
      <c r="F405" s="447"/>
      <c r="G405" s="447"/>
      <c r="H405" s="446"/>
      <c r="I405" s="446"/>
      <c r="J405" s="446"/>
      <c r="K405" s="446"/>
      <c r="L405" s="446"/>
    </row>
    <row r="406" spans="2:12" x14ac:dyDescent="0.2">
      <c r="B406" s="447"/>
      <c r="C406" s="447"/>
      <c r="D406" s="447"/>
      <c r="E406" s="447"/>
      <c r="F406" s="447"/>
      <c r="G406" s="447"/>
      <c r="H406" s="446"/>
      <c r="I406" s="446"/>
      <c r="J406" s="446"/>
      <c r="K406" s="446"/>
      <c r="L406" s="446"/>
    </row>
    <row r="407" spans="2:12" x14ac:dyDescent="0.2">
      <c r="B407" s="447"/>
      <c r="C407" s="447"/>
      <c r="D407" s="447"/>
      <c r="E407" s="447"/>
      <c r="F407" s="447"/>
      <c r="G407" s="447"/>
      <c r="H407" s="446"/>
      <c r="I407" s="446"/>
      <c r="J407" s="446"/>
      <c r="K407" s="446"/>
      <c r="L407" s="446"/>
    </row>
    <row r="408" spans="2:12" x14ac:dyDescent="0.2">
      <c r="B408" s="447"/>
      <c r="C408" s="447"/>
      <c r="D408" s="447"/>
      <c r="E408" s="447"/>
      <c r="F408" s="447"/>
      <c r="G408" s="447"/>
      <c r="H408" s="446"/>
      <c r="I408" s="446"/>
      <c r="J408" s="446"/>
      <c r="K408" s="446"/>
      <c r="L408" s="446"/>
    </row>
    <row r="409" spans="2:12" x14ac:dyDescent="0.2">
      <c r="B409" s="447"/>
      <c r="C409" s="447"/>
      <c r="D409" s="447"/>
      <c r="E409" s="447"/>
      <c r="F409" s="447"/>
      <c r="G409" s="447"/>
      <c r="H409" s="446"/>
      <c r="I409" s="446"/>
      <c r="J409" s="446"/>
      <c r="K409" s="446"/>
      <c r="L409" s="446"/>
    </row>
    <row r="410" spans="2:12" x14ac:dyDescent="0.2">
      <c r="B410" s="447"/>
      <c r="C410" s="447"/>
      <c r="D410" s="447"/>
      <c r="E410" s="447"/>
      <c r="F410" s="447"/>
      <c r="G410" s="447"/>
      <c r="H410" s="446"/>
      <c r="I410" s="446"/>
      <c r="J410" s="446"/>
      <c r="K410" s="446"/>
      <c r="L410" s="446"/>
    </row>
    <row r="411" spans="2:12" x14ac:dyDescent="0.2">
      <c r="B411" s="447"/>
      <c r="C411" s="447"/>
      <c r="D411" s="447"/>
      <c r="E411" s="447"/>
      <c r="F411" s="447"/>
      <c r="G411" s="447"/>
      <c r="H411" s="446"/>
      <c r="I411" s="446"/>
      <c r="J411" s="446"/>
      <c r="K411" s="446"/>
      <c r="L411" s="446"/>
    </row>
    <row r="412" spans="2:12" x14ac:dyDescent="0.2">
      <c r="B412" s="447"/>
      <c r="C412" s="447"/>
      <c r="D412" s="447"/>
      <c r="E412" s="447"/>
      <c r="F412" s="447"/>
      <c r="G412" s="447"/>
      <c r="H412" s="446"/>
      <c r="I412" s="446"/>
      <c r="J412" s="446"/>
      <c r="K412" s="446"/>
      <c r="L412" s="446"/>
    </row>
    <row r="413" spans="2:12" x14ac:dyDescent="0.2">
      <c r="B413" s="447"/>
      <c r="C413" s="447"/>
      <c r="D413" s="447"/>
      <c r="E413" s="447"/>
      <c r="F413" s="447"/>
      <c r="G413" s="447"/>
      <c r="H413" s="446"/>
      <c r="I413" s="446"/>
      <c r="J413" s="446"/>
      <c r="K413" s="446"/>
      <c r="L413" s="446"/>
    </row>
    <row r="414" spans="2:12" x14ac:dyDescent="0.2">
      <c r="B414" s="447"/>
      <c r="C414" s="447"/>
      <c r="D414" s="447"/>
      <c r="E414" s="447"/>
      <c r="F414" s="447"/>
      <c r="G414" s="447"/>
      <c r="H414" s="446"/>
      <c r="I414" s="446"/>
      <c r="J414" s="446"/>
      <c r="K414" s="446"/>
      <c r="L414" s="446"/>
    </row>
    <row r="415" spans="2:12" x14ac:dyDescent="0.2">
      <c r="B415" s="447"/>
      <c r="C415" s="447"/>
      <c r="D415" s="447"/>
      <c r="E415" s="447"/>
      <c r="F415" s="447"/>
      <c r="G415" s="447"/>
      <c r="H415" s="446"/>
      <c r="I415" s="446"/>
      <c r="J415" s="446"/>
      <c r="K415" s="446"/>
      <c r="L415" s="446"/>
    </row>
    <row r="416" spans="2:12" x14ac:dyDescent="0.2">
      <c r="B416" s="447"/>
      <c r="C416" s="447"/>
      <c r="D416" s="447"/>
      <c r="E416" s="447"/>
      <c r="F416" s="447"/>
      <c r="G416" s="447"/>
      <c r="H416" s="446"/>
      <c r="I416" s="446"/>
      <c r="J416" s="446"/>
      <c r="K416" s="446"/>
      <c r="L416" s="446"/>
    </row>
    <row r="417" spans="2:12" x14ac:dyDescent="0.2">
      <c r="B417" s="447"/>
      <c r="C417" s="447"/>
      <c r="D417" s="447"/>
      <c r="E417" s="447"/>
      <c r="F417" s="447"/>
      <c r="G417" s="447"/>
      <c r="H417" s="446"/>
      <c r="I417" s="446"/>
      <c r="J417" s="446"/>
      <c r="K417" s="446"/>
      <c r="L417" s="446"/>
    </row>
    <row r="418" spans="2:12" x14ac:dyDescent="0.2">
      <c r="B418" s="447"/>
      <c r="C418" s="447"/>
      <c r="D418" s="447"/>
      <c r="E418" s="447"/>
      <c r="F418" s="447"/>
      <c r="G418" s="447"/>
      <c r="H418" s="446"/>
      <c r="I418" s="446"/>
      <c r="J418" s="446"/>
      <c r="K418" s="446"/>
      <c r="L418" s="446"/>
    </row>
    <row r="419" spans="2:12" x14ac:dyDescent="0.2">
      <c r="B419" s="447"/>
      <c r="C419" s="447"/>
      <c r="D419" s="447"/>
      <c r="E419" s="447"/>
      <c r="F419" s="447"/>
      <c r="G419" s="447"/>
      <c r="H419" s="446"/>
      <c r="I419" s="446"/>
      <c r="J419" s="446"/>
      <c r="K419" s="446"/>
      <c r="L419" s="446"/>
    </row>
    <row r="420" spans="2:12" x14ac:dyDescent="0.2">
      <c r="B420" s="447"/>
      <c r="C420" s="447"/>
      <c r="D420" s="447"/>
      <c r="E420" s="447"/>
      <c r="F420" s="447"/>
      <c r="G420" s="447"/>
      <c r="H420" s="446"/>
      <c r="I420" s="446"/>
      <c r="J420" s="446"/>
      <c r="K420" s="446"/>
      <c r="L420" s="446"/>
    </row>
    <row r="421" spans="2:12" x14ac:dyDescent="0.2">
      <c r="B421" s="447"/>
      <c r="C421" s="447"/>
      <c r="D421" s="447"/>
      <c r="E421" s="447"/>
      <c r="F421" s="447"/>
      <c r="G421" s="447"/>
      <c r="H421" s="446"/>
      <c r="I421" s="446"/>
      <c r="J421" s="446"/>
      <c r="K421" s="446"/>
      <c r="L421" s="446"/>
    </row>
    <row r="422" spans="2:12" x14ac:dyDescent="0.2">
      <c r="B422" s="447"/>
      <c r="C422" s="447"/>
      <c r="D422" s="447"/>
      <c r="E422" s="447"/>
      <c r="F422" s="447"/>
      <c r="G422" s="447"/>
      <c r="H422" s="446"/>
      <c r="I422" s="446"/>
      <c r="J422" s="446"/>
      <c r="K422" s="446"/>
      <c r="L422" s="446"/>
    </row>
    <row r="423" spans="2:12" x14ac:dyDescent="0.2">
      <c r="B423" s="447"/>
      <c r="C423" s="447"/>
      <c r="D423" s="447"/>
      <c r="E423" s="447"/>
      <c r="F423" s="447"/>
      <c r="G423" s="447"/>
      <c r="H423" s="446"/>
      <c r="I423" s="446"/>
      <c r="J423" s="446"/>
      <c r="K423" s="446"/>
      <c r="L423" s="446"/>
    </row>
    <row r="424" spans="2:12" x14ac:dyDescent="0.2">
      <c r="B424" s="447"/>
      <c r="C424" s="447"/>
      <c r="D424" s="447"/>
      <c r="E424" s="447"/>
      <c r="F424" s="447"/>
      <c r="G424" s="447"/>
      <c r="H424" s="446"/>
      <c r="I424" s="446"/>
      <c r="J424" s="446"/>
      <c r="K424" s="446"/>
      <c r="L424" s="446"/>
    </row>
    <row r="425" spans="2:12" x14ac:dyDescent="0.2">
      <c r="B425" s="447"/>
      <c r="C425" s="447"/>
      <c r="D425" s="447"/>
      <c r="E425" s="447"/>
      <c r="F425" s="447"/>
      <c r="G425" s="447"/>
      <c r="H425" s="446"/>
      <c r="I425" s="446"/>
      <c r="J425" s="446"/>
      <c r="K425" s="446"/>
      <c r="L425" s="446"/>
    </row>
    <row r="426" spans="2:12" x14ac:dyDescent="0.2">
      <c r="B426" s="447"/>
      <c r="C426" s="447"/>
      <c r="D426" s="447"/>
      <c r="E426" s="447"/>
      <c r="F426" s="447"/>
      <c r="G426" s="447"/>
      <c r="H426" s="446"/>
      <c r="I426" s="446"/>
      <c r="J426" s="446"/>
      <c r="K426" s="446"/>
      <c r="L426" s="446"/>
    </row>
    <row r="427" spans="2:12" x14ac:dyDescent="0.2">
      <c r="B427" s="447"/>
      <c r="C427" s="447"/>
      <c r="D427" s="447"/>
      <c r="E427" s="447"/>
      <c r="F427" s="447"/>
      <c r="G427" s="447"/>
      <c r="H427" s="446"/>
      <c r="I427" s="446"/>
      <c r="J427" s="446"/>
      <c r="K427" s="446"/>
      <c r="L427" s="446"/>
    </row>
    <row r="428" spans="2:12" x14ac:dyDescent="0.2">
      <c r="B428" s="447"/>
      <c r="C428" s="447"/>
      <c r="D428" s="447"/>
      <c r="E428" s="447"/>
      <c r="F428" s="447"/>
      <c r="G428" s="447"/>
      <c r="H428" s="446"/>
      <c r="I428" s="446"/>
      <c r="J428" s="446"/>
      <c r="K428" s="446"/>
      <c r="L428" s="446"/>
    </row>
    <row r="429" spans="2:12" x14ac:dyDescent="0.2">
      <c r="B429" s="447"/>
      <c r="C429" s="447"/>
      <c r="D429" s="447"/>
      <c r="E429" s="447"/>
      <c r="F429" s="447"/>
      <c r="G429" s="447"/>
      <c r="H429" s="446"/>
      <c r="I429" s="446"/>
      <c r="J429" s="446"/>
      <c r="K429" s="446"/>
      <c r="L429" s="446"/>
    </row>
    <row r="430" spans="2:12" x14ac:dyDescent="0.2">
      <c r="B430" s="447"/>
      <c r="C430" s="447"/>
      <c r="D430" s="447"/>
      <c r="E430" s="447"/>
      <c r="F430" s="447"/>
      <c r="G430" s="447"/>
      <c r="H430" s="446"/>
      <c r="I430" s="446"/>
      <c r="J430" s="446"/>
      <c r="K430" s="446"/>
      <c r="L430" s="446"/>
    </row>
    <row r="431" spans="2:12" x14ac:dyDescent="0.2">
      <c r="B431" s="447"/>
      <c r="C431" s="447"/>
      <c r="D431" s="447"/>
      <c r="E431" s="447"/>
      <c r="F431" s="447"/>
      <c r="G431" s="447"/>
      <c r="H431" s="446"/>
      <c r="I431" s="446"/>
      <c r="J431" s="446"/>
      <c r="K431" s="446"/>
      <c r="L431" s="446"/>
    </row>
    <row r="432" spans="2:12" x14ac:dyDescent="0.2">
      <c r="B432" s="447"/>
      <c r="C432" s="447"/>
      <c r="D432" s="447"/>
      <c r="E432" s="447"/>
      <c r="F432" s="447"/>
      <c r="G432" s="447"/>
      <c r="H432" s="446"/>
      <c r="I432" s="446"/>
      <c r="J432" s="446"/>
      <c r="K432" s="446"/>
      <c r="L432" s="446"/>
    </row>
    <row r="433" spans="2:12" x14ac:dyDescent="0.2">
      <c r="B433" s="447"/>
      <c r="C433" s="447"/>
      <c r="D433" s="447"/>
      <c r="E433" s="447"/>
      <c r="F433" s="447"/>
      <c r="G433" s="447"/>
      <c r="H433" s="446"/>
      <c r="I433" s="446"/>
      <c r="J433" s="446"/>
      <c r="K433" s="446"/>
      <c r="L433" s="446"/>
    </row>
    <row r="434" spans="2:12" x14ac:dyDescent="0.2">
      <c r="B434" s="447"/>
      <c r="C434" s="447"/>
      <c r="D434" s="447"/>
      <c r="E434" s="447"/>
      <c r="F434" s="447"/>
      <c r="G434" s="447"/>
      <c r="H434" s="446"/>
      <c r="I434" s="446"/>
      <c r="J434" s="446"/>
      <c r="K434" s="446"/>
      <c r="L434" s="446"/>
    </row>
    <row r="435" spans="2:12" x14ac:dyDescent="0.2">
      <c r="B435" s="447"/>
      <c r="C435" s="447"/>
      <c r="D435" s="447"/>
      <c r="E435" s="447"/>
      <c r="F435" s="447"/>
      <c r="G435" s="447"/>
      <c r="H435" s="446"/>
      <c r="I435" s="446"/>
      <c r="J435" s="446"/>
      <c r="K435" s="446"/>
      <c r="L435" s="446"/>
    </row>
    <row r="436" spans="2:12" x14ac:dyDescent="0.2">
      <c r="B436" s="447"/>
      <c r="C436" s="447"/>
      <c r="D436" s="447"/>
      <c r="E436" s="447"/>
      <c r="F436" s="447"/>
      <c r="G436" s="447"/>
      <c r="H436" s="446"/>
      <c r="I436" s="446"/>
      <c r="J436" s="446"/>
      <c r="K436" s="446"/>
      <c r="L436" s="446"/>
    </row>
  </sheetData>
  <mergeCells count="11">
    <mergeCell ref="A9:A11"/>
    <mergeCell ref="B9:G9"/>
    <mergeCell ref="A3:M3"/>
    <mergeCell ref="A4:M4"/>
    <mergeCell ref="A7:M7"/>
    <mergeCell ref="A5:M5"/>
    <mergeCell ref="H9:M9"/>
    <mergeCell ref="B10:D10"/>
    <mergeCell ref="E10:G10"/>
    <mergeCell ref="H10:J10"/>
    <mergeCell ref="K10:M10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52"/>
  <sheetViews>
    <sheetView view="pageBreakPreview" zoomScaleSheetLayoutView="100" workbookViewId="0">
      <selection activeCell="C3" sqref="C3"/>
    </sheetView>
  </sheetViews>
  <sheetFormatPr defaultRowHeight="15" x14ac:dyDescent="0.25"/>
  <cols>
    <col min="1" max="1" width="4.28515625" style="257" customWidth="1"/>
    <col min="2" max="2" width="3" style="197" customWidth="1"/>
    <col min="3" max="3" width="56.5703125" style="197" customWidth="1"/>
    <col min="4" max="5" width="13.5703125" style="197" customWidth="1"/>
    <col min="6" max="6" width="11.140625" style="197" bestFit="1" customWidth="1"/>
    <col min="7" max="7" width="10" style="197" bestFit="1" customWidth="1"/>
    <col min="8" max="8" width="9.140625" style="197"/>
    <col min="9" max="9" width="11.140625" style="197" bestFit="1" customWidth="1"/>
    <col min="10" max="16384" width="9.140625" style="197"/>
  </cols>
  <sheetData>
    <row r="1" spans="1:14" x14ac:dyDescent="0.25">
      <c r="A1" s="1" t="s">
        <v>1589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731" t="s">
        <v>1534</v>
      </c>
      <c r="B2" s="344"/>
      <c r="C2" s="578"/>
      <c r="D2" s="578"/>
      <c r="E2" s="579"/>
    </row>
    <row r="3" spans="1:14" x14ac:dyDescent="0.25">
      <c r="A3" s="343"/>
      <c r="B3" s="344"/>
      <c r="C3" s="578"/>
      <c r="D3" s="578"/>
      <c r="E3" s="579"/>
    </row>
    <row r="4" spans="1:14" x14ac:dyDescent="0.25">
      <c r="A4" s="819" t="s">
        <v>1217</v>
      </c>
      <c r="B4" s="819"/>
      <c r="C4" s="819"/>
      <c r="D4" s="819"/>
      <c r="E4" s="819"/>
    </row>
    <row r="5" spans="1:14" ht="15" customHeight="1" x14ac:dyDescent="0.25">
      <c r="A5" s="820" t="s">
        <v>1446</v>
      </c>
      <c r="B5" s="820"/>
      <c r="C5" s="820"/>
      <c r="D5" s="820"/>
      <c r="E5" s="820"/>
    </row>
    <row r="6" spans="1:14" ht="15" customHeight="1" x14ac:dyDescent="0.25">
      <c r="A6" s="840"/>
      <c r="B6" s="840"/>
      <c r="C6" s="840"/>
      <c r="D6" s="840"/>
      <c r="E6" s="840"/>
    </row>
    <row r="7" spans="1:14" ht="15" customHeight="1" x14ac:dyDescent="0.25">
      <c r="A7" s="580"/>
      <c r="B7" s="580"/>
      <c r="C7" s="580"/>
      <c r="D7" s="580"/>
      <c r="E7" s="580"/>
    </row>
    <row r="8" spans="1:14" ht="15" customHeight="1" x14ac:dyDescent="0.25">
      <c r="A8" s="840" t="s">
        <v>1385</v>
      </c>
      <c r="B8" s="840"/>
      <c r="C8" s="840"/>
      <c r="D8" s="840"/>
      <c r="E8" s="840"/>
    </row>
    <row r="9" spans="1:14" ht="15" customHeight="1" x14ac:dyDescent="0.25">
      <c r="A9" s="840" t="s">
        <v>1582</v>
      </c>
      <c r="B9" s="840"/>
      <c r="C9" s="840"/>
      <c r="D9" s="840"/>
      <c r="E9" s="840"/>
    </row>
    <row r="10" spans="1:14" ht="30.75" customHeight="1" thickBot="1" x14ac:dyDescent="0.3">
      <c r="A10" s="581"/>
      <c r="B10" s="582"/>
      <c r="C10" s="582"/>
      <c r="D10" s="582"/>
      <c r="E10" s="583" t="s">
        <v>1265</v>
      </c>
    </row>
    <row r="11" spans="1:14" x14ac:dyDescent="0.25">
      <c r="A11" s="584"/>
      <c r="B11" s="841" t="s">
        <v>1211</v>
      </c>
      <c r="C11" s="841"/>
      <c r="D11" s="585" t="s">
        <v>1212</v>
      </c>
      <c r="E11" s="710" t="s">
        <v>1364</v>
      </c>
    </row>
    <row r="12" spans="1:14" ht="28.5" x14ac:dyDescent="0.25">
      <c r="A12" s="586"/>
      <c r="B12" s="835" t="s">
        <v>1213</v>
      </c>
      <c r="C12" s="835"/>
      <c r="D12" s="587" t="s">
        <v>1214</v>
      </c>
      <c r="E12" s="711" t="s">
        <v>1362</v>
      </c>
    </row>
    <row r="13" spans="1:14" x14ac:dyDescent="0.25">
      <c r="A13" s="586">
        <v>1</v>
      </c>
      <c r="B13" s="588"/>
      <c r="C13" s="589">
        <v>1</v>
      </c>
      <c r="D13" s="590"/>
      <c r="E13" s="712"/>
    </row>
    <row r="14" spans="1:14" x14ac:dyDescent="0.25">
      <c r="A14" s="586">
        <v>2</v>
      </c>
      <c r="B14" s="836" t="s">
        <v>1381</v>
      </c>
      <c r="C14" s="836"/>
      <c r="D14" s="591">
        <f>SUM(D15:D20)</f>
        <v>16222660</v>
      </c>
      <c r="E14" s="591">
        <f>SUM(E15:E20)</f>
        <v>20424660</v>
      </c>
      <c r="F14" s="261"/>
    </row>
    <row r="15" spans="1:14" x14ac:dyDescent="0.25">
      <c r="A15" s="586">
        <v>3</v>
      </c>
      <c r="B15" s="694"/>
      <c r="C15" s="592" t="s">
        <v>1447</v>
      </c>
      <c r="D15" s="594">
        <v>2957660</v>
      </c>
      <c r="E15" s="594">
        <v>7159660</v>
      </c>
      <c r="F15" s="261"/>
    </row>
    <row r="16" spans="1:14" x14ac:dyDescent="0.25">
      <c r="A16" s="586">
        <v>4</v>
      </c>
      <c r="B16" s="694"/>
      <c r="C16" s="592" t="s">
        <v>1448</v>
      </c>
      <c r="D16" s="594">
        <v>150000</v>
      </c>
      <c r="E16" s="594">
        <v>150000</v>
      </c>
      <c r="F16" s="261"/>
    </row>
    <row r="17" spans="1:9" x14ac:dyDescent="0.25">
      <c r="A17" s="586">
        <v>5</v>
      </c>
      <c r="B17" s="694"/>
      <c r="C17" s="592" t="s">
        <v>1449</v>
      </c>
      <c r="D17" s="594">
        <v>11500000</v>
      </c>
      <c r="E17" s="594">
        <v>11500000</v>
      </c>
      <c r="F17" s="261"/>
    </row>
    <row r="18" spans="1:9" x14ac:dyDescent="0.25">
      <c r="A18" s="586">
        <v>6</v>
      </c>
      <c r="B18" s="694"/>
      <c r="C18" s="592" t="s">
        <v>1450</v>
      </c>
      <c r="D18" s="594">
        <v>500000</v>
      </c>
      <c r="E18" s="594">
        <v>500000</v>
      </c>
      <c r="F18" s="261"/>
    </row>
    <row r="19" spans="1:9" x14ac:dyDescent="0.25">
      <c r="A19" s="586">
        <v>7</v>
      </c>
      <c r="B19" s="694"/>
      <c r="C19" s="595" t="s">
        <v>1261</v>
      </c>
      <c r="D19" s="594">
        <v>500000</v>
      </c>
      <c r="E19" s="594">
        <v>500000</v>
      </c>
      <c r="F19" s="261"/>
    </row>
    <row r="20" spans="1:9" x14ac:dyDescent="0.25">
      <c r="A20" s="586">
        <v>8</v>
      </c>
      <c r="B20" s="694"/>
      <c r="C20" s="596" t="s">
        <v>1451</v>
      </c>
      <c r="D20" s="594">
        <v>615000</v>
      </c>
      <c r="E20" s="594">
        <v>615000</v>
      </c>
    </row>
    <row r="21" spans="1:9" x14ac:dyDescent="0.25">
      <c r="A21" s="586">
        <v>9</v>
      </c>
      <c r="B21" s="837" t="s">
        <v>1380</v>
      </c>
      <c r="C21" s="837"/>
      <c r="D21" s="591">
        <f>SUM(D22:D33)</f>
        <v>190477000</v>
      </c>
      <c r="E21" s="591">
        <f>SUM(E22:E41)</f>
        <v>239586800</v>
      </c>
      <c r="H21" s="197" t="s">
        <v>1565</v>
      </c>
      <c r="I21" s="261">
        <f>E17+E18+E19+E22+E23+E24+E25+E30+E31+E32+E33+E34+E35+E36+E37+E38+E39+E40+E27</f>
        <v>199477000</v>
      </c>
    </row>
    <row r="22" spans="1:9" x14ac:dyDescent="0.25">
      <c r="A22" s="586">
        <v>10</v>
      </c>
      <c r="B22" s="588"/>
      <c r="C22" s="597" t="s">
        <v>1218</v>
      </c>
      <c r="D22" s="594">
        <v>5000000</v>
      </c>
      <c r="E22" s="594">
        <v>5000000</v>
      </c>
    </row>
    <row r="23" spans="1:9" x14ac:dyDescent="0.25">
      <c r="A23" s="586">
        <v>11</v>
      </c>
      <c r="B23" s="588"/>
      <c r="C23" s="598" t="s">
        <v>1219</v>
      </c>
      <c r="D23" s="594">
        <v>17450000</v>
      </c>
      <c r="E23" s="594">
        <v>17450000</v>
      </c>
    </row>
    <row r="24" spans="1:9" x14ac:dyDescent="0.25">
      <c r="A24" s="586">
        <v>12</v>
      </c>
      <c r="B24" s="588"/>
      <c r="C24" s="598" t="s">
        <v>1220</v>
      </c>
      <c r="D24" s="594">
        <v>13770000</v>
      </c>
      <c r="E24" s="594">
        <v>13770000</v>
      </c>
    </row>
    <row r="25" spans="1:9" x14ac:dyDescent="0.25">
      <c r="A25" s="586">
        <v>13</v>
      </c>
      <c r="B25" s="588"/>
      <c r="C25" s="592" t="s">
        <v>1224</v>
      </c>
      <c r="D25" s="594">
        <v>200000</v>
      </c>
      <c r="E25" s="594">
        <v>200000</v>
      </c>
    </row>
    <row r="26" spans="1:9" ht="42.75" x14ac:dyDescent="0.25">
      <c r="A26" s="586">
        <v>14</v>
      </c>
      <c r="B26" s="588"/>
      <c r="C26" s="596" t="s">
        <v>1452</v>
      </c>
      <c r="D26" s="594">
        <v>5100000</v>
      </c>
      <c r="E26" s="594">
        <v>5100000</v>
      </c>
    </row>
    <row r="27" spans="1:9" x14ac:dyDescent="0.25">
      <c r="A27" s="586">
        <v>15</v>
      </c>
      <c r="B27" s="588"/>
      <c r="C27" s="592" t="s">
        <v>1229</v>
      </c>
      <c r="D27" s="594">
        <v>123957000</v>
      </c>
      <c r="E27" s="594">
        <v>123957000</v>
      </c>
    </row>
    <row r="28" spans="1:9" x14ac:dyDescent="0.25">
      <c r="A28" s="586">
        <v>16</v>
      </c>
      <c r="B28" s="588"/>
      <c r="C28" s="599" t="s">
        <v>1512</v>
      </c>
      <c r="D28" s="594">
        <v>1000000</v>
      </c>
      <c r="E28" s="594">
        <v>1000000</v>
      </c>
    </row>
    <row r="29" spans="1:9" x14ac:dyDescent="0.25">
      <c r="A29" s="586">
        <v>17</v>
      </c>
      <c r="B29" s="588"/>
      <c r="C29" s="599" t="s">
        <v>1453</v>
      </c>
      <c r="D29" s="594">
        <v>1000000</v>
      </c>
      <c r="E29" s="594">
        <v>1000000</v>
      </c>
    </row>
    <row r="30" spans="1:9" x14ac:dyDescent="0.25">
      <c r="A30" s="586">
        <v>18</v>
      </c>
      <c r="B30" s="588"/>
      <c r="C30" s="599" t="s">
        <v>1513</v>
      </c>
      <c r="D30" s="594">
        <v>10000000</v>
      </c>
      <c r="E30" s="594">
        <v>10000000</v>
      </c>
    </row>
    <row r="31" spans="1:9" x14ac:dyDescent="0.25">
      <c r="A31" s="586">
        <v>19</v>
      </c>
      <c r="B31" s="588"/>
      <c r="C31" s="599" t="s">
        <v>1514</v>
      </c>
      <c r="D31" s="594">
        <v>10000000</v>
      </c>
      <c r="E31" s="594">
        <v>10000000</v>
      </c>
    </row>
    <row r="32" spans="1:9" x14ac:dyDescent="0.25">
      <c r="A32" s="586">
        <v>20</v>
      </c>
      <c r="B32" s="588"/>
      <c r="C32" s="599" t="s">
        <v>1379</v>
      </c>
      <c r="D32" s="594">
        <v>2000000</v>
      </c>
      <c r="E32" s="594">
        <v>2000000</v>
      </c>
    </row>
    <row r="33" spans="1:5" x14ac:dyDescent="0.25">
      <c r="A33" s="586">
        <v>21</v>
      </c>
      <c r="B33" s="588"/>
      <c r="C33" s="599" t="s">
        <v>1454</v>
      </c>
      <c r="D33" s="594">
        <v>1000000</v>
      </c>
      <c r="E33" s="594">
        <v>1000000</v>
      </c>
    </row>
    <row r="34" spans="1:5" x14ac:dyDescent="0.25">
      <c r="A34" s="586">
        <v>22</v>
      </c>
      <c r="B34" s="726"/>
      <c r="C34" s="727" t="s">
        <v>1547</v>
      </c>
      <c r="D34" s="594">
        <v>0</v>
      </c>
      <c r="E34" s="594">
        <v>2000000</v>
      </c>
    </row>
    <row r="35" spans="1:5" x14ac:dyDescent="0.25">
      <c r="A35" s="586">
        <v>23</v>
      </c>
      <c r="B35" s="726"/>
      <c r="C35" s="727" t="s">
        <v>1550</v>
      </c>
      <c r="D35" s="594">
        <v>0</v>
      </c>
      <c r="E35" s="594">
        <v>50000</v>
      </c>
    </row>
    <row r="36" spans="1:5" x14ac:dyDescent="0.25">
      <c r="A36" s="586">
        <v>24</v>
      </c>
      <c r="B36" s="726"/>
      <c r="C36" s="727" t="s">
        <v>1548</v>
      </c>
      <c r="D36" s="594">
        <v>0</v>
      </c>
      <c r="E36" s="594">
        <v>50000</v>
      </c>
    </row>
    <row r="37" spans="1:5" x14ac:dyDescent="0.25">
      <c r="A37" s="586">
        <v>25</v>
      </c>
      <c r="B37" s="726"/>
      <c r="C37" s="727" t="s">
        <v>1549</v>
      </c>
      <c r="D37" s="594">
        <v>0</v>
      </c>
      <c r="E37" s="594">
        <v>400000</v>
      </c>
    </row>
    <row r="38" spans="1:5" x14ac:dyDescent="0.25">
      <c r="A38" s="586">
        <v>26</v>
      </c>
      <c r="B38" s="726"/>
      <c r="C38" s="727" t="s">
        <v>1551</v>
      </c>
      <c r="D38" s="594">
        <v>0</v>
      </c>
      <c r="E38" s="594">
        <v>400000</v>
      </c>
    </row>
    <row r="39" spans="1:5" x14ac:dyDescent="0.25">
      <c r="A39" s="586">
        <v>27</v>
      </c>
      <c r="B39" s="726"/>
      <c r="C39" s="727" t="s">
        <v>1570</v>
      </c>
      <c r="D39" s="594">
        <v>0</v>
      </c>
      <c r="E39" s="594">
        <v>500000</v>
      </c>
    </row>
    <row r="40" spans="1:5" x14ac:dyDescent="0.25">
      <c r="A40" s="586">
        <v>28</v>
      </c>
      <c r="B40" s="726"/>
      <c r="C40" s="727" t="s">
        <v>1571</v>
      </c>
      <c r="D40" s="594">
        <v>0</v>
      </c>
      <c r="E40" s="594">
        <v>200000</v>
      </c>
    </row>
    <row r="41" spans="1:5" x14ac:dyDescent="0.25">
      <c r="A41" s="586">
        <v>29</v>
      </c>
      <c r="B41" s="726"/>
      <c r="C41" s="727" t="s">
        <v>1572</v>
      </c>
      <c r="D41" s="594">
        <v>0</v>
      </c>
      <c r="E41" s="594">
        <v>45509800</v>
      </c>
    </row>
    <row r="42" spans="1:5" x14ac:dyDescent="0.25">
      <c r="A42" s="586">
        <v>30</v>
      </c>
      <c r="B42" s="726"/>
      <c r="C42" s="727"/>
      <c r="D42" s="594"/>
      <c r="E42" s="594"/>
    </row>
    <row r="43" spans="1:5" x14ac:dyDescent="0.25">
      <c r="A43" s="586">
        <v>31</v>
      </c>
      <c r="B43" s="838" t="s">
        <v>1382</v>
      </c>
      <c r="C43" s="839"/>
      <c r="D43" s="600">
        <f>D14+D21</f>
        <v>206699660</v>
      </c>
      <c r="E43" s="600">
        <f>E14+E21</f>
        <v>260011460</v>
      </c>
    </row>
    <row r="44" spans="1:5" x14ac:dyDescent="0.25">
      <c r="A44" s="586">
        <v>32</v>
      </c>
      <c r="B44" s="601"/>
      <c r="C44" s="602"/>
      <c r="D44" s="603"/>
      <c r="E44" s="603"/>
    </row>
    <row r="45" spans="1:5" x14ac:dyDescent="0.25">
      <c r="A45" s="586">
        <v>33</v>
      </c>
      <c r="B45" s="604" t="s">
        <v>1579</v>
      </c>
      <c r="C45" s="604"/>
      <c r="D45" s="605">
        <v>0</v>
      </c>
      <c r="E45" s="605">
        <v>0</v>
      </c>
    </row>
    <row r="46" spans="1:5" x14ac:dyDescent="0.25">
      <c r="A46" s="586">
        <v>34</v>
      </c>
      <c r="B46" s="599"/>
      <c r="C46" s="599"/>
      <c r="D46" s="606">
        <v>0</v>
      </c>
      <c r="E46" s="606">
        <v>0</v>
      </c>
    </row>
    <row r="47" spans="1:5" s="251" customFormat="1" ht="21.75" customHeight="1" x14ac:dyDescent="0.25">
      <c r="A47" s="586">
        <v>35</v>
      </c>
      <c r="B47" s="336" t="s">
        <v>1383</v>
      </c>
      <c r="C47" s="336"/>
      <c r="D47" s="384">
        <v>0</v>
      </c>
      <c r="E47" s="384">
        <f>SUM(E48:E49)</f>
        <v>8500000</v>
      </c>
    </row>
    <row r="48" spans="1:5" x14ac:dyDescent="0.25">
      <c r="A48" s="586">
        <v>36</v>
      </c>
      <c r="B48" s="334"/>
      <c r="C48" s="334" t="s">
        <v>1580</v>
      </c>
      <c r="D48" s="385">
        <v>0</v>
      </c>
      <c r="E48" s="385">
        <v>7000000</v>
      </c>
    </row>
    <row r="49" spans="1:9" x14ac:dyDescent="0.25">
      <c r="A49" s="586">
        <v>37</v>
      </c>
      <c r="B49" s="334"/>
      <c r="C49" s="334" t="s">
        <v>1581</v>
      </c>
      <c r="D49" s="385">
        <v>0</v>
      </c>
      <c r="E49" s="385">
        <v>1500000</v>
      </c>
    </row>
    <row r="50" spans="1:9" s="337" customFormat="1" ht="22.5" customHeight="1" thickBot="1" x14ac:dyDescent="0.3">
      <c r="A50" s="586">
        <v>38</v>
      </c>
      <c r="B50" s="386" t="s">
        <v>1384</v>
      </c>
      <c r="C50" s="386"/>
      <c r="D50" s="387">
        <v>0</v>
      </c>
      <c r="E50" s="387">
        <f>E45+E47</f>
        <v>8500000</v>
      </c>
    </row>
    <row r="52" spans="1:9" x14ac:dyDescent="0.25">
      <c r="I52" s="197">
        <v>0</v>
      </c>
    </row>
  </sheetData>
  <mergeCells count="11">
    <mergeCell ref="A1:N1"/>
    <mergeCell ref="B12:C12"/>
    <mergeCell ref="B14:C14"/>
    <mergeCell ref="B21:C21"/>
    <mergeCell ref="B43:C43"/>
    <mergeCell ref="A4:E4"/>
    <mergeCell ref="A5:E5"/>
    <mergeCell ref="A6:E6"/>
    <mergeCell ref="A8:E8"/>
    <mergeCell ref="B11:C11"/>
    <mergeCell ref="A9:E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N46"/>
  <sheetViews>
    <sheetView view="pageBreakPreview" zoomScaleSheetLayoutView="100" workbookViewId="0">
      <selection activeCell="C2" sqref="C2"/>
    </sheetView>
  </sheetViews>
  <sheetFormatPr defaultRowHeight="15" x14ac:dyDescent="0.25"/>
  <cols>
    <col min="1" max="1" width="3.5703125" style="197" customWidth="1"/>
    <col min="2" max="2" width="3" style="197" customWidth="1"/>
    <col min="3" max="3" width="65.140625" style="197" customWidth="1"/>
    <col min="4" max="4" width="12.5703125" style="197" customWidth="1"/>
    <col min="5" max="5" width="13.42578125" style="197" bestFit="1" customWidth="1"/>
    <col min="6" max="6" width="11.140625" style="197" bestFit="1" customWidth="1"/>
    <col min="7" max="7" width="14" style="197" bestFit="1" customWidth="1"/>
    <col min="8" max="10" width="9.140625" style="197"/>
    <col min="11" max="11" width="10.140625" style="197" bestFit="1" customWidth="1"/>
    <col min="12" max="16384" width="9.140625" style="197"/>
  </cols>
  <sheetData>
    <row r="1" spans="1:14" x14ac:dyDescent="0.25">
      <c r="A1" s="1" t="s">
        <v>1590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731" t="s">
        <v>1535</v>
      </c>
      <c r="B2" s="609"/>
      <c r="C2" s="610"/>
      <c r="D2" s="611"/>
      <c r="E2" s="611"/>
      <c r="F2" s="608"/>
      <c r="G2" s="608"/>
      <c r="H2" s="608"/>
    </row>
    <row r="3" spans="1:14" x14ac:dyDescent="0.25">
      <c r="A3" s="611"/>
      <c r="B3" s="609"/>
      <c r="C3" s="612"/>
      <c r="D3" s="611"/>
      <c r="E3" s="611"/>
      <c r="F3" s="608"/>
      <c r="G3" s="608"/>
      <c r="H3" s="608"/>
    </row>
    <row r="4" spans="1:14" ht="15" customHeight="1" x14ac:dyDescent="0.25">
      <c r="A4" s="611"/>
      <c r="B4" s="842" t="s">
        <v>1216</v>
      </c>
      <c r="C4" s="842"/>
      <c r="D4" s="842"/>
      <c r="E4" s="842"/>
      <c r="F4" s="608"/>
      <c r="G4" s="608"/>
      <c r="H4" s="608"/>
    </row>
    <row r="5" spans="1:14" x14ac:dyDescent="0.25">
      <c r="A5" s="843" t="s">
        <v>1446</v>
      </c>
      <c r="B5" s="843"/>
      <c r="C5" s="843"/>
      <c r="D5" s="843"/>
      <c r="E5" s="843"/>
      <c r="F5" s="608"/>
      <c r="G5" s="608"/>
      <c r="H5" s="608"/>
    </row>
    <row r="6" spans="1:14" x14ac:dyDescent="0.25">
      <c r="A6" s="843" t="s">
        <v>1582</v>
      </c>
      <c r="B6" s="843"/>
      <c r="C6" s="843"/>
      <c r="D6" s="843"/>
      <c r="E6" s="843"/>
      <c r="F6" s="608"/>
      <c r="G6" s="608"/>
      <c r="H6" s="608"/>
    </row>
    <row r="7" spans="1:14" x14ac:dyDescent="0.25">
      <c r="A7" s="843"/>
      <c r="B7" s="843"/>
      <c r="C7" s="843"/>
      <c r="D7" s="843"/>
      <c r="E7" s="843"/>
      <c r="F7" s="608"/>
      <c r="G7" s="608"/>
      <c r="H7" s="608"/>
    </row>
    <row r="8" spans="1:14" ht="23.25" customHeight="1" x14ac:dyDescent="0.25">
      <c r="A8" s="844" t="s">
        <v>1258</v>
      </c>
      <c r="B8" s="844"/>
      <c r="C8" s="844"/>
      <c r="D8" s="844"/>
      <c r="E8" s="844"/>
      <c r="F8" s="608"/>
      <c r="G8" s="608"/>
      <c r="H8" s="608"/>
    </row>
    <row r="9" spans="1:14" ht="15.75" thickBot="1" x14ac:dyDescent="0.3">
      <c r="A9" s="611"/>
      <c r="B9" s="613"/>
      <c r="C9" s="582"/>
      <c r="D9" s="614"/>
      <c r="E9" s="614" t="s">
        <v>1265</v>
      </c>
      <c r="F9" s="608"/>
      <c r="G9" s="608"/>
      <c r="H9" s="608"/>
    </row>
    <row r="10" spans="1:14" x14ac:dyDescent="0.25">
      <c r="A10" s="615"/>
      <c r="B10" s="841" t="s">
        <v>1211</v>
      </c>
      <c r="C10" s="841"/>
      <c r="D10" s="585" t="s">
        <v>1212</v>
      </c>
      <c r="E10" s="710" t="s">
        <v>1364</v>
      </c>
      <c r="F10" s="608"/>
      <c r="G10" s="608"/>
      <c r="H10" s="608"/>
    </row>
    <row r="11" spans="1:14" ht="28.5" x14ac:dyDescent="0.25">
      <c r="A11" s="616"/>
      <c r="B11" s="835" t="s">
        <v>1213</v>
      </c>
      <c r="C11" s="835"/>
      <c r="D11" s="587" t="s">
        <v>1214</v>
      </c>
      <c r="E11" s="711" t="s">
        <v>1362</v>
      </c>
      <c r="F11" s="608"/>
      <c r="G11" s="608"/>
      <c r="H11" s="608"/>
    </row>
    <row r="12" spans="1:14" x14ac:dyDescent="0.25">
      <c r="A12" s="616">
        <v>1</v>
      </c>
      <c r="B12" s="588"/>
      <c r="C12" s="617" t="s">
        <v>1222</v>
      </c>
      <c r="D12" s="590"/>
      <c r="E12" s="712"/>
      <c r="F12" s="608"/>
      <c r="G12" s="608"/>
      <c r="H12" s="608"/>
    </row>
    <row r="13" spans="1:14" x14ac:dyDescent="0.25">
      <c r="A13" s="616">
        <v>2</v>
      </c>
      <c r="B13" s="618"/>
      <c r="C13" s="680" t="s">
        <v>1455</v>
      </c>
      <c r="D13" s="376">
        <v>23500000</v>
      </c>
      <c r="E13" s="376">
        <v>32708055</v>
      </c>
      <c r="F13" s="608"/>
      <c r="G13" s="608"/>
      <c r="H13" s="608"/>
    </row>
    <row r="14" spans="1:14" x14ac:dyDescent="0.25">
      <c r="A14" s="616">
        <v>3</v>
      </c>
      <c r="B14" s="618"/>
      <c r="C14" s="680" t="s">
        <v>1552</v>
      </c>
      <c r="D14" s="376"/>
      <c r="E14" s="376">
        <v>548069</v>
      </c>
      <c r="F14" s="608"/>
      <c r="G14" s="608"/>
      <c r="H14" s="608"/>
    </row>
    <row r="15" spans="1:14" x14ac:dyDescent="0.25">
      <c r="A15" s="616">
        <v>4</v>
      </c>
      <c r="B15" s="618"/>
      <c r="C15" s="338" t="s">
        <v>1456</v>
      </c>
      <c r="D15" s="377">
        <v>58826646</v>
      </c>
      <c r="E15" s="377">
        <v>47286146</v>
      </c>
      <c r="F15" s="608"/>
      <c r="G15" s="608"/>
      <c r="H15" s="608"/>
      <c r="K15" s="261"/>
    </row>
    <row r="16" spans="1:14" s="764" customFormat="1" x14ac:dyDescent="0.25">
      <c r="A16" s="616">
        <v>5.3333333333333304</v>
      </c>
      <c r="B16" s="618"/>
      <c r="C16" s="338" t="s">
        <v>1457</v>
      </c>
      <c r="D16" s="377">
        <v>7000000</v>
      </c>
      <c r="E16" s="377">
        <v>1583480</v>
      </c>
      <c r="F16" s="611"/>
      <c r="G16" s="611"/>
      <c r="H16" s="611"/>
    </row>
    <row r="17" spans="1:8" x14ac:dyDescent="0.25">
      <c r="A17" s="616">
        <v>6</v>
      </c>
      <c r="B17" s="618"/>
      <c r="C17" s="338" t="s">
        <v>1545</v>
      </c>
      <c r="D17" s="377"/>
      <c r="E17" s="377">
        <v>1407033</v>
      </c>
      <c r="F17" s="608"/>
      <c r="G17" s="608"/>
      <c r="H17" s="608"/>
    </row>
    <row r="18" spans="1:8" x14ac:dyDescent="0.25">
      <c r="A18" s="616">
        <v>6.8333333333333304</v>
      </c>
      <c r="B18" s="618"/>
      <c r="C18" s="338" t="s">
        <v>1458</v>
      </c>
      <c r="D18" s="377">
        <v>38568503</v>
      </c>
      <c r="E18" s="377">
        <v>38568503</v>
      </c>
      <c r="F18" s="608"/>
      <c r="G18" s="608"/>
      <c r="H18" s="608"/>
    </row>
    <row r="19" spans="1:8" x14ac:dyDescent="0.25">
      <c r="A19" s="616">
        <v>8.3333333333333304</v>
      </c>
      <c r="B19" s="618"/>
      <c r="C19" s="338" t="s">
        <v>1459</v>
      </c>
      <c r="D19" s="377">
        <v>6350000</v>
      </c>
      <c r="E19" s="377">
        <v>8161020</v>
      </c>
      <c r="F19" s="608"/>
      <c r="G19" s="608"/>
      <c r="H19" s="608"/>
    </row>
    <row r="20" spans="1:8" x14ac:dyDescent="0.25">
      <c r="A20" s="616">
        <v>9</v>
      </c>
      <c r="B20" s="618"/>
      <c r="C20" s="338" t="s">
        <v>1553</v>
      </c>
      <c r="D20" s="377"/>
      <c r="E20" s="377">
        <v>18583021</v>
      </c>
      <c r="F20" s="608"/>
      <c r="G20" s="608"/>
      <c r="H20" s="608"/>
    </row>
    <row r="21" spans="1:8" x14ac:dyDescent="0.25">
      <c r="A21" s="616">
        <v>9.8333333333333304</v>
      </c>
      <c r="B21" s="618"/>
      <c r="C21" s="338" t="s">
        <v>1460</v>
      </c>
      <c r="D21" s="377">
        <v>3000000</v>
      </c>
      <c r="E21" s="377">
        <v>6954526</v>
      </c>
      <c r="F21" s="608"/>
      <c r="G21" s="608"/>
      <c r="H21" s="608"/>
    </row>
    <row r="22" spans="1:8" x14ac:dyDescent="0.25">
      <c r="A22" s="616">
        <v>11</v>
      </c>
      <c r="B22" s="723"/>
      <c r="C22" s="728" t="s">
        <v>1554</v>
      </c>
      <c r="D22" s="724"/>
      <c r="E22" s="724">
        <v>1714500</v>
      </c>
      <c r="F22" s="608"/>
      <c r="G22" s="608"/>
      <c r="H22" s="608"/>
    </row>
    <row r="23" spans="1:8" x14ac:dyDescent="0.25">
      <c r="A23" s="616">
        <v>12</v>
      </c>
      <c r="B23" s="619"/>
      <c r="C23" s="681" t="s">
        <v>1426</v>
      </c>
      <c r="D23" s="561">
        <f>SUM(D24:D25)</f>
        <v>116021612</v>
      </c>
      <c r="E23" s="561">
        <f>SUM(E24:E25)</f>
        <v>116021612</v>
      </c>
      <c r="F23" s="620"/>
      <c r="G23" s="620"/>
      <c r="H23" s="620"/>
    </row>
    <row r="24" spans="1:8" x14ac:dyDescent="0.25">
      <c r="A24" s="616">
        <v>12.8333333333333</v>
      </c>
      <c r="B24" s="619"/>
      <c r="C24" s="564" t="s">
        <v>1427</v>
      </c>
      <c r="D24" s="561">
        <v>60196984</v>
      </c>
      <c r="E24" s="561">
        <v>60196984</v>
      </c>
      <c r="F24" s="620"/>
      <c r="G24" s="620"/>
      <c r="H24" s="620"/>
    </row>
    <row r="25" spans="1:8" x14ac:dyDescent="0.25">
      <c r="A25" s="616">
        <v>14.3333333333333</v>
      </c>
      <c r="B25" s="619"/>
      <c r="C25" s="564" t="s">
        <v>1428</v>
      </c>
      <c r="D25" s="561">
        <v>55824628</v>
      </c>
      <c r="E25" s="561">
        <v>55824628</v>
      </c>
      <c r="F25" s="620"/>
      <c r="G25" s="620"/>
      <c r="H25" s="620"/>
    </row>
    <row r="26" spans="1:8" x14ac:dyDescent="0.25">
      <c r="A26" s="616">
        <v>15</v>
      </c>
      <c r="B26" s="723"/>
      <c r="C26" s="725" t="s">
        <v>1557</v>
      </c>
      <c r="D26" s="724">
        <v>0</v>
      </c>
      <c r="E26" s="724">
        <v>742188</v>
      </c>
      <c r="F26" s="620"/>
      <c r="G26" s="620"/>
      <c r="H26" s="620"/>
    </row>
    <row r="27" spans="1:8" x14ac:dyDescent="0.25">
      <c r="A27" s="616">
        <v>16</v>
      </c>
      <c r="B27" s="723"/>
      <c r="C27" s="725" t="s">
        <v>1573</v>
      </c>
      <c r="D27" s="724">
        <v>0</v>
      </c>
      <c r="E27" s="724">
        <v>723900</v>
      </c>
      <c r="F27" s="620"/>
      <c r="G27" s="620"/>
      <c r="H27" s="620"/>
    </row>
    <row r="28" spans="1:8" s="562" customFormat="1" ht="15.75" thickBot="1" x14ac:dyDescent="0.3">
      <c r="A28" s="616">
        <v>17</v>
      </c>
      <c r="B28" s="760"/>
      <c r="C28" s="761" t="s">
        <v>1574</v>
      </c>
      <c r="D28" s="762">
        <v>0</v>
      </c>
      <c r="E28" s="762">
        <v>45676086</v>
      </c>
      <c r="F28" s="608"/>
      <c r="G28" s="608"/>
      <c r="H28" s="608"/>
    </row>
    <row r="29" spans="1:8" s="562" customFormat="1" ht="16.5" thickTop="1" thickBot="1" x14ac:dyDescent="0.3">
      <c r="A29" s="616"/>
      <c r="B29" s="621"/>
      <c r="C29" s="341" t="s">
        <v>1221</v>
      </c>
      <c r="D29" s="378">
        <f>SUM(D14:D24)</f>
        <v>289963745</v>
      </c>
      <c r="E29" s="378">
        <f>SUM(E13:E23)+E26+E27+E28</f>
        <v>320678139</v>
      </c>
      <c r="F29" s="608"/>
      <c r="G29" s="608"/>
      <c r="H29" s="608"/>
    </row>
    <row r="30" spans="1:8" s="562" customFormat="1" ht="27" customHeight="1" thickTop="1" x14ac:dyDescent="0.25">
      <c r="A30" s="616">
        <v>18</v>
      </c>
      <c r="B30" s="618"/>
      <c r="C30" s="339" t="s">
        <v>1386</v>
      </c>
      <c r="D30" s="258"/>
      <c r="E30" s="258"/>
      <c r="F30" s="608"/>
      <c r="G30" s="608"/>
      <c r="H30" s="608"/>
    </row>
    <row r="31" spans="1:8" s="562" customFormat="1" ht="75" x14ac:dyDescent="0.25">
      <c r="A31" s="616">
        <v>19</v>
      </c>
      <c r="B31" s="588"/>
      <c r="C31" s="338" t="s">
        <v>1555</v>
      </c>
      <c r="D31" s="258">
        <v>18000000</v>
      </c>
      <c r="E31" s="258">
        <v>24636331</v>
      </c>
      <c r="F31" s="608"/>
      <c r="G31" s="608"/>
      <c r="H31" s="608"/>
    </row>
    <row r="32" spans="1:8" ht="45" x14ac:dyDescent="0.25">
      <c r="A32" s="616">
        <v>20</v>
      </c>
      <c r="B32" s="588"/>
      <c r="C32" s="338" t="s">
        <v>1461</v>
      </c>
      <c r="D32" s="258">
        <v>2700000</v>
      </c>
      <c r="E32" s="258">
        <v>1004460</v>
      </c>
      <c r="F32" s="608"/>
      <c r="G32" s="608"/>
      <c r="H32" s="608"/>
    </row>
    <row r="33" spans="1:9" ht="45" x14ac:dyDescent="0.25">
      <c r="A33" s="616">
        <v>21</v>
      </c>
      <c r="B33" s="588"/>
      <c r="C33" s="338" t="s">
        <v>1556</v>
      </c>
      <c r="D33" s="258">
        <v>7500000</v>
      </c>
      <c r="E33" s="258">
        <v>6000000</v>
      </c>
      <c r="F33" s="608"/>
      <c r="G33" s="608"/>
      <c r="H33" s="608"/>
    </row>
    <row r="34" spans="1:9" ht="30" x14ac:dyDescent="0.25">
      <c r="A34" s="616">
        <v>22</v>
      </c>
      <c r="B34" s="588"/>
      <c r="C34" s="338" t="s">
        <v>1566</v>
      </c>
      <c r="D34" s="258">
        <v>2300000</v>
      </c>
      <c r="E34" s="258">
        <v>0</v>
      </c>
      <c r="F34" s="608"/>
      <c r="G34" s="608"/>
      <c r="H34" s="608"/>
    </row>
    <row r="35" spans="1:9" ht="15.75" thickBot="1" x14ac:dyDescent="0.3">
      <c r="A35" s="616">
        <v>23</v>
      </c>
      <c r="B35" s="621"/>
      <c r="C35" s="341" t="s">
        <v>1225</v>
      </c>
      <c r="D35" s="380">
        <f>SUM(D31:D34)</f>
        <v>30500000</v>
      </c>
      <c r="E35" s="380">
        <f>SUM(E31:E34)</f>
        <v>31640791</v>
      </c>
      <c r="F35" s="624"/>
      <c r="G35" s="624"/>
      <c r="H35" s="608"/>
      <c r="I35" s="254"/>
    </row>
    <row r="36" spans="1:9" ht="15.75" thickTop="1" x14ac:dyDescent="0.25">
      <c r="A36" s="616">
        <v>24</v>
      </c>
      <c r="B36" s="622"/>
      <c r="C36" s="342"/>
      <c r="D36" s="381"/>
      <c r="E36" s="381"/>
      <c r="F36" s="608"/>
      <c r="G36" s="608"/>
      <c r="H36" s="608"/>
    </row>
    <row r="37" spans="1:9" s="562" customFormat="1" x14ac:dyDescent="0.25">
      <c r="A37" s="616">
        <v>25</v>
      </c>
      <c r="B37" s="618"/>
      <c r="C37" s="339" t="s">
        <v>1387</v>
      </c>
      <c r="D37" s="258"/>
      <c r="E37" s="258">
        <v>2338249</v>
      </c>
      <c r="F37" s="608"/>
      <c r="G37" s="608"/>
      <c r="H37" s="608"/>
    </row>
    <row r="38" spans="1:9" x14ac:dyDescent="0.25">
      <c r="A38" s="616">
        <v>26</v>
      </c>
      <c r="B38" s="618"/>
      <c r="C38" s="338" t="s">
        <v>1462</v>
      </c>
      <c r="D38" s="258">
        <v>3000000</v>
      </c>
      <c r="E38" s="258">
        <v>3000000</v>
      </c>
      <c r="F38" s="608"/>
      <c r="G38" s="608"/>
      <c r="H38" s="608"/>
    </row>
    <row r="39" spans="1:9" x14ac:dyDescent="0.25">
      <c r="A39" s="616">
        <v>27</v>
      </c>
      <c r="B39" s="618"/>
      <c r="C39" s="338" t="s">
        <v>1463</v>
      </c>
      <c r="D39" s="258">
        <v>1270000</v>
      </c>
      <c r="E39" s="258">
        <v>1270000</v>
      </c>
      <c r="F39" s="608"/>
      <c r="G39" s="608"/>
      <c r="H39" s="608"/>
    </row>
    <row r="40" spans="1:9" x14ac:dyDescent="0.25">
      <c r="A40" s="616">
        <v>28</v>
      </c>
      <c r="B40" s="618"/>
      <c r="C40" s="338" t="s">
        <v>1464</v>
      </c>
      <c r="D40" s="258">
        <v>1270000</v>
      </c>
      <c r="E40" s="258">
        <v>1270000</v>
      </c>
      <c r="F40" s="608"/>
      <c r="G40" s="608"/>
      <c r="H40" s="608"/>
    </row>
    <row r="41" spans="1:9" x14ac:dyDescent="0.25">
      <c r="A41" s="616">
        <v>29</v>
      </c>
      <c r="B41" s="618"/>
      <c r="C41" s="338" t="s">
        <v>1465</v>
      </c>
      <c r="D41" s="258">
        <v>460000</v>
      </c>
      <c r="E41" s="258">
        <v>460000</v>
      </c>
      <c r="F41" s="608"/>
      <c r="G41" s="608"/>
      <c r="H41" s="608"/>
    </row>
    <row r="42" spans="1:9" s="562" customFormat="1" ht="15.75" thickBot="1" x14ac:dyDescent="0.3">
      <c r="A42" s="616">
        <v>30</v>
      </c>
      <c r="B42" s="621"/>
      <c r="C42" s="341" t="s">
        <v>1228</v>
      </c>
      <c r="D42" s="380">
        <f>SUM(D38:D41)</f>
        <v>6000000</v>
      </c>
      <c r="E42" s="380">
        <f>SUM(E37:E41)</f>
        <v>8338249</v>
      </c>
      <c r="F42" s="608"/>
      <c r="G42" s="608"/>
      <c r="H42" s="608"/>
    </row>
    <row r="43" spans="1:9" ht="15.75" thickTop="1" x14ac:dyDescent="0.25">
      <c r="A43" s="616">
        <v>31</v>
      </c>
      <c r="B43" s="622"/>
      <c r="C43" s="340"/>
      <c r="D43" s="379"/>
      <c r="E43" s="379"/>
      <c r="F43" s="608"/>
      <c r="G43" s="608"/>
      <c r="H43" s="608"/>
    </row>
    <row r="44" spans="1:9" ht="23.25" customHeight="1" thickBot="1" x14ac:dyDescent="0.3">
      <c r="A44" s="616">
        <v>32</v>
      </c>
      <c r="B44" s="623"/>
      <c r="C44" s="382" t="s">
        <v>1215</v>
      </c>
      <c r="D44" s="383">
        <f>D28+D35+D42</f>
        <v>36500000</v>
      </c>
      <c r="E44" s="383">
        <f>E29+E35+E42</f>
        <v>360657179</v>
      </c>
      <c r="F44" s="624"/>
      <c r="G44" s="624"/>
      <c r="H44" s="608"/>
    </row>
    <row r="45" spans="1:9" ht="19.5" customHeight="1" x14ac:dyDescent="0.25">
      <c r="A45" s="608"/>
      <c r="B45" s="608"/>
      <c r="C45" s="608"/>
      <c r="D45" s="608"/>
      <c r="E45" s="625"/>
      <c r="F45" s="608"/>
      <c r="G45" s="608"/>
      <c r="H45" s="608"/>
    </row>
    <row r="46" spans="1:9" x14ac:dyDescent="0.25">
      <c r="E46" s="262"/>
    </row>
  </sheetData>
  <mergeCells count="8">
    <mergeCell ref="A1:N1"/>
    <mergeCell ref="B10:C10"/>
    <mergeCell ref="B11:C11"/>
    <mergeCell ref="B4:E4"/>
    <mergeCell ref="A5:E5"/>
    <mergeCell ref="A7:E7"/>
    <mergeCell ref="A8:E8"/>
    <mergeCell ref="A6:E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&amp;R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N76"/>
  <sheetViews>
    <sheetView view="pageBreakPreview" zoomScaleSheetLayoutView="100" workbookViewId="0">
      <selection activeCell="B2" sqref="B2"/>
    </sheetView>
  </sheetViews>
  <sheetFormatPr defaultRowHeight="15" x14ac:dyDescent="0.25"/>
  <cols>
    <col min="1" max="1" width="5.42578125" style="257" customWidth="1"/>
    <col min="2" max="2" width="64.7109375" style="197" customWidth="1"/>
    <col min="3" max="3" width="14.28515625" style="197" bestFit="1" customWidth="1"/>
    <col min="4" max="4" width="14" style="197" customWidth="1"/>
    <col min="5" max="5" width="11.140625" style="197" bestFit="1" customWidth="1"/>
    <col min="6" max="6" width="12.28515625" style="197" customWidth="1"/>
    <col min="7" max="16384" width="9.140625" style="197"/>
  </cols>
  <sheetData>
    <row r="1" spans="1:14" x14ac:dyDescent="0.25">
      <c r="A1" s="1" t="s">
        <v>1591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731" t="s">
        <v>1536</v>
      </c>
      <c r="B2" s="608"/>
      <c r="C2" s="608"/>
      <c r="D2" s="608"/>
      <c r="E2" s="608"/>
      <c r="F2" s="608"/>
      <c r="G2" s="608"/>
    </row>
    <row r="3" spans="1:14" x14ac:dyDescent="0.25">
      <c r="A3" s="343"/>
      <c r="B3" s="608"/>
      <c r="C3" s="608"/>
      <c r="D3" s="608"/>
      <c r="E3" s="608"/>
      <c r="F3" s="608"/>
      <c r="G3" s="608"/>
    </row>
    <row r="4" spans="1:14" ht="15" customHeight="1" x14ac:dyDescent="0.25">
      <c r="A4" s="842" t="s">
        <v>1217</v>
      </c>
      <c r="B4" s="842"/>
      <c r="C4" s="842"/>
      <c r="D4" s="842"/>
      <c r="E4" s="608"/>
      <c r="F4" s="608"/>
      <c r="G4" s="608"/>
    </row>
    <row r="5" spans="1:14" x14ac:dyDescent="0.25">
      <c r="A5" s="843" t="s">
        <v>1466</v>
      </c>
      <c r="B5" s="843"/>
      <c r="C5" s="843"/>
      <c r="D5" s="843"/>
      <c r="E5" s="608"/>
      <c r="F5" s="608"/>
      <c r="G5" s="608"/>
    </row>
    <row r="6" spans="1:14" ht="17.25" customHeight="1" x14ac:dyDescent="0.25">
      <c r="A6" s="843" t="s">
        <v>1582</v>
      </c>
      <c r="B6" s="843"/>
      <c r="C6" s="843"/>
      <c r="D6" s="843"/>
      <c r="E6" s="608"/>
      <c r="F6" s="608"/>
      <c r="G6" s="608"/>
    </row>
    <row r="7" spans="1:14" ht="6.75" customHeight="1" x14ac:dyDescent="0.25">
      <c r="A7" s="843"/>
      <c r="B7" s="843"/>
      <c r="C7" s="843"/>
      <c r="D7" s="843"/>
      <c r="E7" s="843"/>
      <c r="F7" s="608"/>
      <c r="G7" s="608"/>
    </row>
    <row r="8" spans="1:14" x14ac:dyDescent="0.25">
      <c r="A8" s="844" t="s">
        <v>1257</v>
      </c>
      <c r="B8" s="844"/>
      <c r="C8" s="844"/>
      <c r="D8" s="844"/>
      <c r="E8" s="626"/>
      <c r="F8" s="608"/>
      <c r="G8" s="608"/>
    </row>
    <row r="9" spans="1:14" ht="19.5" customHeight="1" thickBot="1" x14ac:dyDescent="0.3">
      <c r="A9" s="608"/>
      <c r="B9" s="608"/>
      <c r="C9" s="583"/>
      <c r="D9" s="583" t="s">
        <v>1265</v>
      </c>
      <c r="E9" s="608"/>
      <c r="F9" s="608"/>
      <c r="G9" s="608"/>
    </row>
    <row r="10" spans="1:14" ht="42.75" x14ac:dyDescent="0.25">
      <c r="A10" s="627" t="s">
        <v>1366</v>
      </c>
      <c r="B10" s="628" t="s">
        <v>1232</v>
      </c>
      <c r="C10" s="629" t="s">
        <v>1214</v>
      </c>
      <c r="D10" s="630" t="s">
        <v>1362</v>
      </c>
      <c r="E10" s="608"/>
      <c r="F10" s="608"/>
      <c r="G10" s="608"/>
    </row>
    <row r="11" spans="1:14" ht="15.75" thickBot="1" x14ac:dyDescent="0.3">
      <c r="A11" s="607"/>
      <c r="B11" s="631">
        <v>1</v>
      </c>
      <c r="C11" s="632">
        <v>2</v>
      </c>
      <c r="D11" s="633">
        <v>3</v>
      </c>
      <c r="E11" s="608"/>
      <c r="F11" s="608"/>
      <c r="G11" s="608"/>
    </row>
    <row r="12" spans="1:14" x14ac:dyDescent="0.25">
      <c r="A12" s="584"/>
      <c r="B12" s="634" t="s">
        <v>1206</v>
      </c>
      <c r="C12" s="635"/>
      <c r="D12" s="636"/>
      <c r="E12" s="608"/>
      <c r="F12" s="608"/>
      <c r="G12" s="608"/>
    </row>
    <row r="13" spans="1:14" s="562" customFormat="1" x14ac:dyDescent="0.25">
      <c r="A13" s="637">
        <v>1</v>
      </c>
      <c r="B13" s="706" t="s">
        <v>1558</v>
      </c>
      <c r="C13" s="707">
        <v>20000000</v>
      </c>
      <c r="D13" s="707">
        <v>1416979</v>
      </c>
      <c r="E13" s="620"/>
      <c r="F13" s="620"/>
      <c r="G13" s="620"/>
    </row>
    <row r="14" spans="1:14" x14ac:dyDescent="0.25">
      <c r="A14" s="637">
        <v>2</v>
      </c>
      <c r="B14" s="706" t="s">
        <v>1467</v>
      </c>
      <c r="C14" s="707">
        <v>26000000</v>
      </c>
      <c r="D14" s="707">
        <v>36000000</v>
      </c>
      <c r="E14" s="620"/>
      <c r="F14" s="620"/>
      <c r="G14" s="620"/>
    </row>
    <row r="15" spans="1:14" x14ac:dyDescent="0.25">
      <c r="A15" s="637">
        <v>3</v>
      </c>
      <c r="B15" s="638" t="s">
        <v>1515</v>
      </c>
      <c r="C15" s="707">
        <v>4000000</v>
      </c>
      <c r="D15" s="707">
        <v>4000000</v>
      </c>
      <c r="E15" s="620"/>
      <c r="F15" s="620"/>
      <c r="G15" s="620"/>
    </row>
    <row r="16" spans="1:14" x14ac:dyDescent="0.25">
      <c r="A16" s="637">
        <v>4</v>
      </c>
      <c r="B16" s="647" t="s">
        <v>1468</v>
      </c>
      <c r="C16" s="683">
        <v>5765024</v>
      </c>
      <c r="D16" s="683">
        <v>5765024</v>
      </c>
      <c r="E16" s="608"/>
      <c r="F16" s="608"/>
      <c r="G16" s="608"/>
    </row>
    <row r="17" spans="1:7" x14ac:dyDescent="0.25">
      <c r="A17" s="637">
        <v>5</v>
      </c>
      <c r="B17" s="647" t="s">
        <v>1469</v>
      </c>
      <c r="C17" s="683">
        <v>10000000</v>
      </c>
      <c r="D17" s="763">
        <v>12697214</v>
      </c>
      <c r="E17" s="608"/>
      <c r="F17" s="608"/>
      <c r="G17" s="608"/>
    </row>
    <row r="18" spans="1:7" x14ac:dyDescent="0.25">
      <c r="A18" s="637">
        <v>6</v>
      </c>
      <c r="B18" s="252" t="s">
        <v>1470</v>
      </c>
      <c r="C18" s="253">
        <v>100000</v>
      </c>
      <c r="D18" s="253">
        <v>100000</v>
      </c>
      <c r="E18" s="608"/>
      <c r="F18" s="608"/>
      <c r="G18" s="608"/>
    </row>
    <row r="19" spans="1:7" ht="30" x14ac:dyDescent="0.25">
      <c r="A19" s="637">
        <v>7</v>
      </c>
      <c r="B19" s="252" t="s">
        <v>1516</v>
      </c>
      <c r="C19" s="253">
        <v>2200000</v>
      </c>
      <c r="D19" s="253">
        <v>2200000</v>
      </c>
      <c r="E19" s="608"/>
      <c r="F19" s="608"/>
      <c r="G19" s="608"/>
    </row>
    <row r="20" spans="1:7" x14ac:dyDescent="0.25">
      <c r="A20" s="637">
        <v>8</v>
      </c>
      <c r="B20" s="256" t="s">
        <v>1471</v>
      </c>
      <c r="C20" s="255">
        <v>3000000</v>
      </c>
      <c r="D20" s="255">
        <v>3181740</v>
      </c>
      <c r="E20" s="608"/>
      <c r="F20" s="608"/>
      <c r="G20" s="608"/>
    </row>
    <row r="21" spans="1:7" x14ac:dyDescent="0.25">
      <c r="A21" s="637">
        <v>9</v>
      </c>
      <c r="B21" s="256" t="s">
        <v>1365</v>
      </c>
      <c r="C21" s="255">
        <v>2032000</v>
      </c>
      <c r="D21" s="255">
        <v>2032000</v>
      </c>
      <c r="E21" s="608"/>
      <c r="F21" s="608"/>
      <c r="G21" s="608"/>
    </row>
    <row r="22" spans="1:7" ht="18" customHeight="1" x14ac:dyDescent="0.25">
      <c r="A22" s="637">
        <v>10</v>
      </c>
      <c r="B22" s="256" t="s">
        <v>1519</v>
      </c>
      <c r="C22" s="255">
        <v>381000</v>
      </c>
      <c r="D22" s="255">
        <v>381000</v>
      </c>
      <c r="E22" s="608"/>
      <c r="F22" s="608"/>
      <c r="G22" s="608"/>
    </row>
    <row r="23" spans="1:7" x14ac:dyDescent="0.25">
      <c r="A23" s="637">
        <v>11</v>
      </c>
      <c r="B23" s="256" t="s">
        <v>1478</v>
      </c>
      <c r="C23" s="255">
        <v>5000000</v>
      </c>
      <c r="D23" s="255">
        <v>2655876</v>
      </c>
      <c r="E23" s="608"/>
      <c r="F23" s="608"/>
      <c r="G23" s="608"/>
    </row>
    <row r="24" spans="1:7" x14ac:dyDescent="0.25">
      <c r="A24" s="637">
        <v>12</v>
      </c>
      <c r="B24" s="256" t="s">
        <v>1429</v>
      </c>
      <c r="C24" s="255"/>
      <c r="D24" s="255"/>
      <c r="E24" s="620"/>
      <c r="F24" s="620"/>
      <c r="G24" s="620"/>
    </row>
    <row r="25" spans="1:7" x14ac:dyDescent="0.25">
      <c r="A25" s="637">
        <v>13</v>
      </c>
      <c r="B25" s="708" t="s">
        <v>1474</v>
      </c>
      <c r="C25" s="255">
        <v>4591590</v>
      </c>
      <c r="D25" s="255">
        <v>4591590</v>
      </c>
      <c r="E25" s="620"/>
      <c r="F25" s="620"/>
      <c r="G25" s="620"/>
    </row>
    <row r="26" spans="1:7" x14ac:dyDescent="0.25">
      <c r="A26" s="637">
        <v>14</v>
      </c>
      <c r="B26" s="708" t="s">
        <v>1475</v>
      </c>
      <c r="C26" s="255">
        <v>1029843</v>
      </c>
      <c r="D26" s="255">
        <v>1029843</v>
      </c>
      <c r="E26" s="620"/>
      <c r="F26" s="620"/>
      <c r="G26" s="620"/>
    </row>
    <row r="27" spans="1:7" x14ac:dyDescent="0.25">
      <c r="A27" s="637">
        <v>15</v>
      </c>
      <c r="B27" s="708" t="s">
        <v>1476</v>
      </c>
      <c r="C27" s="255">
        <v>5816820</v>
      </c>
      <c r="D27" s="255">
        <v>5816820</v>
      </c>
      <c r="E27" s="620"/>
      <c r="F27" s="620"/>
      <c r="G27" s="620"/>
    </row>
    <row r="28" spans="1:7" x14ac:dyDescent="0.25">
      <c r="A28" s="637"/>
      <c r="B28" s="708" t="s">
        <v>1559</v>
      </c>
      <c r="C28" s="255"/>
      <c r="D28" s="255">
        <v>357124</v>
      </c>
      <c r="E28" s="620"/>
      <c r="F28" s="620"/>
      <c r="G28" s="620"/>
    </row>
    <row r="29" spans="1:7" x14ac:dyDescent="0.25">
      <c r="A29" s="637"/>
      <c r="B29" s="708" t="s">
        <v>1560</v>
      </c>
      <c r="C29" s="255"/>
      <c r="D29" s="255">
        <v>272500</v>
      </c>
      <c r="E29" s="620"/>
      <c r="F29" s="620"/>
      <c r="G29" s="620"/>
    </row>
    <row r="30" spans="1:7" x14ac:dyDescent="0.25">
      <c r="A30" s="637">
        <v>16</v>
      </c>
      <c r="B30" s="256" t="s">
        <v>1479</v>
      </c>
      <c r="C30" s="255">
        <v>10000000</v>
      </c>
      <c r="D30" s="255">
        <v>791945</v>
      </c>
      <c r="E30" s="620"/>
      <c r="F30" s="620"/>
      <c r="G30" s="620"/>
    </row>
    <row r="31" spans="1:7" x14ac:dyDescent="0.25">
      <c r="A31" s="637">
        <v>17</v>
      </c>
      <c r="B31" s="256" t="s">
        <v>1477</v>
      </c>
      <c r="C31" s="255">
        <v>6000000</v>
      </c>
      <c r="D31" s="255">
        <v>8171688</v>
      </c>
      <c r="E31" s="620"/>
      <c r="F31" s="620"/>
      <c r="G31" s="620"/>
    </row>
    <row r="32" spans="1:7" x14ac:dyDescent="0.25">
      <c r="A32" s="637">
        <v>18</v>
      </c>
      <c r="B32" s="256" t="s">
        <v>1472</v>
      </c>
      <c r="C32" s="255">
        <v>1689100</v>
      </c>
      <c r="D32" s="255">
        <v>1689100</v>
      </c>
      <c r="E32" s="620"/>
      <c r="F32" s="620"/>
      <c r="G32" s="620"/>
    </row>
    <row r="33" spans="1:7" x14ac:dyDescent="0.25">
      <c r="A33" s="637">
        <v>19</v>
      </c>
      <c r="B33" s="256" t="s">
        <v>1517</v>
      </c>
      <c r="C33" s="255">
        <v>15000000</v>
      </c>
      <c r="D33" s="255">
        <v>17716500</v>
      </c>
      <c r="E33" s="620"/>
      <c r="F33" s="620"/>
      <c r="G33" s="620"/>
    </row>
    <row r="34" spans="1:7" x14ac:dyDescent="0.25">
      <c r="A34" s="637">
        <v>20</v>
      </c>
      <c r="B34" s="256" t="s">
        <v>1473</v>
      </c>
      <c r="C34" s="255">
        <v>9906000</v>
      </c>
      <c r="D34" s="255">
        <v>9906000</v>
      </c>
      <c r="E34" s="620"/>
      <c r="F34" s="620"/>
      <c r="G34" s="620"/>
    </row>
    <row r="35" spans="1:7" x14ac:dyDescent="0.25">
      <c r="A35" s="637">
        <v>21</v>
      </c>
      <c r="B35" s="256" t="s">
        <v>1518</v>
      </c>
      <c r="C35" s="255">
        <v>35000000</v>
      </c>
      <c r="D35" s="255">
        <v>15759600</v>
      </c>
      <c r="E35" s="620"/>
      <c r="F35" s="620"/>
      <c r="G35" s="620"/>
    </row>
    <row r="36" spans="1:7" x14ac:dyDescent="0.25">
      <c r="A36" s="637">
        <v>22</v>
      </c>
      <c r="B36" s="256" t="s">
        <v>1263</v>
      </c>
      <c r="C36" s="255">
        <v>3794252</v>
      </c>
      <c r="D36" s="255">
        <v>3794252</v>
      </c>
      <c r="E36" s="620"/>
      <c r="F36" s="620"/>
      <c r="G36" s="620"/>
    </row>
    <row r="37" spans="1:7" x14ac:dyDescent="0.25">
      <c r="A37" s="637">
        <v>23</v>
      </c>
      <c r="B37" s="256" t="s">
        <v>1480</v>
      </c>
      <c r="C37" s="255">
        <v>2514611</v>
      </c>
      <c r="D37" s="255">
        <v>2514611</v>
      </c>
      <c r="E37" s="620"/>
      <c r="F37" s="620"/>
      <c r="G37" s="620"/>
    </row>
    <row r="38" spans="1:7" s="562" customFormat="1" x14ac:dyDescent="0.25">
      <c r="A38" s="637">
        <v>24</v>
      </c>
      <c r="B38" s="256" t="s">
        <v>1527</v>
      </c>
      <c r="C38" s="255">
        <v>1435100</v>
      </c>
      <c r="D38" s="255">
        <v>1435100</v>
      </c>
      <c r="E38" s="620"/>
      <c r="F38" s="620"/>
      <c r="G38" s="620"/>
    </row>
    <row r="39" spans="1:7" s="562" customFormat="1" x14ac:dyDescent="0.25">
      <c r="A39" s="637">
        <v>25</v>
      </c>
      <c r="B39" s="256" t="s">
        <v>1481</v>
      </c>
      <c r="C39" s="255">
        <v>5778500</v>
      </c>
      <c r="D39" s="255">
        <v>5778500</v>
      </c>
      <c r="E39" s="620"/>
      <c r="F39" s="620"/>
      <c r="G39" s="620"/>
    </row>
    <row r="40" spans="1:7" s="562" customFormat="1" x14ac:dyDescent="0.25">
      <c r="A40" s="637">
        <v>26</v>
      </c>
      <c r="B40" s="256" t="s">
        <v>1482</v>
      </c>
      <c r="C40" s="255">
        <v>9601200</v>
      </c>
      <c r="D40" s="255">
        <v>9601200</v>
      </c>
      <c r="E40" s="620"/>
      <c r="F40" s="620"/>
      <c r="G40" s="620"/>
    </row>
    <row r="41" spans="1:7" s="562" customFormat="1" x14ac:dyDescent="0.25">
      <c r="A41" s="637">
        <v>27</v>
      </c>
      <c r="B41" s="256" t="s">
        <v>1483</v>
      </c>
      <c r="C41" s="255">
        <v>15000000</v>
      </c>
      <c r="D41" s="255">
        <v>15000000</v>
      </c>
      <c r="E41" s="620"/>
      <c r="F41" s="620"/>
      <c r="G41" s="620"/>
    </row>
    <row r="42" spans="1:7" s="562" customFormat="1" x14ac:dyDescent="0.25">
      <c r="A42" s="637">
        <v>28</v>
      </c>
      <c r="B42" s="256" t="s">
        <v>1484</v>
      </c>
      <c r="C42" s="255">
        <v>7000000</v>
      </c>
      <c r="D42" s="255">
        <v>0</v>
      </c>
      <c r="E42" s="620"/>
      <c r="F42" s="620"/>
      <c r="G42" s="620"/>
    </row>
    <row r="43" spans="1:7" s="562" customFormat="1" x14ac:dyDescent="0.25">
      <c r="A43" s="637">
        <v>29</v>
      </c>
      <c r="B43" s="256" t="s">
        <v>1489</v>
      </c>
      <c r="C43" s="255">
        <v>4445000</v>
      </c>
      <c r="D43" s="255">
        <v>4445000</v>
      </c>
      <c r="E43" s="620"/>
      <c r="F43" s="620"/>
      <c r="G43" s="620"/>
    </row>
    <row r="44" spans="1:7" s="562" customFormat="1" x14ac:dyDescent="0.25">
      <c r="A44" s="637">
        <v>30</v>
      </c>
      <c r="B44" s="256" t="s">
        <v>1490</v>
      </c>
      <c r="C44" s="255">
        <v>2908300</v>
      </c>
      <c r="D44" s="255">
        <v>2908300</v>
      </c>
      <c r="E44" s="620"/>
      <c r="F44" s="620"/>
      <c r="G44" s="620"/>
    </row>
    <row r="45" spans="1:7" s="562" customFormat="1" x14ac:dyDescent="0.25">
      <c r="A45" s="637">
        <v>31</v>
      </c>
      <c r="B45" s="256" t="s">
        <v>1491</v>
      </c>
      <c r="C45" s="255">
        <v>1460500</v>
      </c>
      <c r="D45" s="255">
        <v>1460500</v>
      </c>
      <c r="E45" s="620"/>
      <c r="F45" s="620"/>
      <c r="G45" s="620"/>
    </row>
    <row r="46" spans="1:7" s="562" customFormat="1" x14ac:dyDescent="0.25">
      <c r="A46" s="637">
        <v>32</v>
      </c>
      <c r="B46" s="682" t="s">
        <v>1485</v>
      </c>
      <c r="C46" s="563"/>
      <c r="D46" s="563"/>
      <c r="E46" s="639"/>
      <c r="F46" s="620"/>
      <c r="G46" s="620"/>
    </row>
    <row r="47" spans="1:7" s="562" customFormat="1" ht="18" customHeight="1" x14ac:dyDescent="0.25">
      <c r="A47" s="637">
        <v>33</v>
      </c>
      <c r="B47" s="709" t="s">
        <v>1486</v>
      </c>
      <c r="C47" s="255">
        <v>1397000</v>
      </c>
      <c r="D47" s="255">
        <v>1397000</v>
      </c>
      <c r="E47" s="620"/>
      <c r="F47" s="620"/>
      <c r="G47" s="620"/>
    </row>
    <row r="48" spans="1:7" ht="30" x14ac:dyDescent="0.25">
      <c r="A48" s="637">
        <v>34</v>
      </c>
      <c r="B48" s="709" t="s">
        <v>1567</v>
      </c>
      <c r="C48" s="255">
        <v>1651000</v>
      </c>
      <c r="D48" s="255">
        <v>1651000</v>
      </c>
      <c r="E48" s="620"/>
      <c r="F48" s="620"/>
      <c r="G48" s="620"/>
    </row>
    <row r="49" spans="1:7" x14ac:dyDescent="0.25">
      <c r="A49" s="637">
        <v>35</v>
      </c>
      <c r="B49" s="709" t="s">
        <v>1487</v>
      </c>
      <c r="C49" s="255">
        <v>1500000</v>
      </c>
      <c r="D49" s="255">
        <v>1500000</v>
      </c>
      <c r="E49" s="620"/>
      <c r="F49" s="620"/>
      <c r="G49" s="620"/>
    </row>
    <row r="50" spans="1:7" x14ac:dyDescent="0.25">
      <c r="A50" s="637">
        <v>36</v>
      </c>
      <c r="B50" s="709" t="s">
        <v>1488</v>
      </c>
      <c r="C50" s="255">
        <v>4445000</v>
      </c>
      <c r="D50" s="255">
        <v>4445000</v>
      </c>
      <c r="E50" s="620"/>
      <c r="F50" s="620"/>
      <c r="G50" s="620"/>
    </row>
    <row r="51" spans="1:7" x14ac:dyDescent="0.25">
      <c r="A51" s="637">
        <v>37</v>
      </c>
      <c r="B51" s="682" t="s">
        <v>1492</v>
      </c>
      <c r="C51" s="567">
        <v>5000000</v>
      </c>
      <c r="D51" s="567">
        <v>5000000</v>
      </c>
      <c r="E51" s="620"/>
      <c r="F51" s="620"/>
      <c r="G51" s="620"/>
    </row>
    <row r="52" spans="1:7" x14ac:dyDescent="0.25">
      <c r="A52" s="637">
        <v>38</v>
      </c>
      <c r="B52" s="256" t="s">
        <v>1561</v>
      </c>
      <c r="C52" s="255">
        <v>0</v>
      </c>
      <c r="D52" s="255">
        <v>8850630</v>
      </c>
      <c r="E52" s="620"/>
      <c r="F52" s="620"/>
      <c r="G52" s="620"/>
    </row>
    <row r="53" spans="1:7" ht="30" x14ac:dyDescent="0.25">
      <c r="A53" s="637">
        <v>39</v>
      </c>
      <c r="B53" s="256" t="s">
        <v>1562</v>
      </c>
      <c r="C53" s="255">
        <v>0</v>
      </c>
      <c r="D53" s="255">
        <v>6540500</v>
      </c>
      <c r="E53" s="620"/>
      <c r="F53" s="620"/>
      <c r="G53" s="620"/>
    </row>
    <row r="54" spans="1:7" x14ac:dyDescent="0.25">
      <c r="A54" s="637">
        <v>40</v>
      </c>
      <c r="B54" s="725" t="s">
        <v>1575</v>
      </c>
      <c r="C54" s="255">
        <v>0</v>
      </c>
      <c r="D54" s="255">
        <v>17145000</v>
      </c>
      <c r="E54" s="620"/>
      <c r="F54" s="620"/>
      <c r="G54" s="620"/>
    </row>
    <row r="55" spans="1:7" x14ac:dyDescent="0.25">
      <c r="A55" s="637">
        <v>41</v>
      </c>
      <c r="B55" s="725" t="s">
        <v>1576</v>
      </c>
      <c r="C55" s="255">
        <v>0</v>
      </c>
      <c r="D55" s="255">
        <v>15011400</v>
      </c>
      <c r="E55" s="620"/>
      <c r="F55" s="620"/>
      <c r="G55" s="620"/>
    </row>
    <row r="56" spans="1:7" x14ac:dyDescent="0.25">
      <c r="A56" s="637">
        <v>42</v>
      </c>
      <c r="B56" s="725" t="s">
        <v>1577</v>
      </c>
      <c r="C56" s="255">
        <v>0</v>
      </c>
      <c r="D56" s="255">
        <v>546000</v>
      </c>
      <c r="E56" s="620"/>
      <c r="F56" s="620"/>
      <c r="G56" s="620"/>
    </row>
    <row r="57" spans="1:7" x14ac:dyDescent="0.25">
      <c r="A57" s="637">
        <v>43</v>
      </c>
      <c r="B57" s="725" t="s">
        <v>1578</v>
      </c>
      <c r="C57" s="255">
        <v>0</v>
      </c>
      <c r="D57" s="255">
        <v>815340</v>
      </c>
      <c r="E57" s="620"/>
      <c r="F57" s="620"/>
      <c r="G57" s="620"/>
    </row>
    <row r="58" spans="1:7" ht="15.75" thickBot="1" x14ac:dyDescent="0.3">
      <c r="A58" s="637">
        <v>44</v>
      </c>
      <c r="B58" s="566" t="s">
        <v>1221</v>
      </c>
      <c r="C58" s="567">
        <f>SUM(C13:C54)+1</f>
        <v>235441841</v>
      </c>
      <c r="D58" s="567">
        <f>SUM(D13:D57)+1</f>
        <v>246371877</v>
      </c>
      <c r="E58" s="624"/>
      <c r="F58" s="624"/>
      <c r="G58" s="608"/>
    </row>
    <row r="59" spans="1:7" ht="15.75" thickBot="1" x14ac:dyDescent="0.3">
      <c r="A59" s="640"/>
      <c r="B59" s="568"/>
      <c r="C59" s="569"/>
      <c r="D59" s="569"/>
      <c r="E59" s="608"/>
      <c r="F59" s="608"/>
      <c r="G59" s="608"/>
    </row>
    <row r="60" spans="1:7" x14ac:dyDescent="0.25">
      <c r="A60" s="584">
        <v>1</v>
      </c>
      <c r="B60" s="246" t="s">
        <v>1205</v>
      </c>
      <c r="C60" s="247"/>
      <c r="D60" s="247"/>
      <c r="E60" s="608"/>
      <c r="F60" s="608"/>
      <c r="G60" s="608"/>
    </row>
    <row r="61" spans="1:7" ht="30" x14ac:dyDescent="0.25">
      <c r="A61" s="586">
        <v>2</v>
      </c>
      <c r="B61" s="252" t="s">
        <v>1260</v>
      </c>
      <c r="C61" s="248">
        <v>2000000</v>
      </c>
      <c r="D61" s="248">
        <v>2022560</v>
      </c>
      <c r="E61" s="608"/>
      <c r="F61" s="608"/>
      <c r="G61" s="608"/>
    </row>
    <row r="62" spans="1:7" ht="30" x14ac:dyDescent="0.25">
      <c r="A62" s="641">
        <v>3</v>
      </c>
      <c r="B62" s="252" t="s">
        <v>1493</v>
      </c>
      <c r="C62" s="248">
        <v>2000000</v>
      </c>
      <c r="D62" s="248">
        <v>2000000</v>
      </c>
      <c r="E62" s="620"/>
      <c r="F62" s="620"/>
      <c r="G62" s="620"/>
    </row>
    <row r="63" spans="1:7" ht="15.75" thickBot="1" x14ac:dyDescent="0.3">
      <c r="A63" s="642">
        <v>4</v>
      </c>
      <c r="B63" s="244" t="s">
        <v>1223</v>
      </c>
      <c r="C63" s="245">
        <f>SUM(C61:C62)</f>
        <v>4000000</v>
      </c>
      <c r="D63" s="245">
        <f>SUM(D61:D62)</f>
        <v>4022560</v>
      </c>
      <c r="E63" s="608"/>
      <c r="F63" s="608"/>
      <c r="G63" s="608"/>
    </row>
    <row r="64" spans="1:7" ht="15.75" thickBot="1" x14ac:dyDescent="0.3">
      <c r="A64" s="643"/>
      <c r="B64" s="249"/>
      <c r="C64" s="250"/>
      <c r="D64" s="250"/>
      <c r="E64" s="608"/>
      <c r="F64" s="608"/>
      <c r="G64" s="608"/>
    </row>
    <row r="65" spans="1:7" x14ac:dyDescent="0.25">
      <c r="A65" s="584">
        <v>1</v>
      </c>
      <c r="B65" s="644" t="s">
        <v>1207</v>
      </c>
      <c r="C65" s="645"/>
      <c r="D65" s="645"/>
      <c r="E65" s="608"/>
      <c r="F65" s="608"/>
      <c r="G65" s="608"/>
    </row>
    <row r="66" spans="1:7" x14ac:dyDescent="0.25">
      <c r="A66" s="586">
        <v>2</v>
      </c>
      <c r="B66" s="646" t="s">
        <v>1226</v>
      </c>
      <c r="C66" s="593">
        <v>500000</v>
      </c>
      <c r="D66" s="593">
        <v>500000</v>
      </c>
      <c r="E66" s="608"/>
      <c r="F66" s="608"/>
      <c r="G66" s="608"/>
    </row>
    <row r="67" spans="1:7" ht="30" x14ac:dyDescent="0.25">
      <c r="A67" s="586">
        <v>3</v>
      </c>
      <c r="B67" s="647" t="s">
        <v>1227</v>
      </c>
      <c r="C67" s="593">
        <v>3000000</v>
      </c>
      <c r="D67" s="593">
        <v>3000000</v>
      </c>
      <c r="E67" s="608"/>
      <c r="F67" s="608"/>
      <c r="G67" s="608"/>
    </row>
    <row r="68" spans="1:7" ht="15.75" thickBot="1" x14ac:dyDescent="0.3">
      <c r="A68" s="642">
        <v>4</v>
      </c>
      <c r="B68" s="648" t="s">
        <v>1225</v>
      </c>
      <c r="C68" s="649">
        <f>SUM(C66:C67)</f>
        <v>3500000</v>
      </c>
      <c r="D68" s="649">
        <f>SUM(D66:D67)</f>
        <v>3500000</v>
      </c>
      <c r="E68" s="608"/>
      <c r="F68" s="608"/>
      <c r="G68" s="608"/>
    </row>
    <row r="69" spans="1:7" ht="15.75" thickBot="1" x14ac:dyDescent="0.3">
      <c r="A69" s="643"/>
      <c r="B69" s="650"/>
      <c r="C69" s="651"/>
      <c r="D69" s="651"/>
      <c r="E69" s="608"/>
      <c r="F69" s="608"/>
      <c r="G69" s="608"/>
    </row>
    <row r="70" spans="1:7" ht="30" x14ac:dyDescent="0.25">
      <c r="A70" s="584">
        <v>1</v>
      </c>
      <c r="B70" s="246" t="s">
        <v>1494</v>
      </c>
      <c r="C70" s="645"/>
      <c r="D70" s="645"/>
      <c r="E70" s="608"/>
      <c r="F70" s="608"/>
      <c r="G70" s="608"/>
    </row>
    <row r="71" spans="1:7" x14ac:dyDescent="0.25">
      <c r="A71" s="652">
        <v>2</v>
      </c>
      <c r="B71" s="653" t="s">
        <v>1495</v>
      </c>
      <c r="C71" s="654">
        <f>[1]közműv_elemi!$G$67*1.27</f>
        <v>500000.27</v>
      </c>
      <c r="D71" s="654">
        <f>[1]közműv_elemi!$G$67*1.27</f>
        <v>500000.27</v>
      </c>
      <c r="E71" s="608"/>
      <c r="F71" s="608"/>
      <c r="G71" s="608"/>
    </row>
    <row r="72" spans="1:7" x14ac:dyDescent="0.25">
      <c r="A72" s="586">
        <v>3</v>
      </c>
      <c r="B72" s="647" t="s">
        <v>1496</v>
      </c>
      <c r="C72" s="593">
        <f>[1]közműv_elemi!$I$68*1.27</f>
        <v>3899999.82</v>
      </c>
      <c r="D72" s="593">
        <f>[1]közműv_elemi!$I$68*1.27</f>
        <v>3899999.82</v>
      </c>
      <c r="E72" s="608"/>
      <c r="F72" s="608"/>
      <c r="G72" s="608"/>
    </row>
    <row r="73" spans="1:7" x14ac:dyDescent="0.25">
      <c r="A73" s="607">
        <v>4</v>
      </c>
      <c r="B73" s="655" t="s">
        <v>1497</v>
      </c>
      <c r="C73" s="656">
        <f>[1]közműv_elemi!$H$68*1.27</f>
        <v>2099999.61</v>
      </c>
      <c r="D73" s="656">
        <f>[1]közműv_elemi!$H$68*1.27</f>
        <v>2099999.61</v>
      </c>
      <c r="E73" s="608"/>
      <c r="F73" s="608"/>
      <c r="G73" s="608"/>
    </row>
    <row r="74" spans="1:7" ht="15.75" thickBot="1" x14ac:dyDescent="0.3">
      <c r="A74" s="642">
        <v>5</v>
      </c>
      <c r="B74" s="648" t="s">
        <v>1363</v>
      </c>
      <c r="C74" s="649">
        <f>C71+C72+C73</f>
        <v>6499999.6999999993</v>
      </c>
      <c r="D74" s="649">
        <f>D71+D72+D73</f>
        <v>6499999.6999999993</v>
      </c>
      <c r="E74" s="608"/>
      <c r="F74" s="608"/>
      <c r="G74" s="608"/>
    </row>
    <row r="75" spans="1:7" x14ac:dyDescent="0.25">
      <c r="A75" s="657"/>
      <c r="B75" s="658"/>
      <c r="C75" s="658"/>
      <c r="D75" s="658"/>
      <c r="E75" s="608"/>
      <c r="F75" s="608"/>
      <c r="G75" s="608"/>
    </row>
    <row r="76" spans="1:7" x14ac:dyDescent="0.25">
      <c r="A76" s="659" t="s">
        <v>1409</v>
      </c>
      <c r="B76" s="660"/>
      <c r="C76" s="661">
        <f>C58+C63+C68+C74</f>
        <v>249441840.69999999</v>
      </c>
      <c r="D76" s="661">
        <f>D58+D63+D68+D74</f>
        <v>260394436.69999999</v>
      </c>
      <c r="E76" s="608"/>
      <c r="F76" s="608"/>
      <c r="G76" s="608"/>
    </row>
  </sheetData>
  <mergeCells count="6">
    <mergeCell ref="A1:N1"/>
    <mergeCell ref="A4:D4"/>
    <mergeCell ref="A5:D5"/>
    <mergeCell ref="A7:E7"/>
    <mergeCell ref="A8:D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51"/>
  <sheetViews>
    <sheetView showWhiteSpace="0" view="pageBreakPreview" zoomScaleNormal="140" zoomScaleSheetLayoutView="100" workbookViewId="0">
      <selection activeCell="B2" sqref="B2"/>
    </sheetView>
  </sheetViews>
  <sheetFormatPr defaultColWidth="9.140625" defaultRowHeight="15" x14ac:dyDescent="0.25"/>
  <cols>
    <col min="1" max="1" width="8.5703125" style="335" customWidth="1"/>
    <col min="2" max="2" width="52.7109375" style="335" customWidth="1"/>
    <col min="3" max="3" width="14.5703125" style="360" customWidth="1"/>
    <col min="4" max="4" width="14.28515625" style="360" bestFit="1" customWidth="1"/>
    <col min="5" max="5" width="12.28515625" style="335" customWidth="1"/>
    <col min="6" max="6" width="13.7109375" style="335" bestFit="1" customWidth="1"/>
    <col min="7" max="16384" width="9.140625" style="335"/>
  </cols>
  <sheetData>
    <row r="1" spans="1:14" x14ac:dyDescent="0.25">
      <c r="A1" s="1" t="s">
        <v>1592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731" t="s">
        <v>1537</v>
      </c>
      <c r="B2" s="662"/>
      <c r="C2" s="662"/>
      <c r="D2" s="662"/>
      <c r="E2" s="662"/>
      <c r="F2" s="364"/>
    </row>
    <row r="3" spans="1:14" x14ac:dyDescent="0.25">
      <c r="A3" s="343"/>
      <c r="B3" s="662"/>
      <c r="C3" s="662"/>
      <c r="D3" s="662"/>
      <c r="E3" s="662"/>
      <c r="F3" s="364"/>
    </row>
    <row r="4" spans="1:14" x14ac:dyDescent="0.25">
      <c r="A4" s="819" t="s">
        <v>1217</v>
      </c>
      <c r="B4" s="819"/>
      <c r="C4" s="819"/>
      <c r="D4" s="819"/>
      <c r="E4" s="662"/>
      <c r="F4" s="364"/>
    </row>
    <row r="5" spans="1:14" x14ac:dyDescent="0.25">
      <c r="A5" s="820" t="s">
        <v>1466</v>
      </c>
      <c r="B5" s="820"/>
      <c r="C5" s="820"/>
      <c r="D5" s="820"/>
      <c r="E5" s="662"/>
      <c r="F5" s="364"/>
    </row>
    <row r="6" spans="1:14" x14ac:dyDescent="0.25">
      <c r="A6" s="820" t="s">
        <v>1582</v>
      </c>
      <c r="B6" s="820"/>
      <c r="C6" s="820"/>
      <c r="D6" s="820"/>
      <c r="E6" s="662"/>
      <c r="F6" s="364"/>
    </row>
    <row r="7" spans="1:14" x14ac:dyDescent="0.25">
      <c r="A7" s="343"/>
      <c r="B7" s="662"/>
      <c r="C7" s="662"/>
      <c r="D7" s="662"/>
      <c r="E7" s="662"/>
      <c r="F7" s="364"/>
    </row>
    <row r="8" spans="1:14" ht="15" customHeight="1" x14ac:dyDescent="0.25">
      <c r="A8" s="845" t="s">
        <v>1259</v>
      </c>
      <c r="B8" s="845"/>
      <c r="C8" s="845"/>
      <c r="D8" s="845"/>
      <c r="E8" s="663"/>
      <c r="F8" s="364"/>
    </row>
    <row r="9" spans="1:14" ht="15.75" thickBot="1" x14ac:dyDescent="0.3">
      <c r="A9" s="663"/>
      <c r="B9" s="663"/>
      <c r="C9" s="664"/>
      <c r="D9" s="664"/>
      <c r="E9" s="663"/>
      <c r="F9" s="364"/>
    </row>
    <row r="10" spans="1:14" s="361" customFormat="1" ht="42.75" x14ac:dyDescent="0.2">
      <c r="A10" s="665" t="s">
        <v>65</v>
      </c>
      <c r="B10" s="666" t="s">
        <v>1203</v>
      </c>
      <c r="C10" s="667" t="s">
        <v>1443</v>
      </c>
      <c r="D10" s="713" t="s">
        <v>1444</v>
      </c>
      <c r="E10" s="668"/>
      <c r="F10" s="362"/>
    </row>
    <row r="11" spans="1:14" s="361" customFormat="1" ht="22.5" customHeight="1" x14ac:dyDescent="0.2">
      <c r="A11" s="669">
        <v>1</v>
      </c>
      <c r="B11" s="670" t="s">
        <v>1204</v>
      </c>
      <c r="C11" s="671">
        <f>SUM(C12:C13)</f>
        <v>382530759</v>
      </c>
      <c r="D11" s="671">
        <f>SUM(D12:D13)</f>
        <v>301894382</v>
      </c>
      <c r="E11" s="668"/>
      <c r="F11" s="365">
        <f>E11-D11</f>
        <v>-301894382</v>
      </c>
    </row>
    <row r="12" spans="1:14" s="361" customFormat="1" ht="21" customHeight="1" thickBot="1" x14ac:dyDescent="0.3">
      <c r="A12" s="672">
        <v>2</v>
      </c>
      <c r="B12" s="673" t="s">
        <v>1399</v>
      </c>
      <c r="C12" s="674">
        <v>78831167</v>
      </c>
      <c r="D12" s="674">
        <v>19413548</v>
      </c>
      <c r="E12" s="668" t="s">
        <v>1498</v>
      </c>
      <c r="F12" s="362"/>
    </row>
    <row r="13" spans="1:14" s="361" customFormat="1" ht="22.5" customHeight="1" thickTop="1" x14ac:dyDescent="0.25">
      <c r="A13" s="675">
        <v>3</v>
      </c>
      <c r="B13" s="676" t="s">
        <v>1499</v>
      </c>
      <c r="C13" s="677">
        <f>C14+C15</f>
        <v>303699592</v>
      </c>
      <c r="D13" s="677">
        <f>D14+D15</f>
        <v>282480834</v>
      </c>
      <c r="E13" s="668"/>
      <c r="F13" s="362"/>
    </row>
    <row r="14" spans="1:14" s="361" customFormat="1" ht="20.100000000000001" customHeight="1" x14ac:dyDescent="0.25">
      <c r="A14" s="675"/>
      <c r="B14" s="678" t="s">
        <v>1500</v>
      </c>
      <c r="C14" s="677">
        <v>50000000</v>
      </c>
      <c r="D14" s="677">
        <v>50000000</v>
      </c>
      <c r="E14" s="668" t="s">
        <v>1501</v>
      </c>
      <c r="F14" s="362"/>
    </row>
    <row r="15" spans="1:14" s="361" customFormat="1" ht="20.100000000000001" customHeight="1" x14ac:dyDescent="0.25">
      <c r="A15" s="675"/>
      <c r="B15" s="678" t="s">
        <v>1502</v>
      </c>
      <c r="C15" s="677">
        <f>C16+C17+C20</f>
        <v>253699592</v>
      </c>
      <c r="D15" s="677">
        <f>D16+D17+D20</f>
        <v>232480834</v>
      </c>
      <c r="E15" s="668"/>
      <c r="F15" s="362"/>
    </row>
    <row r="16" spans="1:14" s="361" customFormat="1" ht="36.75" customHeight="1" x14ac:dyDescent="0.25">
      <c r="A16" s="675"/>
      <c r="B16" s="679" t="s">
        <v>1503</v>
      </c>
      <c r="C16" s="677">
        <v>218000000</v>
      </c>
      <c r="D16" s="677">
        <v>200855000</v>
      </c>
      <c r="E16" s="668" t="s">
        <v>1504</v>
      </c>
      <c r="F16" s="362"/>
    </row>
    <row r="17" spans="1:6" s="361" customFormat="1" ht="20.100000000000001" customHeight="1" x14ac:dyDescent="0.25">
      <c r="A17" s="675"/>
      <c r="B17" s="679" t="s">
        <v>1505</v>
      </c>
      <c r="C17" s="677">
        <v>25000000</v>
      </c>
      <c r="D17" s="677">
        <v>31625834</v>
      </c>
      <c r="E17" s="668" t="s">
        <v>1506</v>
      </c>
      <c r="F17" s="362"/>
    </row>
    <row r="18" spans="1:6" s="361" customFormat="1" ht="20.100000000000001" customHeight="1" x14ac:dyDescent="0.25">
      <c r="A18" s="675"/>
      <c r="B18" s="729" t="s">
        <v>1563</v>
      </c>
      <c r="C18" s="677"/>
      <c r="D18" s="677"/>
      <c r="E18" s="668"/>
      <c r="F18" s="362"/>
    </row>
    <row r="19" spans="1:6" s="361" customFormat="1" ht="26.25" customHeight="1" x14ac:dyDescent="0.25">
      <c r="A19" s="675"/>
      <c r="B19" s="729" t="s">
        <v>1564</v>
      </c>
      <c r="C19" s="677"/>
      <c r="D19" s="677"/>
      <c r="E19" s="668"/>
      <c r="F19" s="362"/>
    </row>
    <row r="20" spans="1:6" s="361" customFormat="1" ht="20.100000000000001" customHeight="1" x14ac:dyDescent="0.25">
      <c r="A20" s="675"/>
      <c r="B20" s="679" t="s">
        <v>1507</v>
      </c>
      <c r="C20" s="677">
        <v>10699592</v>
      </c>
      <c r="D20" s="677">
        <v>0</v>
      </c>
      <c r="E20" s="668"/>
      <c r="F20" s="362"/>
    </row>
    <row r="21" spans="1:6" s="361" customFormat="1" ht="20.100000000000001" customHeight="1" x14ac:dyDescent="0.25">
      <c r="A21" s="675"/>
      <c r="B21" s="676"/>
      <c r="C21" s="677"/>
      <c r="D21" s="714"/>
      <c r="E21" s="668"/>
      <c r="F21" s="362"/>
    </row>
    <row r="22" spans="1:6" s="361" customFormat="1" ht="20.100000000000001" customHeight="1" thickBot="1" x14ac:dyDescent="0.3">
      <c r="A22" s="718"/>
      <c r="B22" s="719"/>
      <c r="C22" s="720"/>
      <c r="D22" s="714"/>
      <c r="E22" s="668"/>
      <c r="F22" s="362"/>
    </row>
    <row r="23" spans="1:6" s="361" customFormat="1" ht="20.100000000000001" customHeight="1" x14ac:dyDescent="0.25">
      <c r="A23" s="715"/>
      <c r="B23" s="716"/>
      <c r="C23" s="717"/>
      <c r="D23" s="498"/>
      <c r="E23" s="368"/>
      <c r="F23" s="362"/>
    </row>
    <row r="24" spans="1:6" s="361" customFormat="1" ht="20.100000000000001" customHeight="1" x14ac:dyDescent="0.25">
      <c r="A24" s="496"/>
      <c r="B24" s="370"/>
      <c r="C24" s="373"/>
      <c r="D24" s="498"/>
      <c r="E24" s="368"/>
      <c r="F24" s="362"/>
    </row>
    <row r="25" spans="1:6" s="361" customFormat="1" ht="20.100000000000001" customHeight="1" x14ac:dyDescent="0.25">
      <c r="A25" s="496"/>
      <c r="B25" s="370"/>
      <c r="C25" s="373"/>
      <c r="D25" s="498"/>
      <c r="E25" s="368"/>
      <c r="F25" s="362"/>
    </row>
    <row r="26" spans="1:6" s="361" customFormat="1" ht="20.100000000000001" customHeight="1" x14ac:dyDescent="0.25">
      <c r="A26" s="496"/>
      <c r="B26" s="370"/>
      <c r="C26" s="373"/>
      <c r="D26" s="498"/>
      <c r="E26" s="368"/>
      <c r="F26" s="362"/>
    </row>
    <row r="27" spans="1:6" s="361" customFormat="1" ht="20.100000000000001" customHeight="1" x14ac:dyDescent="0.25">
      <c r="A27" s="496"/>
      <c r="B27" s="370"/>
      <c r="C27" s="373"/>
      <c r="D27" s="498"/>
      <c r="E27" s="368"/>
      <c r="F27" s="362"/>
    </row>
    <row r="28" spans="1:6" s="361" customFormat="1" ht="20.100000000000001" customHeight="1" x14ac:dyDescent="0.25">
      <c r="A28" s="496"/>
      <c r="B28" s="370"/>
      <c r="C28" s="373"/>
      <c r="D28" s="499"/>
      <c r="E28" s="368"/>
      <c r="F28" s="362"/>
    </row>
    <row r="29" spans="1:6" s="361" customFormat="1" ht="20.100000000000001" customHeight="1" x14ac:dyDescent="0.25">
      <c r="A29" s="496"/>
      <c r="B29" s="370"/>
      <c r="C29" s="373"/>
      <c r="D29" s="499"/>
      <c r="E29" s="368"/>
      <c r="F29" s="362"/>
    </row>
    <row r="30" spans="1:6" s="361" customFormat="1" ht="20.100000000000001" customHeight="1" x14ac:dyDescent="0.25">
      <c r="A30" s="496"/>
      <c r="B30" s="370"/>
      <c r="C30" s="373"/>
      <c r="D30" s="499"/>
      <c r="E30" s="368"/>
      <c r="F30" s="362"/>
    </row>
    <row r="31" spans="1:6" s="361" customFormat="1" ht="20.100000000000001" customHeight="1" x14ac:dyDescent="0.25">
      <c r="A31" s="496"/>
      <c r="B31" s="370"/>
      <c r="C31" s="373"/>
      <c r="D31" s="498"/>
      <c r="E31" s="368"/>
      <c r="F31" s="362"/>
    </row>
    <row r="32" spans="1:6" s="361" customFormat="1" x14ac:dyDescent="0.25">
      <c r="A32" s="496"/>
      <c r="B32" s="370"/>
      <c r="C32" s="373"/>
      <c r="D32" s="497"/>
      <c r="E32" s="368"/>
      <c r="F32" s="362"/>
    </row>
    <row r="33" spans="1:6" s="361" customFormat="1" ht="20.100000000000001" customHeight="1" x14ac:dyDescent="0.25">
      <c r="A33" s="496"/>
      <c r="B33" s="370"/>
      <c r="C33" s="373"/>
      <c r="D33" s="498"/>
      <c r="E33" s="368"/>
      <c r="F33" s="362"/>
    </row>
    <row r="34" spans="1:6" s="361" customFormat="1" ht="20.100000000000001" customHeight="1" x14ac:dyDescent="0.25">
      <c r="A34" s="496"/>
      <c r="B34" s="370"/>
      <c r="C34" s="373"/>
      <c r="D34" s="498"/>
      <c r="E34" s="368"/>
      <c r="F34" s="362"/>
    </row>
    <row r="35" spans="1:6" s="361" customFormat="1" x14ac:dyDescent="0.25">
      <c r="A35" s="496"/>
      <c r="B35" s="370"/>
      <c r="C35" s="373"/>
      <c r="D35" s="497"/>
      <c r="E35" s="368"/>
      <c r="F35" s="362"/>
    </row>
    <row r="36" spans="1:6" s="361" customFormat="1" ht="20.100000000000001" customHeight="1" x14ac:dyDescent="0.25">
      <c r="A36" s="496"/>
      <c r="B36" s="370"/>
      <c r="C36" s="373"/>
      <c r="D36" s="497"/>
      <c r="E36" s="368"/>
      <c r="F36" s="362"/>
    </row>
    <row r="37" spans="1:6" s="361" customFormat="1" ht="20.100000000000001" customHeight="1" x14ac:dyDescent="0.25">
      <c r="A37" s="496"/>
      <c r="B37" s="370"/>
      <c r="C37" s="373"/>
      <c r="D37" s="497"/>
      <c r="E37" s="368"/>
      <c r="F37" s="362"/>
    </row>
    <row r="38" spans="1:6" s="361" customFormat="1" ht="20.100000000000001" customHeight="1" x14ac:dyDescent="0.25">
      <c r="A38" s="496"/>
      <c r="B38" s="371"/>
      <c r="C38" s="374"/>
      <c r="D38" s="498"/>
      <c r="E38" s="368"/>
      <c r="F38" s="362"/>
    </row>
    <row r="39" spans="1:6" s="361" customFormat="1" ht="20.100000000000001" customHeight="1" x14ac:dyDescent="0.25">
      <c r="A39" s="496"/>
      <c r="B39" s="370"/>
      <c r="C39" s="373"/>
      <c r="D39" s="498"/>
      <c r="E39" s="368"/>
      <c r="F39" s="362"/>
    </row>
    <row r="40" spans="1:6" s="361" customFormat="1" ht="20.100000000000001" customHeight="1" x14ac:dyDescent="0.25">
      <c r="A40" s="496"/>
      <c r="B40" s="370"/>
      <c r="C40" s="373"/>
      <c r="D40" s="498"/>
      <c r="E40" s="368"/>
      <c r="F40" s="362"/>
    </row>
    <row r="41" spans="1:6" s="361" customFormat="1" ht="20.100000000000001" customHeight="1" x14ac:dyDescent="0.25">
      <c r="A41" s="496"/>
      <c r="B41" s="370"/>
      <c r="C41" s="373"/>
      <c r="D41" s="498"/>
      <c r="E41" s="368"/>
      <c r="F41" s="362"/>
    </row>
    <row r="42" spans="1:6" s="361" customFormat="1" ht="20.100000000000001" customHeight="1" x14ac:dyDescent="0.25">
      <c r="A42" s="496"/>
      <c r="B42" s="372"/>
      <c r="C42" s="375"/>
      <c r="D42" s="498"/>
      <c r="E42" s="368"/>
      <c r="F42" s="362"/>
    </row>
    <row r="43" spans="1:6" s="361" customFormat="1" ht="20.100000000000001" customHeight="1" x14ac:dyDescent="0.25">
      <c r="A43" s="496"/>
      <c r="B43" s="372"/>
      <c r="C43" s="375"/>
      <c r="D43" s="498"/>
      <c r="E43" s="368"/>
      <c r="F43" s="362"/>
    </row>
    <row r="44" spans="1:6" s="361" customFormat="1" ht="20.100000000000001" customHeight="1" x14ac:dyDescent="0.25">
      <c r="A44" s="496"/>
      <c r="B44" s="372"/>
      <c r="C44" s="375"/>
      <c r="D44" s="498"/>
      <c r="E44" s="368"/>
      <c r="F44" s="362"/>
    </row>
    <row r="45" spans="1:6" s="361" customFormat="1" ht="20.100000000000001" customHeight="1" x14ac:dyDescent="0.25">
      <c r="A45" s="496"/>
      <c r="B45" s="372"/>
      <c r="C45" s="375"/>
      <c r="D45" s="498"/>
      <c r="E45" s="368"/>
      <c r="F45" s="362"/>
    </row>
    <row r="46" spans="1:6" s="361" customFormat="1" ht="20.100000000000001" customHeight="1" x14ac:dyDescent="0.25">
      <c r="A46" s="557"/>
      <c r="B46" s="558"/>
      <c r="C46" s="559"/>
      <c r="D46" s="560"/>
      <c r="E46" s="368"/>
      <c r="F46" s="362"/>
    </row>
    <row r="47" spans="1:6" s="361" customFormat="1" ht="23.25" customHeight="1" thickBot="1" x14ac:dyDescent="0.25">
      <c r="A47" s="570"/>
      <c r="B47" s="571"/>
      <c r="C47" s="572"/>
      <c r="D47" s="573"/>
      <c r="E47" s="368"/>
      <c r="F47" s="362"/>
    </row>
    <row r="48" spans="1:6" s="361" customFormat="1" x14ac:dyDescent="0.2">
      <c r="A48" s="368"/>
      <c r="B48" s="368"/>
      <c r="C48" s="367"/>
      <c r="D48" s="367"/>
      <c r="E48" s="368"/>
      <c r="F48" s="362"/>
    </row>
    <row r="49" spans="1:6" s="361" customFormat="1" x14ac:dyDescent="0.2">
      <c r="A49" s="368"/>
      <c r="B49" s="368"/>
      <c r="C49" s="367"/>
      <c r="D49" s="367"/>
      <c r="E49" s="368"/>
      <c r="F49" s="362"/>
    </row>
    <row r="50" spans="1:6" s="361" customFormat="1" x14ac:dyDescent="0.2">
      <c r="A50" s="363"/>
      <c r="B50" s="363"/>
      <c r="C50" s="366"/>
      <c r="D50" s="366"/>
      <c r="E50" s="363"/>
    </row>
    <row r="51" spans="1:6" s="361" customFormat="1" x14ac:dyDescent="0.2">
      <c r="C51" s="360"/>
      <c r="D51" s="360"/>
    </row>
  </sheetData>
  <mergeCells count="5">
    <mergeCell ref="A6:D6"/>
    <mergeCell ref="A8:D8"/>
    <mergeCell ref="A4:D4"/>
    <mergeCell ref="A5:D5"/>
    <mergeCell ref="A1:N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25</vt:i4>
      </vt:variant>
    </vt:vector>
  </HeadingPairs>
  <TitlesOfParts>
    <vt:vector size="44" baseType="lpstr">
      <vt:lpstr>01 Mérleg</vt:lpstr>
      <vt:lpstr>02 létszám</vt:lpstr>
      <vt:lpstr>03 KÖZÉPTÁVÚ</vt:lpstr>
      <vt:lpstr>04 Közhatalmi bevételek</vt:lpstr>
      <vt:lpstr>05 pályázatok</vt:lpstr>
      <vt:lpstr>06 támogatási kiadások</vt:lpstr>
      <vt:lpstr>07 felújítások</vt:lpstr>
      <vt:lpstr>08 beruházások</vt:lpstr>
      <vt:lpstr>09 tartalékok</vt:lpstr>
      <vt:lpstr>10 ütemterv</vt:lpstr>
      <vt:lpstr>11 ÖSSZEVONT</vt:lpstr>
      <vt:lpstr>12 ÖNKORM</vt:lpstr>
      <vt:lpstr>13 PH</vt:lpstr>
      <vt:lpstr>14 OVI</vt:lpstr>
      <vt:lpstr>15 KÖZMŰV</vt:lpstr>
      <vt:lpstr>16 Közvetett tám</vt:lpstr>
      <vt:lpstr>bevétel részletes</vt:lpstr>
      <vt:lpstr>kiadás részletes</vt:lpstr>
      <vt:lpstr>Munka1</vt:lpstr>
      <vt:lpstr>'11 ÖSSZEVONT'!Nyomtatási_cím</vt:lpstr>
      <vt:lpstr>'12 ÖNKORM'!Nyomtatási_cím</vt:lpstr>
      <vt:lpstr>'13 PH'!Nyomtatási_cím</vt:lpstr>
      <vt:lpstr>'14 OVI'!Nyomtatási_cím</vt:lpstr>
      <vt:lpstr>'15 KÖZMŰV'!Nyomtatási_cím</vt:lpstr>
      <vt:lpstr>'bevétel részletes'!Nyomtatási_cím</vt:lpstr>
      <vt:lpstr>'kiadás részletes'!Nyomtatási_cím</vt:lpstr>
      <vt:lpstr>'01 Mérleg'!Nyomtatási_terület</vt:lpstr>
      <vt:lpstr>'02 létszám'!Nyomtatási_terület</vt:lpstr>
      <vt:lpstr>'03 KÖZÉPTÁVÚ'!Nyomtatási_terület</vt:lpstr>
      <vt:lpstr>'04 Közhatalmi bevételek'!Nyomtatási_terület</vt:lpstr>
      <vt:lpstr>'05 pályázatok'!Nyomtatási_terület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ütemterv'!Nyomtatási_terület</vt:lpstr>
      <vt:lpstr>'11 ÖSSZEVONT'!Nyomtatási_terület</vt:lpstr>
      <vt:lpstr>'12 ÖNKORM'!Nyomtatási_terület</vt:lpstr>
      <vt:lpstr>'13 PH'!Nyomtatási_terület</vt:lpstr>
      <vt:lpstr>'14 OVI'!Nyomtatási_terület</vt:lpstr>
      <vt:lpstr>'15 KÖZMŰV'!Nyomtatási_terület</vt:lpstr>
      <vt:lpstr>'16 Közvetett tám'!Nyomtatási_terület</vt:lpstr>
      <vt:lpstr>'bevétel részletes'!Nyomtatási_terület</vt:lpstr>
      <vt:lpstr>'kiadás részletes'!Nyomtatási_terület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2018-09-26T09:58:36Z</cp:lastPrinted>
  <dcterms:created xsi:type="dcterms:W3CDTF">1998-12-06T10:54:59Z</dcterms:created>
  <dcterms:modified xsi:type="dcterms:W3CDTF">2018-09-26T09:58:38Z</dcterms:modified>
</cp:coreProperties>
</file>