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kiadások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E119" i="1" s="1"/>
  <c r="C119" i="1"/>
  <c r="C117" i="1"/>
  <c r="E116" i="1"/>
  <c r="D116" i="1"/>
  <c r="C116" i="1"/>
  <c r="D115" i="1"/>
  <c r="E115" i="1" s="1"/>
  <c r="C115" i="1"/>
  <c r="C114" i="1"/>
  <c r="B114" i="1"/>
  <c r="B120" i="1" s="1"/>
  <c r="D112" i="1"/>
  <c r="E112" i="1" s="1"/>
  <c r="C112" i="1"/>
  <c r="C120" i="1" s="1"/>
  <c r="D108" i="1"/>
  <c r="E108" i="1" s="1"/>
  <c r="C108" i="1"/>
  <c r="B107" i="1"/>
  <c r="E105" i="1"/>
  <c r="D105" i="1"/>
  <c r="C105" i="1"/>
  <c r="B104" i="1"/>
  <c r="D93" i="1"/>
  <c r="E89" i="1"/>
  <c r="E88" i="1"/>
  <c r="E87" i="1"/>
  <c r="E86" i="1"/>
  <c r="D86" i="1"/>
  <c r="C86" i="1"/>
  <c r="B86" i="1"/>
  <c r="E82" i="1"/>
  <c r="C82" i="1"/>
  <c r="C81" i="1"/>
  <c r="C80" i="1" s="1"/>
  <c r="E80" i="1" s="1"/>
  <c r="B80" i="1"/>
  <c r="B84" i="1" s="1"/>
  <c r="B91" i="1" s="1"/>
  <c r="B99" i="1" s="1"/>
  <c r="E78" i="1"/>
  <c r="E77" i="1"/>
  <c r="D77" i="1"/>
  <c r="C77" i="1"/>
  <c r="D76" i="1"/>
  <c r="E76" i="1" s="1"/>
  <c r="C76" i="1"/>
  <c r="D74" i="1"/>
  <c r="D72" i="1"/>
  <c r="E72" i="1" s="1"/>
  <c r="C72" i="1"/>
  <c r="D71" i="1"/>
  <c r="E71" i="1" s="1"/>
  <c r="C71" i="1"/>
  <c r="E70" i="1"/>
  <c r="D69" i="1"/>
  <c r="E69" i="1" s="1"/>
  <c r="E68" i="1"/>
  <c r="D68" i="1"/>
  <c r="C68" i="1"/>
  <c r="D67" i="1"/>
  <c r="E67" i="1" s="1"/>
  <c r="E66" i="1"/>
  <c r="D66" i="1"/>
  <c r="D65" i="1"/>
  <c r="E65" i="1" s="1"/>
  <c r="C65" i="1"/>
  <c r="B65" i="1"/>
  <c r="D64" i="1"/>
  <c r="E64" i="1" s="1"/>
  <c r="C64" i="1"/>
  <c r="B64" i="1"/>
  <c r="C62" i="1"/>
  <c r="E62" i="1" s="1"/>
  <c r="D61" i="1"/>
  <c r="E60" i="1"/>
  <c r="C60" i="1"/>
  <c r="D59" i="1"/>
  <c r="E59" i="1" s="1"/>
  <c r="C59" i="1"/>
  <c r="B59" i="1"/>
  <c r="C58" i="1"/>
  <c r="E58" i="1" s="1"/>
  <c r="D57" i="1"/>
  <c r="B57" i="1"/>
  <c r="D56" i="1"/>
  <c r="E56" i="1" s="1"/>
  <c r="E55" i="1"/>
  <c r="D54" i="1"/>
  <c r="E54" i="1" s="1"/>
  <c r="E53" i="1"/>
  <c r="D53" i="1"/>
  <c r="C53" i="1"/>
  <c r="D52" i="1"/>
  <c r="E52" i="1" s="1"/>
  <c r="C52" i="1"/>
  <c r="D51" i="1"/>
  <c r="E51" i="1" s="1"/>
  <c r="C51" i="1"/>
  <c r="D50" i="1"/>
  <c r="E50" i="1" s="1"/>
  <c r="C50" i="1"/>
  <c r="E49" i="1"/>
  <c r="D49" i="1"/>
  <c r="C49" i="1"/>
  <c r="D48" i="1"/>
  <c r="E48" i="1" s="1"/>
  <c r="C48" i="1"/>
  <c r="E47" i="1"/>
  <c r="D46" i="1"/>
  <c r="E46" i="1" s="1"/>
  <c r="C46" i="1"/>
  <c r="D45" i="1"/>
  <c r="D44" i="1" s="1"/>
  <c r="C44" i="1"/>
  <c r="B44" i="1"/>
  <c r="B43" i="1"/>
  <c r="B41" i="1"/>
  <c r="D39" i="1"/>
  <c r="E39" i="1" s="1"/>
  <c r="C39" i="1"/>
  <c r="D38" i="1"/>
  <c r="E38" i="1" s="1"/>
  <c r="C38" i="1"/>
  <c r="D37" i="1"/>
  <c r="E37" i="1" s="1"/>
  <c r="C37" i="1"/>
  <c r="D36" i="1"/>
  <c r="E36" i="1" s="1"/>
  <c r="C36" i="1"/>
  <c r="D35" i="1"/>
  <c r="E35" i="1" s="1"/>
  <c r="C35" i="1"/>
  <c r="C34" i="1"/>
  <c r="B34" i="1"/>
  <c r="C33" i="1"/>
  <c r="B33" i="1"/>
  <c r="C31" i="1"/>
  <c r="E31" i="1" s="1"/>
  <c r="C30" i="1"/>
  <c r="E30" i="1" s="1"/>
  <c r="C29" i="1"/>
  <c r="E29" i="1" s="1"/>
  <c r="C28" i="1"/>
  <c r="E28" i="1" s="1"/>
  <c r="D25" i="1"/>
  <c r="B25" i="1"/>
  <c r="C23" i="1"/>
  <c r="E23" i="1" s="1"/>
  <c r="C22" i="1"/>
  <c r="E22" i="1" s="1"/>
  <c r="C21" i="1"/>
  <c r="E21" i="1" s="1"/>
  <c r="C20" i="1"/>
  <c r="E20" i="1" s="1"/>
  <c r="D19" i="1"/>
  <c r="B19" i="1"/>
  <c r="C17" i="1"/>
  <c r="E17" i="1" s="1"/>
  <c r="C16" i="1"/>
  <c r="E16" i="1" s="1"/>
  <c r="C15" i="1"/>
  <c r="E15" i="1" s="1"/>
  <c r="C14" i="1"/>
  <c r="E14" i="1" s="1"/>
  <c r="D13" i="1"/>
  <c r="B13" i="1"/>
  <c r="D11" i="1"/>
  <c r="B11" i="1"/>
  <c r="D10" i="1"/>
  <c r="B10" i="1"/>
  <c r="D9" i="1"/>
  <c r="B9" i="1"/>
  <c r="B8" i="1"/>
  <c r="B7" i="1"/>
  <c r="E44" i="1" l="1"/>
  <c r="D43" i="1"/>
  <c r="E45" i="1"/>
  <c r="C61" i="1"/>
  <c r="E61" i="1" s="1"/>
  <c r="D114" i="1"/>
  <c r="E114" i="1" s="1"/>
  <c r="C8" i="1"/>
  <c r="C9" i="1"/>
  <c r="E9" i="1" s="1"/>
  <c r="C10" i="1"/>
  <c r="E10" i="1" s="1"/>
  <c r="C11" i="1"/>
  <c r="E11" i="1" s="1"/>
  <c r="C13" i="1"/>
  <c r="E13" i="1" s="1"/>
  <c r="C19" i="1"/>
  <c r="E19" i="1" s="1"/>
  <c r="C25" i="1"/>
  <c r="E25" i="1" s="1"/>
  <c r="C57" i="1"/>
  <c r="E81" i="1"/>
  <c r="D117" i="1"/>
  <c r="E117" i="1" s="1"/>
  <c r="D34" i="1"/>
  <c r="E34" i="1" l="1"/>
  <c r="D33" i="1"/>
  <c r="E33" i="1" s="1"/>
  <c r="D8" i="1"/>
  <c r="C7" i="1"/>
  <c r="E57" i="1"/>
  <c r="C43" i="1"/>
  <c r="C41" i="1" s="1"/>
  <c r="C109" i="1" s="1"/>
  <c r="C107" i="1" s="1"/>
  <c r="D120" i="1"/>
  <c r="E120" i="1" s="1"/>
  <c r="E43" i="1"/>
  <c r="D41" i="1"/>
  <c r="C106" i="1" l="1"/>
  <c r="C104" i="1"/>
  <c r="C110" i="1" s="1"/>
  <c r="C122" i="1" s="1"/>
  <c r="C84" i="1"/>
  <c r="C91" i="1" s="1"/>
  <c r="C99" i="1" s="1"/>
  <c r="E8" i="1"/>
  <c r="D7" i="1"/>
  <c r="D109" i="1"/>
  <c r="D84" i="1"/>
  <c r="E41" i="1"/>
  <c r="E84" i="1" l="1"/>
  <c r="D91" i="1"/>
  <c r="E109" i="1"/>
  <c r="D107" i="1"/>
  <c r="E107" i="1" s="1"/>
  <c r="E7" i="1"/>
  <c r="D106" i="1"/>
  <c r="D104" i="1" l="1"/>
  <c r="E106" i="1"/>
  <c r="D99" i="1"/>
  <c r="E99" i="1" s="1"/>
  <c r="E91" i="1"/>
  <c r="E104" i="1" l="1"/>
  <c r="D110" i="1"/>
  <c r="D123" i="1" l="1"/>
  <c r="E110" i="1"/>
</calcChain>
</file>

<file path=xl/sharedStrings.xml><?xml version="1.0" encoding="utf-8"?>
<sst xmlns="http://schemas.openxmlformats.org/spreadsheetml/2006/main" count="103" uniqueCount="96">
  <si>
    <t>2018. évi költségvetési kiadások (adatok Ft-ban)</t>
  </si>
  <si>
    <t xml:space="preserve">Ft-ban </t>
  </si>
  <si>
    <t>Eredeti</t>
  </si>
  <si>
    <t>Módosított</t>
  </si>
  <si>
    <t>Teljesítés</t>
  </si>
  <si>
    <t>Telj %-a</t>
  </si>
  <si>
    <t>I. ÖNKORMÁNYZAT KÖLTSÉGVETÉS MŰKÖDÉSI KIADÁSAI</t>
  </si>
  <si>
    <t>1. Nagyszénás Nagyközség Önkormányzata</t>
  </si>
  <si>
    <t>2. Polgármesteri Hivatal</t>
  </si>
  <si>
    <t>3. Gondozási Központ</t>
  </si>
  <si>
    <t>4. Nagyszénási Önkormányzati Óvoda és Könyvtár</t>
  </si>
  <si>
    <t xml:space="preserve">1. Személyi juttatások 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</si>
  <si>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</si>
  <si>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</si>
  <si>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</si>
  <si>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</si>
  <si>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2. Munkaadókat terhelő járulékok</t>
  </si>
  <si>
    <t>2.1. Nagyszénás Nagyközség Önkormányzata</t>
  </si>
  <si>
    <t>2.2. Polgármesteri Hivatal</t>
  </si>
  <si>
    <t>2.3. Gondozási Központ</t>
  </si>
  <si>
    <t>2.4. Nagyszénási Önkormányzati Óvoda és Könyvtár</t>
  </si>
  <si>
    <t xml:space="preserve">3. Dologi kiadások </t>
  </si>
  <si>
    <t>(közműköltség, irodaszer, nyomtatvány, foglalkozás eü, belső ell., étkeztetés költsége, szakmai készlet, szakmai szolgáltatások, különféle kiadások, befizetések, ÁFA)</t>
  </si>
  <si>
    <t>3.1. Nagyszénás Nagyközség Önkormányzata</t>
  </si>
  <si>
    <t>3.2. Polgármesteri Hivatal</t>
  </si>
  <si>
    <t>3.3. Gondozási Központ</t>
  </si>
  <si>
    <t>3.4. Nagyszénási Önkormányzati Óvoda és Könyvtár</t>
  </si>
  <si>
    <t>4. Működési célú pénzeszköz átadás, egyéb támogatás ÁHT-n kívülre</t>
  </si>
  <si>
    <t xml:space="preserve">4.1. Nagyszénás Nagyközség Önkormányzata </t>
  </si>
  <si>
    <t>4.1.1. társadalmi szervek támogatása</t>
  </si>
  <si>
    <t>4.1.2. egyéb szervezetek támogatása</t>
  </si>
  <si>
    <t xml:space="preserve">4.1.3. rendszeres pénzbeli ellátások </t>
  </si>
  <si>
    <t>4.1.4. eseti  pénzbeli ellátások</t>
  </si>
  <si>
    <t>4.1.5. egyéb átadott pénzeszköz</t>
  </si>
  <si>
    <t>II. FELHALMOZÁSI, FELÚJÍTÁSI KIADÁSOK</t>
  </si>
  <si>
    <t>1. Beruházási kiadások</t>
  </si>
  <si>
    <t>1.1.1. Ingatlan vásárlás (Nagyszénás, Szabadság utca 18.)</t>
  </si>
  <si>
    <t>1.1.2. Kisértékű tárgyieszköz beruházás</t>
  </si>
  <si>
    <t>1.1.3. Szennyvízhálózat fejlesztése</t>
  </si>
  <si>
    <t>1.1.4. Parkfürdő medencetető kialakítása</t>
  </si>
  <si>
    <t>1.1.5. Sporttelep műfüves pálya építése</t>
  </si>
  <si>
    <t>1.1.6. Kisértékű tárgyieszköz beruházás közfoglalkoztatás</t>
  </si>
  <si>
    <t>1.1.7. Billenős pótkocsi vásárlás közfoglalkoztatás</t>
  </si>
  <si>
    <t>1.1.8. Közfoglalkoztatási beruházások (kerékpár tároló, járdák)</t>
  </si>
  <si>
    <t>1.1.9. Számítógépvásárlás a gyermekorvosi rendelőbe</t>
  </si>
  <si>
    <t>1.1.10. Településrendezési eszközök felülvizsgálata</t>
  </si>
  <si>
    <t>1.1.11. Szövőszék vásárlás a Varrodába</t>
  </si>
  <si>
    <t>1.1.12. EKG berendezés vásárlása</t>
  </si>
  <si>
    <t>1.2 Gondozási Központ</t>
  </si>
  <si>
    <t>1.2.1. Kisértékű tárgyieszköz beruházás</t>
  </si>
  <si>
    <t>1.3. Nagyszénási Önkormányzati Óvoda és Könyvtár</t>
  </si>
  <si>
    <t>1.3.1. Kisértékű tárgyieszköz beruházás</t>
  </si>
  <si>
    <t>1.4. Nagyszénási Polgármesteri Hivatal</t>
  </si>
  <si>
    <t>1.4.1. Kisértékű tárgyieszköz beruházás</t>
  </si>
  <si>
    <t>2. Felújítási kiadások</t>
  </si>
  <si>
    <t>2.1.1. Idősek klubja kazáncsere továbbszámlázása</t>
  </si>
  <si>
    <t>2.1.2. Művelődési Ház előtér mennyezet felújítása</t>
  </si>
  <si>
    <t>2.1.3. Ivóvízhálózat felújítási munkái</t>
  </si>
  <si>
    <t>2.1.4. Rendőrségi épület felújítása</t>
  </si>
  <si>
    <t>2.1.5. Hídvégi Béla emlékszoba kialakítása</t>
  </si>
  <si>
    <t>2.1.6. Iskola energetikai fejlesztése</t>
  </si>
  <si>
    <t>2.1.7. Művelődési Ház külső felújítása</t>
  </si>
  <si>
    <t>2.1.8. Könyvtár villamossági felújítása</t>
  </si>
  <si>
    <t>2.1.9. Temetői üzlethelyiség felújítása</t>
  </si>
  <si>
    <t>3. Egyéb felhalmozási kiadások</t>
  </si>
  <si>
    <t>3.1.1.  Iskola energetikai fejlesztésére kapott előleg visszafizetése</t>
  </si>
  <si>
    <t>III. ÖNKORMÁNYZATI TARTALÉKOK</t>
  </si>
  <si>
    <t xml:space="preserve">1. Általános tartalék </t>
  </si>
  <si>
    <t xml:space="preserve">2. Fejlesztési céltartalék </t>
  </si>
  <si>
    <t>MŰKÖDÉSI ÉS FELHALMOZÁSI CÉLÚ  KIADÁSOK ÉS TARTALÉKOK  ÖSSZESEN: (I+II+III)</t>
  </si>
  <si>
    <t>IV. BELFÖLDI FINANSZÍROZÁSI KIADÁSOK</t>
  </si>
  <si>
    <t xml:space="preserve">1. ÁHT-n belüli megelőlegezés visszafizetése </t>
  </si>
  <si>
    <t>2. Termálvíz-hasznosítási program fejlesztési hitelének visszafizetése</t>
  </si>
  <si>
    <t>3. Forgatási célú értékpapírvásárlás</t>
  </si>
  <si>
    <t>KIADÁSOK MINDÖSSZESEN (I+II+III+IV)</t>
  </si>
  <si>
    <t>V. Maradvány összege 2018.12.31.</t>
  </si>
  <si>
    <t>KIADÁSOK ÉS MARADVÁNY EGYÜTTES ÖSSZEGE (I.+I.I+III.+IV.+V.)</t>
  </si>
  <si>
    <t xml:space="preserve">                                       Költségvetés egyenlegének finanszírozási módja</t>
  </si>
  <si>
    <t>I. A KÖLTSÉGVETÉS EGYENLEGE A MÜKÖDÉSI BEVÉTELEK,  KIADÁSOK   ÉS A TARTALÉKOK ALAPJÁN(1. -2.):</t>
  </si>
  <si>
    <t xml:space="preserve">1. Működési célú bevételek összesen: </t>
  </si>
  <si>
    <t xml:space="preserve">2. Működési célú kiadások és  tartalékok összesen: </t>
  </si>
  <si>
    <t>II. A  KÖLTSÉGVETÉS EGYENLEGE A FELHALMOZÁSI BEVÉTELEK, KIADÁSOK  ALAPJÁN(1. -2.):</t>
  </si>
  <si>
    <t xml:space="preserve">1. Felhalmozási célú bevételek összesen: </t>
  </si>
  <si>
    <t xml:space="preserve">2. Felhalmozási célú kiadások  összesen: </t>
  </si>
  <si>
    <t>III. A KÖLTSÉGVETÉS EGYENLEGE A MÜKÖDÉSI ÉS FELMOZÁSI BEVÉTELEK ÉS KIADÁSOK  ÉS TARTALÉKOK  ALAPJÁN (I+II):</t>
  </si>
  <si>
    <t>IV. KÖLTSÉGVETÉSI MARADVÁNY</t>
  </si>
  <si>
    <t>V.  MÜKÖDÉSI CÉLÚ FINANSZÍROZÁSI MŰVELETEK EGYENLEGE (1.-2.):</t>
  </si>
  <si>
    <t>1. Működési célú finanszírozási bevételek</t>
  </si>
  <si>
    <t>2. Működési célú   finanszírozási kiadások</t>
  </si>
  <si>
    <t>VI.  FELHALMOZÁSI CÉLÚ FINANSZÍROZÁSI MŰVELETEK EGYENLEGE (1.-2.)</t>
  </si>
  <si>
    <t>1. Felhalmozási célú hitel felvétele pénzintézettől</t>
  </si>
  <si>
    <t>2. Felhalmozási célú hitel visszafizetése pénzintézetnek</t>
  </si>
  <si>
    <t>VII. A KÖLTSÉGVETÉSI MARADVÁNY  ÉS A FINASZÍROZÁSI MŰVELETEK EGYÜTTES EGYENLEGE (IV+V+VI)</t>
  </si>
  <si>
    <t>EGYENLEG</t>
  </si>
  <si>
    <t>VIII. A 2018. ÉVI KÖLTSÉGVETÉSI MARADVÁNY  ÖSSZEGE (III.+VII.)</t>
  </si>
  <si>
    <t>2. melléklet az 5/2019. (IV.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</si>
</sst>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0.0"/>
  </numFmts>
  <fonts count="2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0"/>
      <name val="Arial"/>
      <charset val="238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9" fontId="20" fillId="0" borderId="0" applyFill="0" applyBorder="0" applyAlignment="0" applyProtection="0"/>
    <xf numFmtId="0" fontId="4" fillId="0" borderId="0"/>
    <xf numFmtId="0" fontId="1" fillId="0" borderId="0"/>
  </cellStyleXfs>
  <cellXfs count="126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Font="1"/>
    <xf numFmtId="0" fontId="3" fillId="0" borderId="0" xfId="0" applyFont="1" applyAlignment="1">
      <alignment horizontal="center"/>
    </xf>
    <xf numFmtId="0" fontId="4" fillId="0" borderId="0" xfId="3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/>
    <xf numFmtId="0" fontId="7" fillId="2" borderId="3" xfId="0" applyFont="1" applyFill="1" applyBorder="1" applyAlignment="1">
      <alignment wrapText="1"/>
    </xf>
    <xf numFmtId="3" fontId="7" fillId="3" borderId="4" xfId="0" applyNumberFormat="1" applyFont="1" applyFill="1" applyBorder="1"/>
    <xf numFmtId="3" fontId="8" fillId="3" borderId="4" xfId="0" applyNumberFormat="1" applyFont="1" applyFill="1" applyBorder="1"/>
    <xf numFmtId="3" fontId="8" fillId="4" borderId="5" xfId="0" applyNumberFormat="1" applyFont="1" applyFill="1" applyBorder="1"/>
    <xf numFmtId="2" fontId="8" fillId="4" borderId="5" xfId="0" applyNumberFormat="1" applyFont="1" applyFill="1" applyBorder="1"/>
    <xf numFmtId="3" fontId="6" fillId="0" borderId="0" xfId="0" applyNumberFormat="1" applyFont="1"/>
    <xf numFmtId="3" fontId="0" fillId="0" borderId="0" xfId="0" applyNumberFormat="1"/>
    <xf numFmtId="0" fontId="9" fillId="0" borderId="0" xfId="0" applyFont="1" applyBorder="1" applyAlignment="1">
      <alignment wrapText="1"/>
    </xf>
    <xf numFmtId="3" fontId="9" fillId="0" borderId="0" xfId="0" applyNumberFormat="1" applyFont="1" applyBorder="1"/>
    <xf numFmtId="2" fontId="6" fillId="0" borderId="0" xfId="0" applyNumberFormat="1" applyFont="1"/>
    <xf numFmtId="0" fontId="5" fillId="0" borderId="0" xfId="0" applyFont="1" applyBorder="1" applyAlignment="1">
      <alignment wrapText="1"/>
    </xf>
    <xf numFmtId="3" fontId="5" fillId="0" borderId="0" xfId="0" applyNumberFormat="1" applyFont="1" applyBorder="1"/>
    <xf numFmtId="0" fontId="6" fillId="0" borderId="0" xfId="0" applyFont="1"/>
    <xf numFmtId="0" fontId="5" fillId="0" borderId="0" xfId="0" applyFont="1" applyAlignment="1">
      <alignment wrapText="1"/>
    </xf>
    <xf numFmtId="3" fontId="5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 applyAlignment="1">
      <alignment wrapText="1"/>
    </xf>
    <xf numFmtId="3" fontId="11" fillId="0" borderId="0" xfId="0" applyNumberFormat="1" applyFont="1"/>
    <xf numFmtId="3" fontId="12" fillId="0" borderId="0" xfId="0" applyNumberFormat="1" applyFont="1"/>
    <xf numFmtId="2" fontId="12" fillId="0" borderId="0" xfId="0" applyNumberFormat="1" applyFont="1"/>
    <xf numFmtId="0" fontId="7" fillId="3" borderId="6" xfId="0" applyFont="1" applyFill="1" applyBorder="1" applyAlignment="1">
      <alignment wrapText="1"/>
    </xf>
    <xf numFmtId="3" fontId="7" fillId="3" borderId="7" xfId="0" applyNumberFormat="1" applyFont="1" applyFill="1" applyBorder="1"/>
    <xf numFmtId="3" fontId="8" fillId="3" borderId="7" xfId="0" applyNumberFormat="1" applyFont="1" applyFill="1" applyBorder="1"/>
    <xf numFmtId="0" fontId="5" fillId="0" borderId="2" xfId="0" applyFont="1" applyBorder="1" applyAlignment="1">
      <alignment wrapText="1"/>
    </xf>
    <xf numFmtId="3" fontId="5" fillId="0" borderId="2" xfId="0" applyNumberFormat="1" applyFont="1" applyBorder="1"/>
    <xf numFmtId="3" fontId="6" fillId="0" borderId="2" xfId="0" applyNumberFormat="1" applyFont="1" applyBorder="1"/>
    <xf numFmtId="0" fontId="7" fillId="3" borderId="8" xfId="0" applyFont="1" applyFill="1" applyBorder="1" applyAlignment="1">
      <alignment wrapText="1"/>
    </xf>
    <xf numFmtId="3" fontId="7" fillId="3" borderId="5" xfId="0" applyNumberFormat="1" applyFont="1" applyFill="1" applyBorder="1"/>
    <xf numFmtId="3" fontId="8" fillId="3" borderId="2" xfId="0" applyNumberFormat="1" applyFont="1" applyFill="1" applyBorder="1"/>
    <xf numFmtId="0" fontId="13" fillId="0" borderId="0" xfId="0" applyFont="1" applyFill="1" applyBorder="1" applyAlignment="1">
      <alignment wrapText="1"/>
    </xf>
    <xf numFmtId="3" fontId="13" fillId="0" borderId="0" xfId="0" applyNumberFormat="1" applyFont="1" applyFill="1" applyBorder="1"/>
    <xf numFmtId="3" fontId="14" fillId="0" borderId="0" xfId="0" applyNumberFormat="1" applyFont="1" applyFill="1" applyBorder="1"/>
    <xf numFmtId="3" fontId="14" fillId="0" borderId="0" xfId="0" applyNumberFormat="1" applyFont="1"/>
    <xf numFmtId="2" fontId="14" fillId="0" borderId="0" xfId="0" applyNumberFormat="1" applyFont="1"/>
    <xf numFmtId="0" fontId="6" fillId="0" borderId="0" xfId="0" applyFont="1" applyAlignment="1">
      <alignment wrapText="1"/>
    </xf>
    <xf numFmtId="3" fontId="6" fillId="0" borderId="0" xfId="0" applyNumberFormat="1" applyFont="1" applyFill="1" applyBorder="1"/>
    <xf numFmtId="3" fontId="6" fillId="0" borderId="0" xfId="1" applyNumberFormat="1" applyFont="1"/>
    <xf numFmtId="14" fontId="6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3" fontId="15" fillId="0" borderId="0" xfId="0" applyNumberFormat="1" applyFont="1"/>
    <xf numFmtId="3" fontId="14" fillId="0" borderId="0" xfId="1" applyNumberFormat="1" applyFont="1"/>
    <xf numFmtId="165" fontId="1" fillId="0" borderId="0" xfId="1" applyNumberFormat="1"/>
    <xf numFmtId="0" fontId="8" fillId="5" borderId="5" xfId="0" applyFont="1" applyFill="1" applyBorder="1" applyAlignment="1">
      <alignment wrapText="1"/>
    </xf>
    <xf numFmtId="3" fontId="8" fillId="5" borderId="5" xfId="0" applyNumberFormat="1" applyFont="1" applyFill="1" applyBorder="1"/>
    <xf numFmtId="3" fontId="14" fillId="0" borderId="0" xfId="0" applyNumberFormat="1" applyFont="1" applyFill="1"/>
    <xf numFmtId="49" fontId="6" fillId="0" borderId="0" xfId="0" applyNumberFormat="1" applyFont="1" applyAlignment="1">
      <alignment wrapText="1"/>
    </xf>
    <xf numFmtId="165" fontId="0" fillId="0" borderId="0" xfId="0" applyNumberFormat="1"/>
    <xf numFmtId="49" fontId="6" fillId="0" borderId="2" xfId="0" applyNumberFormat="1" applyFont="1" applyBorder="1" applyAlignment="1">
      <alignment wrapText="1"/>
    </xf>
    <xf numFmtId="49" fontId="8" fillId="4" borderId="5" xfId="0" applyNumberFormat="1" applyFont="1" applyFill="1" applyBorder="1" applyAlignment="1">
      <alignment wrapText="1"/>
    </xf>
    <xf numFmtId="0" fontId="16" fillId="0" borderId="0" xfId="3" applyFont="1" applyAlignment="1">
      <alignment wrapText="1"/>
    </xf>
    <xf numFmtId="3" fontId="16" fillId="0" borderId="0" xfId="3" applyNumberFormat="1" applyFont="1"/>
    <xf numFmtId="3" fontId="17" fillId="0" borderId="0" xfId="0" applyNumberFormat="1" applyFont="1"/>
    <xf numFmtId="2" fontId="17" fillId="0" borderId="0" xfId="0" applyNumberFormat="1" applyFont="1"/>
    <xf numFmtId="3" fontId="6" fillId="4" borderId="5" xfId="0" applyNumberFormat="1" applyFont="1" applyFill="1" applyBorder="1"/>
    <xf numFmtId="3" fontId="6" fillId="0" borderId="0" xfId="1" applyNumberFormat="1" applyFont="1" applyFill="1" applyBorder="1" applyAlignment="1" applyProtection="1"/>
    <xf numFmtId="3" fontId="6" fillId="0" borderId="0" xfId="1" applyNumberFormat="1" applyFont="1" applyFill="1" applyBorder="1" applyAlignment="1" applyProtection="1">
      <alignment horizontal="right"/>
    </xf>
    <xf numFmtId="3" fontId="0" fillId="0" borderId="2" xfId="0" applyNumberFormat="1" applyFont="1" applyBorder="1"/>
    <xf numFmtId="3" fontId="18" fillId="5" borderId="5" xfId="1" applyNumberFormat="1" applyFont="1" applyFill="1" applyBorder="1" applyAlignment="1" applyProtection="1"/>
    <xf numFmtId="0" fontId="7" fillId="0" borderId="2" xfId="0" applyFont="1" applyFill="1" applyBorder="1" applyAlignment="1">
      <alignment wrapText="1"/>
    </xf>
    <xf numFmtId="3" fontId="7" fillId="0" borderId="2" xfId="0" applyNumberFormat="1" applyFont="1" applyFill="1" applyBorder="1" applyAlignment="1"/>
    <xf numFmtId="3" fontId="18" fillId="0" borderId="2" xfId="1" applyNumberFormat="1" applyFont="1" applyFill="1" applyBorder="1" applyAlignment="1" applyProtection="1"/>
    <xf numFmtId="0" fontId="7" fillId="3" borderId="9" xfId="0" applyFont="1" applyFill="1" applyBorder="1" applyAlignment="1">
      <alignment wrapText="1"/>
    </xf>
    <xf numFmtId="3" fontId="8" fillId="3" borderId="2" xfId="1" applyNumberFormat="1" applyFont="1" applyFill="1" applyBorder="1" applyAlignment="1">
      <alignment horizontal="right"/>
    </xf>
    <xf numFmtId="3" fontId="6" fillId="0" borderId="0" xfId="1" applyNumberFormat="1" applyFont="1" applyAlignment="1">
      <alignment horizontal="right"/>
    </xf>
    <xf numFmtId="2" fontId="9" fillId="0" borderId="0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3" fontId="9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3" fontId="7" fillId="0" borderId="0" xfId="0" applyNumberFormat="1" applyFont="1" applyFill="1" applyBorder="1"/>
    <xf numFmtId="3" fontId="8" fillId="0" borderId="0" xfId="0" applyNumberFormat="1" applyFont="1" applyFill="1" applyBorder="1"/>
    <xf numFmtId="0" fontId="7" fillId="3" borderId="10" xfId="0" applyFont="1" applyFill="1" applyBorder="1"/>
    <xf numFmtId="3" fontId="8" fillId="4" borderId="5" xfId="1" applyNumberFormat="1" applyFont="1" applyFill="1" applyBorder="1"/>
    <xf numFmtId="166" fontId="6" fillId="5" borderId="5" xfId="0" applyNumberFormat="1" applyFont="1" applyFill="1" applyBorder="1"/>
    <xf numFmtId="3" fontId="19" fillId="0" borderId="0" xfId="0" applyNumberFormat="1" applyFont="1" applyBorder="1"/>
    <xf numFmtId="4" fontId="6" fillId="0" borderId="0" xfId="0" applyNumberFormat="1" applyFont="1"/>
    <xf numFmtId="3" fontId="19" fillId="0" borderId="0" xfId="0" applyNumberFormat="1" applyFont="1"/>
    <xf numFmtId="166" fontId="6" fillId="0" borderId="0" xfId="0" applyNumberFormat="1" applyFont="1" applyFill="1" applyBorder="1"/>
    <xf numFmtId="0" fontId="7" fillId="0" borderId="0" xfId="0" applyFont="1" applyFill="1" applyBorder="1"/>
    <xf numFmtId="10" fontId="6" fillId="6" borderId="11" xfId="2" applyNumberFormat="1" applyFont="1" applyFill="1" applyBorder="1"/>
    <xf numFmtId="0" fontId="7" fillId="3" borderId="3" xfId="0" applyFont="1" applyFill="1" applyBorder="1"/>
    <xf numFmtId="10" fontId="8" fillId="4" borderId="12" xfId="2" applyNumberFormat="1" applyFont="1" applyFill="1" applyBorder="1"/>
    <xf numFmtId="0" fontId="21" fillId="0" borderId="0" xfId="0" applyFont="1" applyAlignment="1">
      <alignment vertical="center"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8" fillId="5" borderId="10" xfId="4" applyFont="1" applyFill="1" applyBorder="1" applyAlignment="1">
      <alignment vertical="center" wrapText="1"/>
    </xf>
    <xf numFmtId="3" fontId="18" fillId="5" borderId="2" xfId="4" applyNumberFormat="1" applyFont="1" applyFill="1" applyBorder="1" applyAlignment="1">
      <alignment vertical="center" wrapText="1"/>
    </xf>
    <xf numFmtId="3" fontId="18" fillId="5" borderId="2" xfId="4" applyNumberFormat="1" applyFont="1" applyFill="1" applyBorder="1" applyAlignment="1">
      <alignment vertical="center"/>
    </xf>
    <xf numFmtId="3" fontId="8" fillId="4" borderId="5" xfId="0" applyNumberFormat="1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 applyProtection="1"/>
    <xf numFmtId="0" fontId="18" fillId="5" borderId="10" xfId="4" applyFont="1" applyFill="1" applyBorder="1" applyAlignment="1">
      <alignment wrapText="1"/>
    </xf>
    <xf numFmtId="3" fontId="18" fillId="5" borderId="5" xfId="4" applyNumberFormat="1" applyFont="1" applyFill="1" applyBorder="1" applyAlignment="1">
      <alignment vertical="center" wrapText="1"/>
    </xf>
    <xf numFmtId="3" fontId="18" fillId="5" borderId="5" xfId="4" applyNumberFormat="1" applyFont="1" applyFill="1" applyBorder="1" applyAlignment="1">
      <alignment vertical="center"/>
    </xf>
    <xf numFmtId="3" fontId="8" fillId="4" borderId="5" xfId="0" applyNumberFormat="1" applyFont="1" applyFill="1" applyBorder="1" applyAlignment="1">
      <alignment vertical="center"/>
    </xf>
    <xf numFmtId="2" fontId="8" fillId="4" borderId="5" xfId="0" applyNumberFormat="1" applyFont="1" applyFill="1" applyBorder="1" applyAlignment="1">
      <alignment vertical="center"/>
    </xf>
    <xf numFmtId="3" fontId="9" fillId="0" borderId="2" xfId="0" applyNumberFormat="1" applyFont="1" applyFill="1" applyBorder="1"/>
    <xf numFmtId="3" fontId="18" fillId="5" borderId="2" xfId="1" applyNumberFormat="1" applyFont="1" applyFill="1" applyBorder="1" applyAlignment="1" applyProtection="1">
      <alignment vertical="center"/>
    </xf>
    <xf numFmtId="0" fontId="18" fillId="0" borderId="0" xfId="4" applyFont="1" applyFill="1" applyBorder="1" applyAlignment="1">
      <alignment wrapText="1"/>
    </xf>
    <xf numFmtId="3" fontId="18" fillId="0" borderId="0" xfId="4" applyNumberFormat="1" applyFont="1" applyFill="1" applyBorder="1" applyAlignment="1">
      <alignment wrapText="1"/>
    </xf>
    <xf numFmtId="3" fontId="18" fillId="0" borderId="0" xfId="1" applyNumberFormat="1" applyFont="1" applyFill="1" applyBorder="1" applyAlignment="1" applyProtection="1"/>
    <xf numFmtId="0" fontId="7" fillId="3" borderId="10" xfId="0" applyFont="1" applyFill="1" applyBorder="1" applyAlignment="1">
      <alignment wrapText="1"/>
    </xf>
    <xf numFmtId="3" fontId="18" fillId="5" borderId="5" xfId="0" applyNumberFormat="1" applyFont="1" applyFill="1" applyBorder="1"/>
    <xf numFmtId="3" fontId="18" fillId="0" borderId="0" xfId="0" applyNumberFormat="1" applyFont="1" applyFill="1" applyBorder="1"/>
    <xf numFmtId="3" fontId="7" fillId="3" borderId="5" xfId="0" applyNumberFormat="1" applyFont="1" applyFill="1" applyBorder="1" applyAlignment="1">
      <alignment vertical="center"/>
    </xf>
    <xf numFmtId="3" fontId="18" fillId="5" borderId="5" xfId="0" applyNumberFormat="1" applyFont="1" applyFill="1" applyBorder="1" applyAlignment="1">
      <alignment vertical="center"/>
    </xf>
    <xf numFmtId="3" fontId="19" fillId="0" borderId="2" xfId="0" applyNumberFormat="1" applyFont="1" applyBorder="1"/>
    <xf numFmtId="0" fontId="7" fillId="5" borderId="2" xfId="3" applyFont="1" applyFill="1" applyBorder="1" applyAlignment="1">
      <alignment wrapText="1"/>
    </xf>
    <xf numFmtId="3" fontId="7" fillId="5" borderId="2" xfId="3" applyNumberFormat="1" applyFont="1" applyFill="1" applyBorder="1" applyAlignment="1">
      <alignment wrapText="1"/>
    </xf>
    <xf numFmtId="3" fontId="18" fillId="5" borderId="2" xfId="0" applyNumberFormat="1" applyFont="1" applyFill="1" applyBorder="1"/>
    <xf numFmtId="0" fontId="0" fillId="0" borderId="5" xfId="0" applyFont="1" applyBorder="1" applyAlignment="1">
      <alignment wrapText="1"/>
    </xf>
    <xf numFmtId="0" fontId="0" fillId="0" borderId="5" xfId="0" applyFont="1" applyBorder="1"/>
    <xf numFmtId="3" fontId="0" fillId="0" borderId="0" xfId="0" applyNumberFormat="1" applyFont="1"/>
    <xf numFmtId="0" fontId="1" fillId="0" borderId="0" xfId="0" applyFont="1"/>
  </cellXfs>
  <cellStyles count="5">
    <cellStyle name="Ezres" xfId="1" builtinId="3"/>
    <cellStyle name="Normál" xfId="0" builtinId="0"/>
    <cellStyle name="Normál_2011_költségvetés-I. fordulós anyag-alap" xfId="4"/>
    <cellStyle name="Normál_ktgvetés2007_végleges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.%20&#233;vi%20z&#225;rsz&#225;mad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kisértékű"/>
    </sheetNames>
    <sheetDataSet>
      <sheetData sheetId="0"/>
      <sheetData sheetId="1">
        <row r="93">
          <cell r="C93">
            <v>742044323</v>
          </cell>
          <cell r="D93">
            <v>760768840</v>
          </cell>
        </row>
        <row r="111">
          <cell r="C111">
            <v>11340000</v>
          </cell>
          <cell r="D111">
            <v>1669000</v>
          </cell>
        </row>
        <row r="115">
          <cell r="C115">
            <v>124802609</v>
          </cell>
          <cell r="D115">
            <v>49802609</v>
          </cell>
        </row>
        <row r="120">
          <cell r="C120">
            <v>156396900</v>
          </cell>
          <cell r="D120">
            <v>156396900</v>
          </cell>
        </row>
      </sheetData>
      <sheetData sheetId="2"/>
      <sheetData sheetId="3"/>
      <sheetData sheetId="4">
        <row r="13">
          <cell r="C13">
            <v>6100000</v>
          </cell>
          <cell r="D13">
            <v>6019900</v>
          </cell>
        </row>
        <row r="19">
          <cell r="C19">
            <v>63296804</v>
          </cell>
          <cell r="D19">
            <v>60030554</v>
          </cell>
        </row>
        <row r="30">
          <cell r="C30">
            <v>9904600</v>
          </cell>
          <cell r="D30">
            <v>8168998</v>
          </cell>
        </row>
        <row r="34">
          <cell r="C34">
            <v>7447400</v>
          </cell>
          <cell r="D34">
            <v>6623040</v>
          </cell>
        </row>
        <row r="42">
          <cell r="C42">
            <v>160145</v>
          </cell>
          <cell r="D42">
            <v>160145</v>
          </cell>
        </row>
        <row r="47">
          <cell r="C47">
            <v>3070000</v>
          </cell>
          <cell r="D47">
            <v>3070000</v>
          </cell>
        </row>
      </sheetData>
      <sheetData sheetId="5">
        <row r="265">
          <cell r="C265">
            <v>88598984</v>
          </cell>
        </row>
        <row r="266">
          <cell r="C266">
            <v>14201960</v>
          </cell>
        </row>
        <row r="267">
          <cell r="C267">
            <v>99448632</v>
          </cell>
        </row>
        <row r="409">
          <cell r="C409">
            <v>72151167</v>
          </cell>
        </row>
        <row r="410">
          <cell r="C410">
            <v>15957271</v>
          </cell>
        </row>
        <row r="411">
          <cell r="C411">
            <v>28397738</v>
          </cell>
        </row>
        <row r="728">
          <cell r="C728">
            <v>126012453</v>
          </cell>
        </row>
        <row r="729">
          <cell r="C729">
            <v>23462964</v>
          </cell>
        </row>
        <row r="730">
          <cell r="C730">
            <v>33904845</v>
          </cell>
        </row>
        <row r="866">
          <cell r="C866">
            <v>69712536</v>
          </cell>
        </row>
        <row r="867">
          <cell r="C867">
            <v>14287500</v>
          </cell>
        </row>
        <row r="868">
          <cell r="C868">
            <v>62092780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5">
          <cell r="D15">
            <v>3403398</v>
          </cell>
        </row>
        <row r="21">
          <cell r="D21">
            <v>258520</v>
          </cell>
        </row>
        <row r="31">
          <cell r="D31">
            <v>1297900</v>
          </cell>
        </row>
        <row r="39">
          <cell r="D39">
            <v>923250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2"/>
  <sheetViews>
    <sheetView tabSelected="1" workbookViewId="0">
      <selection activeCell="A2" sqref="A2"/>
    </sheetView>
  </sheetViews>
  <sheetFormatPr defaultColWidth="11.5703125" defaultRowHeight="12.75" x14ac:dyDescent="0.2"/>
  <cols>
    <col min="1" max="1" width="50" customWidth="1"/>
    <col min="2" max="2" width="11.140625" customWidth="1"/>
    <col min="3" max="3" width="11.5703125" customWidth="1"/>
    <col min="4" max="4" width="10.7109375" customWidth="1"/>
    <col min="5" max="5" width="6.5703125" customWidth="1"/>
    <col min="6" max="6" width="16.140625" customWidth="1"/>
    <col min="7" max="7" width="11.5703125" customWidth="1"/>
    <col min="8" max="8" width="16" customWidth="1"/>
    <col min="9" max="10" width="11.5703125" customWidth="1"/>
    <col min="11" max="11" width="19.28515625" customWidth="1"/>
    <col min="12" max="13" width="11.5703125" customWidth="1"/>
    <col min="14" max="14" width="12.7109375" customWidth="1"/>
    <col min="15" max="15" width="11.5703125" customWidth="1"/>
  </cols>
  <sheetData>
    <row r="1" spans="1:9" x14ac:dyDescent="0.2">
      <c r="A1" s="1" t="s">
        <v>95</v>
      </c>
      <c r="B1" s="1"/>
      <c r="C1" s="1"/>
      <c r="D1" s="1"/>
      <c r="E1" s="1"/>
    </row>
    <row r="2" spans="1:9" x14ac:dyDescent="0.2">
      <c r="A2" s="2"/>
      <c r="B2" s="2"/>
      <c r="C2" s="2"/>
      <c r="D2" s="2"/>
    </row>
    <row r="3" spans="1:9" x14ac:dyDescent="0.2">
      <c r="A3" s="3" t="s">
        <v>0</v>
      </c>
      <c r="B3" s="3"/>
      <c r="C3" s="3"/>
      <c r="D3" s="3"/>
      <c r="E3" s="3"/>
    </row>
    <row r="4" spans="1:9" x14ac:dyDescent="0.2">
      <c r="A4" s="2"/>
      <c r="B4" s="4"/>
      <c r="C4" s="4"/>
      <c r="D4" s="4"/>
      <c r="E4" s="4"/>
    </row>
    <row r="5" spans="1:9" x14ac:dyDescent="0.2">
      <c r="A5" s="2"/>
      <c r="B5" s="5"/>
      <c r="C5" s="5"/>
      <c r="E5" s="6" t="s">
        <v>1</v>
      </c>
    </row>
    <row r="6" spans="1:9" ht="13.5" thickBot="1" x14ac:dyDescent="0.25">
      <c r="A6" s="7"/>
      <c r="B6" s="8" t="s">
        <v>2</v>
      </c>
      <c r="C6" s="9" t="s">
        <v>3</v>
      </c>
      <c r="D6" s="10" t="s">
        <v>4</v>
      </c>
      <c r="E6" s="11" t="s">
        <v>5</v>
      </c>
    </row>
    <row r="7" spans="1:9" ht="13.5" thickBot="1" x14ac:dyDescent="0.25">
      <c r="A7" s="12" t="s">
        <v>6</v>
      </c>
      <c r="B7" s="13">
        <f>SUM(B8:B11)</f>
        <v>666370106</v>
      </c>
      <c r="C7" s="14">
        <f>C8+C9+C10+C11</f>
        <v>738207779</v>
      </c>
      <c r="D7" s="15">
        <f>SUM(D8:D11)</f>
        <v>708353623</v>
      </c>
      <c r="E7" s="16">
        <f>D7/C7*100</f>
        <v>95.955860009976945</v>
      </c>
      <c r="F7" s="17"/>
      <c r="H7" s="18"/>
      <c r="I7" s="18"/>
    </row>
    <row r="8" spans="1:9" x14ac:dyDescent="0.2">
      <c r="A8" s="19" t="s">
        <v>7</v>
      </c>
      <c r="B8" s="20">
        <f>B14+B20+B28+B34</f>
        <v>243171803</v>
      </c>
      <c r="C8" s="17">
        <f>C14+C20+C28+C34</f>
        <v>292228525</v>
      </c>
      <c r="D8" s="17">
        <f>D14+D20+D28+D34</f>
        <v>284409087</v>
      </c>
      <c r="E8" s="21">
        <f>D8/C8*100</f>
        <v>97.324204404754809</v>
      </c>
      <c r="F8" s="17"/>
      <c r="G8" s="18"/>
    </row>
    <row r="9" spans="1:9" x14ac:dyDescent="0.2">
      <c r="A9" s="22" t="s">
        <v>8</v>
      </c>
      <c r="B9" s="23">
        <f t="shared" ref="B9:D11" si="0">B15+B21+B29</f>
        <v>113156655</v>
      </c>
      <c r="C9" s="17">
        <f t="shared" si="0"/>
        <v>116506176</v>
      </c>
      <c r="D9" s="17">
        <f>D15+D21+D29</f>
        <v>110181180</v>
      </c>
      <c r="E9" s="21">
        <f>D9/C9*100</f>
        <v>94.571106685365763</v>
      </c>
      <c r="F9" s="24"/>
    </row>
    <row r="10" spans="1:9" x14ac:dyDescent="0.2">
      <c r="A10" s="22" t="s">
        <v>9</v>
      </c>
      <c r="B10" s="23">
        <f t="shared" si="0"/>
        <v>165819932</v>
      </c>
      <c r="C10" s="17">
        <f t="shared" si="0"/>
        <v>183380262</v>
      </c>
      <c r="D10" s="17">
        <f t="shared" si="0"/>
        <v>174088877</v>
      </c>
      <c r="E10" s="21">
        <f>D10/C10*100</f>
        <v>94.933268772404745</v>
      </c>
      <c r="F10" s="24"/>
    </row>
    <row r="11" spans="1:9" x14ac:dyDescent="0.2">
      <c r="A11" s="22" t="s">
        <v>10</v>
      </c>
      <c r="B11" s="23">
        <f t="shared" si="0"/>
        <v>144221716</v>
      </c>
      <c r="C11" s="17">
        <f t="shared" si="0"/>
        <v>146092816</v>
      </c>
      <c r="D11" s="17">
        <f t="shared" si="0"/>
        <v>139674479</v>
      </c>
      <c r="E11" s="21">
        <f>D11/C11*100</f>
        <v>95.606671720257623</v>
      </c>
      <c r="F11" s="24"/>
    </row>
    <row r="12" spans="1:9" ht="13.5" thickBot="1" x14ac:dyDescent="0.25">
      <c r="A12" s="25"/>
      <c r="B12" s="26"/>
      <c r="C12" s="17"/>
      <c r="D12" s="24"/>
      <c r="E12" s="24"/>
      <c r="F12" s="24"/>
    </row>
    <row r="13" spans="1:9" ht="13.5" thickBot="1" x14ac:dyDescent="0.25">
      <c r="A13" s="12" t="s">
        <v>11</v>
      </c>
      <c r="B13" s="13">
        <f>SUM(B14:B17)</f>
        <v>313384830</v>
      </c>
      <c r="C13" s="14">
        <f>SUM(C14:C17)</f>
        <v>356475140</v>
      </c>
      <c r="D13" s="15">
        <f>SUM(D14:D17)</f>
        <v>345926128</v>
      </c>
      <c r="E13" s="16">
        <f>D13/C13*100</f>
        <v>97.040743991292061</v>
      </c>
      <c r="F13" s="24"/>
    </row>
    <row r="14" spans="1:9" x14ac:dyDescent="0.2">
      <c r="A14" s="19" t="s">
        <v>12</v>
      </c>
      <c r="B14" s="20">
        <v>64375141</v>
      </c>
      <c r="C14" s="17">
        <f>'[1]5_melléklet'!C265</f>
        <v>88598984</v>
      </c>
      <c r="D14" s="17">
        <v>87889321</v>
      </c>
      <c r="E14" s="21">
        <f>D14/C14*100</f>
        <v>99.199016774278135</v>
      </c>
      <c r="F14" s="24"/>
    </row>
    <row r="15" spans="1:9" x14ac:dyDescent="0.2">
      <c r="A15" s="22" t="s">
        <v>13</v>
      </c>
      <c r="B15" s="23">
        <v>69162770</v>
      </c>
      <c r="C15" s="17">
        <f>'[1]5_melléklet'!C409</f>
        <v>72151167</v>
      </c>
      <c r="D15" s="17">
        <v>71075445</v>
      </c>
      <c r="E15" s="21">
        <f>D15/C15*100</f>
        <v>98.509071932266878</v>
      </c>
      <c r="F15" s="24"/>
    </row>
    <row r="16" spans="1:9" x14ac:dyDescent="0.2">
      <c r="A16" s="22" t="s">
        <v>14</v>
      </c>
      <c r="B16" s="23">
        <v>110652198</v>
      </c>
      <c r="C16" s="17">
        <f>'[1]5_melléklet'!C728</f>
        <v>126012453</v>
      </c>
      <c r="D16" s="17">
        <v>118945241</v>
      </c>
      <c r="E16" s="21">
        <f>D16/C16*100</f>
        <v>94.391655878645579</v>
      </c>
      <c r="F16" s="24"/>
    </row>
    <row r="17" spans="1:6" x14ac:dyDescent="0.2">
      <c r="A17" s="22" t="s">
        <v>15</v>
      </c>
      <c r="B17" s="23">
        <v>69194721</v>
      </c>
      <c r="C17" s="17">
        <f>'[1]5_melléklet'!C866</f>
        <v>69712536</v>
      </c>
      <c r="D17" s="17">
        <v>68016121</v>
      </c>
      <c r="E17" s="21">
        <f>D17/C17*100</f>
        <v>97.566556752432589</v>
      </c>
      <c r="F17" s="24"/>
    </row>
    <row r="18" spans="1:6" ht="13.5" thickBot="1" x14ac:dyDescent="0.25">
      <c r="A18" s="25"/>
      <c r="B18" s="26"/>
      <c r="C18" s="17"/>
      <c r="D18" s="24"/>
      <c r="E18" s="24"/>
      <c r="F18" s="24"/>
    </row>
    <row r="19" spans="1:6" ht="13.5" thickBot="1" x14ac:dyDescent="0.25">
      <c r="A19" s="12" t="s">
        <v>16</v>
      </c>
      <c r="B19" s="13">
        <f>SUM(B20:B23)</f>
        <v>62881055</v>
      </c>
      <c r="C19" s="14">
        <f>SUM(C20:C23)</f>
        <v>67909695</v>
      </c>
      <c r="D19" s="15">
        <f>SUM(D20:D23)</f>
        <v>63750352</v>
      </c>
      <c r="E19" s="16">
        <f>D19/C19*100</f>
        <v>93.875185273619621</v>
      </c>
      <c r="F19" s="24"/>
    </row>
    <row r="20" spans="1:6" x14ac:dyDescent="0.2">
      <c r="A20" s="19" t="s">
        <v>17</v>
      </c>
      <c r="B20" s="20">
        <v>11667708</v>
      </c>
      <c r="C20" s="17">
        <f>'[1]5_melléklet'!C266</f>
        <v>14201960</v>
      </c>
      <c r="D20" s="17">
        <v>14156424</v>
      </c>
      <c r="E20" s="21">
        <f>D20/C20*100</f>
        <v>99.679368199882262</v>
      </c>
      <c r="F20" s="27"/>
    </row>
    <row r="21" spans="1:6" x14ac:dyDescent="0.2">
      <c r="A21" s="22" t="s">
        <v>18</v>
      </c>
      <c r="B21" s="23">
        <v>15427943</v>
      </c>
      <c r="C21" s="17">
        <f>'[1]5_melléklet'!C410</f>
        <v>15957271</v>
      </c>
      <c r="D21" s="17">
        <v>14565022</v>
      </c>
      <c r="E21" s="21">
        <f>D21/C21*100</f>
        <v>91.275143475347392</v>
      </c>
      <c r="F21" s="28"/>
    </row>
    <row r="22" spans="1:6" x14ac:dyDescent="0.2">
      <c r="A22" s="22" t="s">
        <v>19</v>
      </c>
      <c r="B22" s="23">
        <v>21529189</v>
      </c>
      <c r="C22" s="17">
        <f>'[1]5_melléklet'!C729</f>
        <v>23462964</v>
      </c>
      <c r="D22" s="17">
        <v>21806884</v>
      </c>
      <c r="E22" s="21">
        <f>D22/C22*100</f>
        <v>92.941727225937868</v>
      </c>
      <c r="F22" s="28"/>
    </row>
    <row r="23" spans="1:6" x14ac:dyDescent="0.2">
      <c r="A23" s="22" t="s">
        <v>20</v>
      </c>
      <c r="B23" s="23">
        <v>14256215</v>
      </c>
      <c r="C23" s="17">
        <f>'[1]5_melléklet'!C867</f>
        <v>14287500</v>
      </c>
      <c r="D23" s="17">
        <v>13222022</v>
      </c>
      <c r="E23" s="21">
        <f>D23/C23*100</f>
        <v>92.542586176727909</v>
      </c>
      <c r="F23" s="27"/>
    </row>
    <row r="24" spans="1:6" ht="13.5" thickBot="1" x14ac:dyDescent="0.25">
      <c r="A24" s="25"/>
      <c r="B24" s="26"/>
      <c r="C24" s="17"/>
      <c r="D24" s="24"/>
      <c r="E24" s="27"/>
      <c r="F24" s="27"/>
    </row>
    <row r="25" spans="1:6" ht="13.5" thickBot="1" x14ac:dyDescent="0.25">
      <c r="A25" s="12" t="s">
        <v>21</v>
      </c>
      <c r="B25" s="13">
        <f>SUM(B28:B31)</f>
        <v>202653797</v>
      </c>
      <c r="C25" s="14">
        <f>SUM(C28:C31)</f>
        <v>223843995</v>
      </c>
      <c r="D25" s="15">
        <f>SUM(D28:D31)</f>
        <v>214604506</v>
      </c>
      <c r="E25" s="16">
        <f>D25/C25*100</f>
        <v>95.872353421855252</v>
      </c>
      <c r="F25" s="27"/>
    </row>
    <row r="26" spans="1:6" ht="33.75" x14ac:dyDescent="0.2">
      <c r="A26" s="25" t="s">
        <v>22</v>
      </c>
      <c r="B26" s="26"/>
      <c r="C26" s="17"/>
      <c r="D26" s="24"/>
      <c r="E26" s="27"/>
      <c r="F26" s="27"/>
    </row>
    <row r="27" spans="1:6" x14ac:dyDescent="0.2">
      <c r="A27" s="25"/>
      <c r="B27" s="26"/>
      <c r="C27" s="17"/>
      <c r="D27" s="24"/>
      <c r="E27" s="27"/>
      <c r="F27" s="27"/>
    </row>
    <row r="28" spans="1:6" x14ac:dyDescent="0.2">
      <c r="A28" s="19" t="s">
        <v>23</v>
      </c>
      <c r="B28" s="20">
        <v>79678530</v>
      </c>
      <c r="C28" s="17">
        <f>'[1]5_melléklet'!C267</f>
        <v>99448632</v>
      </c>
      <c r="D28" s="17">
        <v>98290705</v>
      </c>
      <c r="E28" s="21">
        <f>D28/C28*100</f>
        <v>98.835653164138051</v>
      </c>
      <c r="F28" s="27"/>
    </row>
    <row r="29" spans="1:6" x14ac:dyDescent="0.2">
      <c r="A29" s="22" t="s">
        <v>24</v>
      </c>
      <c r="B29" s="23">
        <v>28565942</v>
      </c>
      <c r="C29" s="17">
        <f>'[1]5_melléklet'!C411</f>
        <v>28397738</v>
      </c>
      <c r="D29" s="17">
        <v>24540713</v>
      </c>
      <c r="E29" s="21">
        <f>D29/C29*100</f>
        <v>86.41784426632853</v>
      </c>
      <c r="F29" s="28"/>
    </row>
    <row r="30" spans="1:6" x14ac:dyDescent="0.2">
      <c r="A30" s="22" t="s">
        <v>25</v>
      </c>
      <c r="B30" s="23">
        <v>33638545</v>
      </c>
      <c r="C30" s="17">
        <f>'[1]5_melléklet'!C730</f>
        <v>33904845</v>
      </c>
      <c r="D30" s="17">
        <v>33336752</v>
      </c>
      <c r="E30" s="21">
        <f>D30/C30*100</f>
        <v>98.324448909882932</v>
      </c>
      <c r="F30" s="28"/>
    </row>
    <row r="31" spans="1:6" x14ac:dyDescent="0.2">
      <c r="A31" s="22" t="s">
        <v>26</v>
      </c>
      <c r="B31" s="23">
        <v>60770780</v>
      </c>
      <c r="C31" s="17">
        <f>'[1]5_melléklet'!C868</f>
        <v>62092780</v>
      </c>
      <c r="D31" s="17">
        <v>58436336</v>
      </c>
      <c r="E31" s="21">
        <f>D31/C31*100</f>
        <v>94.11132179941049</v>
      </c>
      <c r="F31" s="24"/>
    </row>
    <row r="32" spans="1:6" ht="13.5" thickBot="1" x14ac:dyDescent="0.25">
      <c r="A32" s="25"/>
      <c r="B32" s="26"/>
      <c r="C32" s="17"/>
      <c r="D32" s="17"/>
      <c r="E32" s="24"/>
      <c r="F32" s="24"/>
    </row>
    <row r="33" spans="1:6" ht="23.25" thickBot="1" x14ac:dyDescent="0.25">
      <c r="A33" s="12" t="s">
        <v>27</v>
      </c>
      <c r="B33" s="13">
        <f>B34</f>
        <v>87450424</v>
      </c>
      <c r="C33" s="14">
        <f>C34</f>
        <v>89978949</v>
      </c>
      <c r="D33" s="15">
        <f>D34</f>
        <v>84072637</v>
      </c>
      <c r="E33" s="16">
        <f t="shared" ref="E33:E39" si="1">D33/C33*100</f>
        <v>93.435895767131043</v>
      </c>
      <c r="F33" s="24"/>
    </row>
    <row r="34" spans="1:6" x14ac:dyDescent="0.2">
      <c r="A34" s="29" t="s">
        <v>28</v>
      </c>
      <c r="B34" s="30">
        <f>SUM(B35:B39)</f>
        <v>87450424</v>
      </c>
      <c r="C34" s="31">
        <f>SUM(C35:C40)</f>
        <v>89978949</v>
      </c>
      <c r="D34" s="31">
        <f>SUM(D35:D39)</f>
        <v>84072637</v>
      </c>
      <c r="E34" s="32">
        <f t="shared" si="1"/>
        <v>93.435895767131043</v>
      </c>
      <c r="F34" s="24"/>
    </row>
    <row r="35" spans="1:6" x14ac:dyDescent="0.2">
      <c r="A35" s="25" t="s">
        <v>29</v>
      </c>
      <c r="B35" s="26">
        <v>5600000</v>
      </c>
      <c r="C35" s="17">
        <f>'[1]4_ melléklet'!C13</f>
        <v>6100000</v>
      </c>
      <c r="D35" s="17">
        <f>'[1]4_ melléklet'!D13</f>
        <v>6019900</v>
      </c>
      <c r="E35" s="21">
        <f t="shared" si="1"/>
        <v>98.686885245901635</v>
      </c>
      <c r="F35" s="24"/>
    </row>
    <row r="36" spans="1:6" x14ac:dyDescent="0.2">
      <c r="A36" s="25" t="s">
        <v>30</v>
      </c>
      <c r="B36" s="26">
        <v>62470424</v>
      </c>
      <c r="C36" s="17">
        <f>'[1]4_ melléklet'!C19</f>
        <v>63296804</v>
      </c>
      <c r="D36" s="17">
        <f>'[1]4_ melléklet'!D19</f>
        <v>60030554</v>
      </c>
      <c r="E36" s="21">
        <f t="shared" si="1"/>
        <v>94.839786855589097</v>
      </c>
      <c r="F36" s="24"/>
    </row>
    <row r="37" spans="1:6" x14ac:dyDescent="0.2">
      <c r="A37" s="25" t="s">
        <v>31</v>
      </c>
      <c r="B37" s="26">
        <v>10000000</v>
      </c>
      <c r="C37" s="17">
        <f>'[1]4_ melléklet'!C30</f>
        <v>9904600</v>
      </c>
      <c r="D37" s="17">
        <f>'[1]4_ melléklet'!D30</f>
        <v>8168998</v>
      </c>
      <c r="E37" s="21">
        <f t="shared" si="1"/>
        <v>82.476808755527728</v>
      </c>
      <c r="F37" s="24"/>
    </row>
    <row r="38" spans="1:6" x14ac:dyDescent="0.2">
      <c r="A38" s="25" t="s">
        <v>32</v>
      </c>
      <c r="B38" s="26">
        <v>8680000</v>
      </c>
      <c r="C38" s="17">
        <f>'[1]4_ melléklet'!C34+'[1]4_ melléklet'!C47</f>
        <v>10517400</v>
      </c>
      <c r="D38" s="17">
        <f>'[1]4_ melléklet'!D34+'[1]4_ melléklet'!D47</f>
        <v>9693040</v>
      </c>
      <c r="E38" s="21">
        <f t="shared" si="1"/>
        <v>92.161941164166052</v>
      </c>
      <c r="F38" s="24"/>
    </row>
    <row r="39" spans="1:6" x14ac:dyDescent="0.2">
      <c r="A39" s="25" t="s">
        <v>33</v>
      </c>
      <c r="B39" s="26">
        <v>700000</v>
      </c>
      <c r="C39" s="17">
        <f>'[1]4_ melléklet'!C42</f>
        <v>160145</v>
      </c>
      <c r="D39" s="17">
        <f>'[1]4_ melléklet'!D42</f>
        <v>160145</v>
      </c>
      <c r="E39" s="21">
        <f t="shared" si="1"/>
        <v>100</v>
      </c>
      <c r="F39" s="24"/>
    </row>
    <row r="40" spans="1:6" ht="13.5" thickBot="1" x14ac:dyDescent="0.25">
      <c r="A40" s="25"/>
      <c r="B40" s="26"/>
      <c r="C40" s="17"/>
      <c r="D40" s="17"/>
      <c r="E40" s="24"/>
      <c r="F40" s="24"/>
    </row>
    <row r="41" spans="1:6" ht="13.5" thickBot="1" x14ac:dyDescent="0.25">
      <c r="A41" s="33" t="s">
        <v>34</v>
      </c>
      <c r="B41" s="34">
        <f>B43+B64</f>
        <v>142102282</v>
      </c>
      <c r="C41" s="35">
        <f>C43+C64+C76</f>
        <v>193849894</v>
      </c>
      <c r="D41" s="15">
        <f>D43+D64+D76</f>
        <v>188414855</v>
      </c>
      <c r="E41" s="16">
        <f>D41/C41*100</f>
        <v>97.196264136208399</v>
      </c>
      <c r="F41" s="24"/>
    </row>
    <row r="42" spans="1:6" ht="13.5" thickBot="1" x14ac:dyDescent="0.25">
      <c r="A42" s="36"/>
      <c r="B42" s="37"/>
      <c r="C42" s="38"/>
      <c r="D42" s="17"/>
      <c r="E42" s="24"/>
      <c r="F42" s="24"/>
    </row>
    <row r="43" spans="1:6" ht="13.5" thickBot="1" x14ac:dyDescent="0.25">
      <c r="A43" s="39" t="s">
        <v>35</v>
      </c>
      <c r="B43" s="40">
        <f>B44+B57+B59</f>
        <v>11265300</v>
      </c>
      <c r="C43" s="41">
        <f>C44+C57+C59+C61</f>
        <v>37031365</v>
      </c>
      <c r="D43" s="15">
        <f>D44+D57+D59+D61</f>
        <v>31975169</v>
      </c>
      <c r="E43" s="16">
        <f>D43/C43*100</f>
        <v>86.346179785703285</v>
      </c>
      <c r="F43" s="24"/>
    </row>
    <row r="44" spans="1:6" x14ac:dyDescent="0.2">
      <c r="A44" s="42" t="s">
        <v>12</v>
      </c>
      <c r="B44" s="43">
        <f>SUM(B45:B48)</f>
        <v>10008000</v>
      </c>
      <c r="C44" s="44">
        <f>SUM(C45:C56)</f>
        <v>34551695</v>
      </c>
      <c r="D44" s="45">
        <f>SUM(D45:D56)</f>
        <v>29746834</v>
      </c>
      <c r="E44" s="46">
        <f>D44/C44*100</f>
        <v>86.093703941297235</v>
      </c>
      <c r="F44" s="24"/>
    </row>
    <row r="45" spans="1:6" x14ac:dyDescent="0.2">
      <c r="A45" s="47" t="s">
        <v>36</v>
      </c>
      <c r="B45" s="17">
        <v>7000000</v>
      </c>
      <c r="C45" s="48">
        <v>7000000</v>
      </c>
      <c r="D45" s="17">
        <f>7000000</f>
        <v>7000000</v>
      </c>
      <c r="E45" s="21">
        <f t="shared" ref="E45:E62" si="2">D45/C45*100</f>
        <v>100</v>
      </c>
      <c r="F45" s="17"/>
    </row>
    <row r="46" spans="1:6" x14ac:dyDescent="0.2">
      <c r="A46" s="47" t="s">
        <v>37</v>
      </c>
      <c r="B46" s="17">
        <v>508000</v>
      </c>
      <c r="C46" s="48">
        <f>[1]kisértékű!D15</f>
        <v>3403398</v>
      </c>
      <c r="D46" s="17">
        <f>313291+1269817+586300+19028+281464+165102+16815</f>
        <v>2651817</v>
      </c>
      <c r="E46" s="21">
        <f t="shared" si="2"/>
        <v>77.916746733705537</v>
      </c>
      <c r="F46" s="17"/>
    </row>
    <row r="47" spans="1:6" x14ac:dyDescent="0.2">
      <c r="A47" s="47" t="s">
        <v>38</v>
      </c>
      <c r="B47" s="17">
        <v>1500000</v>
      </c>
      <c r="C47" s="17">
        <v>1500000</v>
      </c>
      <c r="D47" s="17">
        <v>0</v>
      </c>
      <c r="E47" s="21">
        <f t="shared" si="2"/>
        <v>0</v>
      </c>
      <c r="F47" s="24"/>
    </row>
    <row r="48" spans="1:6" x14ac:dyDescent="0.2">
      <c r="A48" s="47" t="s">
        <v>39</v>
      </c>
      <c r="B48" s="17">
        <v>1000000</v>
      </c>
      <c r="C48" s="17">
        <f>1000000+1585000</f>
        <v>2585000</v>
      </c>
      <c r="D48" s="17">
        <f>2034854+549411</f>
        <v>2584265</v>
      </c>
      <c r="E48" s="21">
        <f t="shared" si="2"/>
        <v>99.971566731141209</v>
      </c>
      <c r="F48" s="24"/>
    </row>
    <row r="49" spans="1:8" x14ac:dyDescent="0.2">
      <c r="A49" s="47" t="s">
        <v>40</v>
      </c>
      <c r="B49" s="17"/>
      <c r="C49" s="17">
        <f>6096732-200000</f>
        <v>5896732</v>
      </c>
      <c r="D49" s="17">
        <f>4643096+1253636</f>
        <v>5896732</v>
      </c>
      <c r="E49" s="21">
        <f t="shared" si="2"/>
        <v>100</v>
      </c>
      <c r="F49" s="24"/>
    </row>
    <row r="50" spans="1:8" x14ac:dyDescent="0.2">
      <c r="A50" s="47" t="s">
        <v>41</v>
      </c>
      <c r="B50" s="17"/>
      <c r="C50" s="17">
        <f>1426819+255780</f>
        <v>1682599</v>
      </c>
      <c r="D50" s="17">
        <f>1472134+361218</f>
        <v>1833352</v>
      </c>
      <c r="E50" s="21">
        <f t="shared" si="2"/>
        <v>108.95953224743388</v>
      </c>
      <c r="F50" s="24"/>
    </row>
    <row r="51" spans="1:8" x14ac:dyDescent="0.2">
      <c r="A51" s="47" t="s">
        <v>42</v>
      </c>
      <c r="B51" s="17"/>
      <c r="C51" s="17">
        <f>1532320+220280</f>
        <v>1752600</v>
      </c>
      <c r="D51" s="49">
        <f>1380000+372600</f>
        <v>1752600</v>
      </c>
      <c r="E51" s="21">
        <f t="shared" si="2"/>
        <v>100</v>
      </c>
      <c r="F51" s="24"/>
    </row>
    <row r="52" spans="1:8" x14ac:dyDescent="0.2">
      <c r="A52" s="47" t="s">
        <v>43</v>
      </c>
      <c r="B52" s="17"/>
      <c r="C52" s="17">
        <f>940239+2057527</f>
        <v>2997766</v>
      </c>
      <c r="D52" s="49">
        <f>565892+1657112+571464</f>
        <v>2794468</v>
      </c>
      <c r="E52" s="21">
        <f t="shared" si="2"/>
        <v>93.218349931248795</v>
      </c>
      <c r="F52" s="24"/>
    </row>
    <row r="53" spans="1:8" x14ac:dyDescent="0.2">
      <c r="A53" s="47" t="s">
        <v>44</v>
      </c>
      <c r="B53" s="17"/>
      <c r="C53" s="17">
        <f>280000+44500</f>
        <v>324500</v>
      </c>
      <c r="D53" s="49">
        <f>255512+68988</f>
        <v>324500</v>
      </c>
      <c r="E53" s="21">
        <f t="shared" si="2"/>
        <v>100</v>
      </c>
      <c r="F53" s="24"/>
    </row>
    <row r="54" spans="1:8" x14ac:dyDescent="0.2">
      <c r="A54" s="50" t="s">
        <v>45</v>
      </c>
      <c r="B54" s="17"/>
      <c r="C54" s="17">
        <v>6500000</v>
      </c>
      <c r="D54" s="49">
        <f>850394+3149606</f>
        <v>4000000</v>
      </c>
      <c r="E54" s="21">
        <f t="shared" si="2"/>
        <v>61.53846153846154</v>
      </c>
      <c r="F54" s="24"/>
    </row>
    <row r="55" spans="1:8" x14ac:dyDescent="0.2">
      <c r="A55" s="50" t="s">
        <v>46</v>
      </c>
      <c r="B55" s="17"/>
      <c r="C55" s="17">
        <v>490000</v>
      </c>
      <c r="D55" s="49">
        <v>490000</v>
      </c>
      <c r="E55" s="21">
        <f t="shared" si="2"/>
        <v>100</v>
      </c>
      <c r="F55" s="24"/>
    </row>
    <row r="56" spans="1:8" x14ac:dyDescent="0.2">
      <c r="A56" s="50" t="s">
        <v>47</v>
      </c>
      <c r="B56" s="17"/>
      <c r="C56" s="17">
        <v>419100</v>
      </c>
      <c r="D56" s="49">
        <f>330000+89100</f>
        <v>419100</v>
      </c>
      <c r="E56" s="21">
        <f t="shared" si="2"/>
        <v>100</v>
      </c>
      <c r="F56" s="24"/>
    </row>
    <row r="57" spans="1:8" x14ac:dyDescent="0.2">
      <c r="A57" s="51" t="s">
        <v>48</v>
      </c>
      <c r="B57" s="52">
        <f>B58</f>
        <v>977900</v>
      </c>
      <c r="C57" s="45">
        <f>SUM(C58)</f>
        <v>1297900</v>
      </c>
      <c r="D57" s="53">
        <f>D58</f>
        <v>1165526</v>
      </c>
      <c r="E57" s="46">
        <f t="shared" si="2"/>
        <v>89.800909160952301</v>
      </c>
      <c r="F57" s="24"/>
    </row>
    <row r="58" spans="1:8" x14ac:dyDescent="0.2">
      <c r="A58" s="47" t="s">
        <v>49</v>
      </c>
      <c r="B58" s="17">
        <v>977900</v>
      </c>
      <c r="C58" s="17">
        <f>[1]kisértékű!D31</f>
        <v>1297900</v>
      </c>
      <c r="D58" s="17">
        <v>1165526</v>
      </c>
      <c r="E58" s="21">
        <f t="shared" si="2"/>
        <v>89.800909160952301</v>
      </c>
      <c r="F58" s="24"/>
      <c r="H58" s="54"/>
    </row>
    <row r="59" spans="1:8" x14ac:dyDescent="0.2">
      <c r="A59" s="51" t="s">
        <v>50</v>
      </c>
      <c r="B59" s="52">
        <f>B60</f>
        <v>279400</v>
      </c>
      <c r="C59" s="45">
        <f>C60</f>
        <v>923250</v>
      </c>
      <c r="D59" s="45">
        <f>D60</f>
        <v>815984</v>
      </c>
      <c r="E59" s="46">
        <f t="shared" si="2"/>
        <v>88.381695098835635</v>
      </c>
      <c r="F59" s="24"/>
      <c r="H59" s="54"/>
    </row>
    <row r="60" spans="1:8" x14ac:dyDescent="0.2">
      <c r="A60" s="47" t="s">
        <v>51</v>
      </c>
      <c r="B60" s="17">
        <v>279400</v>
      </c>
      <c r="C60" s="17">
        <f>[1]kisértékű!D39</f>
        <v>923250</v>
      </c>
      <c r="D60" s="17">
        <v>815984</v>
      </c>
      <c r="E60" s="21">
        <f t="shared" si="2"/>
        <v>88.381695098835635</v>
      </c>
      <c r="F60" s="24"/>
      <c r="H60" s="54"/>
    </row>
    <row r="61" spans="1:8" x14ac:dyDescent="0.2">
      <c r="A61" s="51" t="s">
        <v>52</v>
      </c>
      <c r="B61" s="52"/>
      <c r="C61" s="45">
        <f>C62</f>
        <v>258520</v>
      </c>
      <c r="D61" s="45">
        <f>D62</f>
        <v>246825</v>
      </c>
      <c r="E61" s="46">
        <f t="shared" si="2"/>
        <v>95.476172056320593</v>
      </c>
      <c r="F61" s="24"/>
      <c r="H61" s="54"/>
    </row>
    <row r="62" spans="1:8" x14ac:dyDescent="0.2">
      <c r="A62" s="47" t="s">
        <v>53</v>
      </c>
      <c r="B62" s="17"/>
      <c r="C62" s="17">
        <f>[1]kisértékű!D21</f>
        <v>258520</v>
      </c>
      <c r="D62" s="17">
        <v>246825</v>
      </c>
      <c r="E62" s="21">
        <f t="shared" si="2"/>
        <v>95.476172056320593</v>
      </c>
      <c r="F62" s="24"/>
      <c r="H62" s="54"/>
    </row>
    <row r="63" spans="1:8" ht="13.5" thickBot="1" x14ac:dyDescent="0.25">
      <c r="A63" s="47"/>
      <c r="B63" s="17"/>
      <c r="C63" s="17"/>
      <c r="D63" s="17"/>
      <c r="E63" s="24"/>
      <c r="F63" s="24"/>
      <c r="H63" s="54"/>
    </row>
    <row r="64" spans="1:8" ht="13.5" thickBot="1" x14ac:dyDescent="0.25">
      <c r="A64" s="55" t="s">
        <v>54</v>
      </c>
      <c r="B64" s="56">
        <f>B65</f>
        <v>130836982</v>
      </c>
      <c r="C64" s="56">
        <f>C65</f>
        <v>155068838</v>
      </c>
      <c r="D64" s="15">
        <f>D65</f>
        <v>154689995</v>
      </c>
      <c r="E64" s="16">
        <f>D64/C64*100</f>
        <v>99.755693661675593</v>
      </c>
      <c r="F64" s="24"/>
      <c r="H64" s="54"/>
    </row>
    <row r="65" spans="1:8" x14ac:dyDescent="0.2">
      <c r="A65" s="42" t="s">
        <v>17</v>
      </c>
      <c r="B65" s="43">
        <f>SUM(B66:B73)</f>
        <v>130836982</v>
      </c>
      <c r="C65" s="57">
        <f>SUM(C66:C72)</f>
        <v>155068838</v>
      </c>
      <c r="D65" s="45">
        <f>SUM(D66:D74)</f>
        <v>154689995</v>
      </c>
      <c r="E65" s="46">
        <f t="shared" ref="E65:E72" si="3">D65/C65*100</f>
        <v>99.755693661675593</v>
      </c>
      <c r="F65" s="17"/>
      <c r="H65" s="54"/>
    </row>
    <row r="66" spans="1:8" x14ac:dyDescent="0.2">
      <c r="A66" s="58" t="s">
        <v>55</v>
      </c>
      <c r="B66" s="17">
        <v>571500</v>
      </c>
      <c r="C66" s="17">
        <v>571500</v>
      </c>
      <c r="D66" s="17">
        <f>450000+121500</f>
        <v>571500</v>
      </c>
      <c r="E66" s="21">
        <f t="shared" si="3"/>
        <v>100</v>
      </c>
      <c r="F66" s="24"/>
      <c r="H66" s="54"/>
    </row>
    <row r="67" spans="1:8" x14ac:dyDescent="0.2">
      <c r="A67" s="58" t="s">
        <v>56</v>
      </c>
      <c r="B67" s="17">
        <v>1000000</v>
      </c>
      <c r="C67" s="17">
        <v>1000000</v>
      </c>
      <c r="D67" s="17">
        <f>728172+196607</f>
        <v>924779</v>
      </c>
      <c r="E67" s="21">
        <f t="shared" si="3"/>
        <v>92.477900000000005</v>
      </c>
      <c r="F67" s="24"/>
      <c r="H67" s="54"/>
    </row>
    <row r="68" spans="1:8" x14ac:dyDescent="0.2">
      <c r="A68" s="58" t="s">
        <v>57</v>
      </c>
      <c r="B68" s="17">
        <v>5203506</v>
      </c>
      <c r="C68" s="17">
        <f>5203506+477490</f>
        <v>5680996</v>
      </c>
      <c r="D68" s="17">
        <f>4473225+1207771</f>
        <v>5680996</v>
      </c>
      <c r="E68" s="21">
        <f t="shared" si="3"/>
        <v>100</v>
      </c>
      <c r="F68" s="24"/>
      <c r="H68" s="54"/>
    </row>
    <row r="69" spans="1:8" x14ac:dyDescent="0.2">
      <c r="A69" s="58" t="s">
        <v>58</v>
      </c>
      <c r="B69" s="17">
        <v>400000</v>
      </c>
      <c r="C69" s="17">
        <v>400000</v>
      </c>
      <c r="D69" s="17">
        <f>314961+85039</f>
        <v>400000</v>
      </c>
      <c r="E69" s="21">
        <f t="shared" si="3"/>
        <v>100</v>
      </c>
      <c r="F69" s="24"/>
      <c r="H69" s="54"/>
    </row>
    <row r="70" spans="1:8" x14ac:dyDescent="0.2">
      <c r="A70" s="58" t="s">
        <v>59</v>
      </c>
      <c r="B70" s="17">
        <v>500000</v>
      </c>
      <c r="C70" s="17">
        <v>500000</v>
      </c>
      <c r="D70" s="17"/>
      <c r="E70" s="21">
        <f t="shared" si="3"/>
        <v>0</v>
      </c>
      <c r="F70" s="24"/>
      <c r="H70" s="59"/>
    </row>
    <row r="71" spans="1:8" x14ac:dyDescent="0.2">
      <c r="A71" s="47" t="s">
        <v>60</v>
      </c>
      <c r="B71" s="17">
        <v>122861976</v>
      </c>
      <c r="C71" s="17">
        <f>101098506-4687402-1265599</f>
        <v>95145505</v>
      </c>
      <c r="D71" s="17">
        <f>74841346+20199063</f>
        <v>95040409</v>
      </c>
      <c r="E71" s="21">
        <f t="shared" si="3"/>
        <v>99.889541812826579</v>
      </c>
      <c r="F71" s="24"/>
      <c r="H71" s="59"/>
    </row>
    <row r="72" spans="1:8" x14ac:dyDescent="0.2">
      <c r="A72" s="47" t="s">
        <v>61</v>
      </c>
      <c r="B72" s="17"/>
      <c r="C72" s="17">
        <f>52215337-350000-94500</f>
        <v>51770837</v>
      </c>
      <c r="D72" s="17">
        <f>40764439+11006398</f>
        <v>51770837</v>
      </c>
      <c r="E72" s="21">
        <f t="shared" si="3"/>
        <v>100</v>
      </c>
      <c r="F72" s="24"/>
      <c r="H72" s="59"/>
    </row>
    <row r="73" spans="1:8" x14ac:dyDescent="0.2">
      <c r="A73" s="47" t="s">
        <v>62</v>
      </c>
      <c r="B73" s="17">
        <v>300000</v>
      </c>
      <c r="C73" s="17"/>
      <c r="D73" s="24"/>
      <c r="E73" s="21"/>
      <c r="F73" s="24"/>
    </row>
    <row r="74" spans="1:8" x14ac:dyDescent="0.2">
      <c r="A74" s="50" t="s">
        <v>63</v>
      </c>
      <c r="B74" s="17"/>
      <c r="C74" s="17"/>
      <c r="D74" s="17">
        <f>237381+64093</f>
        <v>301474</v>
      </c>
      <c r="E74" s="21"/>
      <c r="F74" s="24"/>
    </row>
    <row r="75" spans="1:8" ht="13.5" thickBot="1" x14ac:dyDescent="0.25">
      <c r="A75" s="60"/>
      <c r="B75" s="38"/>
      <c r="C75" s="38"/>
      <c r="D75" s="24"/>
      <c r="E75" s="24"/>
      <c r="F75" s="24"/>
    </row>
    <row r="76" spans="1:8" ht="13.5" thickBot="1" x14ac:dyDescent="0.25">
      <c r="A76" s="61" t="s">
        <v>64</v>
      </c>
      <c r="B76" s="15"/>
      <c r="C76" s="15">
        <f>C77</f>
        <v>1749691</v>
      </c>
      <c r="D76" s="15">
        <f>D77</f>
        <v>1749691</v>
      </c>
      <c r="E76" s="16">
        <f>D76/C76*100</f>
        <v>100</v>
      </c>
      <c r="F76" s="24"/>
    </row>
    <row r="77" spans="1:8" x14ac:dyDescent="0.2">
      <c r="A77" s="62" t="s">
        <v>23</v>
      </c>
      <c r="B77" s="63"/>
      <c r="C77" s="64">
        <f>C78</f>
        <v>1749691</v>
      </c>
      <c r="D77" s="64">
        <f>D78</f>
        <v>1749691</v>
      </c>
      <c r="E77" s="65">
        <f>D77/C77*100</f>
        <v>100</v>
      </c>
      <c r="F77" s="24"/>
    </row>
    <row r="78" spans="1:8" x14ac:dyDescent="0.2">
      <c r="A78" s="50" t="s">
        <v>65</v>
      </c>
      <c r="B78" s="17"/>
      <c r="C78" s="17">
        <v>1749691</v>
      </c>
      <c r="D78" s="17">
        <v>1749691</v>
      </c>
      <c r="E78" s="21">
        <f>D78/C78*100</f>
        <v>100</v>
      </c>
      <c r="F78" s="24"/>
    </row>
    <row r="79" spans="1:8" ht="13.5" thickBot="1" x14ac:dyDescent="0.25">
      <c r="A79" s="60"/>
      <c r="B79" s="38"/>
      <c r="C79" s="38"/>
      <c r="D79" s="17"/>
      <c r="E79" s="24"/>
      <c r="F79" s="24"/>
    </row>
    <row r="80" spans="1:8" ht="13.5" thickBot="1" x14ac:dyDescent="0.25">
      <c r="A80" s="39" t="s">
        <v>66</v>
      </c>
      <c r="B80" s="40">
        <f>SUM(B81:B82)</f>
        <v>65000000</v>
      </c>
      <c r="C80" s="41">
        <f>C81+C82</f>
        <v>30726798</v>
      </c>
      <c r="D80" s="66"/>
      <c r="E80" s="16">
        <f>D80/C80*100</f>
        <v>0</v>
      </c>
      <c r="F80" s="24"/>
    </row>
    <row r="81" spans="1:14" x14ac:dyDescent="0.2">
      <c r="A81" s="25" t="s">
        <v>67</v>
      </c>
      <c r="B81" s="26">
        <v>5000000</v>
      </c>
      <c r="C81" s="67">
        <f>5000000-346380+2411815-220280-400000-160145-314083-2260000-1548+444500+105338-30000+1000000+2+140551-655829-71103-224302-1893721-444500+961833-500000-630960-112927+1745905+600000-105338-500000-127000+4445000-400000+1042730+2664000+1+11566663+200000+700000+160026-4445000-144000+11302609</f>
        <v>30503857</v>
      </c>
      <c r="D81" s="17"/>
      <c r="E81" s="21">
        <f>D81/C81*100</f>
        <v>0</v>
      </c>
      <c r="F81" s="24"/>
    </row>
    <row r="82" spans="1:14" x14ac:dyDescent="0.2">
      <c r="A82" s="25" t="s">
        <v>68</v>
      </c>
      <c r="B82" s="26">
        <v>60000000</v>
      </c>
      <c r="C82" s="68">
        <f>60000000-5896732-1585000-523000-400000-89500-44500-500000-51770837-6500000+8500000-477490-490000</f>
        <v>222941</v>
      </c>
      <c r="D82" s="17"/>
      <c r="E82" s="21">
        <f>D82/C82*100</f>
        <v>0</v>
      </c>
      <c r="F82" s="24"/>
    </row>
    <row r="83" spans="1:14" ht="13.5" thickBot="1" x14ac:dyDescent="0.25">
      <c r="A83" s="7"/>
      <c r="B83" s="69"/>
      <c r="C83" s="67"/>
      <c r="D83" s="17"/>
      <c r="E83" s="24"/>
      <c r="F83" s="24"/>
    </row>
    <row r="84" spans="1:14" ht="23.25" thickBot="1" x14ac:dyDescent="0.25">
      <c r="A84" s="12" t="s">
        <v>69</v>
      </c>
      <c r="B84" s="40">
        <f>B80+B41+B7</f>
        <v>873472388</v>
      </c>
      <c r="C84" s="70">
        <f>C7+C41+C80</f>
        <v>962784471</v>
      </c>
      <c r="D84" s="15">
        <f>D80+D41+D7</f>
        <v>896768478</v>
      </c>
      <c r="E84" s="16">
        <f>D84/C84*100</f>
        <v>93.14322208256722</v>
      </c>
      <c r="F84" s="24"/>
    </row>
    <row r="85" spans="1:14" ht="13.5" thickBot="1" x14ac:dyDescent="0.25">
      <c r="A85" s="71"/>
      <c r="B85" s="72"/>
      <c r="C85" s="73"/>
      <c r="D85" s="17"/>
      <c r="E85" s="24"/>
      <c r="F85" s="24"/>
    </row>
    <row r="86" spans="1:14" ht="13.5" thickBot="1" x14ac:dyDescent="0.25">
      <c r="A86" s="74" t="s">
        <v>70</v>
      </c>
      <c r="B86" s="75">
        <f>B87+B88+B89</f>
        <v>71799361</v>
      </c>
      <c r="C86" s="75">
        <f>C87+C88+C89</f>
        <v>71799361</v>
      </c>
      <c r="D86" s="15">
        <f>D88+D87</f>
        <v>31799361</v>
      </c>
      <c r="E86" s="16">
        <f>D86/C86*100</f>
        <v>44.289197782693357</v>
      </c>
      <c r="F86" s="24"/>
    </row>
    <row r="87" spans="1:14" ht="14.45" customHeight="1" x14ac:dyDescent="0.2">
      <c r="A87" s="25" t="s">
        <v>71</v>
      </c>
      <c r="B87" s="76">
        <v>12023361</v>
      </c>
      <c r="C87" s="76">
        <v>12023361</v>
      </c>
      <c r="D87" s="76">
        <v>12023361</v>
      </c>
      <c r="E87" s="21">
        <f>D87/C87*100</f>
        <v>100</v>
      </c>
      <c r="F87" s="24"/>
    </row>
    <row r="88" spans="1:14" ht="22.5" x14ac:dyDescent="0.2">
      <c r="A88" s="77" t="s">
        <v>72</v>
      </c>
      <c r="B88" s="68">
        <v>19776000</v>
      </c>
      <c r="C88" s="68">
        <v>19776000</v>
      </c>
      <c r="D88" s="68">
        <v>19776000</v>
      </c>
      <c r="E88" s="21">
        <f>D88/C88*100</f>
        <v>100</v>
      </c>
      <c r="F88" s="24"/>
    </row>
    <row r="89" spans="1:14" x14ac:dyDescent="0.2">
      <c r="A89" s="78" t="s">
        <v>73</v>
      </c>
      <c r="B89" s="68">
        <v>40000000</v>
      </c>
      <c r="C89" s="68">
        <v>40000000</v>
      </c>
      <c r="D89" s="68"/>
      <c r="E89" s="21">
        <f>D89/C89*100</f>
        <v>0</v>
      </c>
      <c r="F89" s="24"/>
      <c r="H89" s="54"/>
      <c r="K89" s="54"/>
    </row>
    <row r="90" spans="1:14" ht="13.5" thickBot="1" x14ac:dyDescent="0.25">
      <c r="A90" s="78"/>
      <c r="B90" s="79"/>
      <c r="C90" s="68"/>
      <c r="D90" s="17"/>
      <c r="E90" s="24"/>
      <c r="F90" s="24"/>
      <c r="H90" s="54"/>
      <c r="K90" s="54"/>
    </row>
    <row r="91" spans="1:14" ht="13.5" thickBot="1" x14ac:dyDescent="0.25">
      <c r="A91" s="12" t="s">
        <v>74</v>
      </c>
      <c r="B91" s="34">
        <f>B84+B86</f>
        <v>945271749</v>
      </c>
      <c r="C91" s="35">
        <f>C84+C86</f>
        <v>1034583832</v>
      </c>
      <c r="D91" s="34">
        <f>D84+D86</f>
        <v>928567839</v>
      </c>
      <c r="E91" s="16">
        <f>D91/C91*100</f>
        <v>89.752788539614443</v>
      </c>
      <c r="F91" s="28"/>
      <c r="H91" s="54"/>
      <c r="K91" s="54"/>
      <c r="N91" s="18"/>
    </row>
    <row r="92" spans="1:14" ht="13.5" thickBot="1" x14ac:dyDescent="0.25">
      <c r="A92" s="80"/>
      <c r="B92" s="81"/>
      <c r="C92" s="82"/>
      <c r="D92" s="24"/>
      <c r="E92" s="24"/>
      <c r="F92" s="24"/>
      <c r="H92" s="54"/>
      <c r="K92" s="54"/>
      <c r="N92" s="18"/>
    </row>
    <row r="93" spans="1:14" ht="13.5" thickBot="1" x14ac:dyDescent="0.25">
      <c r="A93" s="83" t="s">
        <v>75</v>
      </c>
      <c r="B93" s="56"/>
      <c r="C93" s="66"/>
      <c r="D93" s="84">
        <f>SUM(D94:D97)</f>
        <v>40069510</v>
      </c>
      <c r="E93" s="85"/>
      <c r="F93" s="24"/>
      <c r="H93" s="54"/>
      <c r="K93" s="54"/>
    </row>
    <row r="94" spans="1:14" x14ac:dyDescent="0.2">
      <c r="A94" s="19" t="s">
        <v>7</v>
      </c>
      <c r="B94" s="82"/>
      <c r="C94" s="48"/>
      <c r="D94" s="86">
        <v>29066175</v>
      </c>
      <c r="E94" s="87"/>
      <c r="F94" s="24"/>
      <c r="H94" s="54"/>
      <c r="K94" s="54"/>
    </row>
    <row r="95" spans="1:14" x14ac:dyDescent="0.2">
      <c r="A95" s="22" t="s">
        <v>8</v>
      </c>
      <c r="B95" s="82"/>
      <c r="C95" s="48"/>
      <c r="D95" s="88">
        <v>3704682</v>
      </c>
      <c r="E95" s="89"/>
      <c r="F95" s="24"/>
      <c r="H95" s="54"/>
    </row>
    <row r="96" spans="1:14" x14ac:dyDescent="0.2">
      <c r="A96" s="22" t="s">
        <v>9</v>
      </c>
      <c r="B96" s="82"/>
      <c r="C96" s="48"/>
      <c r="D96" s="86">
        <v>3768727</v>
      </c>
      <c r="E96" s="89"/>
      <c r="F96" s="24"/>
      <c r="H96" s="54"/>
    </row>
    <row r="97" spans="1:8" x14ac:dyDescent="0.2">
      <c r="A97" s="22" t="s">
        <v>10</v>
      </c>
      <c r="B97" s="82"/>
      <c r="C97" s="48"/>
      <c r="D97" s="86">
        <v>3529926</v>
      </c>
      <c r="E97" s="89"/>
      <c r="F97" s="24"/>
      <c r="H97" s="54"/>
    </row>
    <row r="98" spans="1:8" ht="13.5" thickBot="1" x14ac:dyDescent="0.25">
      <c r="A98" s="90"/>
      <c r="B98" s="67"/>
      <c r="C98" s="24"/>
      <c r="D98" s="17"/>
      <c r="E98" s="91"/>
      <c r="F98" s="24"/>
      <c r="H98" s="54"/>
    </row>
    <row r="99" spans="1:8" ht="13.5" thickBot="1" x14ac:dyDescent="0.25">
      <c r="A99" s="92" t="s">
        <v>76</v>
      </c>
      <c r="B99" s="35">
        <f>B91</f>
        <v>945271749</v>
      </c>
      <c r="C99" s="35">
        <f>C91</f>
        <v>1034583832</v>
      </c>
      <c r="D99" s="15">
        <f>D91+D93</f>
        <v>968637349</v>
      </c>
      <c r="E99" s="93">
        <f>(D99/C99)</f>
        <v>0.93625796096917935</v>
      </c>
      <c r="F99" s="24"/>
      <c r="H99" s="54"/>
    </row>
    <row r="100" spans="1:8" x14ac:dyDescent="0.2">
      <c r="A100" s="80"/>
      <c r="B100" s="81"/>
      <c r="C100" s="82"/>
      <c r="D100" s="24"/>
      <c r="E100" s="24"/>
      <c r="F100" s="24"/>
      <c r="H100" s="54"/>
    </row>
    <row r="101" spans="1:8" x14ac:dyDescent="0.2">
      <c r="A101" s="80"/>
      <c r="B101" s="81"/>
      <c r="C101" s="82"/>
      <c r="D101" s="24"/>
      <c r="E101" s="24"/>
      <c r="F101" s="24"/>
      <c r="H101" s="54"/>
    </row>
    <row r="102" spans="1:8" ht="25.5" customHeight="1" x14ac:dyDescent="0.2">
      <c r="A102" s="94" t="s">
        <v>77</v>
      </c>
      <c r="B102" s="94"/>
      <c r="C102" s="94"/>
      <c r="D102" s="94"/>
      <c r="E102" s="94"/>
      <c r="F102" s="24"/>
      <c r="H102" s="54"/>
    </row>
    <row r="103" spans="1:8" ht="13.5" thickBot="1" x14ac:dyDescent="0.25">
      <c r="A103" s="95"/>
      <c r="B103" s="69"/>
      <c r="C103" s="96"/>
      <c r="D103" s="24"/>
      <c r="E103" s="24"/>
      <c r="F103" s="24"/>
      <c r="H103" s="54"/>
    </row>
    <row r="104" spans="1:8" ht="23.25" thickBot="1" x14ac:dyDescent="0.25">
      <c r="A104" s="97" t="s">
        <v>78</v>
      </c>
      <c r="B104" s="98">
        <f>B105-B106</f>
        <v>-79402757</v>
      </c>
      <c r="C104" s="99">
        <f>[1]bevételek!C93-kiadások!C7-kiadások!C80</f>
        <v>-26890254</v>
      </c>
      <c r="D104" s="100">
        <f>D105-D106</f>
        <v>52415217</v>
      </c>
      <c r="E104" s="101">
        <f t="shared" ref="E104:E110" si="4">D104/C104*100</f>
        <v>-194.92272925350576</v>
      </c>
      <c r="F104" s="24"/>
      <c r="H104" s="54"/>
    </row>
    <row r="105" spans="1:8" x14ac:dyDescent="0.2">
      <c r="A105" s="78" t="s">
        <v>79</v>
      </c>
      <c r="B105" s="79">
        <v>651967349</v>
      </c>
      <c r="C105" s="67">
        <f>[1]bevételek!C93</f>
        <v>742044323</v>
      </c>
      <c r="D105" s="17">
        <f>[1]bevételek!D93</f>
        <v>760768840</v>
      </c>
      <c r="E105" s="21">
        <f t="shared" si="4"/>
        <v>102.52336907912709</v>
      </c>
      <c r="F105" s="24"/>
      <c r="H105" s="54"/>
    </row>
    <row r="106" spans="1:8" ht="13.5" customHeight="1" thickBot="1" x14ac:dyDescent="0.25">
      <c r="A106" s="78" t="s">
        <v>80</v>
      </c>
      <c r="B106" s="79">
        <v>731370106</v>
      </c>
      <c r="C106" s="102">
        <f>C7+C80</f>
        <v>768934577</v>
      </c>
      <c r="D106" s="17">
        <f>D7</f>
        <v>708353623</v>
      </c>
      <c r="E106" s="21">
        <f t="shared" si="4"/>
        <v>92.121442342161714</v>
      </c>
      <c r="F106" s="24"/>
      <c r="H106" s="54"/>
    </row>
    <row r="107" spans="1:8" ht="23.25" thickBot="1" x14ac:dyDescent="0.25">
      <c r="A107" s="103" t="s">
        <v>81</v>
      </c>
      <c r="B107" s="104">
        <f>B108-B109</f>
        <v>-110194782</v>
      </c>
      <c r="C107" s="105">
        <f>C108-C109</f>
        <v>-182509894</v>
      </c>
      <c r="D107" s="106">
        <f>D108-D109</f>
        <v>-186745855</v>
      </c>
      <c r="E107" s="107">
        <f t="shared" si="4"/>
        <v>102.32094869333494</v>
      </c>
      <c r="F107" s="24"/>
      <c r="H107" s="18"/>
    </row>
    <row r="108" spans="1:8" x14ac:dyDescent="0.2">
      <c r="A108" s="78" t="s">
        <v>82</v>
      </c>
      <c r="B108" s="79">
        <v>31907500</v>
      </c>
      <c r="C108" s="67">
        <f>[1]bevételek!C111</f>
        <v>11340000</v>
      </c>
      <c r="D108" s="17">
        <f>[1]bevételek!D111</f>
        <v>1669000</v>
      </c>
      <c r="E108" s="21">
        <f t="shared" si="4"/>
        <v>14.717813051146383</v>
      </c>
      <c r="F108" s="24"/>
    </row>
    <row r="109" spans="1:8" ht="13.5" thickBot="1" x14ac:dyDescent="0.25">
      <c r="A109" s="78" t="s">
        <v>83</v>
      </c>
      <c r="B109" s="108">
        <v>142102282</v>
      </c>
      <c r="C109" s="102">
        <f>C41</f>
        <v>193849894</v>
      </c>
      <c r="D109" s="17">
        <f>D41</f>
        <v>188414855</v>
      </c>
      <c r="E109" s="21">
        <f t="shared" si="4"/>
        <v>97.196264136208399</v>
      </c>
      <c r="F109" s="24"/>
      <c r="H109" s="18"/>
    </row>
    <row r="110" spans="1:8" ht="23.25" thickBot="1" x14ac:dyDescent="0.25">
      <c r="A110" s="97" t="s">
        <v>84</v>
      </c>
      <c r="B110" s="98">
        <v>-189597539</v>
      </c>
      <c r="C110" s="109">
        <f>C104+C107</f>
        <v>-209400148</v>
      </c>
      <c r="D110" s="106">
        <f>D104+D107</f>
        <v>-134330638</v>
      </c>
      <c r="E110" s="107">
        <f t="shared" si="4"/>
        <v>64.150211584377686</v>
      </c>
      <c r="F110" s="24"/>
    </row>
    <row r="111" spans="1:8" ht="13.5" thickBot="1" x14ac:dyDescent="0.25">
      <c r="A111" s="110"/>
      <c r="B111" s="111"/>
      <c r="C111" s="112"/>
      <c r="D111" s="24"/>
      <c r="E111" s="24"/>
      <c r="F111" s="24"/>
    </row>
    <row r="112" spans="1:8" ht="13.5" thickBot="1" x14ac:dyDescent="0.25">
      <c r="A112" s="113" t="s">
        <v>85</v>
      </c>
      <c r="B112" s="40">
        <v>156396900</v>
      </c>
      <c r="C112" s="114">
        <f>[1]bevételek!C120</f>
        <v>156396900</v>
      </c>
      <c r="D112" s="15">
        <f>[1]bevételek!D120</f>
        <v>156396900</v>
      </c>
      <c r="E112" s="16">
        <f>D112/C112*100</f>
        <v>100</v>
      </c>
      <c r="F112" s="24"/>
    </row>
    <row r="113" spans="1:6" ht="13.5" thickBot="1" x14ac:dyDescent="0.25">
      <c r="A113" s="80"/>
      <c r="B113" s="81"/>
      <c r="C113" s="115"/>
      <c r="D113" s="24"/>
      <c r="E113" s="24"/>
      <c r="F113" s="24"/>
    </row>
    <row r="114" spans="1:6" ht="23.25" thickBot="1" x14ac:dyDescent="0.25">
      <c r="A114" s="12" t="s">
        <v>86</v>
      </c>
      <c r="B114" s="40">
        <f>B115-B116</f>
        <v>52976639</v>
      </c>
      <c r="C114" s="114">
        <f>C115-C116</f>
        <v>72779248</v>
      </c>
      <c r="D114" s="15">
        <f>D115-D116</f>
        <v>37779248</v>
      </c>
      <c r="E114" s="16">
        <f t="shared" ref="E114:E120" si="5">D114/C114*100</f>
        <v>51.909368450742988</v>
      </c>
      <c r="F114" s="24"/>
    </row>
    <row r="115" spans="1:6" x14ac:dyDescent="0.2">
      <c r="A115" s="25" t="s">
        <v>87</v>
      </c>
      <c r="B115" s="26">
        <v>105000000</v>
      </c>
      <c r="C115" s="88">
        <f>[1]bevételek!C115</f>
        <v>124802609</v>
      </c>
      <c r="D115" s="17">
        <f>[1]bevételek!D115</f>
        <v>49802609</v>
      </c>
      <c r="E115" s="21">
        <f t="shared" si="5"/>
        <v>39.905102464644784</v>
      </c>
      <c r="F115" s="24"/>
    </row>
    <row r="116" spans="1:6" ht="13.5" thickBot="1" x14ac:dyDescent="0.25">
      <c r="A116" s="25" t="s">
        <v>88</v>
      </c>
      <c r="B116" s="37">
        <v>52023361</v>
      </c>
      <c r="C116" s="88">
        <f>C87+C89</f>
        <v>52023361</v>
      </c>
      <c r="D116" s="17">
        <f>D87</f>
        <v>12023361</v>
      </c>
      <c r="E116" s="21">
        <f t="shared" si="5"/>
        <v>23.111465251158993</v>
      </c>
      <c r="F116" s="24"/>
    </row>
    <row r="117" spans="1:6" ht="23.25" thickBot="1" x14ac:dyDescent="0.25">
      <c r="A117" s="12" t="s">
        <v>89</v>
      </c>
      <c r="B117" s="116">
        <v>-19776000</v>
      </c>
      <c r="C117" s="117">
        <f>C118-C119</f>
        <v>-19776000</v>
      </c>
      <c r="D117" s="106">
        <f>D118-D119</f>
        <v>-19776000</v>
      </c>
      <c r="E117" s="107">
        <f t="shared" si="5"/>
        <v>100</v>
      </c>
      <c r="F117" s="24"/>
    </row>
    <row r="118" spans="1:6" x14ac:dyDescent="0.2">
      <c r="A118" s="25" t="s">
        <v>90</v>
      </c>
      <c r="B118" s="26"/>
      <c r="C118" s="88"/>
      <c r="D118" s="24"/>
      <c r="E118" s="21"/>
      <c r="F118" s="24"/>
    </row>
    <row r="119" spans="1:6" ht="13.5" thickBot="1" x14ac:dyDescent="0.25">
      <c r="A119" s="36" t="s">
        <v>91</v>
      </c>
      <c r="B119" s="37"/>
      <c r="C119" s="118">
        <f>C88</f>
        <v>19776000</v>
      </c>
      <c r="D119" s="17">
        <f>D88</f>
        <v>19776000</v>
      </c>
      <c r="E119" s="21">
        <f t="shared" si="5"/>
        <v>100</v>
      </c>
      <c r="F119" s="24"/>
    </row>
    <row r="120" spans="1:6" ht="23.25" thickBot="1" x14ac:dyDescent="0.25">
      <c r="A120" s="119" t="s">
        <v>92</v>
      </c>
      <c r="B120" s="120">
        <f>B112+B114+B117</f>
        <v>189597539</v>
      </c>
      <c r="C120" s="121">
        <f>C112+C114+C117</f>
        <v>209400148</v>
      </c>
      <c r="D120" s="15">
        <f>D112+D114+D117</f>
        <v>174400148</v>
      </c>
      <c r="E120" s="16">
        <f t="shared" si="5"/>
        <v>83.285589654884106</v>
      </c>
      <c r="F120" s="24"/>
    </row>
    <row r="121" spans="1:6" ht="13.5" thickBot="1" x14ac:dyDescent="0.25">
      <c r="A121" s="122"/>
      <c r="B121" s="123"/>
      <c r="C121" s="123"/>
      <c r="D121" s="123"/>
    </row>
    <row r="122" spans="1:6" ht="13.5" hidden="1" thickBot="1" x14ac:dyDescent="0.25">
      <c r="A122" s="7" t="s">
        <v>93</v>
      </c>
      <c r="B122" s="2"/>
      <c r="C122" s="124">
        <f>C110+C120</f>
        <v>0</v>
      </c>
      <c r="D122" s="2"/>
    </row>
    <row r="123" spans="1:6" ht="23.25" thickBot="1" x14ac:dyDescent="0.25">
      <c r="A123" s="120" t="s">
        <v>94</v>
      </c>
      <c r="B123" s="121"/>
      <c r="C123" s="121"/>
      <c r="D123" s="121">
        <f>D110+D120</f>
        <v>40069510</v>
      </c>
      <c r="E123" s="93"/>
    </row>
    <row r="124" spans="1:6" x14ac:dyDescent="0.2">
      <c r="A124" s="7"/>
      <c r="B124" s="2"/>
      <c r="C124" s="124"/>
      <c r="D124" s="2"/>
    </row>
    <row r="125" spans="1:6" x14ac:dyDescent="0.2">
      <c r="A125" s="7"/>
      <c r="B125" s="2"/>
      <c r="C125" s="2"/>
      <c r="D125" s="2"/>
    </row>
    <row r="126" spans="1:6" x14ac:dyDescent="0.2">
      <c r="A126" s="7"/>
      <c r="B126" s="2"/>
      <c r="C126" s="2"/>
    </row>
    <row r="127" spans="1:6" x14ac:dyDescent="0.2">
      <c r="A127" s="7"/>
      <c r="B127" s="2"/>
      <c r="C127" s="2"/>
    </row>
    <row r="128" spans="1:6" x14ac:dyDescent="0.2">
      <c r="A128" s="7"/>
      <c r="B128" s="2"/>
      <c r="C128" s="2"/>
    </row>
    <row r="129" spans="1:3" x14ac:dyDescent="0.2">
      <c r="A129" s="7"/>
      <c r="B129" s="2"/>
      <c r="C129" s="2"/>
    </row>
    <row r="130" spans="1:3" x14ac:dyDescent="0.2">
      <c r="A130" s="7"/>
      <c r="B130" s="2"/>
      <c r="C130" s="2"/>
    </row>
    <row r="131" spans="1:3" x14ac:dyDescent="0.2">
      <c r="A131" s="7"/>
      <c r="B131" s="2"/>
      <c r="C131" s="2"/>
    </row>
    <row r="132" spans="1:3" x14ac:dyDescent="0.2">
      <c r="A132" s="7"/>
      <c r="B132" s="2"/>
      <c r="C132" s="2"/>
    </row>
    <row r="133" spans="1:3" x14ac:dyDescent="0.2">
      <c r="A133" s="7"/>
      <c r="B133" s="2"/>
      <c r="C133" s="2"/>
    </row>
    <row r="134" spans="1:3" x14ac:dyDescent="0.2">
      <c r="A134" s="7"/>
      <c r="B134" s="2"/>
      <c r="C134" s="2"/>
    </row>
    <row r="135" spans="1:3" x14ac:dyDescent="0.2">
      <c r="A135" s="7"/>
      <c r="B135" s="2"/>
      <c r="C135" s="2"/>
    </row>
    <row r="136" spans="1:3" x14ac:dyDescent="0.2">
      <c r="A136" s="7"/>
      <c r="B136" s="2"/>
      <c r="C136" s="2"/>
    </row>
    <row r="137" spans="1:3" x14ac:dyDescent="0.2">
      <c r="A137" s="7"/>
      <c r="B137" s="2"/>
      <c r="C137" s="2"/>
    </row>
    <row r="138" spans="1:3" x14ac:dyDescent="0.2">
      <c r="A138" s="7"/>
      <c r="B138" s="2"/>
      <c r="C138" s="2"/>
    </row>
    <row r="139" spans="1:3" x14ac:dyDescent="0.2">
      <c r="A139" s="7"/>
      <c r="B139" s="2"/>
      <c r="C139" s="2"/>
    </row>
    <row r="140" spans="1:3" x14ac:dyDescent="0.2">
      <c r="A140" s="7"/>
      <c r="B140" s="2"/>
      <c r="C140" s="2"/>
    </row>
    <row r="141" spans="1:3" x14ac:dyDescent="0.2">
      <c r="A141" s="7"/>
      <c r="B141" s="2"/>
      <c r="C141" s="2"/>
    </row>
    <row r="142" spans="1:3" x14ac:dyDescent="0.2">
      <c r="A142" s="7"/>
      <c r="B142" s="2"/>
      <c r="C142" s="2"/>
    </row>
    <row r="143" spans="1:3" x14ac:dyDescent="0.2">
      <c r="A143" s="7"/>
      <c r="B143" s="2"/>
      <c r="C143" s="2"/>
    </row>
    <row r="144" spans="1:3" x14ac:dyDescent="0.2">
      <c r="A144" s="7"/>
      <c r="B144" s="2"/>
      <c r="C144" s="2"/>
    </row>
    <row r="145" spans="1:3" x14ac:dyDescent="0.2">
      <c r="A145" s="2"/>
      <c r="B145" s="2"/>
      <c r="C145" s="2"/>
    </row>
    <row r="146" spans="1:3" x14ac:dyDescent="0.2">
      <c r="A146" s="2"/>
      <c r="B146" s="2"/>
      <c r="C146" s="2"/>
    </row>
    <row r="147" spans="1:3" x14ac:dyDescent="0.2">
      <c r="A147" s="2"/>
      <c r="B147" s="2"/>
      <c r="C147" s="2"/>
    </row>
    <row r="148" spans="1:3" x14ac:dyDescent="0.2">
      <c r="A148" s="2"/>
      <c r="B148" s="2"/>
      <c r="C148" s="2"/>
    </row>
    <row r="149" spans="1:3" x14ac:dyDescent="0.2">
      <c r="A149" s="2"/>
      <c r="B149" s="2"/>
      <c r="C149" s="2"/>
    </row>
    <row r="150" spans="1:3" x14ac:dyDescent="0.2">
      <c r="A150" s="2"/>
      <c r="B150" s="2"/>
      <c r="C150" s="2"/>
    </row>
    <row r="151" spans="1:3" x14ac:dyDescent="0.2">
      <c r="A151" s="2"/>
      <c r="B151" s="2"/>
      <c r="C151" s="2"/>
    </row>
    <row r="152" spans="1:3" x14ac:dyDescent="0.2">
      <c r="A152" s="2"/>
      <c r="B152" s="2"/>
      <c r="C152" s="2"/>
    </row>
    <row r="153" spans="1:3" x14ac:dyDescent="0.2">
      <c r="A153" s="2"/>
      <c r="B153" s="2"/>
      <c r="C153" s="2"/>
    </row>
    <row r="154" spans="1:3" x14ac:dyDescent="0.2">
      <c r="A154" s="2"/>
      <c r="B154" s="2"/>
      <c r="C154" s="2"/>
    </row>
    <row r="155" spans="1:3" x14ac:dyDescent="0.2">
      <c r="A155" s="2"/>
      <c r="B155" s="2"/>
      <c r="C155" s="2"/>
    </row>
    <row r="156" spans="1:3" x14ac:dyDescent="0.2">
      <c r="A156" s="2"/>
      <c r="B156" s="2"/>
      <c r="C156" s="2"/>
    </row>
    <row r="157" spans="1:3" x14ac:dyDescent="0.2">
      <c r="A157" s="2"/>
      <c r="B157" s="2"/>
      <c r="C157" s="2"/>
    </row>
    <row r="158" spans="1:3" x14ac:dyDescent="0.2">
      <c r="A158" s="2"/>
      <c r="B158" s="2"/>
      <c r="C158" s="2"/>
    </row>
    <row r="159" spans="1:3" x14ac:dyDescent="0.2">
      <c r="A159" s="2"/>
      <c r="B159" s="2"/>
      <c r="C159" s="2"/>
    </row>
    <row r="160" spans="1:3" x14ac:dyDescent="0.2">
      <c r="A160" s="125"/>
      <c r="B160" s="125"/>
      <c r="C160" s="125"/>
    </row>
    <row r="161" spans="1:3" x14ac:dyDescent="0.2">
      <c r="A161" s="125"/>
      <c r="B161" s="125"/>
      <c r="C161" s="125"/>
    </row>
    <row r="162" spans="1:3" x14ac:dyDescent="0.2">
      <c r="A162" s="125"/>
      <c r="B162" s="125"/>
      <c r="C162" s="125"/>
    </row>
    <row r="163" spans="1:3" x14ac:dyDescent="0.2">
      <c r="A163" s="125"/>
      <c r="B163" s="125"/>
      <c r="C163" s="125"/>
    </row>
    <row r="164" spans="1:3" x14ac:dyDescent="0.2">
      <c r="A164" s="125"/>
      <c r="B164" s="125"/>
      <c r="C164" s="125"/>
    </row>
    <row r="165" spans="1:3" x14ac:dyDescent="0.2">
      <c r="A165" s="125"/>
      <c r="B165" s="125"/>
      <c r="C165" s="125"/>
    </row>
    <row r="166" spans="1:3" x14ac:dyDescent="0.2">
      <c r="A166" s="125"/>
      <c r="B166" s="125"/>
      <c r="C166" s="125"/>
    </row>
    <row r="167" spans="1:3" x14ac:dyDescent="0.2">
      <c r="A167" s="125"/>
      <c r="B167" s="125"/>
      <c r="C167" s="125"/>
    </row>
    <row r="168" spans="1:3" x14ac:dyDescent="0.2">
      <c r="A168" s="125"/>
      <c r="B168" s="125"/>
      <c r="C168" s="125"/>
    </row>
    <row r="169" spans="1:3" x14ac:dyDescent="0.2">
      <c r="A169" s="125"/>
      <c r="B169" s="125"/>
      <c r="C169" s="125"/>
    </row>
    <row r="170" spans="1:3" x14ac:dyDescent="0.2">
      <c r="A170" s="125"/>
      <c r="B170" s="125"/>
      <c r="C170" s="125"/>
    </row>
    <row r="171" spans="1:3" x14ac:dyDescent="0.2">
      <c r="A171" s="125"/>
      <c r="B171" s="125"/>
      <c r="C171" s="125"/>
    </row>
    <row r="172" spans="1:3" x14ac:dyDescent="0.2">
      <c r="A172" s="125"/>
      <c r="B172" s="125"/>
      <c r="C172" s="125"/>
    </row>
    <row r="173" spans="1:3" x14ac:dyDescent="0.2">
      <c r="A173" s="125"/>
      <c r="B173" s="125"/>
      <c r="C173" s="125"/>
    </row>
    <row r="174" spans="1:3" x14ac:dyDescent="0.2">
      <c r="A174" s="125"/>
      <c r="B174" s="125"/>
      <c r="C174" s="125"/>
    </row>
    <row r="175" spans="1:3" x14ac:dyDescent="0.2">
      <c r="A175" s="125"/>
      <c r="B175" s="125"/>
      <c r="C175" s="125"/>
    </row>
    <row r="176" spans="1:3" x14ac:dyDescent="0.2">
      <c r="A176" s="125"/>
      <c r="B176" s="125"/>
      <c r="C176" s="125"/>
    </row>
    <row r="177" spans="1:3" x14ac:dyDescent="0.2">
      <c r="A177" s="125"/>
      <c r="B177" s="125"/>
      <c r="C177" s="125"/>
    </row>
    <row r="178" spans="1:3" x14ac:dyDescent="0.2">
      <c r="A178" s="125"/>
      <c r="B178" s="125"/>
      <c r="C178" s="125"/>
    </row>
    <row r="179" spans="1:3" x14ac:dyDescent="0.2">
      <c r="A179" s="125"/>
      <c r="B179" s="125"/>
      <c r="C179" s="125"/>
    </row>
    <row r="180" spans="1:3" x14ac:dyDescent="0.2">
      <c r="A180" s="125"/>
      <c r="B180" s="125"/>
      <c r="C180" s="125"/>
    </row>
    <row r="181" spans="1:3" x14ac:dyDescent="0.2">
      <c r="A181" s="125"/>
      <c r="B181" s="125"/>
      <c r="C181" s="125"/>
    </row>
    <row r="182" spans="1:3" x14ac:dyDescent="0.2">
      <c r="A182" s="125"/>
      <c r="B182" s="125"/>
      <c r="C182" s="125"/>
    </row>
    <row r="183" spans="1:3" x14ac:dyDescent="0.2">
      <c r="A183" s="125"/>
      <c r="B183" s="125"/>
      <c r="C183" s="125"/>
    </row>
    <row r="184" spans="1:3" x14ac:dyDescent="0.2">
      <c r="A184" s="125"/>
      <c r="B184" s="125"/>
      <c r="C184" s="125"/>
    </row>
    <row r="185" spans="1:3" x14ac:dyDescent="0.2">
      <c r="A185" s="125"/>
      <c r="B185" s="125"/>
      <c r="C185" s="125"/>
    </row>
    <row r="186" spans="1:3" x14ac:dyDescent="0.2">
      <c r="A186" s="125"/>
      <c r="B186" s="125"/>
      <c r="C186" s="125"/>
    </row>
    <row r="187" spans="1:3" x14ac:dyDescent="0.2">
      <c r="A187" s="125"/>
      <c r="B187" s="125"/>
      <c r="C187" s="125"/>
    </row>
    <row r="188" spans="1:3" x14ac:dyDescent="0.2">
      <c r="A188" s="125"/>
      <c r="B188" s="125"/>
      <c r="C188" s="125"/>
    </row>
    <row r="189" spans="1:3" x14ac:dyDescent="0.2">
      <c r="A189" s="125"/>
      <c r="B189" s="125"/>
      <c r="C189" s="125"/>
    </row>
    <row r="190" spans="1:3" x14ac:dyDescent="0.2">
      <c r="A190" s="125"/>
      <c r="B190" s="125"/>
      <c r="C190" s="125"/>
    </row>
    <row r="191" spans="1:3" x14ac:dyDescent="0.2">
      <c r="A191" s="125"/>
      <c r="B191" s="125"/>
      <c r="C191" s="125"/>
    </row>
    <row r="192" spans="1:3" x14ac:dyDescent="0.2">
      <c r="A192" s="125"/>
      <c r="B192" s="125"/>
      <c r="C192" s="125"/>
    </row>
    <row r="193" spans="1:3" x14ac:dyDescent="0.2">
      <c r="A193" s="125"/>
      <c r="B193" s="125"/>
      <c r="C193" s="125"/>
    </row>
    <row r="194" spans="1:3" x14ac:dyDescent="0.2">
      <c r="A194" s="125"/>
      <c r="B194" s="125"/>
      <c r="C194" s="125"/>
    </row>
    <row r="195" spans="1:3" x14ac:dyDescent="0.2">
      <c r="A195" s="125"/>
      <c r="B195" s="125"/>
      <c r="C195" s="125"/>
    </row>
    <row r="196" spans="1:3" x14ac:dyDescent="0.2">
      <c r="A196" s="125"/>
      <c r="B196" s="125"/>
      <c r="C196" s="125"/>
    </row>
    <row r="197" spans="1:3" x14ac:dyDescent="0.2">
      <c r="A197" s="125"/>
      <c r="B197" s="125"/>
      <c r="C197" s="125"/>
    </row>
    <row r="198" spans="1:3" x14ac:dyDescent="0.2">
      <c r="A198" s="125"/>
      <c r="B198" s="125"/>
      <c r="C198" s="125"/>
    </row>
    <row r="199" spans="1:3" x14ac:dyDescent="0.2">
      <c r="A199" s="125"/>
      <c r="B199" s="125"/>
      <c r="C199" s="125"/>
    </row>
    <row r="200" spans="1:3" x14ac:dyDescent="0.2">
      <c r="A200" s="125"/>
      <c r="B200" s="125"/>
      <c r="C200" s="125"/>
    </row>
    <row r="201" spans="1:3" x14ac:dyDescent="0.2">
      <c r="A201" s="125"/>
      <c r="B201" s="125"/>
      <c r="C201" s="125"/>
    </row>
    <row r="202" spans="1:3" x14ac:dyDescent="0.2">
      <c r="A202" s="125"/>
      <c r="B202" s="125"/>
      <c r="C202" s="125"/>
    </row>
    <row r="203" spans="1:3" x14ac:dyDescent="0.2">
      <c r="A203" s="125"/>
      <c r="B203" s="125"/>
      <c r="C203" s="125"/>
    </row>
    <row r="204" spans="1:3" x14ac:dyDescent="0.2">
      <c r="A204" s="125"/>
      <c r="B204" s="125"/>
      <c r="C204" s="125"/>
    </row>
    <row r="205" spans="1:3" x14ac:dyDescent="0.2">
      <c r="A205" s="125"/>
      <c r="B205" s="125"/>
      <c r="C205" s="125"/>
    </row>
    <row r="206" spans="1:3" x14ac:dyDescent="0.2">
      <c r="A206" s="125"/>
      <c r="B206" s="125"/>
      <c r="C206" s="125"/>
    </row>
    <row r="207" spans="1:3" x14ac:dyDescent="0.2">
      <c r="A207" s="125"/>
      <c r="B207" s="125"/>
      <c r="C207" s="125"/>
    </row>
    <row r="208" spans="1:3" x14ac:dyDescent="0.2">
      <c r="A208" s="125"/>
      <c r="B208" s="125"/>
      <c r="C208" s="125"/>
    </row>
    <row r="209" spans="1:3" x14ac:dyDescent="0.2">
      <c r="A209" s="125"/>
      <c r="B209" s="125"/>
      <c r="C209" s="125"/>
    </row>
    <row r="210" spans="1:3" x14ac:dyDescent="0.2">
      <c r="A210" s="125"/>
      <c r="B210" s="125"/>
      <c r="C210" s="125"/>
    </row>
    <row r="211" spans="1:3" x14ac:dyDescent="0.2">
      <c r="A211" s="125"/>
      <c r="B211" s="125"/>
      <c r="C211" s="125"/>
    </row>
    <row r="212" spans="1:3" x14ac:dyDescent="0.2">
      <c r="A212" s="125"/>
      <c r="B212" s="125"/>
      <c r="C212" s="125"/>
    </row>
    <row r="213" spans="1:3" x14ac:dyDescent="0.2">
      <c r="A213" s="125"/>
      <c r="B213" s="125"/>
      <c r="C213" s="125"/>
    </row>
    <row r="214" spans="1:3" x14ac:dyDescent="0.2">
      <c r="A214" s="125"/>
      <c r="B214" s="125"/>
      <c r="C214" s="125"/>
    </row>
    <row r="215" spans="1:3" x14ac:dyDescent="0.2">
      <c r="A215" s="125"/>
      <c r="B215" s="125"/>
      <c r="C215" s="125"/>
    </row>
    <row r="216" spans="1:3" x14ac:dyDescent="0.2">
      <c r="A216" s="125"/>
      <c r="B216" s="125"/>
      <c r="C216" s="125"/>
    </row>
    <row r="217" spans="1:3" x14ac:dyDescent="0.2">
      <c r="A217" s="125"/>
      <c r="B217" s="125"/>
      <c r="C217" s="125"/>
    </row>
    <row r="218" spans="1:3" x14ac:dyDescent="0.2">
      <c r="A218" s="125"/>
      <c r="B218" s="125"/>
      <c r="C218" s="125"/>
    </row>
    <row r="219" spans="1:3" x14ac:dyDescent="0.2">
      <c r="A219" s="125"/>
      <c r="B219" s="125"/>
      <c r="C219" s="125"/>
    </row>
    <row r="220" spans="1:3" x14ac:dyDescent="0.2">
      <c r="A220" s="125"/>
      <c r="B220" s="125"/>
      <c r="C220" s="125"/>
    </row>
    <row r="221" spans="1:3" x14ac:dyDescent="0.2">
      <c r="A221" s="125"/>
      <c r="B221" s="125"/>
      <c r="C221" s="125"/>
    </row>
    <row r="222" spans="1:3" x14ac:dyDescent="0.2">
      <c r="A222" s="125"/>
      <c r="B222" s="125"/>
      <c r="C222" s="125"/>
    </row>
    <row r="223" spans="1:3" x14ac:dyDescent="0.2">
      <c r="A223" s="125"/>
      <c r="B223" s="125"/>
      <c r="C223" s="125"/>
    </row>
    <row r="224" spans="1:3" x14ac:dyDescent="0.2">
      <c r="A224" s="125"/>
      <c r="B224" s="125"/>
      <c r="C224" s="125"/>
    </row>
    <row r="225" spans="1:3" x14ac:dyDescent="0.2">
      <c r="A225" s="125"/>
      <c r="B225" s="125"/>
      <c r="C225" s="125"/>
    </row>
    <row r="226" spans="1:3" x14ac:dyDescent="0.2">
      <c r="A226" s="125"/>
      <c r="B226" s="125"/>
      <c r="C226" s="125"/>
    </row>
    <row r="227" spans="1:3" x14ac:dyDescent="0.2">
      <c r="A227" s="125"/>
      <c r="B227" s="125"/>
      <c r="C227" s="125"/>
    </row>
    <row r="228" spans="1:3" x14ac:dyDescent="0.2">
      <c r="A228" s="125"/>
      <c r="B228" s="125"/>
      <c r="C228" s="125"/>
    </row>
    <row r="229" spans="1:3" x14ac:dyDescent="0.2">
      <c r="A229" s="125"/>
      <c r="B229" s="125"/>
      <c r="C229" s="125"/>
    </row>
    <row r="230" spans="1:3" x14ac:dyDescent="0.2">
      <c r="A230" s="125"/>
      <c r="B230" s="125"/>
      <c r="C230" s="125"/>
    </row>
    <row r="231" spans="1:3" x14ac:dyDescent="0.2">
      <c r="A231" s="125"/>
      <c r="B231" s="125"/>
      <c r="C231" s="125"/>
    </row>
    <row r="232" spans="1:3" x14ac:dyDescent="0.2">
      <c r="A232" s="125"/>
      <c r="B232" s="125"/>
      <c r="C232" s="125"/>
    </row>
    <row r="233" spans="1:3" x14ac:dyDescent="0.2">
      <c r="A233" s="125"/>
      <c r="B233" s="125"/>
      <c r="C233" s="125"/>
    </row>
    <row r="234" spans="1:3" x14ac:dyDescent="0.2">
      <c r="A234" s="125"/>
      <c r="B234" s="125"/>
      <c r="C234" s="125"/>
    </row>
    <row r="235" spans="1:3" x14ac:dyDescent="0.2">
      <c r="A235" s="125"/>
      <c r="B235" s="125"/>
      <c r="C235" s="125"/>
    </row>
    <row r="236" spans="1:3" x14ac:dyDescent="0.2">
      <c r="A236" s="125"/>
      <c r="B236" s="125"/>
      <c r="C236" s="125"/>
    </row>
    <row r="237" spans="1:3" x14ac:dyDescent="0.2">
      <c r="A237" s="125"/>
      <c r="B237" s="125"/>
      <c r="C237" s="125"/>
    </row>
    <row r="238" spans="1:3" x14ac:dyDescent="0.2">
      <c r="A238" s="125"/>
      <c r="B238" s="125"/>
      <c r="C238" s="125"/>
    </row>
    <row r="239" spans="1:3" x14ac:dyDescent="0.2">
      <c r="A239" s="125"/>
      <c r="B239" s="125"/>
      <c r="C239" s="125"/>
    </row>
    <row r="240" spans="1:3" x14ac:dyDescent="0.2">
      <c r="A240" s="125"/>
      <c r="B240" s="125"/>
      <c r="C240" s="125"/>
    </row>
    <row r="241" spans="1:3" x14ac:dyDescent="0.2">
      <c r="A241" s="125"/>
      <c r="B241" s="125"/>
      <c r="C241" s="125"/>
    </row>
    <row r="242" spans="1:3" x14ac:dyDescent="0.2">
      <c r="A242" s="125"/>
      <c r="B242" s="125"/>
      <c r="C242" s="125"/>
    </row>
    <row r="243" spans="1:3" x14ac:dyDescent="0.2">
      <c r="A243" s="125"/>
      <c r="B243" s="125"/>
      <c r="C243" s="125"/>
    </row>
    <row r="244" spans="1:3" x14ac:dyDescent="0.2">
      <c r="A244" s="125"/>
      <c r="B244" s="125"/>
      <c r="C244" s="125"/>
    </row>
    <row r="245" spans="1:3" x14ac:dyDescent="0.2">
      <c r="A245" s="125"/>
      <c r="B245" s="125"/>
      <c r="C245" s="125"/>
    </row>
    <row r="246" spans="1:3" x14ac:dyDescent="0.2">
      <c r="A246" s="125"/>
      <c r="B246" s="125"/>
      <c r="C246" s="125"/>
    </row>
    <row r="247" spans="1:3" x14ac:dyDescent="0.2">
      <c r="A247" s="125"/>
      <c r="B247" s="125"/>
      <c r="C247" s="125"/>
    </row>
    <row r="248" spans="1:3" x14ac:dyDescent="0.2">
      <c r="A248" s="125"/>
      <c r="B248" s="125"/>
      <c r="C248" s="125"/>
    </row>
    <row r="249" spans="1:3" x14ac:dyDescent="0.2">
      <c r="A249" s="125"/>
      <c r="B249" s="125"/>
      <c r="C249" s="125"/>
    </row>
    <row r="250" spans="1:3" x14ac:dyDescent="0.2">
      <c r="A250" s="125"/>
      <c r="B250" s="125"/>
      <c r="C250" s="125"/>
    </row>
    <row r="251" spans="1:3" x14ac:dyDescent="0.2">
      <c r="A251" s="125"/>
      <c r="B251" s="125"/>
      <c r="C251" s="125"/>
    </row>
    <row r="252" spans="1:3" x14ac:dyDescent="0.2">
      <c r="A252" s="125"/>
      <c r="B252" s="125"/>
      <c r="C252" s="125"/>
    </row>
    <row r="253" spans="1:3" x14ac:dyDescent="0.2">
      <c r="A253" s="125"/>
      <c r="B253" s="125"/>
      <c r="C253" s="125"/>
    </row>
    <row r="254" spans="1:3" x14ac:dyDescent="0.2">
      <c r="A254" s="125"/>
      <c r="B254" s="125"/>
      <c r="C254" s="125"/>
    </row>
    <row r="255" spans="1:3" x14ac:dyDescent="0.2">
      <c r="A255" s="125"/>
      <c r="B255" s="125"/>
      <c r="C255" s="125"/>
    </row>
    <row r="256" spans="1:3" x14ac:dyDescent="0.2">
      <c r="A256" s="125"/>
      <c r="B256" s="125"/>
      <c r="C256" s="125"/>
    </row>
    <row r="257" spans="1:3" x14ac:dyDescent="0.2">
      <c r="A257" s="125"/>
      <c r="B257" s="125"/>
      <c r="C257" s="125"/>
    </row>
    <row r="258" spans="1:3" x14ac:dyDescent="0.2">
      <c r="A258" s="125"/>
      <c r="B258" s="125"/>
      <c r="C258" s="125"/>
    </row>
    <row r="259" spans="1:3" x14ac:dyDescent="0.2">
      <c r="A259" s="125"/>
      <c r="B259" s="125"/>
      <c r="C259" s="125"/>
    </row>
    <row r="260" spans="1:3" x14ac:dyDescent="0.2">
      <c r="A260" s="125"/>
      <c r="B260" s="125"/>
      <c r="C260" s="125"/>
    </row>
    <row r="261" spans="1:3" x14ac:dyDescent="0.2">
      <c r="A261" s="125"/>
      <c r="B261" s="125"/>
      <c r="C261" s="125"/>
    </row>
    <row r="262" spans="1:3" x14ac:dyDescent="0.2">
      <c r="A262" s="125"/>
      <c r="B262" s="125"/>
      <c r="C262" s="125"/>
    </row>
    <row r="263" spans="1:3" x14ac:dyDescent="0.2">
      <c r="A263" s="125"/>
      <c r="B263" s="125"/>
      <c r="C263" s="125"/>
    </row>
    <row r="264" spans="1:3" x14ac:dyDescent="0.2">
      <c r="A264" s="125"/>
      <c r="B264" s="125"/>
      <c r="C264" s="125"/>
    </row>
    <row r="265" spans="1:3" x14ac:dyDescent="0.2">
      <c r="A265" s="125"/>
      <c r="B265" s="125"/>
      <c r="C265" s="125"/>
    </row>
    <row r="266" spans="1:3" x14ac:dyDescent="0.2">
      <c r="A266" s="125"/>
      <c r="B266" s="125"/>
      <c r="C266" s="125"/>
    </row>
    <row r="267" spans="1:3" x14ac:dyDescent="0.2">
      <c r="A267" s="125"/>
      <c r="B267" s="125"/>
      <c r="C267" s="125"/>
    </row>
    <row r="268" spans="1:3" x14ac:dyDescent="0.2">
      <c r="A268" s="125"/>
      <c r="B268" s="125"/>
      <c r="C268" s="125"/>
    </row>
    <row r="269" spans="1:3" x14ac:dyDescent="0.2">
      <c r="A269" s="125"/>
      <c r="B269" s="125"/>
      <c r="C269" s="125"/>
    </row>
    <row r="270" spans="1:3" x14ac:dyDescent="0.2">
      <c r="A270" s="125"/>
      <c r="B270" s="125"/>
      <c r="C270" s="125"/>
    </row>
    <row r="271" spans="1:3" x14ac:dyDescent="0.2">
      <c r="A271" s="125"/>
      <c r="B271" s="125"/>
      <c r="C271" s="125"/>
    </row>
    <row r="272" spans="1:3" x14ac:dyDescent="0.2">
      <c r="A272" s="125"/>
      <c r="B272" s="125"/>
      <c r="C272" s="125"/>
    </row>
    <row r="273" spans="1:3" x14ac:dyDescent="0.2">
      <c r="A273" s="125"/>
      <c r="B273" s="125"/>
      <c r="C273" s="125"/>
    </row>
    <row r="274" spans="1:3" x14ac:dyDescent="0.2">
      <c r="A274" s="125"/>
      <c r="B274" s="125"/>
      <c r="C274" s="125"/>
    </row>
    <row r="275" spans="1:3" x14ac:dyDescent="0.2">
      <c r="A275" s="125"/>
      <c r="B275" s="125"/>
      <c r="C275" s="125"/>
    </row>
    <row r="276" spans="1:3" x14ac:dyDescent="0.2">
      <c r="A276" s="125"/>
      <c r="B276" s="125"/>
      <c r="C276" s="125"/>
    </row>
    <row r="277" spans="1:3" x14ac:dyDescent="0.2">
      <c r="A277" s="125"/>
      <c r="B277" s="125"/>
      <c r="C277" s="125"/>
    </row>
    <row r="278" spans="1:3" x14ac:dyDescent="0.2">
      <c r="A278" s="125"/>
      <c r="B278" s="125"/>
      <c r="C278" s="125"/>
    </row>
    <row r="279" spans="1:3" x14ac:dyDescent="0.2">
      <c r="A279" s="125"/>
      <c r="B279" s="125"/>
      <c r="C279" s="125"/>
    </row>
    <row r="280" spans="1:3" x14ac:dyDescent="0.2">
      <c r="A280" s="125"/>
      <c r="B280" s="125"/>
      <c r="C280" s="125"/>
    </row>
    <row r="281" spans="1:3" x14ac:dyDescent="0.2">
      <c r="A281" s="125"/>
      <c r="B281" s="125"/>
      <c r="C281" s="125"/>
    </row>
    <row r="282" spans="1:3" x14ac:dyDescent="0.2">
      <c r="A282" s="125"/>
      <c r="B282" s="125"/>
      <c r="C282" s="125"/>
    </row>
    <row r="283" spans="1:3" x14ac:dyDescent="0.2">
      <c r="A283" s="125"/>
      <c r="B283" s="125"/>
      <c r="C283" s="125"/>
    </row>
    <row r="284" spans="1:3" x14ac:dyDescent="0.2">
      <c r="A284" s="125"/>
      <c r="B284" s="125"/>
      <c r="C284" s="125"/>
    </row>
    <row r="285" spans="1:3" x14ac:dyDescent="0.2">
      <c r="A285" s="125"/>
      <c r="B285" s="125"/>
      <c r="C285" s="125"/>
    </row>
    <row r="286" spans="1:3" x14ac:dyDescent="0.2">
      <c r="A286" s="125"/>
      <c r="B286" s="125"/>
      <c r="C286" s="125"/>
    </row>
    <row r="287" spans="1:3" x14ac:dyDescent="0.2">
      <c r="A287" s="125"/>
      <c r="B287" s="125"/>
      <c r="C287" s="125"/>
    </row>
    <row r="288" spans="1:3" x14ac:dyDescent="0.2">
      <c r="A288" s="125"/>
      <c r="B288" s="125"/>
      <c r="C288" s="125"/>
    </row>
    <row r="289" spans="1:3" x14ac:dyDescent="0.2">
      <c r="A289" s="125"/>
      <c r="B289" s="125"/>
      <c r="C289" s="125"/>
    </row>
    <row r="290" spans="1:3" x14ac:dyDescent="0.2">
      <c r="A290" s="125"/>
      <c r="B290" s="125"/>
      <c r="C290" s="125"/>
    </row>
    <row r="291" spans="1:3" x14ac:dyDescent="0.2">
      <c r="A291" s="125"/>
      <c r="B291" s="125"/>
      <c r="C291" s="125"/>
    </row>
    <row r="292" spans="1:3" x14ac:dyDescent="0.2">
      <c r="A292" s="125"/>
      <c r="B292" s="125"/>
      <c r="C292" s="125"/>
    </row>
    <row r="293" spans="1:3" x14ac:dyDescent="0.2">
      <c r="A293" s="125"/>
      <c r="B293" s="125"/>
      <c r="C293" s="125"/>
    </row>
    <row r="294" spans="1:3" x14ac:dyDescent="0.2">
      <c r="A294" s="125"/>
      <c r="B294" s="125"/>
      <c r="C294" s="125"/>
    </row>
    <row r="295" spans="1:3" x14ac:dyDescent="0.2">
      <c r="A295" s="125"/>
      <c r="B295" s="125"/>
      <c r="C295" s="125"/>
    </row>
    <row r="296" spans="1:3" x14ac:dyDescent="0.2">
      <c r="A296" s="125"/>
      <c r="B296" s="125"/>
      <c r="C296" s="125"/>
    </row>
    <row r="297" spans="1:3" x14ac:dyDescent="0.2">
      <c r="A297" s="125"/>
      <c r="B297" s="125"/>
      <c r="C297" s="125"/>
    </row>
    <row r="298" spans="1:3" x14ac:dyDescent="0.2">
      <c r="A298" s="125"/>
      <c r="B298" s="125"/>
      <c r="C298" s="125"/>
    </row>
    <row r="299" spans="1:3" x14ac:dyDescent="0.2">
      <c r="A299" s="125"/>
      <c r="B299" s="125"/>
      <c r="C299" s="125"/>
    </row>
    <row r="300" spans="1:3" x14ac:dyDescent="0.2">
      <c r="A300" s="125"/>
      <c r="B300" s="125"/>
      <c r="C300" s="125"/>
    </row>
    <row r="301" spans="1:3" x14ac:dyDescent="0.2">
      <c r="A301" s="125"/>
      <c r="B301" s="125"/>
      <c r="C301" s="125"/>
    </row>
    <row r="302" spans="1:3" x14ac:dyDescent="0.2">
      <c r="A302" s="125"/>
      <c r="B302" s="125"/>
      <c r="C302" s="125"/>
    </row>
    <row r="303" spans="1:3" x14ac:dyDescent="0.2">
      <c r="A303" s="125"/>
      <c r="B303" s="125"/>
      <c r="C303" s="125"/>
    </row>
    <row r="304" spans="1:3" x14ac:dyDescent="0.2">
      <c r="A304" s="125"/>
      <c r="B304" s="125"/>
      <c r="C304" s="125"/>
    </row>
    <row r="305" spans="1:3" x14ac:dyDescent="0.2">
      <c r="A305" s="125"/>
      <c r="B305" s="125"/>
      <c r="C305" s="125"/>
    </row>
    <row r="306" spans="1:3" x14ac:dyDescent="0.2">
      <c r="A306" s="125"/>
      <c r="B306" s="125"/>
      <c r="C306" s="125"/>
    </row>
    <row r="307" spans="1:3" x14ac:dyDescent="0.2">
      <c r="A307" s="125"/>
      <c r="B307" s="125"/>
      <c r="C307" s="125"/>
    </row>
    <row r="308" spans="1:3" x14ac:dyDescent="0.2">
      <c r="A308" s="125"/>
      <c r="B308" s="125"/>
      <c r="C308" s="125"/>
    </row>
    <row r="309" spans="1:3" x14ac:dyDescent="0.2">
      <c r="A309" s="125"/>
      <c r="B309" s="125"/>
      <c r="C309" s="125"/>
    </row>
    <row r="310" spans="1:3" x14ac:dyDescent="0.2">
      <c r="A310" s="125"/>
      <c r="B310" s="125"/>
      <c r="C310" s="125"/>
    </row>
    <row r="311" spans="1:3" x14ac:dyDescent="0.2">
      <c r="A311" s="125"/>
      <c r="B311" s="125"/>
      <c r="C311" s="125"/>
    </row>
    <row r="312" spans="1:3" x14ac:dyDescent="0.2">
      <c r="A312" s="125"/>
      <c r="B312" s="125"/>
      <c r="C312" s="125"/>
    </row>
    <row r="313" spans="1:3" x14ac:dyDescent="0.2">
      <c r="A313" s="125"/>
      <c r="B313" s="125"/>
      <c r="C313" s="125"/>
    </row>
    <row r="314" spans="1:3" x14ac:dyDescent="0.2">
      <c r="A314" s="125"/>
      <c r="B314" s="125"/>
      <c r="C314" s="125"/>
    </row>
    <row r="315" spans="1:3" x14ac:dyDescent="0.2">
      <c r="A315" s="125"/>
      <c r="B315" s="125"/>
      <c r="C315" s="125"/>
    </row>
    <row r="316" spans="1:3" x14ac:dyDescent="0.2">
      <c r="A316" s="125"/>
      <c r="B316" s="125"/>
      <c r="C316" s="125"/>
    </row>
    <row r="317" spans="1:3" x14ac:dyDescent="0.2">
      <c r="A317" s="125"/>
      <c r="B317" s="125"/>
      <c r="C317" s="125"/>
    </row>
    <row r="318" spans="1:3" x14ac:dyDescent="0.2">
      <c r="A318" s="125"/>
      <c r="B318" s="125"/>
      <c r="C318" s="125"/>
    </row>
    <row r="319" spans="1:3" x14ac:dyDescent="0.2">
      <c r="A319" s="125"/>
      <c r="B319" s="125"/>
      <c r="C319" s="125"/>
    </row>
    <row r="320" spans="1:3" x14ac:dyDescent="0.2">
      <c r="A320" s="125"/>
      <c r="B320" s="125"/>
      <c r="C320" s="125"/>
    </row>
    <row r="321" spans="1:3" x14ac:dyDescent="0.2">
      <c r="A321" s="125"/>
      <c r="B321" s="125"/>
      <c r="C321" s="125"/>
    </row>
    <row r="322" spans="1:3" x14ac:dyDescent="0.2">
      <c r="A322" s="125"/>
      <c r="B322" s="125"/>
      <c r="C322" s="125"/>
    </row>
    <row r="323" spans="1:3" x14ac:dyDescent="0.2">
      <c r="A323" s="125"/>
      <c r="B323" s="125"/>
      <c r="C323" s="125"/>
    </row>
    <row r="324" spans="1:3" x14ac:dyDescent="0.2">
      <c r="A324" s="125"/>
      <c r="B324" s="125"/>
      <c r="C324" s="125"/>
    </row>
    <row r="325" spans="1:3" x14ac:dyDescent="0.2">
      <c r="A325" s="125"/>
      <c r="B325" s="125"/>
      <c r="C325" s="125"/>
    </row>
    <row r="326" spans="1:3" x14ac:dyDescent="0.2">
      <c r="A326" s="125"/>
      <c r="B326" s="125"/>
      <c r="C326" s="125"/>
    </row>
    <row r="327" spans="1:3" x14ac:dyDescent="0.2">
      <c r="A327" s="125"/>
      <c r="B327" s="125"/>
      <c r="C327" s="125"/>
    </row>
    <row r="328" spans="1:3" x14ac:dyDescent="0.2">
      <c r="A328" s="125"/>
      <c r="B328" s="125"/>
      <c r="C328" s="125"/>
    </row>
    <row r="329" spans="1:3" x14ac:dyDescent="0.2">
      <c r="A329" s="125"/>
      <c r="B329" s="125"/>
      <c r="C329" s="125"/>
    </row>
    <row r="330" spans="1:3" x14ac:dyDescent="0.2">
      <c r="A330" s="125"/>
      <c r="B330" s="125"/>
      <c r="C330" s="125"/>
    </row>
    <row r="331" spans="1:3" x14ac:dyDescent="0.2">
      <c r="A331" s="125"/>
      <c r="B331" s="125"/>
      <c r="C331" s="125"/>
    </row>
    <row r="332" spans="1:3" x14ac:dyDescent="0.2">
      <c r="A332" s="125"/>
      <c r="B332" s="125"/>
      <c r="C332" s="125"/>
    </row>
    <row r="333" spans="1:3" x14ac:dyDescent="0.2">
      <c r="A333" s="125"/>
      <c r="B333" s="125"/>
      <c r="C333" s="125"/>
    </row>
    <row r="334" spans="1:3" x14ac:dyDescent="0.2">
      <c r="A334" s="125"/>
      <c r="B334" s="125"/>
      <c r="C334" s="125"/>
    </row>
    <row r="335" spans="1:3" x14ac:dyDescent="0.2">
      <c r="A335" s="125"/>
      <c r="B335" s="125"/>
      <c r="C335" s="125"/>
    </row>
    <row r="336" spans="1:3" x14ac:dyDescent="0.2">
      <c r="A336" s="125"/>
      <c r="B336" s="125"/>
      <c r="C336" s="125"/>
    </row>
    <row r="337" spans="1:3" x14ac:dyDescent="0.2">
      <c r="A337" s="125"/>
      <c r="B337" s="125"/>
      <c r="C337" s="125"/>
    </row>
    <row r="338" spans="1:3" x14ac:dyDescent="0.2">
      <c r="A338" s="125"/>
      <c r="B338" s="125"/>
      <c r="C338" s="125"/>
    </row>
    <row r="339" spans="1:3" x14ac:dyDescent="0.2">
      <c r="A339" s="125"/>
      <c r="B339" s="125"/>
      <c r="C339" s="125"/>
    </row>
    <row r="340" spans="1:3" x14ac:dyDescent="0.2">
      <c r="A340" s="125"/>
      <c r="B340" s="125"/>
      <c r="C340" s="125"/>
    </row>
    <row r="341" spans="1:3" x14ac:dyDescent="0.2">
      <c r="A341" s="125"/>
      <c r="B341" s="125"/>
      <c r="C341" s="125"/>
    </row>
    <row r="342" spans="1:3" x14ac:dyDescent="0.2">
      <c r="A342" s="125"/>
      <c r="B342" s="125"/>
      <c r="C342" s="125"/>
    </row>
    <row r="343" spans="1:3" x14ac:dyDescent="0.2">
      <c r="A343" s="125"/>
      <c r="B343" s="125"/>
      <c r="C343" s="125"/>
    </row>
    <row r="344" spans="1:3" x14ac:dyDescent="0.2">
      <c r="A344" s="125"/>
      <c r="B344" s="125"/>
      <c r="C344" s="125"/>
    </row>
    <row r="345" spans="1:3" x14ac:dyDescent="0.2">
      <c r="A345" s="125"/>
      <c r="B345" s="125"/>
      <c r="C345" s="125"/>
    </row>
    <row r="346" spans="1:3" x14ac:dyDescent="0.2">
      <c r="A346" s="125"/>
      <c r="B346" s="125"/>
      <c r="C346" s="125"/>
    </row>
    <row r="347" spans="1:3" x14ac:dyDescent="0.2">
      <c r="A347" s="125"/>
      <c r="B347" s="125"/>
      <c r="C347" s="125"/>
    </row>
    <row r="348" spans="1:3" x14ac:dyDescent="0.2">
      <c r="A348" s="125"/>
      <c r="B348" s="125"/>
      <c r="C348" s="125"/>
    </row>
    <row r="349" spans="1:3" x14ac:dyDescent="0.2">
      <c r="A349" s="125"/>
      <c r="B349" s="125"/>
      <c r="C349" s="125"/>
    </row>
    <row r="350" spans="1:3" x14ac:dyDescent="0.2">
      <c r="A350" s="125"/>
      <c r="B350" s="125"/>
      <c r="C350" s="125"/>
    </row>
    <row r="351" spans="1:3" x14ac:dyDescent="0.2">
      <c r="A351" s="125"/>
      <c r="B351" s="125"/>
      <c r="C351" s="125"/>
    </row>
    <row r="352" spans="1:3" x14ac:dyDescent="0.2">
      <c r="A352" s="125"/>
      <c r="B352" s="125"/>
      <c r="C352" s="125"/>
    </row>
  </sheetData>
  <mergeCells count="3">
    <mergeCell ref="A1:E1"/>
    <mergeCell ref="A3:E3"/>
    <mergeCell ref="A102:E102"/>
  </mergeCells>
  <printOptions gridLines="1"/>
  <pageMargins left="0.59055118110236227" right="0.59055118110236227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2019-04-11T13:21:20Z</dcterms:created>
  <dcterms:modified xsi:type="dcterms:W3CDTF">2019-04-11T13:21:50Z</dcterms:modified>
</cp:coreProperties>
</file>